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001-P\1029-H-blok_Lokalita Moravolen-Hanušovice\soutez\24_3-PDPS_soutez\VV\"/>
    </mc:Choice>
  </mc:AlternateContent>
  <xr:revisionPtr revIDLastSave="0" documentId="13_ncr:1_{8EC989E2-D241-47EF-AD85-D3CC3F5716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101.1 - Komunikace vozidl..." sheetId="2" r:id="rId2"/>
    <sheet name="101.2 - Komunikace vozidl..." sheetId="3" r:id="rId3"/>
    <sheet name="SO 102 - Komunikace pojíz..." sheetId="4" r:id="rId4"/>
    <sheet name="110.1 - Komunikace pro pě..." sheetId="5" r:id="rId5"/>
    <sheet name="110.2 - Komunikace pro pě..." sheetId="6" r:id="rId6"/>
    <sheet name="SO 111 - Nezpevněná volno..." sheetId="7" r:id="rId7"/>
    <sheet name="120.1 - Parkoviště - nest..." sheetId="8" r:id="rId8"/>
    <sheet name="120.2 - Parkoviště - kryt..." sheetId="9" r:id="rId9"/>
    <sheet name="SO 191 - dopravní značení..." sheetId="10" r:id="rId10"/>
    <sheet name="SO 192 - DIO" sheetId="11" r:id="rId11"/>
    <sheet name="IO.01 - Vodovod hlavní řa..." sheetId="12" r:id="rId12"/>
    <sheet name="IO.02 - Splašková kanaliz..." sheetId="13" r:id="rId13"/>
    <sheet name="IO.05 - Dešťová kanalizace" sheetId="16" r:id="rId14"/>
    <sheet name="01 - Rozvod VO" sheetId="18" r:id="rId15"/>
    <sheet name="02 - Manipulační technika" sheetId="19" r:id="rId16"/>
    <sheet name="03 - Zemní práce" sheetId="20" r:id="rId17"/>
    <sheet name="04 - Výchozí revize, doku..." sheetId="21" r:id="rId18"/>
    <sheet name="SO 901 - VRN - vedlejší r..." sheetId="22" r:id="rId19"/>
    <sheet name="Pokyny pro vyplnění" sheetId="23" r:id="rId20"/>
  </sheets>
  <definedNames>
    <definedName name="_xlnm._FilterDatabase" localSheetId="14" hidden="1">'01 - Rozvod VO'!$C$99:$K$189</definedName>
    <definedName name="_xlnm._FilterDatabase" localSheetId="15" hidden="1">'02 - Manipulační technika'!$C$91:$K$94</definedName>
    <definedName name="_xlnm._FilterDatabase" localSheetId="16" hidden="1">'03 - Zemní práce'!$C$95:$K$148</definedName>
    <definedName name="_xlnm._FilterDatabase" localSheetId="17" hidden="1">'04 - Výchozí revize, doku...'!$C$92:$K$98</definedName>
    <definedName name="_xlnm._FilterDatabase" localSheetId="1" hidden="1">'101.1 - Komunikace vozidl...'!$C$97:$K$458</definedName>
    <definedName name="_xlnm._FilterDatabase" localSheetId="2" hidden="1">'101.2 - Komunikace vozidl...'!$C$96:$K$249</definedName>
    <definedName name="_xlnm._FilterDatabase" localSheetId="4" hidden="1">'110.1 - Komunikace pro pě...'!$C$95:$K$210</definedName>
    <definedName name="_xlnm._FilterDatabase" localSheetId="5" hidden="1">'110.2 - Komunikace pro pě...'!$C$98:$K$253</definedName>
    <definedName name="_xlnm._FilterDatabase" localSheetId="7" hidden="1">'120.1 - Parkoviště - nest...'!$C$95:$K$190</definedName>
    <definedName name="_xlnm._FilterDatabase" localSheetId="8" hidden="1">'120.2 - Parkoviště - kryt...'!$C$95:$K$201</definedName>
    <definedName name="_xlnm._FilterDatabase" localSheetId="11" hidden="1">'IO.01 - Vodovod hlavní řa...'!$C$95:$K$215</definedName>
    <definedName name="_xlnm._FilterDatabase" localSheetId="12" hidden="1">'IO.02 - Splašková kanaliz...'!$C$95:$K$177</definedName>
    <definedName name="_xlnm._FilterDatabase" localSheetId="13" hidden="1">'IO.05 - Dešťová kanalizace'!$C$93:$K$157</definedName>
    <definedName name="_xlnm._FilterDatabase" localSheetId="3" hidden="1">'SO 102 - Komunikace pojíz...'!$C$93:$K$320</definedName>
    <definedName name="_xlnm._FilterDatabase" localSheetId="6" hidden="1">'SO 111 - Nezpevněná volno...'!$C$89:$K$173</definedName>
    <definedName name="_xlnm._FilterDatabase" localSheetId="9" hidden="1">'SO 191 - dopravní značení...'!$C$93:$K$170</definedName>
    <definedName name="_xlnm._FilterDatabase" localSheetId="10" hidden="1">'SO 192 - DIO'!$C$92:$K$97</definedName>
    <definedName name="_xlnm._FilterDatabase" localSheetId="18" hidden="1">'SO 901 - VRN - vedlejší r...'!$C$89:$K$168</definedName>
    <definedName name="_xlnm.Print_Titles" localSheetId="14">'01 - Rozvod VO'!$99:$99</definedName>
    <definedName name="_xlnm.Print_Titles" localSheetId="15">'02 - Manipulační technika'!$91:$91</definedName>
    <definedName name="_xlnm.Print_Titles" localSheetId="16">'03 - Zemní práce'!$95:$95</definedName>
    <definedName name="_xlnm.Print_Titles" localSheetId="17">'04 - Výchozí revize, doku...'!$92:$92</definedName>
    <definedName name="_xlnm.Print_Titles" localSheetId="1">'101.1 - Komunikace vozidl...'!$97:$97</definedName>
    <definedName name="_xlnm.Print_Titles" localSheetId="2">'101.2 - Komunikace vozidl...'!$96:$96</definedName>
    <definedName name="_xlnm.Print_Titles" localSheetId="4">'110.1 - Komunikace pro pě...'!$95:$95</definedName>
    <definedName name="_xlnm.Print_Titles" localSheetId="5">'110.2 - Komunikace pro pě...'!$98:$98</definedName>
    <definedName name="_xlnm.Print_Titles" localSheetId="7">'120.1 - Parkoviště - nest...'!$95:$95</definedName>
    <definedName name="_xlnm.Print_Titles" localSheetId="8">'120.2 - Parkoviště - kryt...'!$95:$95</definedName>
    <definedName name="_xlnm.Print_Titles" localSheetId="11">'IO.01 - Vodovod hlavní řa...'!$95:$95</definedName>
    <definedName name="_xlnm.Print_Titles" localSheetId="12">'IO.02 - Splašková kanaliz...'!$95:$95</definedName>
    <definedName name="_xlnm.Print_Titles" localSheetId="13">'IO.05 - Dešťová kanalizace'!$93:$93</definedName>
    <definedName name="_xlnm.Print_Titles" localSheetId="0">'Rekapitulace stavby'!$52:$52</definedName>
    <definedName name="_xlnm.Print_Titles" localSheetId="3">'SO 102 - Komunikace pojíz...'!$93:$93</definedName>
    <definedName name="_xlnm.Print_Titles" localSheetId="6">'SO 111 - Nezpevněná volno...'!$89:$89</definedName>
    <definedName name="_xlnm.Print_Titles" localSheetId="9">'SO 191 - dopravní značení...'!$93:$93</definedName>
    <definedName name="_xlnm.Print_Titles" localSheetId="10">'SO 192 - DIO'!$92:$92</definedName>
    <definedName name="_xlnm.Print_Titles" localSheetId="18">'SO 901 - VRN - vedlejší r...'!$89:$89</definedName>
    <definedName name="_xlnm.Print_Area" localSheetId="14">'01 - Rozvod VO'!$C$4:$J$43,'01 - Rozvod VO'!$C$49:$J$77,'01 - Rozvod VO'!$C$83:$K$189</definedName>
    <definedName name="_xlnm.Print_Area" localSheetId="15">'02 - Manipulační technika'!$C$4:$J$43,'02 - Manipulační technika'!$C$49:$J$69,'02 - Manipulační technika'!$C$75:$K$94</definedName>
    <definedName name="_xlnm.Print_Area" localSheetId="16">'03 - Zemní práce'!$C$4:$J$43,'03 - Zemní práce'!$C$49:$J$73,'03 - Zemní práce'!$C$79:$K$148</definedName>
    <definedName name="_xlnm.Print_Area" localSheetId="17">'04 - Výchozí revize, doku...'!$C$4:$J$43,'04 - Výchozí revize, doku...'!$C$49:$J$70,'04 - Výchozí revize, doku...'!$C$76:$K$98</definedName>
    <definedName name="_xlnm.Print_Area" localSheetId="1">'101.1 - Komunikace vozidl...'!$C$4:$J$43,'101.1 - Komunikace vozidl...'!$C$49:$J$75,'101.1 - Komunikace vozidl...'!$C$81:$K$458</definedName>
    <definedName name="_xlnm.Print_Area" localSheetId="2">'101.2 - Komunikace vozidl...'!$C$4:$J$43,'101.2 - Komunikace vozidl...'!$C$49:$J$74,'101.2 - Komunikace vozidl...'!$C$80:$K$249</definedName>
    <definedName name="_xlnm.Print_Area" localSheetId="4">'110.1 - Komunikace pro pě...'!$C$4:$J$43,'110.1 - Komunikace pro pě...'!$C$49:$J$73,'110.1 - Komunikace pro pě...'!$C$79:$K$210</definedName>
    <definedName name="_xlnm.Print_Area" localSheetId="5">'110.2 - Komunikace pro pě...'!$C$4:$J$43,'110.2 - Komunikace pro pě...'!$C$49:$J$76,'110.2 - Komunikace pro pě...'!$C$82:$K$253</definedName>
    <definedName name="_xlnm.Print_Area" localSheetId="7">'120.1 - Parkoviště - nest...'!$C$4:$J$43,'120.1 - Parkoviště - nest...'!$C$49:$J$73,'120.1 - Parkoviště - nest...'!$C$79:$K$190</definedName>
    <definedName name="_xlnm.Print_Area" localSheetId="8">'120.2 - Parkoviště - kryt...'!$C$4:$J$43,'120.2 - Parkoviště - kryt...'!$C$49:$J$73,'120.2 - Parkoviště - kryt...'!$C$79:$K$201</definedName>
    <definedName name="_xlnm.Print_Area" localSheetId="11">'IO.01 - Vodovod hlavní řa...'!$C$4:$J$41,'IO.01 - Vodovod hlavní řa...'!$C$47:$J$75,'IO.01 - Vodovod hlavní řa...'!$C$81:$K$215</definedName>
    <definedName name="_xlnm.Print_Area" localSheetId="12">'IO.02 - Splašková kanaliz...'!$C$4:$J$41,'IO.02 - Splašková kanaliz...'!$C$47:$J$75,'IO.02 - Splašková kanaliz...'!$C$81:$K$177</definedName>
    <definedName name="_xlnm.Print_Area" localSheetId="13">'IO.05 - Dešťová kanalizace'!$C$4:$J$41,'IO.05 - Dešťová kanalizace'!$C$47:$J$73,'IO.05 - Dešťová kanalizace'!$C$79:$K$157</definedName>
    <definedName name="_xlnm.Print_Area" localSheetId="19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stavby'!$C$42:$AQ$83</definedName>
    <definedName name="_xlnm.Print_Area" localSheetId="3">'SO 102 - Komunikace pojíz...'!$C$4:$J$41,'SO 102 - Komunikace pojíz...'!$C$47:$J$73,'SO 102 - Komunikace pojíz...'!$C$79:$K$320</definedName>
    <definedName name="_xlnm.Print_Area" localSheetId="6">'SO 111 - Nezpevněná volno...'!$C$4:$J$41,'SO 111 - Nezpevněná volno...'!$C$47:$J$69,'SO 111 - Nezpevněná volno...'!$C$75:$K$173</definedName>
    <definedName name="_xlnm.Print_Area" localSheetId="9">'SO 191 - dopravní značení...'!$C$4:$J$43,'SO 191 - dopravní značení...'!$C$49:$J$71,'SO 191 - dopravní značení...'!$C$77:$K$170</definedName>
    <definedName name="_xlnm.Print_Area" localSheetId="10">'SO 192 - DIO'!$C$4:$J$43,'SO 192 - DIO'!$C$49:$J$70,'SO 192 - DIO'!$C$76:$K$97</definedName>
    <definedName name="_xlnm.Print_Area" localSheetId="18">'SO 901 - VRN - vedlejší r...'!$C$4:$J$41,'SO 901 - VRN - vedlejší r...'!$C$47:$J$69,'SO 901 - VRN - vedlejší r...'!$C$75:$K$168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2" l="1"/>
  <c r="J38" i="22"/>
  <c r="AY82" i="1" s="1"/>
  <c r="J37" i="22"/>
  <c r="AX82" i="1"/>
  <c r="BI164" i="22"/>
  <c r="BH164" i="22"/>
  <c r="BG164" i="22"/>
  <c r="BF164" i="22"/>
  <c r="T164" i="22"/>
  <c r="T163" i="22" s="1"/>
  <c r="R164" i="22"/>
  <c r="R163" i="22"/>
  <c r="P164" i="22"/>
  <c r="P163" i="22" s="1"/>
  <c r="BI158" i="22"/>
  <c r="BH158" i="22"/>
  <c r="BG158" i="22"/>
  <c r="BF158" i="22"/>
  <c r="T158" i="22"/>
  <c r="R158" i="22"/>
  <c r="P158" i="22"/>
  <c r="BI151" i="22"/>
  <c r="BH151" i="22"/>
  <c r="BG151" i="22"/>
  <c r="BF151" i="22"/>
  <c r="T151" i="22"/>
  <c r="R151" i="22"/>
  <c r="P151" i="22"/>
  <c r="BI145" i="22"/>
  <c r="BH145" i="22"/>
  <c r="BG145" i="22"/>
  <c r="BF145" i="22"/>
  <c r="T145" i="22"/>
  <c r="R145" i="22"/>
  <c r="P145" i="22"/>
  <c r="BI138" i="22"/>
  <c r="BH138" i="22"/>
  <c r="BG138" i="22"/>
  <c r="BF138" i="22"/>
  <c r="T138" i="22"/>
  <c r="R138" i="22"/>
  <c r="P138" i="22"/>
  <c r="BI132" i="22"/>
  <c r="BH132" i="22"/>
  <c r="BG132" i="22"/>
  <c r="BF132" i="22"/>
  <c r="T132" i="22"/>
  <c r="R132" i="22"/>
  <c r="P132" i="22"/>
  <c r="BI126" i="22"/>
  <c r="BH126" i="22"/>
  <c r="BG126" i="22"/>
  <c r="BF126" i="22"/>
  <c r="T126" i="22"/>
  <c r="R126" i="22"/>
  <c r="P126" i="22"/>
  <c r="BI120" i="22"/>
  <c r="BH120" i="22"/>
  <c r="BG120" i="22"/>
  <c r="BF120" i="22"/>
  <c r="T120" i="22"/>
  <c r="R120" i="22"/>
  <c r="P120" i="22"/>
  <c r="BI115" i="22"/>
  <c r="BH115" i="22"/>
  <c r="BG115" i="22"/>
  <c r="BF115" i="22"/>
  <c r="T115" i="22"/>
  <c r="R115" i="22"/>
  <c r="P115" i="22"/>
  <c r="BI110" i="22"/>
  <c r="BH110" i="22"/>
  <c r="BG110" i="22"/>
  <c r="BF110" i="22"/>
  <c r="T110" i="22"/>
  <c r="R110" i="22"/>
  <c r="P110" i="22"/>
  <c r="BI105" i="22"/>
  <c r="BH105" i="22"/>
  <c r="BG105" i="22"/>
  <c r="BF105" i="22"/>
  <c r="T105" i="22"/>
  <c r="R105" i="22"/>
  <c r="P105" i="22"/>
  <c r="BI99" i="22"/>
  <c r="BH99" i="22"/>
  <c r="BG99" i="22"/>
  <c r="BF99" i="22"/>
  <c r="T99" i="22"/>
  <c r="R99" i="22"/>
  <c r="P99" i="22"/>
  <c r="BI93" i="22"/>
  <c r="BH93" i="22"/>
  <c r="BG93" i="22"/>
  <c r="BF93" i="22"/>
  <c r="T93" i="22"/>
  <c r="R93" i="22"/>
  <c r="P93" i="22"/>
  <c r="J87" i="22"/>
  <c r="J86" i="22"/>
  <c r="F86" i="22"/>
  <c r="F84" i="22"/>
  <c r="E82" i="22"/>
  <c r="J59" i="22"/>
  <c r="J58" i="22"/>
  <c r="F58" i="22"/>
  <c r="F56" i="22"/>
  <c r="E54" i="22"/>
  <c r="J20" i="22"/>
  <c r="E20" i="22"/>
  <c r="F59" i="22" s="1"/>
  <c r="J19" i="22"/>
  <c r="J14" i="22"/>
  <c r="J56" i="22" s="1"/>
  <c r="E7" i="22"/>
  <c r="E50" i="22"/>
  <c r="J41" i="21"/>
  <c r="J40" i="21"/>
  <c r="AY80" i="1" s="1"/>
  <c r="J39" i="21"/>
  <c r="AX80" i="1" s="1"/>
  <c r="BI98" i="21"/>
  <c r="BH98" i="21"/>
  <c r="BG98" i="21"/>
  <c r="BF98" i="21"/>
  <c r="T98" i="21"/>
  <c r="T97" i="21" s="1"/>
  <c r="R98" i="21"/>
  <c r="R97" i="21" s="1"/>
  <c r="P98" i="21"/>
  <c r="P97" i="21" s="1"/>
  <c r="BI95" i="21"/>
  <c r="BH95" i="21"/>
  <c r="BG95" i="21"/>
  <c r="BF95" i="21"/>
  <c r="T95" i="21"/>
  <c r="T94" i="21" s="1"/>
  <c r="R95" i="21"/>
  <c r="R94" i="21" s="1"/>
  <c r="R93" i="21" s="1"/>
  <c r="P95" i="21"/>
  <c r="P94" i="21" s="1"/>
  <c r="P93" i="21" s="1"/>
  <c r="AU80" i="1" s="1"/>
  <c r="J90" i="21"/>
  <c r="J89" i="21"/>
  <c r="F89" i="21"/>
  <c r="F87" i="21"/>
  <c r="E85" i="21"/>
  <c r="J63" i="21"/>
  <c r="J62" i="21"/>
  <c r="F62" i="21"/>
  <c r="F60" i="21"/>
  <c r="E58" i="21"/>
  <c r="J22" i="21"/>
  <c r="E22" i="21"/>
  <c r="F90" i="21" s="1"/>
  <c r="J21" i="21"/>
  <c r="J16" i="21"/>
  <c r="J87" i="21" s="1"/>
  <c r="E7" i="21"/>
  <c r="E52" i="21" s="1"/>
  <c r="J41" i="20"/>
  <c r="J40" i="20"/>
  <c r="AY79" i="1" s="1"/>
  <c r="J39" i="20"/>
  <c r="AX79" i="1"/>
  <c r="BI148" i="20"/>
  <c r="BH148" i="20"/>
  <c r="BG148" i="20"/>
  <c r="BF148" i="20"/>
  <c r="T148" i="20"/>
  <c r="R148" i="20"/>
  <c r="P148" i="20"/>
  <c r="BI146" i="20"/>
  <c r="BH146" i="20"/>
  <c r="BG146" i="20"/>
  <c r="BF146" i="20"/>
  <c r="T146" i="20"/>
  <c r="R146" i="20"/>
  <c r="P146" i="20"/>
  <c r="BI144" i="20"/>
  <c r="BH144" i="20"/>
  <c r="BG144" i="20"/>
  <c r="BF144" i="20"/>
  <c r="T144" i="20"/>
  <c r="R144" i="20"/>
  <c r="P144" i="20"/>
  <c r="BI142" i="20"/>
  <c r="BH142" i="20"/>
  <c r="BG142" i="20"/>
  <c r="BF142" i="20"/>
  <c r="T142" i="20"/>
  <c r="R142" i="20"/>
  <c r="P142" i="20"/>
  <c r="BI141" i="20"/>
  <c r="BH141" i="20"/>
  <c r="BG141" i="20"/>
  <c r="BF141" i="20"/>
  <c r="T141" i="20"/>
  <c r="R141" i="20"/>
  <c r="P141" i="20"/>
  <c r="BI140" i="20"/>
  <c r="BH140" i="20"/>
  <c r="BG140" i="20"/>
  <c r="BF140" i="20"/>
  <c r="T140" i="20"/>
  <c r="R140" i="20"/>
  <c r="P140" i="20"/>
  <c r="BI138" i="20"/>
  <c r="BH138" i="20"/>
  <c r="BG138" i="20"/>
  <c r="BF138" i="20"/>
  <c r="T138" i="20"/>
  <c r="R138" i="20"/>
  <c r="P138" i="20"/>
  <c r="BI136" i="20"/>
  <c r="BH136" i="20"/>
  <c r="BG136" i="20"/>
  <c r="BF136" i="20"/>
  <c r="T136" i="20"/>
  <c r="R136" i="20"/>
  <c r="P136" i="20"/>
  <c r="BI134" i="20"/>
  <c r="BH134" i="20"/>
  <c r="BG134" i="20"/>
  <c r="BF134" i="20"/>
  <c r="T134" i="20"/>
  <c r="R134" i="20"/>
  <c r="P134" i="20"/>
  <c r="BI132" i="20"/>
  <c r="BH132" i="20"/>
  <c r="BG132" i="20"/>
  <c r="BF132" i="20"/>
  <c r="T132" i="20"/>
  <c r="R132" i="20"/>
  <c r="P132" i="20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8" i="20"/>
  <c r="BH128" i="20"/>
  <c r="BG128" i="20"/>
  <c r="BF128" i="20"/>
  <c r="T128" i="20"/>
  <c r="R128" i="20"/>
  <c r="P128" i="20"/>
  <c r="BI126" i="20"/>
  <c r="BH126" i="20"/>
  <c r="BG126" i="20"/>
  <c r="BF126" i="20"/>
  <c r="T126" i="20"/>
  <c r="R126" i="20"/>
  <c r="P126" i="20"/>
  <c r="BI124" i="20"/>
  <c r="BH124" i="20"/>
  <c r="BG124" i="20"/>
  <c r="BF124" i="20"/>
  <c r="T124" i="20"/>
  <c r="R124" i="20"/>
  <c r="P124" i="20"/>
  <c r="BI121" i="20"/>
  <c r="BH121" i="20"/>
  <c r="BG121" i="20"/>
  <c r="BF121" i="20"/>
  <c r="T121" i="20"/>
  <c r="R121" i="20"/>
  <c r="P121" i="20"/>
  <c r="BI119" i="20"/>
  <c r="BH119" i="20"/>
  <c r="BG119" i="20"/>
  <c r="BF119" i="20"/>
  <c r="T119" i="20"/>
  <c r="R119" i="20"/>
  <c r="P119" i="20"/>
  <c r="BI118" i="20"/>
  <c r="BH118" i="20"/>
  <c r="BG118" i="20"/>
  <c r="BF118" i="20"/>
  <c r="T118" i="20"/>
  <c r="R118" i="20"/>
  <c r="P118" i="20"/>
  <c r="BI117" i="20"/>
  <c r="BH117" i="20"/>
  <c r="BG117" i="20"/>
  <c r="BF117" i="20"/>
  <c r="T117" i="20"/>
  <c r="R117" i="20"/>
  <c r="P117" i="20"/>
  <c r="BI115" i="20"/>
  <c r="BH115" i="20"/>
  <c r="BG115" i="20"/>
  <c r="BF115" i="20"/>
  <c r="T115" i="20"/>
  <c r="R115" i="20"/>
  <c r="P115" i="20"/>
  <c r="BI113" i="20"/>
  <c r="BH113" i="20"/>
  <c r="BG113" i="20"/>
  <c r="BF113" i="20"/>
  <c r="T113" i="20"/>
  <c r="R113" i="20"/>
  <c r="P113" i="20"/>
  <c r="BI111" i="20"/>
  <c r="BH111" i="20"/>
  <c r="BG111" i="20"/>
  <c r="BF111" i="20"/>
  <c r="T111" i="20"/>
  <c r="R111" i="20"/>
  <c r="P111" i="20"/>
  <c r="BI109" i="20"/>
  <c r="BH109" i="20"/>
  <c r="BG109" i="20"/>
  <c r="BF109" i="20"/>
  <c r="T109" i="20"/>
  <c r="R109" i="20"/>
  <c r="P109" i="20"/>
  <c r="BI108" i="20"/>
  <c r="BH108" i="20"/>
  <c r="BG108" i="20"/>
  <c r="BF108" i="20"/>
  <c r="T108" i="20"/>
  <c r="R108" i="20"/>
  <c r="P108" i="20"/>
  <c r="BI106" i="20"/>
  <c r="BH106" i="20"/>
  <c r="BG106" i="20"/>
  <c r="BF106" i="20"/>
  <c r="T106" i="20"/>
  <c r="R106" i="20"/>
  <c r="P106" i="20"/>
  <c r="BI104" i="20"/>
  <c r="BH104" i="20"/>
  <c r="BG104" i="20"/>
  <c r="BF104" i="20"/>
  <c r="T104" i="20"/>
  <c r="R104" i="20"/>
  <c r="P104" i="20"/>
  <c r="BI102" i="20"/>
  <c r="BH102" i="20"/>
  <c r="BG102" i="20"/>
  <c r="BF102" i="20"/>
  <c r="T102" i="20"/>
  <c r="R102" i="20"/>
  <c r="P102" i="20"/>
  <c r="BI100" i="20"/>
  <c r="BH100" i="20"/>
  <c r="BG100" i="20"/>
  <c r="BF100" i="20"/>
  <c r="T100" i="20"/>
  <c r="R100" i="20"/>
  <c r="P100" i="20"/>
  <c r="BI98" i="20"/>
  <c r="BH98" i="20"/>
  <c r="BG98" i="20"/>
  <c r="BF98" i="20"/>
  <c r="T98" i="20"/>
  <c r="R98" i="20"/>
  <c r="P98" i="20"/>
  <c r="J93" i="20"/>
  <c r="J92" i="20"/>
  <c r="F92" i="20"/>
  <c r="F90" i="20"/>
  <c r="E88" i="20"/>
  <c r="J63" i="20"/>
  <c r="J62" i="20"/>
  <c r="F62" i="20"/>
  <c r="F60" i="20"/>
  <c r="E58" i="20"/>
  <c r="J22" i="20"/>
  <c r="E22" i="20"/>
  <c r="F93" i="20" s="1"/>
  <c r="J21" i="20"/>
  <c r="J16" i="20"/>
  <c r="J90" i="20" s="1"/>
  <c r="E7" i="20"/>
  <c r="E52" i="20" s="1"/>
  <c r="J41" i="19"/>
  <c r="J40" i="19"/>
  <c r="AY78" i="1"/>
  <c r="J39" i="19"/>
  <c r="AX78" i="1"/>
  <c r="BI94" i="19"/>
  <c r="F41" i="19" s="1"/>
  <c r="BD78" i="1" s="1"/>
  <c r="BH94" i="19"/>
  <c r="F40" i="19" s="1"/>
  <c r="BC78" i="1" s="1"/>
  <c r="BG94" i="19"/>
  <c r="F39" i="19" s="1"/>
  <c r="BB78" i="1" s="1"/>
  <c r="BF94" i="19"/>
  <c r="F38" i="19" s="1"/>
  <c r="BA78" i="1" s="1"/>
  <c r="T94" i="19"/>
  <c r="T93" i="19" s="1"/>
  <c r="T92" i="19" s="1"/>
  <c r="R94" i="19"/>
  <c r="R93" i="19" s="1"/>
  <c r="R92" i="19" s="1"/>
  <c r="P94" i="19"/>
  <c r="P93" i="19" s="1"/>
  <c r="P92" i="19" s="1"/>
  <c r="AU78" i="1" s="1"/>
  <c r="J89" i="19"/>
  <c r="J88" i="19"/>
  <c r="F88" i="19"/>
  <c r="F86" i="19"/>
  <c r="E84" i="19"/>
  <c r="J63" i="19"/>
  <c r="J62" i="19"/>
  <c r="F62" i="19"/>
  <c r="F60" i="19"/>
  <c r="E58" i="19"/>
  <c r="J22" i="19"/>
  <c r="E22" i="19"/>
  <c r="F89" i="19" s="1"/>
  <c r="J21" i="19"/>
  <c r="J16" i="19"/>
  <c r="J86" i="19"/>
  <c r="E7" i="19"/>
  <c r="E52" i="19" s="1"/>
  <c r="J41" i="18"/>
  <c r="J40" i="18"/>
  <c r="AY77" i="1" s="1"/>
  <c r="J39" i="18"/>
  <c r="AX77" i="1" s="1"/>
  <c r="BI189" i="18"/>
  <c r="BH189" i="18"/>
  <c r="BG189" i="18"/>
  <c r="BF189" i="18"/>
  <c r="T189" i="18"/>
  <c r="R189" i="18"/>
  <c r="P189" i="18"/>
  <c r="BI187" i="18"/>
  <c r="BH187" i="18"/>
  <c r="BG187" i="18"/>
  <c r="BF187" i="18"/>
  <c r="T187" i="18"/>
  <c r="R187" i="18"/>
  <c r="P187" i="18"/>
  <c r="BI185" i="18"/>
  <c r="BH185" i="18"/>
  <c r="BG185" i="18"/>
  <c r="BF185" i="18"/>
  <c r="T185" i="18"/>
  <c r="R185" i="18"/>
  <c r="P185" i="18"/>
  <c r="BI183" i="18"/>
  <c r="BH183" i="18"/>
  <c r="BG183" i="18"/>
  <c r="BF183" i="18"/>
  <c r="T183" i="18"/>
  <c r="R183" i="18"/>
  <c r="P183" i="18"/>
  <c r="BI181" i="18"/>
  <c r="BH181" i="18"/>
  <c r="BG181" i="18"/>
  <c r="BF181" i="18"/>
  <c r="T181" i="18"/>
  <c r="R181" i="18"/>
  <c r="P181" i="18"/>
  <c r="BI179" i="18"/>
  <c r="BH179" i="18"/>
  <c r="BG179" i="18"/>
  <c r="BF179" i="18"/>
  <c r="T179" i="18"/>
  <c r="R179" i="18"/>
  <c r="P179" i="18"/>
  <c r="BI177" i="18"/>
  <c r="BH177" i="18"/>
  <c r="BG177" i="18"/>
  <c r="BF177" i="18"/>
  <c r="T177" i="18"/>
  <c r="R177" i="18"/>
  <c r="P177" i="18"/>
  <c r="BI175" i="18"/>
  <c r="BH175" i="18"/>
  <c r="BG175" i="18"/>
  <c r="BF175" i="18"/>
  <c r="T175" i="18"/>
  <c r="R175" i="18"/>
  <c r="P175" i="18"/>
  <c r="BI173" i="18"/>
  <c r="BH173" i="18"/>
  <c r="BG173" i="18"/>
  <c r="BF173" i="18"/>
  <c r="T173" i="18"/>
  <c r="R173" i="18"/>
  <c r="P173" i="18"/>
  <c r="BI170" i="18"/>
  <c r="BH170" i="18"/>
  <c r="BG170" i="18"/>
  <c r="BF170" i="18"/>
  <c r="T170" i="18"/>
  <c r="R170" i="18"/>
  <c r="P170" i="18"/>
  <c r="BI169" i="18"/>
  <c r="BH169" i="18"/>
  <c r="BG169" i="18"/>
  <c r="BF169" i="18"/>
  <c r="T169" i="18"/>
  <c r="R169" i="18"/>
  <c r="P169" i="18"/>
  <c r="BI168" i="18"/>
  <c r="BH168" i="18"/>
  <c r="BG168" i="18"/>
  <c r="BF168" i="18"/>
  <c r="T168" i="18"/>
  <c r="R168" i="18"/>
  <c r="P168" i="18"/>
  <c r="BI167" i="18"/>
  <c r="BH167" i="18"/>
  <c r="BG167" i="18"/>
  <c r="BF167" i="18"/>
  <c r="T167" i="18"/>
  <c r="R167" i="18"/>
  <c r="P167" i="18"/>
  <c r="BI166" i="18"/>
  <c r="BH166" i="18"/>
  <c r="BG166" i="18"/>
  <c r="BF166" i="18"/>
  <c r="T166" i="18"/>
  <c r="R166" i="18"/>
  <c r="P166" i="18"/>
  <c r="BI165" i="18"/>
  <c r="BH165" i="18"/>
  <c r="BG165" i="18"/>
  <c r="BF165" i="18"/>
  <c r="T165" i="18"/>
  <c r="R165" i="18"/>
  <c r="P165" i="18"/>
  <c r="BI164" i="18"/>
  <c r="BH164" i="18"/>
  <c r="BG164" i="18"/>
  <c r="BF164" i="18"/>
  <c r="T164" i="18"/>
  <c r="R164" i="18"/>
  <c r="P164" i="18"/>
  <c r="BI162" i="18"/>
  <c r="BH162" i="18"/>
  <c r="BG162" i="18"/>
  <c r="BF162" i="18"/>
  <c r="T162" i="18"/>
  <c r="R162" i="18"/>
  <c r="P162" i="18"/>
  <c r="BI160" i="18"/>
  <c r="BH160" i="18"/>
  <c r="BG160" i="18"/>
  <c r="BF160" i="18"/>
  <c r="T160" i="18"/>
  <c r="R160" i="18"/>
  <c r="P160" i="18"/>
  <c r="BI158" i="18"/>
  <c r="BH158" i="18"/>
  <c r="BG158" i="18"/>
  <c r="BF158" i="18"/>
  <c r="T158" i="18"/>
  <c r="R158" i="18"/>
  <c r="P158" i="18"/>
  <c r="BI156" i="18"/>
  <c r="BH156" i="18"/>
  <c r="BG156" i="18"/>
  <c r="BF156" i="18"/>
  <c r="T156" i="18"/>
  <c r="R156" i="18"/>
  <c r="P156" i="18"/>
  <c r="BI154" i="18"/>
  <c r="BH154" i="18"/>
  <c r="BG154" i="18"/>
  <c r="BF154" i="18"/>
  <c r="T154" i="18"/>
  <c r="R154" i="18"/>
  <c r="P154" i="18"/>
  <c r="BI152" i="18"/>
  <c r="BH152" i="18"/>
  <c r="BG152" i="18"/>
  <c r="BF152" i="18"/>
  <c r="T152" i="18"/>
  <c r="R152" i="18"/>
  <c r="P152" i="18"/>
  <c r="BI150" i="18"/>
  <c r="BH150" i="18"/>
  <c r="BG150" i="18"/>
  <c r="BF150" i="18"/>
  <c r="T150" i="18"/>
  <c r="R150" i="18"/>
  <c r="P150" i="18"/>
  <c r="BI147" i="18"/>
  <c r="BH147" i="18"/>
  <c r="BG147" i="18"/>
  <c r="BF147" i="18"/>
  <c r="T147" i="18"/>
  <c r="R147" i="18"/>
  <c r="P147" i="18"/>
  <c r="BI146" i="18"/>
  <c r="BH146" i="18"/>
  <c r="BG146" i="18"/>
  <c r="BF146" i="18"/>
  <c r="T146" i="18"/>
  <c r="R146" i="18"/>
  <c r="P146" i="18"/>
  <c r="BI145" i="18"/>
  <c r="BH145" i="18"/>
  <c r="BG145" i="18"/>
  <c r="BF145" i="18"/>
  <c r="T145" i="18"/>
  <c r="R145" i="18"/>
  <c r="P145" i="18"/>
  <c r="BI144" i="18"/>
  <c r="BH144" i="18"/>
  <c r="BG144" i="18"/>
  <c r="BF144" i="18"/>
  <c r="T144" i="18"/>
  <c r="R144" i="18"/>
  <c r="P144" i="18"/>
  <c r="BI143" i="18"/>
  <c r="BH143" i="18"/>
  <c r="BG143" i="18"/>
  <c r="BF143" i="18"/>
  <c r="T143" i="18"/>
  <c r="R143" i="18"/>
  <c r="P143" i="18"/>
  <c r="BI142" i="18"/>
  <c r="BH142" i="18"/>
  <c r="BG142" i="18"/>
  <c r="BF142" i="18"/>
  <c r="T142" i="18"/>
  <c r="R142" i="18"/>
  <c r="P142" i="18"/>
  <c r="BI140" i="18"/>
  <c r="BH140" i="18"/>
  <c r="BG140" i="18"/>
  <c r="BF140" i="18"/>
  <c r="T140" i="18"/>
  <c r="R140" i="18"/>
  <c r="P140" i="18"/>
  <c r="BI138" i="18"/>
  <c r="BH138" i="18"/>
  <c r="BG138" i="18"/>
  <c r="BF138" i="18"/>
  <c r="T138" i="18"/>
  <c r="R138" i="18"/>
  <c r="P138" i="18"/>
  <c r="BI136" i="18"/>
  <c r="BH136" i="18"/>
  <c r="BG136" i="18"/>
  <c r="BF136" i="18"/>
  <c r="T136" i="18"/>
  <c r="R136" i="18"/>
  <c r="P136" i="18"/>
  <c r="BI134" i="18"/>
  <c r="BH134" i="18"/>
  <c r="BG134" i="18"/>
  <c r="BF134" i="18"/>
  <c r="T134" i="18"/>
  <c r="R134" i="18"/>
  <c r="P134" i="18"/>
  <c r="BI132" i="18"/>
  <c r="BH132" i="18"/>
  <c r="BG132" i="18"/>
  <c r="BF132" i="18"/>
  <c r="T132" i="18"/>
  <c r="R132" i="18"/>
  <c r="P132" i="18"/>
  <c r="BI130" i="18"/>
  <c r="BH130" i="18"/>
  <c r="BG130" i="18"/>
  <c r="BF130" i="18"/>
  <c r="T130" i="18"/>
  <c r="R130" i="18"/>
  <c r="P130" i="18"/>
  <c r="BI127" i="18"/>
  <c r="BH127" i="18"/>
  <c r="BG127" i="18"/>
  <c r="BF127" i="18"/>
  <c r="T127" i="18"/>
  <c r="R127" i="18"/>
  <c r="P127" i="18"/>
  <c r="BI125" i="18"/>
  <c r="BH125" i="18"/>
  <c r="BG125" i="18"/>
  <c r="BF125" i="18"/>
  <c r="T125" i="18"/>
  <c r="R125" i="18"/>
  <c r="P125" i="18"/>
  <c r="BI122" i="18"/>
  <c r="BH122" i="18"/>
  <c r="BG122" i="18"/>
  <c r="BF122" i="18"/>
  <c r="T122" i="18"/>
  <c r="R122" i="18"/>
  <c r="P122" i="18"/>
  <c r="BI120" i="18"/>
  <c r="BH120" i="18"/>
  <c r="BG120" i="18"/>
  <c r="BF120" i="18"/>
  <c r="T120" i="18"/>
  <c r="R120" i="18"/>
  <c r="P120" i="18"/>
  <c r="BI118" i="18"/>
  <c r="BH118" i="18"/>
  <c r="BG118" i="18"/>
  <c r="BF118" i="18"/>
  <c r="T118" i="18"/>
  <c r="R118" i="18"/>
  <c r="P118" i="18"/>
  <c r="BI116" i="18"/>
  <c r="BH116" i="18"/>
  <c r="BG116" i="18"/>
  <c r="BF116" i="18"/>
  <c r="T116" i="18"/>
  <c r="R116" i="18"/>
  <c r="P116" i="18"/>
  <c r="BI115" i="18"/>
  <c r="BH115" i="18"/>
  <c r="BG115" i="18"/>
  <c r="BF115" i="18"/>
  <c r="T115" i="18"/>
  <c r="R115" i="18"/>
  <c r="P115" i="18"/>
  <c r="BI113" i="18"/>
  <c r="BH113" i="18"/>
  <c r="BG113" i="18"/>
  <c r="BF113" i="18"/>
  <c r="T113" i="18"/>
  <c r="R113" i="18"/>
  <c r="P113" i="18"/>
  <c r="BI111" i="18"/>
  <c r="BH111" i="18"/>
  <c r="BG111" i="18"/>
  <c r="BF111" i="18"/>
  <c r="T111" i="18"/>
  <c r="R111" i="18"/>
  <c r="P111" i="18"/>
  <c r="BI109" i="18"/>
  <c r="BH109" i="18"/>
  <c r="BG109" i="18"/>
  <c r="BF109" i="18"/>
  <c r="T109" i="18"/>
  <c r="R109" i="18"/>
  <c r="P109" i="18"/>
  <c r="BI108" i="18"/>
  <c r="BH108" i="18"/>
  <c r="BG108" i="18"/>
  <c r="BF108" i="18"/>
  <c r="T108" i="18"/>
  <c r="R108" i="18"/>
  <c r="P108" i="18"/>
  <c r="BI106" i="18"/>
  <c r="BH106" i="18"/>
  <c r="BG106" i="18"/>
  <c r="BF106" i="18"/>
  <c r="T106" i="18"/>
  <c r="R106" i="18"/>
  <c r="P106" i="18"/>
  <c r="BI105" i="18"/>
  <c r="BH105" i="18"/>
  <c r="BG105" i="18"/>
  <c r="BF105" i="18"/>
  <c r="T105" i="18"/>
  <c r="R105" i="18"/>
  <c r="P105" i="18"/>
  <c r="BI104" i="18"/>
  <c r="BH104" i="18"/>
  <c r="BG104" i="18"/>
  <c r="BF104" i="18"/>
  <c r="T104" i="18"/>
  <c r="R104" i="18"/>
  <c r="P104" i="18"/>
  <c r="BI102" i="18"/>
  <c r="BH102" i="18"/>
  <c r="BG102" i="18"/>
  <c r="BF102" i="18"/>
  <c r="T102" i="18"/>
  <c r="R102" i="18"/>
  <c r="P102" i="18"/>
  <c r="J97" i="18"/>
  <c r="J96" i="18"/>
  <c r="F96" i="18"/>
  <c r="F94" i="18"/>
  <c r="E92" i="18"/>
  <c r="J63" i="18"/>
  <c r="J62" i="18"/>
  <c r="F62" i="18"/>
  <c r="F60" i="18"/>
  <c r="E58" i="18"/>
  <c r="J22" i="18"/>
  <c r="E22" i="18"/>
  <c r="F97" i="18" s="1"/>
  <c r="J21" i="18"/>
  <c r="J16" i="18"/>
  <c r="J94" i="18" s="1"/>
  <c r="E7" i="18"/>
  <c r="E86" i="18" s="1"/>
  <c r="J39" i="16"/>
  <c r="J38" i="16"/>
  <c r="AY74" i="1"/>
  <c r="J37" i="16"/>
  <c r="AX74" i="1" s="1"/>
  <c r="BI157" i="16"/>
  <c r="BH157" i="16"/>
  <c r="BG157" i="16"/>
  <c r="BF157" i="16"/>
  <c r="T157" i="16"/>
  <c r="R157" i="16"/>
  <c r="P157" i="16"/>
  <c r="BI156" i="16"/>
  <c r="BH156" i="16"/>
  <c r="BG156" i="16"/>
  <c r="BF156" i="16"/>
  <c r="T156" i="16"/>
  <c r="R156" i="16"/>
  <c r="P156" i="16"/>
  <c r="BI155" i="16"/>
  <c r="BH155" i="16"/>
  <c r="BG155" i="16"/>
  <c r="BF155" i="16"/>
  <c r="T155" i="16"/>
  <c r="R155" i="16"/>
  <c r="P155" i="16"/>
  <c r="BI153" i="16"/>
  <c r="BH153" i="16"/>
  <c r="BG153" i="16"/>
  <c r="BF153" i="16"/>
  <c r="T153" i="16"/>
  <c r="R153" i="16"/>
  <c r="P153" i="16"/>
  <c r="BI152" i="16"/>
  <c r="BH152" i="16"/>
  <c r="BG152" i="16"/>
  <c r="BF152" i="16"/>
  <c r="T152" i="16"/>
  <c r="R152" i="16"/>
  <c r="P152" i="16"/>
  <c r="BI151" i="16"/>
  <c r="BH151" i="16"/>
  <c r="BG151" i="16"/>
  <c r="BF151" i="16"/>
  <c r="T151" i="16"/>
  <c r="R151" i="16"/>
  <c r="P151" i="16"/>
  <c r="BI150" i="16"/>
  <c r="BH150" i="16"/>
  <c r="BG150" i="16"/>
  <c r="BF150" i="16"/>
  <c r="T150" i="16"/>
  <c r="R150" i="16"/>
  <c r="P150" i="16"/>
  <c r="BI149" i="16"/>
  <c r="BH149" i="16"/>
  <c r="BG149" i="16"/>
  <c r="BF149" i="16"/>
  <c r="T149" i="16"/>
  <c r="R149" i="16"/>
  <c r="P149" i="16"/>
  <c r="BI148" i="16"/>
  <c r="BH148" i="16"/>
  <c r="BG148" i="16"/>
  <c r="BF148" i="16"/>
  <c r="T148" i="16"/>
  <c r="R148" i="16"/>
  <c r="P148" i="16"/>
  <c r="BI147" i="16"/>
  <c r="BH147" i="16"/>
  <c r="BG147" i="16"/>
  <c r="BF147" i="16"/>
  <c r="T147" i="16"/>
  <c r="R147" i="16"/>
  <c r="P147" i="16"/>
  <c r="BI145" i="16"/>
  <c r="BH145" i="16"/>
  <c r="BG145" i="16"/>
  <c r="BF145" i="16"/>
  <c r="T145" i="16"/>
  <c r="R145" i="16"/>
  <c r="P145" i="16"/>
  <c r="BI144" i="16"/>
  <c r="BH144" i="16"/>
  <c r="BG144" i="16"/>
  <c r="BF144" i="16"/>
  <c r="T144" i="16"/>
  <c r="R144" i="16"/>
  <c r="P144" i="16"/>
  <c r="BI143" i="16"/>
  <c r="BH143" i="16"/>
  <c r="BG143" i="16"/>
  <c r="BF143" i="16"/>
  <c r="T143" i="16"/>
  <c r="R143" i="16"/>
  <c r="P143" i="16"/>
  <c r="BI142" i="16"/>
  <c r="BH142" i="16"/>
  <c r="BG142" i="16"/>
  <c r="BF142" i="16"/>
  <c r="T142" i="16"/>
  <c r="R142" i="16"/>
  <c r="P142" i="16"/>
  <c r="BI141" i="16"/>
  <c r="BH141" i="16"/>
  <c r="BG141" i="16"/>
  <c r="BF141" i="16"/>
  <c r="T141" i="16"/>
  <c r="R141" i="16"/>
  <c r="P141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BI121" i="16"/>
  <c r="BH121" i="16"/>
  <c r="BG121" i="16"/>
  <c r="BF121" i="16"/>
  <c r="T121" i="16"/>
  <c r="R121" i="16"/>
  <c r="P121" i="16"/>
  <c r="BI119" i="16"/>
  <c r="BH119" i="16"/>
  <c r="BG119" i="16"/>
  <c r="BF119" i="16"/>
  <c r="T119" i="16"/>
  <c r="R119" i="16"/>
  <c r="P119" i="16"/>
  <c r="BI118" i="16"/>
  <c r="BH118" i="16"/>
  <c r="BG118" i="16"/>
  <c r="BF118" i="16"/>
  <c r="T118" i="16"/>
  <c r="R118" i="16"/>
  <c r="P118" i="16"/>
  <c r="BI117" i="16"/>
  <c r="BH117" i="16"/>
  <c r="BG117" i="16"/>
  <c r="BF117" i="16"/>
  <c r="T117" i="16"/>
  <c r="R117" i="16"/>
  <c r="P117" i="16"/>
  <c r="BI116" i="16"/>
  <c r="BH116" i="16"/>
  <c r="BG116" i="16"/>
  <c r="BF116" i="16"/>
  <c r="T116" i="16"/>
  <c r="R116" i="16"/>
  <c r="P116" i="16"/>
  <c r="BI115" i="16"/>
  <c r="BH115" i="16"/>
  <c r="BG115" i="16"/>
  <c r="BF115" i="16"/>
  <c r="T115" i="16"/>
  <c r="R115" i="16"/>
  <c r="P115" i="16"/>
  <c r="BI113" i="16"/>
  <c r="BH113" i="16"/>
  <c r="BG113" i="16"/>
  <c r="BF113" i="16"/>
  <c r="T113" i="16"/>
  <c r="R113" i="16"/>
  <c r="P113" i="16"/>
  <c r="BI112" i="16"/>
  <c r="BH112" i="16"/>
  <c r="BG112" i="16"/>
  <c r="BF112" i="16"/>
  <c r="T112" i="16"/>
  <c r="R112" i="16"/>
  <c r="P112" i="16"/>
  <c r="BI111" i="16"/>
  <c r="BH111" i="16"/>
  <c r="BG111" i="16"/>
  <c r="BF111" i="16"/>
  <c r="T111" i="16"/>
  <c r="R111" i="16"/>
  <c r="P111" i="16"/>
  <c r="BI110" i="16"/>
  <c r="BH110" i="16"/>
  <c r="BG110" i="16"/>
  <c r="BF110" i="16"/>
  <c r="T110" i="16"/>
  <c r="R110" i="16"/>
  <c r="P110" i="16"/>
  <c r="BI108" i="16"/>
  <c r="BH108" i="16"/>
  <c r="BG108" i="16"/>
  <c r="BF108" i="16"/>
  <c r="T108" i="16"/>
  <c r="R108" i="16"/>
  <c r="P108" i="16"/>
  <c r="BI107" i="16"/>
  <c r="BH107" i="16"/>
  <c r="BG107" i="16"/>
  <c r="BF107" i="16"/>
  <c r="T107" i="16"/>
  <c r="R107" i="16"/>
  <c r="P107" i="16"/>
  <c r="BI106" i="16"/>
  <c r="BH106" i="16"/>
  <c r="BG106" i="16"/>
  <c r="BF106" i="16"/>
  <c r="T106" i="16"/>
  <c r="R106" i="16"/>
  <c r="P106" i="16"/>
  <c r="BI105" i="16"/>
  <c r="BH105" i="16"/>
  <c r="BG105" i="16"/>
  <c r="BF105" i="16"/>
  <c r="T105" i="16"/>
  <c r="R105" i="16"/>
  <c r="P105" i="16"/>
  <c r="BI104" i="16"/>
  <c r="BH104" i="16"/>
  <c r="BG104" i="16"/>
  <c r="BF104" i="16"/>
  <c r="T104" i="16"/>
  <c r="R104" i="16"/>
  <c r="P104" i="16"/>
  <c r="BI103" i="16"/>
  <c r="BH103" i="16"/>
  <c r="BG103" i="16"/>
  <c r="BF103" i="16"/>
  <c r="T103" i="16"/>
  <c r="R103" i="16"/>
  <c r="P103" i="16"/>
  <c r="BI102" i="16"/>
  <c r="BH102" i="16"/>
  <c r="BG102" i="16"/>
  <c r="BF102" i="16"/>
  <c r="T102" i="16"/>
  <c r="R102" i="16"/>
  <c r="P102" i="16"/>
  <c r="BI101" i="16"/>
  <c r="BH101" i="16"/>
  <c r="BG101" i="16"/>
  <c r="BF101" i="16"/>
  <c r="T101" i="16"/>
  <c r="R101" i="16"/>
  <c r="P101" i="16"/>
  <c r="BI100" i="16"/>
  <c r="BH100" i="16"/>
  <c r="BG100" i="16"/>
  <c r="BF100" i="16"/>
  <c r="T100" i="16"/>
  <c r="R100" i="16"/>
  <c r="P100" i="16"/>
  <c r="BI99" i="16"/>
  <c r="BH99" i="16"/>
  <c r="BG99" i="16"/>
  <c r="BF99" i="16"/>
  <c r="T99" i="16"/>
  <c r="R99" i="16"/>
  <c r="P99" i="16"/>
  <c r="BI98" i="16"/>
  <c r="BH98" i="16"/>
  <c r="BG98" i="16"/>
  <c r="BF98" i="16"/>
  <c r="T98" i="16"/>
  <c r="R98" i="16"/>
  <c r="P98" i="16"/>
  <c r="BI97" i="16"/>
  <c r="BH97" i="16"/>
  <c r="BG97" i="16"/>
  <c r="BF97" i="16"/>
  <c r="T97" i="16"/>
  <c r="R97" i="16"/>
  <c r="P97" i="16"/>
  <c r="BI96" i="16"/>
  <c r="BH96" i="16"/>
  <c r="BG96" i="16"/>
  <c r="BF96" i="16"/>
  <c r="T96" i="16"/>
  <c r="R96" i="16"/>
  <c r="P96" i="16"/>
  <c r="J91" i="16"/>
  <c r="J90" i="16"/>
  <c r="F90" i="16"/>
  <c r="F88" i="16"/>
  <c r="E86" i="16"/>
  <c r="J59" i="16"/>
  <c r="J58" i="16"/>
  <c r="F58" i="16"/>
  <c r="F56" i="16"/>
  <c r="E54" i="16"/>
  <c r="J20" i="16"/>
  <c r="E20" i="16"/>
  <c r="F91" i="16" s="1"/>
  <c r="J19" i="16"/>
  <c r="J14" i="16"/>
  <c r="J56" i="16" s="1"/>
  <c r="E7" i="16"/>
  <c r="E50" i="16" s="1"/>
  <c r="J39" i="13"/>
  <c r="J38" i="13"/>
  <c r="AY72" i="1"/>
  <c r="J37" i="13"/>
  <c r="AX72" i="1" s="1"/>
  <c r="BI177" i="13"/>
  <c r="BH177" i="13"/>
  <c r="BG177" i="13"/>
  <c r="BF177" i="13"/>
  <c r="T177" i="13"/>
  <c r="R177" i="13"/>
  <c r="P177" i="13"/>
  <c r="BI176" i="13"/>
  <c r="BH176" i="13"/>
  <c r="BG176" i="13"/>
  <c r="BF176" i="13"/>
  <c r="T176" i="13"/>
  <c r="R176" i="13"/>
  <c r="P176" i="13"/>
  <c r="BI175" i="13"/>
  <c r="BH175" i="13"/>
  <c r="BG175" i="13"/>
  <c r="BF175" i="13"/>
  <c r="T175" i="13"/>
  <c r="R175" i="13"/>
  <c r="P175" i="13"/>
  <c r="BI174" i="13"/>
  <c r="BH174" i="13"/>
  <c r="BG174" i="13"/>
  <c r="BF174" i="13"/>
  <c r="T174" i="13"/>
  <c r="R174" i="13"/>
  <c r="P174" i="13"/>
  <c r="BI173" i="13"/>
  <c r="BH173" i="13"/>
  <c r="BG173" i="13"/>
  <c r="BF173" i="13"/>
  <c r="T173" i="13"/>
  <c r="R173" i="13"/>
  <c r="P173" i="13"/>
  <c r="BI172" i="13"/>
  <c r="BH172" i="13"/>
  <c r="BG172" i="13"/>
  <c r="BF172" i="13"/>
  <c r="T172" i="13"/>
  <c r="R172" i="13"/>
  <c r="P172" i="13"/>
  <c r="BI171" i="13"/>
  <c r="BH171" i="13"/>
  <c r="BG171" i="13"/>
  <c r="BF171" i="13"/>
  <c r="T171" i="13"/>
  <c r="R171" i="13"/>
  <c r="P171" i="13"/>
  <c r="BI170" i="13"/>
  <c r="BH170" i="13"/>
  <c r="BG170" i="13"/>
  <c r="BF170" i="13"/>
  <c r="T170" i="13"/>
  <c r="R170" i="13"/>
  <c r="P170" i="13"/>
  <c r="BI169" i="13"/>
  <c r="BH169" i="13"/>
  <c r="BG169" i="13"/>
  <c r="BF169" i="13"/>
  <c r="T169" i="13"/>
  <c r="R169" i="13"/>
  <c r="P169" i="13"/>
  <c r="BI168" i="13"/>
  <c r="BH168" i="13"/>
  <c r="BG168" i="13"/>
  <c r="BF168" i="13"/>
  <c r="T168" i="13"/>
  <c r="R168" i="13"/>
  <c r="P168" i="13"/>
  <c r="BI167" i="13"/>
  <c r="BH167" i="13"/>
  <c r="BG167" i="13"/>
  <c r="BF167" i="13"/>
  <c r="T167" i="13"/>
  <c r="R167" i="13"/>
  <c r="P167" i="13"/>
  <c r="BI165" i="13"/>
  <c r="BH165" i="13"/>
  <c r="BG165" i="13"/>
  <c r="BF165" i="13"/>
  <c r="T165" i="13"/>
  <c r="R165" i="13"/>
  <c r="P165" i="13"/>
  <c r="BI164" i="13"/>
  <c r="BH164" i="13"/>
  <c r="BG164" i="13"/>
  <c r="BF164" i="13"/>
  <c r="T164" i="13"/>
  <c r="R164" i="13"/>
  <c r="P164" i="13"/>
  <c r="BI163" i="13"/>
  <c r="BH163" i="13"/>
  <c r="BG163" i="13"/>
  <c r="BF163" i="13"/>
  <c r="T163" i="13"/>
  <c r="R163" i="13"/>
  <c r="P163" i="13"/>
  <c r="BI162" i="13"/>
  <c r="BH162" i="13"/>
  <c r="BG162" i="13"/>
  <c r="BF162" i="13"/>
  <c r="T162" i="13"/>
  <c r="R162" i="13"/>
  <c r="P162" i="13"/>
  <c r="BI161" i="13"/>
  <c r="BH161" i="13"/>
  <c r="BG161" i="13"/>
  <c r="BF161" i="13"/>
  <c r="T161" i="13"/>
  <c r="R161" i="13"/>
  <c r="P161" i="13"/>
  <c r="BI160" i="13"/>
  <c r="BH160" i="13"/>
  <c r="BG160" i="13"/>
  <c r="BF160" i="13"/>
  <c r="T160" i="13"/>
  <c r="R160" i="13"/>
  <c r="P160" i="13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57" i="13"/>
  <c r="BH157" i="13"/>
  <c r="BG157" i="13"/>
  <c r="BF157" i="13"/>
  <c r="T157" i="13"/>
  <c r="R157" i="13"/>
  <c r="P157" i="13"/>
  <c r="BI155" i="13"/>
  <c r="BH155" i="13"/>
  <c r="BG155" i="13"/>
  <c r="BF155" i="13"/>
  <c r="T155" i="13"/>
  <c r="R155" i="13"/>
  <c r="P155" i="13"/>
  <c r="BI154" i="13"/>
  <c r="BH154" i="13"/>
  <c r="BG154" i="13"/>
  <c r="BF154" i="13"/>
  <c r="T154" i="13"/>
  <c r="R154" i="13"/>
  <c r="P154" i="13"/>
  <c r="BI153" i="13"/>
  <c r="BH153" i="13"/>
  <c r="BG153" i="13"/>
  <c r="BF153" i="13"/>
  <c r="T153" i="13"/>
  <c r="R153" i="13"/>
  <c r="P153" i="13"/>
  <c r="BI152" i="13"/>
  <c r="BH152" i="13"/>
  <c r="BG152" i="13"/>
  <c r="BF152" i="13"/>
  <c r="T152" i="13"/>
  <c r="R152" i="13"/>
  <c r="P152" i="13"/>
  <c r="BI151" i="13"/>
  <c r="BH151" i="13"/>
  <c r="BG151" i="13"/>
  <c r="BF151" i="13"/>
  <c r="T151" i="13"/>
  <c r="R151" i="13"/>
  <c r="P151" i="13"/>
  <c r="BI150" i="13"/>
  <c r="BH150" i="13"/>
  <c r="BG150" i="13"/>
  <c r="BF150" i="13"/>
  <c r="T150" i="13"/>
  <c r="R150" i="13"/>
  <c r="P150" i="13"/>
  <c r="BI149" i="13"/>
  <c r="BH149" i="13"/>
  <c r="BG149" i="13"/>
  <c r="BF149" i="13"/>
  <c r="T149" i="13"/>
  <c r="R149" i="13"/>
  <c r="P149" i="13"/>
  <c r="BI148" i="13"/>
  <c r="BH148" i="13"/>
  <c r="BG148" i="13"/>
  <c r="BF148" i="13"/>
  <c r="T148" i="13"/>
  <c r="R148" i="13"/>
  <c r="P148" i="13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4" i="13"/>
  <c r="BH144" i="13"/>
  <c r="BG144" i="13"/>
  <c r="BF144" i="13"/>
  <c r="T144" i="13"/>
  <c r="R144" i="13"/>
  <c r="P144" i="13"/>
  <c r="BI143" i="13"/>
  <c r="BH143" i="13"/>
  <c r="BG143" i="13"/>
  <c r="BF143" i="13"/>
  <c r="T143" i="13"/>
  <c r="R143" i="13"/>
  <c r="P143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BI120" i="13"/>
  <c r="BH120" i="13"/>
  <c r="BG120" i="13"/>
  <c r="BF120" i="13"/>
  <c r="T120" i="13"/>
  <c r="R120" i="13"/>
  <c r="P120" i="13"/>
  <c r="BI119" i="13"/>
  <c r="BH119" i="13"/>
  <c r="BG119" i="13"/>
  <c r="BF119" i="13"/>
  <c r="T119" i="13"/>
  <c r="R119" i="13"/>
  <c r="P119" i="13"/>
  <c r="BI118" i="13"/>
  <c r="BH118" i="13"/>
  <c r="BG118" i="13"/>
  <c r="BF118" i="13"/>
  <c r="T118" i="13"/>
  <c r="R118" i="13"/>
  <c r="P118" i="13"/>
  <c r="BI116" i="13"/>
  <c r="BH116" i="13"/>
  <c r="BG116" i="13"/>
  <c r="BF116" i="13"/>
  <c r="T116" i="13"/>
  <c r="R116" i="13"/>
  <c r="P116" i="13"/>
  <c r="BI115" i="13"/>
  <c r="BH115" i="13"/>
  <c r="BG115" i="13"/>
  <c r="BF115" i="13"/>
  <c r="T115" i="13"/>
  <c r="R115" i="13"/>
  <c r="P115" i="13"/>
  <c r="BI113" i="13"/>
  <c r="BH113" i="13"/>
  <c r="BG113" i="13"/>
  <c r="BF113" i="13"/>
  <c r="T113" i="13"/>
  <c r="R113" i="13"/>
  <c r="P113" i="13"/>
  <c r="BI112" i="13"/>
  <c r="BH112" i="13"/>
  <c r="BG112" i="13"/>
  <c r="BF112" i="13"/>
  <c r="T112" i="13"/>
  <c r="R112" i="13"/>
  <c r="P112" i="13"/>
  <c r="BI110" i="13"/>
  <c r="BH110" i="13"/>
  <c r="BG110" i="13"/>
  <c r="BF110" i="13"/>
  <c r="T110" i="13"/>
  <c r="R110" i="13"/>
  <c r="P110" i="13"/>
  <c r="BI109" i="13"/>
  <c r="BH109" i="13"/>
  <c r="BG109" i="13"/>
  <c r="BF109" i="13"/>
  <c r="T109" i="13"/>
  <c r="R109" i="13"/>
  <c r="P109" i="13"/>
  <c r="BI108" i="13"/>
  <c r="BH108" i="13"/>
  <c r="BG108" i="13"/>
  <c r="BF108" i="13"/>
  <c r="T108" i="13"/>
  <c r="R108" i="13"/>
  <c r="P108" i="13"/>
  <c r="BI107" i="13"/>
  <c r="BH107" i="13"/>
  <c r="BG107" i="13"/>
  <c r="BF107" i="13"/>
  <c r="T107" i="13"/>
  <c r="R107" i="13"/>
  <c r="P107" i="13"/>
  <c r="BI106" i="13"/>
  <c r="BH106" i="13"/>
  <c r="BG106" i="13"/>
  <c r="BF106" i="13"/>
  <c r="T106" i="13"/>
  <c r="R106" i="13"/>
  <c r="P106" i="13"/>
  <c r="BI105" i="13"/>
  <c r="BH105" i="13"/>
  <c r="BG105" i="13"/>
  <c r="BF105" i="13"/>
  <c r="T105" i="13"/>
  <c r="R105" i="13"/>
  <c r="P105" i="13"/>
  <c r="BI104" i="13"/>
  <c r="BH104" i="13"/>
  <c r="BG104" i="13"/>
  <c r="BF104" i="13"/>
  <c r="T104" i="13"/>
  <c r="R104" i="13"/>
  <c r="P104" i="13"/>
  <c r="BI103" i="13"/>
  <c r="BH103" i="13"/>
  <c r="BG103" i="13"/>
  <c r="BF103" i="13"/>
  <c r="T103" i="13"/>
  <c r="R103" i="13"/>
  <c r="P103" i="13"/>
  <c r="BI102" i="13"/>
  <c r="BH102" i="13"/>
  <c r="BG102" i="13"/>
  <c r="BF102" i="13"/>
  <c r="T102" i="13"/>
  <c r="R102" i="13"/>
  <c r="P102" i="13"/>
  <c r="BI101" i="13"/>
  <c r="BH101" i="13"/>
  <c r="BG101" i="13"/>
  <c r="BF101" i="13"/>
  <c r="T101" i="13"/>
  <c r="R101" i="13"/>
  <c r="P101" i="13"/>
  <c r="BI99" i="13"/>
  <c r="BH99" i="13"/>
  <c r="BG99" i="13"/>
  <c r="BF99" i="13"/>
  <c r="T99" i="13"/>
  <c r="R99" i="13"/>
  <c r="P99" i="13"/>
  <c r="BI98" i="13"/>
  <c r="BH98" i="13"/>
  <c r="BG98" i="13"/>
  <c r="BF98" i="13"/>
  <c r="T98" i="13"/>
  <c r="R98" i="13"/>
  <c r="P98" i="13"/>
  <c r="J93" i="13"/>
  <c r="J92" i="13"/>
  <c r="F92" i="13"/>
  <c r="F90" i="13"/>
  <c r="E88" i="13"/>
  <c r="J59" i="13"/>
  <c r="J58" i="13"/>
  <c r="F58" i="13"/>
  <c r="F56" i="13"/>
  <c r="E54" i="13"/>
  <c r="J20" i="13"/>
  <c r="E20" i="13"/>
  <c r="F93" i="13"/>
  <c r="J19" i="13"/>
  <c r="J14" i="13"/>
  <c r="J90" i="13"/>
  <c r="E7" i="13"/>
  <c r="E84" i="13" s="1"/>
  <c r="J39" i="12"/>
  <c r="J38" i="12"/>
  <c r="AY71" i="1"/>
  <c r="J37" i="12"/>
  <c r="AX71" i="1"/>
  <c r="BI215" i="12"/>
  <c r="BH215" i="12"/>
  <c r="BG215" i="12"/>
  <c r="BF215" i="12"/>
  <c r="T215" i="12"/>
  <c r="R215" i="12"/>
  <c r="P215" i="12"/>
  <c r="BI214" i="12"/>
  <c r="BH214" i="12"/>
  <c r="BG214" i="12"/>
  <c r="BF214" i="12"/>
  <c r="T214" i="12"/>
  <c r="R214" i="12"/>
  <c r="P214" i="12"/>
  <c r="BI212" i="12"/>
  <c r="BH212" i="12"/>
  <c r="BG212" i="12"/>
  <c r="BF212" i="12"/>
  <c r="T212" i="12"/>
  <c r="R212" i="12"/>
  <c r="P212" i="12"/>
  <c r="BI211" i="12"/>
  <c r="BH211" i="12"/>
  <c r="BG211" i="12"/>
  <c r="BF211" i="12"/>
  <c r="T211" i="12"/>
  <c r="R211" i="12"/>
  <c r="P211" i="12"/>
  <c r="BI210" i="12"/>
  <c r="BH210" i="12"/>
  <c r="BG210" i="12"/>
  <c r="BF210" i="12"/>
  <c r="T210" i="12"/>
  <c r="R210" i="12"/>
  <c r="P210" i="12"/>
  <c r="BI209" i="12"/>
  <c r="BH209" i="12"/>
  <c r="BG209" i="12"/>
  <c r="BF209" i="12"/>
  <c r="T209" i="12"/>
  <c r="R209" i="12"/>
  <c r="P209" i="12"/>
  <c r="BI208" i="12"/>
  <c r="BH208" i="12"/>
  <c r="BG208" i="12"/>
  <c r="BF208" i="12"/>
  <c r="T208" i="12"/>
  <c r="R208" i="12"/>
  <c r="P208" i="12"/>
  <c r="BI207" i="12"/>
  <c r="BH207" i="12"/>
  <c r="BG207" i="12"/>
  <c r="BF207" i="12"/>
  <c r="T207" i="12"/>
  <c r="R207" i="12"/>
  <c r="P207" i="12"/>
  <c r="BI206" i="12"/>
  <c r="BH206" i="12"/>
  <c r="BG206" i="12"/>
  <c r="BF206" i="12"/>
  <c r="T206" i="12"/>
  <c r="R206" i="12"/>
  <c r="P206" i="12"/>
  <c r="BI205" i="12"/>
  <c r="BH205" i="12"/>
  <c r="BG205" i="12"/>
  <c r="BF205" i="12"/>
  <c r="T205" i="12"/>
  <c r="R205" i="12"/>
  <c r="P205" i="12"/>
  <c r="BI204" i="12"/>
  <c r="BH204" i="12"/>
  <c r="BG204" i="12"/>
  <c r="BF204" i="12"/>
  <c r="T204" i="12"/>
  <c r="R204" i="12"/>
  <c r="P204" i="12"/>
  <c r="BI203" i="12"/>
  <c r="BH203" i="12"/>
  <c r="BG203" i="12"/>
  <c r="BF203" i="12"/>
  <c r="T203" i="12"/>
  <c r="R203" i="12"/>
  <c r="P203" i="12"/>
  <c r="BI202" i="12"/>
  <c r="BH202" i="12"/>
  <c r="BG202" i="12"/>
  <c r="BF202" i="12"/>
  <c r="T202" i="12"/>
  <c r="R202" i="12"/>
  <c r="P202" i="12"/>
  <c r="BI201" i="12"/>
  <c r="BH201" i="12"/>
  <c r="BG201" i="12"/>
  <c r="BF201" i="12"/>
  <c r="T201" i="12"/>
  <c r="R201" i="12"/>
  <c r="P201" i="12"/>
  <c r="BI200" i="12"/>
  <c r="BH200" i="12"/>
  <c r="BG200" i="12"/>
  <c r="BF200" i="12"/>
  <c r="T200" i="12"/>
  <c r="R200" i="12"/>
  <c r="P200" i="12"/>
  <c r="BI199" i="12"/>
  <c r="BH199" i="12"/>
  <c r="BG199" i="12"/>
  <c r="BF199" i="12"/>
  <c r="T199" i="12"/>
  <c r="R199" i="12"/>
  <c r="P199" i="12"/>
  <c r="BI198" i="12"/>
  <c r="BH198" i="12"/>
  <c r="BG198" i="12"/>
  <c r="BF198" i="12"/>
  <c r="T198" i="12"/>
  <c r="R198" i="12"/>
  <c r="P198" i="12"/>
  <c r="BI197" i="12"/>
  <c r="BH197" i="12"/>
  <c r="BG197" i="12"/>
  <c r="BF197" i="12"/>
  <c r="T197" i="12"/>
  <c r="R197" i="12"/>
  <c r="P197" i="12"/>
  <c r="BI196" i="12"/>
  <c r="BH196" i="12"/>
  <c r="BG196" i="12"/>
  <c r="BF196" i="12"/>
  <c r="T196" i="12"/>
  <c r="R196" i="12"/>
  <c r="P196" i="12"/>
  <c r="BI195" i="12"/>
  <c r="BH195" i="12"/>
  <c r="BG195" i="12"/>
  <c r="BF195" i="12"/>
  <c r="T195" i="12"/>
  <c r="R195" i="12"/>
  <c r="P195" i="12"/>
  <c r="BI194" i="12"/>
  <c r="BH194" i="12"/>
  <c r="BG194" i="12"/>
  <c r="BF194" i="12"/>
  <c r="T194" i="12"/>
  <c r="R194" i="12"/>
  <c r="P194" i="12"/>
  <c r="BI193" i="12"/>
  <c r="BH193" i="12"/>
  <c r="BG193" i="12"/>
  <c r="BF193" i="12"/>
  <c r="T193" i="12"/>
  <c r="R193" i="12"/>
  <c r="P193" i="12"/>
  <c r="BI192" i="12"/>
  <c r="BH192" i="12"/>
  <c r="BG192" i="12"/>
  <c r="BF192" i="12"/>
  <c r="T192" i="12"/>
  <c r="R192" i="12"/>
  <c r="P192" i="12"/>
  <c r="BI191" i="12"/>
  <c r="BH191" i="12"/>
  <c r="BG191" i="12"/>
  <c r="BF191" i="12"/>
  <c r="T191" i="12"/>
  <c r="R191" i="12"/>
  <c r="P191" i="12"/>
  <c r="BI190" i="12"/>
  <c r="BH190" i="12"/>
  <c r="BG190" i="12"/>
  <c r="BF190" i="12"/>
  <c r="T190" i="12"/>
  <c r="R190" i="12"/>
  <c r="P190" i="12"/>
  <c r="BI189" i="12"/>
  <c r="BH189" i="12"/>
  <c r="BG189" i="12"/>
  <c r="BF189" i="12"/>
  <c r="T189" i="12"/>
  <c r="R189" i="12"/>
  <c r="P189" i="12"/>
  <c r="BI188" i="12"/>
  <c r="BH188" i="12"/>
  <c r="BG188" i="12"/>
  <c r="BF188" i="12"/>
  <c r="T188" i="12"/>
  <c r="R188" i="12"/>
  <c r="P188" i="12"/>
  <c r="BI187" i="12"/>
  <c r="BH187" i="12"/>
  <c r="BG187" i="12"/>
  <c r="BF187" i="12"/>
  <c r="T187" i="12"/>
  <c r="R187" i="12"/>
  <c r="P187" i="12"/>
  <c r="BI186" i="12"/>
  <c r="BH186" i="12"/>
  <c r="BG186" i="12"/>
  <c r="BF186" i="12"/>
  <c r="T186" i="12"/>
  <c r="R186" i="12"/>
  <c r="P186" i="12"/>
  <c r="BI185" i="12"/>
  <c r="BH185" i="12"/>
  <c r="BG185" i="12"/>
  <c r="BF185" i="12"/>
  <c r="T185" i="12"/>
  <c r="R185" i="12"/>
  <c r="P185" i="12"/>
  <c r="BI184" i="12"/>
  <c r="BH184" i="12"/>
  <c r="BG184" i="12"/>
  <c r="BF184" i="12"/>
  <c r="T184" i="12"/>
  <c r="R184" i="12"/>
  <c r="P184" i="12"/>
  <c r="BI183" i="12"/>
  <c r="BH183" i="12"/>
  <c r="BG183" i="12"/>
  <c r="BF183" i="12"/>
  <c r="T183" i="12"/>
  <c r="R183" i="12"/>
  <c r="P183" i="12"/>
  <c r="BI182" i="12"/>
  <c r="BH182" i="12"/>
  <c r="BG182" i="12"/>
  <c r="BF182" i="12"/>
  <c r="T182" i="12"/>
  <c r="R182" i="12"/>
  <c r="P182" i="12"/>
  <c r="BI181" i="12"/>
  <c r="BH181" i="12"/>
  <c r="BG181" i="12"/>
  <c r="BF181" i="12"/>
  <c r="T181" i="12"/>
  <c r="R181" i="12"/>
  <c r="P181" i="12"/>
  <c r="BI180" i="12"/>
  <c r="BH180" i="12"/>
  <c r="BG180" i="12"/>
  <c r="BF180" i="12"/>
  <c r="T180" i="12"/>
  <c r="R180" i="12"/>
  <c r="P180" i="12"/>
  <c r="BI179" i="12"/>
  <c r="BH179" i="12"/>
  <c r="BG179" i="12"/>
  <c r="BF179" i="12"/>
  <c r="T179" i="12"/>
  <c r="R179" i="12"/>
  <c r="P179" i="12"/>
  <c r="BI178" i="12"/>
  <c r="BH178" i="12"/>
  <c r="BG178" i="12"/>
  <c r="BF178" i="12"/>
  <c r="T178" i="12"/>
  <c r="R178" i="12"/>
  <c r="P178" i="12"/>
  <c r="BI177" i="12"/>
  <c r="BH177" i="12"/>
  <c r="BG177" i="12"/>
  <c r="BF177" i="12"/>
  <c r="T177" i="12"/>
  <c r="R177" i="12"/>
  <c r="P177" i="12"/>
  <c r="BI176" i="12"/>
  <c r="BH176" i="12"/>
  <c r="BG176" i="12"/>
  <c r="BF176" i="12"/>
  <c r="T176" i="12"/>
  <c r="R176" i="12"/>
  <c r="P176" i="12"/>
  <c r="BI175" i="12"/>
  <c r="BH175" i="12"/>
  <c r="BG175" i="12"/>
  <c r="BF175" i="12"/>
  <c r="T175" i="12"/>
  <c r="R175" i="12"/>
  <c r="P175" i="12"/>
  <c r="BI174" i="12"/>
  <c r="BH174" i="12"/>
  <c r="BG174" i="12"/>
  <c r="BF174" i="12"/>
  <c r="T174" i="12"/>
  <c r="R174" i="12"/>
  <c r="P174" i="12"/>
  <c r="BI173" i="12"/>
  <c r="BH173" i="12"/>
  <c r="BG173" i="12"/>
  <c r="BF173" i="12"/>
  <c r="T173" i="12"/>
  <c r="R173" i="12"/>
  <c r="P173" i="12"/>
  <c r="BI172" i="12"/>
  <c r="BH172" i="12"/>
  <c r="BG172" i="12"/>
  <c r="BF172" i="12"/>
  <c r="T172" i="12"/>
  <c r="R172" i="12"/>
  <c r="P172" i="12"/>
  <c r="BI171" i="12"/>
  <c r="BH171" i="12"/>
  <c r="BG171" i="12"/>
  <c r="BF171" i="12"/>
  <c r="T171" i="12"/>
  <c r="R171" i="12"/>
  <c r="P171" i="12"/>
  <c r="BI170" i="12"/>
  <c r="BH170" i="12"/>
  <c r="BG170" i="12"/>
  <c r="BF170" i="12"/>
  <c r="T170" i="12"/>
  <c r="R170" i="12"/>
  <c r="P170" i="12"/>
  <c r="BI169" i="12"/>
  <c r="BH169" i="12"/>
  <c r="BG169" i="12"/>
  <c r="BF169" i="12"/>
  <c r="T169" i="12"/>
  <c r="R169" i="12"/>
  <c r="P169" i="12"/>
  <c r="BI168" i="12"/>
  <c r="BH168" i="12"/>
  <c r="BG168" i="12"/>
  <c r="BF168" i="12"/>
  <c r="T168" i="12"/>
  <c r="R168" i="12"/>
  <c r="P168" i="12"/>
  <c r="BI167" i="12"/>
  <c r="BH167" i="12"/>
  <c r="BG167" i="12"/>
  <c r="BF167" i="12"/>
  <c r="T167" i="12"/>
  <c r="R167" i="12"/>
  <c r="P167" i="12"/>
  <c r="BI166" i="12"/>
  <c r="BH166" i="12"/>
  <c r="BG166" i="12"/>
  <c r="BF166" i="12"/>
  <c r="T166" i="12"/>
  <c r="R166" i="12"/>
  <c r="P166" i="12"/>
  <c r="BI165" i="12"/>
  <c r="BH165" i="12"/>
  <c r="BG165" i="12"/>
  <c r="BF165" i="12"/>
  <c r="T165" i="12"/>
  <c r="R165" i="12"/>
  <c r="P165" i="12"/>
  <c r="BI164" i="12"/>
  <c r="BH164" i="12"/>
  <c r="BG164" i="12"/>
  <c r="BF164" i="12"/>
  <c r="T164" i="12"/>
  <c r="R164" i="12"/>
  <c r="P164" i="12"/>
  <c r="BI163" i="12"/>
  <c r="BH163" i="12"/>
  <c r="BG163" i="12"/>
  <c r="BF163" i="12"/>
  <c r="T163" i="12"/>
  <c r="R163" i="12"/>
  <c r="P163" i="12"/>
  <c r="BI162" i="12"/>
  <c r="BH162" i="12"/>
  <c r="BG162" i="12"/>
  <c r="BF162" i="12"/>
  <c r="T162" i="12"/>
  <c r="R162" i="12"/>
  <c r="P162" i="12"/>
  <c r="BI161" i="12"/>
  <c r="BH161" i="12"/>
  <c r="BG161" i="12"/>
  <c r="BF161" i="12"/>
  <c r="T161" i="12"/>
  <c r="R161" i="12"/>
  <c r="P161" i="12"/>
  <c r="BI160" i="12"/>
  <c r="BH160" i="12"/>
  <c r="BG160" i="12"/>
  <c r="BF160" i="12"/>
  <c r="T160" i="12"/>
  <c r="R160" i="12"/>
  <c r="P160" i="12"/>
  <c r="BI159" i="12"/>
  <c r="BH159" i="12"/>
  <c r="BG159" i="12"/>
  <c r="BF159" i="12"/>
  <c r="T159" i="12"/>
  <c r="R159" i="12"/>
  <c r="P159" i="12"/>
  <c r="BI158" i="12"/>
  <c r="BH158" i="12"/>
  <c r="BG158" i="12"/>
  <c r="BF158" i="12"/>
  <c r="T158" i="12"/>
  <c r="R158" i="12"/>
  <c r="P158" i="12"/>
  <c r="BI157" i="12"/>
  <c r="BH157" i="12"/>
  <c r="BG157" i="12"/>
  <c r="BF157" i="12"/>
  <c r="T157" i="12"/>
  <c r="R157" i="12"/>
  <c r="P157" i="12"/>
  <c r="BI156" i="12"/>
  <c r="BH156" i="12"/>
  <c r="BG156" i="12"/>
  <c r="BF156" i="12"/>
  <c r="T156" i="12"/>
  <c r="R156" i="12"/>
  <c r="P156" i="12"/>
  <c r="BI155" i="12"/>
  <c r="BH155" i="12"/>
  <c r="BG155" i="12"/>
  <c r="BF155" i="12"/>
  <c r="T155" i="12"/>
  <c r="R155" i="12"/>
  <c r="P155" i="12"/>
  <c r="BI154" i="12"/>
  <c r="BH154" i="12"/>
  <c r="BG154" i="12"/>
  <c r="BF154" i="12"/>
  <c r="T154" i="12"/>
  <c r="R154" i="12"/>
  <c r="P154" i="12"/>
  <c r="BI153" i="12"/>
  <c r="BH153" i="12"/>
  <c r="BG153" i="12"/>
  <c r="BF153" i="12"/>
  <c r="T153" i="12"/>
  <c r="R153" i="12"/>
  <c r="P153" i="12"/>
  <c r="BI152" i="12"/>
  <c r="BH152" i="12"/>
  <c r="BG152" i="12"/>
  <c r="BF152" i="12"/>
  <c r="T152" i="12"/>
  <c r="R152" i="12"/>
  <c r="P152" i="12"/>
  <c r="BI151" i="12"/>
  <c r="BH151" i="12"/>
  <c r="BG151" i="12"/>
  <c r="BF151" i="12"/>
  <c r="T151" i="12"/>
  <c r="R151" i="12"/>
  <c r="P151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BI121" i="12"/>
  <c r="BH121" i="12"/>
  <c r="BG121" i="12"/>
  <c r="BF121" i="12"/>
  <c r="T121" i="12"/>
  <c r="R121" i="12"/>
  <c r="P121" i="12"/>
  <c r="BI120" i="12"/>
  <c r="BH120" i="12"/>
  <c r="BG120" i="12"/>
  <c r="BF120" i="12"/>
  <c r="T120" i="12"/>
  <c r="R120" i="12"/>
  <c r="P120" i="12"/>
  <c r="BI118" i="12"/>
  <c r="BH118" i="12"/>
  <c r="BG118" i="12"/>
  <c r="BF118" i="12"/>
  <c r="T118" i="12"/>
  <c r="R118" i="12"/>
  <c r="P118" i="12"/>
  <c r="BI117" i="12"/>
  <c r="BH117" i="12"/>
  <c r="BG117" i="12"/>
  <c r="BF117" i="12"/>
  <c r="T117" i="12"/>
  <c r="R117" i="12"/>
  <c r="P117" i="12"/>
  <c r="BI116" i="12"/>
  <c r="BH116" i="12"/>
  <c r="BG116" i="12"/>
  <c r="BF116" i="12"/>
  <c r="T116" i="12"/>
  <c r="R116" i="12"/>
  <c r="P116" i="12"/>
  <c r="BI115" i="12"/>
  <c r="BH115" i="12"/>
  <c r="BG115" i="12"/>
  <c r="BF115" i="12"/>
  <c r="T115" i="12"/>
  <c r="R115" i="12"/>
  <c r="P115" i="12"/>
  <c r="BI114" i="12"/>
  <c r="BH114" i="12"/>
  <c r="BG114" i="12"/>
  <c r="BF114" i="12"/>
  <c r="T114" i="12"/>
  <c r="R114" i="12"/>
  <c r="P114" i="12"/>
  <c r="BI113" i="12"/>
  <c r="BH113" i="12"/>
  <c r="BG113" i="12"/>
  <c r="BF113" i="12"/>
  <c r="T113" i="12"/>
  <c r="R113" i="12"/>
  <c r="P113" i="12"/>
  <c r="BI112" i="12"/>
  <c r="BH112" i="12"/>
  <c r="BG112" i="12"/>
  <c r="BF112" i="12"/>
  <c r="T112" i="12"/>
  <c r="R112" i="12"/>
  <c r="P112" i="12"/>
  <c r="BI111" i="12"/>
  <c r="BH111" i="12"/>
  <c r="BG111" i="12"/>
  <c r="BF111" i="12"/>
  <c r="T111" i="12"/>
  <c r="R111" i="12"/>
  <c r="P111" i="12"/>
  <c r="BI110" i="12"/>
  <c r="BH110" i="12"/>
  <c r="BG110" i="12"/>
  <c r="BF110" i="12"/>
  <c r="T110" i="12"/>
  <c r="R110" i="12"/>
  <c r="P110" i="12"/>
  <c r="BI109" i="12"/>
  <c r="BH109" i="12"/>
  <c r="BG109" i="12"/>
  <c r="BF109" i="12"/>
  <c r="T109" i="12"/>
  <c r="R109" i="12"/>
  <c r="P109" i="12"/>
  <c r="BI107" i="12"/>
  <c r="BH107" i="12"/>
  <c r="BG107" i="12"/>
  <c r="BF107" i="12"/>
  <c r="T107" i="12"/>
  <c r="R107" i="12"/>
  <c r="P107" i="12"/>
  <c r="BI106" i="12"/>
  <c r="BH106" i="12"/>
  <c r="BG106" i="12"/>
  <c r="BF106" i="12"/>
  <c r="T106" i="12"/>
  <c r="R106" i="12"/>
  <c r="P106" i="12"/>
  <c r="BI105" i="12"/>
  <c r="BH105" i="12"/>
  <c r="BG105" i="12"/>
  <c r="BF105" i="12"/>
  <c r="T105" i="12"/>
  <c r="R105" i="12"/>
  <c r="P105" i="12"/>
  <c r="BI104" i="12"/>
  <c r="BH104" i="12"/>
  <c r="BG104" i="12"/>
  <c r="BF104" i="12"/>
  <c r="T104" i="12"/>
  <c r="R104" i="12"/>
  <c r="P104" i="12"/>
  <c r="BI103" i="12"/>
  <c r="BH103" i="12"/>
  <c r="BG103" i="12"/>
  <c r="BF103" i="12"/>
  <c r="T103" i="12"/>
  <c r="R103" i="12"/>
  <c r="P103" i="12"/>
  <c r="BI102" i="12"/>
  <c r="BH102" i="12"/>
  <c r="BG102" i="12"/>
  <c r="BF102" i="12"/>
  <c r="T102" i="12"/>
  <c r="R102" i="12"/>
  <c r="P102" i="12"/>
  <c r="BI101" i="12"/>
  <c r="BH101" i="12"/>
  <c r="BG101" i="12"/>
  <c r="BF101" i="12"/>
  <c r="T101" i="12"/>
  <c r="R101" i="12"/>
  <c r="P101" i="12"/>
  <c r="BI100" i="12"/>
  <c r="BH100" i="12"/>
  <c r="BG100" i="12"/>
  <c r="BF100" i="12"/>
  <c r="T100" i="12"/>
  <c r="R100" i="12"/>
  <c r="P100" i="12"/>
  <c r="BI99" i="12"/>
  <c r="BH99" i="12"/>
  <c r="BG99" i="12"/>
  <c r="BF99" i="12"/>
  <c r="T99" i="12"/>
  <c r="R99" i="12"/>
  <c r="P99" i="12"/>
  <c r="BI98" i="12"/>
  <c r="BH98" i="12"/>
  <c r="BG98" i="12"/>
  <c r="BF98" i="12"/>
  <c r="T98" i="12"/>
  <c r="R98" i="12"/>
  <c r="P98" i="12"/>
  <c r="J93" i="12"/>
  <c r="J92" i="12"/>
  <c r="F92" i="12"/>
  <c r="F90" i="12"/>
  <c r="E88" i="12"/>
  <c r="J59" i="12"/>
  <c r="J58" i="12"/>
  <c r="F58" i="12"/>
  <c r="F56" i="12"/>
  <c r="E54" i="12"/>
  <c r="J20" i="12"/>
  <c r="E20" i="12"/>
  <c r="F59" i="12" s="1"/>
  <c r="J19" i="12"/>
  <c r="J14" i="12"/>
  <c r="J56" i="12"/>
  <c r="E7" i="12"/>
  <c r="E84" i="12"/>
  <c r="J41" i="11"/>
  <c r="J40" i="11"/>
  <c r="AY69" i="1" s="1"/>
  <c r="J39" i="11"/>
  <c r="AX69" i="1" s="1"/>
  <c r="BI96" i="11"/>
  <c r="BH96" i="11"/>
  <c r="BG96" i="11"/>
  <c r="F39" i="11" s="1"/>
  <c r="BB69" i="1" s="1"/>
  <c r="BF96" i="11"/>
  <c r="T96" i="11"/>
  <c r="T95" i="11"/>
  <c r="T94" i="11" s="1"/>
  <c r="T93" i="11" s="1"/>
  <c r="R96" i="11"/>
  <c r="R95" i="11"/>
  <c r="R94" i="11"/>
  <c r="R93" i="11" s="1"/>
  <c r="P96" i="11"/>
  <c r="P95" i="11"/>
  <c r="P94" i="11"/>
  <c r="P93" i="11" s="1"/>
  <c r="AU69" i="1" s="1"/>
  <c r="J90" i="11"/>
  <c r="J89" i="11"/>
  <c r="F89" i="11"/>
  <c r="F87" i="11"/>
  <c r="E85" i="11"/>
  <c r="J63" i="11"/>
  <c r="J62" i="11"/>
  <c r="F62" i="11"/>
  <c r="F60" i="11"/>
  <c r="E58" i="11"/>
  <c r="J22" i="11"/>
  <c r="E22" i="11"/>
  <c r="F90" i="11"/>
  <c r="J21" i="11"/>
  <c r="J16" i="11"/>
  <c r="J87" i="11"/>
  <c r="E7" i="11"/>
  <c r="E52" i="11" s="1"/>
  <c r="J41" i="10"/>
  <c r="J40" i="10"/>
  <c r="AY68" i="1"/>
  <c r="J39" i="10"/>
  <c r="AX68" i="1" s="1"/>
  <c r="BI169" i="10"/>
  <c r="BH169" i="10"/>
  <c r="BG169" i="10"/>
  <c r="BF169" i="10"/>
  <c r="T169" i="10"/>
  <c r="T168" i="10"/>
  <c r="R169" i="10"/>
  <c r="R168" i="10" s="1"/>
  <c r="P169" i="10"/>
  <c r="P168" i="10" s="1"/>
  <c r="BI163" i="10"/>
  <c r="BH163" i="10"/>
  <c r="BG163" i="10"/>
  <c r="BF163" i="10"/>
  <c r="T163" i="10"/>
  <c r="R163" i="10"/>
  <c r="P163" i="10"/>
  <c r="BI154" i="10"/>
  <c r="BH154" i="10"/>
  <c r="BG154" i="10"/>
  <c r="BF154" i="10"/>
  <c r="T154" i="10"/>
  <c r="R154" i="10"/>
  <c r="P154" i="10"/>
  <c r="BI149" i="10"/>
  <c r="BH149" i="10"/>
  <c r="BG149" i="10"/>
  <c r="BF149" i="10"/>
  <c r="T149" i="10"/>
  <c r="R149" i="10"/>
  <c r="P149" i="10"/>
  <c r="BI143" i="10"/>
  <c r="BH143" i="10"/>
  <c r="BG143" i="10"/>
  <c r="BF143" i="10"/>
  <c r="T143" i="10"/>
  <c r="R143" i="10"/>
  <c r="P143" i="10"/>
  <c r="BI138" i="10"/>
  <c r="BH138" i="10"/>
  <c r="BG138" i="10"/>
  <c r="BF138" i="10"/>
  <c r="T138" i="10"/>
  <c r="R138" i="10"/>
  <c r="P138" i="10"/>
  <c r="BI132" i="10"/>
  <c r="BH132" i="10"/>
  <c r="BG132" i="10"/>
  <c r="BF132" i="10"/>
  <c r="T132" i="10"/>
  <c r="R132" i="10"/>
  <c r="P132" i="10"/>
  <c r="BI128" i="10"/>
  <c r="BH128" i="10"/>
  <c r="BG128" i="10"/>
  <c r="BF128" i="10"/>
  <c r="T128" i="10"/>
  <c r="R128" i="10"/>
  <c r="P128" i="10"/>
  <c r="BI121" i="10"/>
  <c r="BH121" i="10"/>
  <c r="BG121" i="10"/>
  <c r="BF121" i="10"/>
  <c r="T121" i="10"/>
  <c r="R121" i="10"/>
  <c r="P121" i="10"/>
  <c r="BI117" i="10"/>
  <c r="BH117" i="10"/>
  <c r="BG117" i="10"/>
  <c r="BF117" i="10"/>
  <c r="T117" i="10"/>
  <c r="R117" i="10"/>
  <c r="P117" i="10"/>
  <c r="BI113" i="10"/>
  <c r="BH113" i="10"/>
  <c r="BG113" i="10"/>
  <c r="BF113" i="10"/>
  <c r="T113" i="10"/>
  <c r="R113" i="10"/>
  <c r="P113" i="10"/>
  <c r="BI109" i="10"/>
  <c r="BH109" i="10"/>
  <c r="BG109" i="10"/>
  <c r="BF109" i="10"/>
  <c r="T109" i="10"/>
  <c r="R109" i="10"/>
  <c r="P109" i="10"/>
  <c r="BI105" i="10"/>
  <c r="BH105" i="10"/>
  <c r="BG105" i="10"/>
  <c r="BF105" i="10"/>
  <c r="T105" i="10"/>
  <c r="R105" i="10"/>
  <c r="P105" i="10"/>
  <c r="BI97" i="10"/>
  <c r="BH97" i="10"/>
  <c r="BG97" i="10"/>
  <c r="BF97" i="10"/>
  <c r="T97" i="10"/>
  <c r="R97" i="10"/>
  <c r="P97" i="10"/>
  <c r="J91" i="10"/>
  <c r="J90" i="10"/>
  <c r="F90" i="10"/>
  <c r="F88" i="10"/>
  <c r="E86" i="10"/>
  <c r="J63" i="10"/>
  <c r="J62" i="10"/>
  <c r="F62" i="10"/>
  <c r="F60" i="10"/>
  <c r="E58" i="10"/>
  <c r="J22" i="10"/>
  <c r="E22" i="10"/>
  <c r="F91" i="10" s="1"/>
  <c r="J21" i="10"/>
  <c r="J16" i="10"/>
  <c r="J60" i="10" s="1"/>
  <c r="E7" i="10"/>
  <c r="E52" i="10"/>
  <c r="J41" i="9"/>
  <c r="J40" i="9"/>
  <c r="AY66" i="1"/>
  <c r="J39" i="9"/>
  <c r="AX66" i="1" s="1"/>
  <c r="BI200" i="9"/>
  <c r="BH200" i="9"/>
  <c r="BG200" i="9"/>
  <c r="BF200" i="9"/>
  <c r="T200" i="9"/>
  <c r="T199" i="9"/>
  <c r="R200" i="9"/>
  <c r="R199" i="9" s="1"/>
  <c r="P200" i="9"/>
  <c r="P199" i="9" s="1"/>
  <c r="BI194" i="9"/>
  <c r="BH194" i="9"/>
  <c r="BG194" i="9"/>
  <c r="BF194" i="9"/>
  <c r="T194" i="9"/>
  <c r="R194" i="9"/>
  <c r="P194" i="9"/>
  <c r="BI185" i="9"/>
  <c r="BH185" i="9"/>
  <c r="BG185" i="9"/>
  <c r="BF185" i="9"/>
  <c r="T185" i="9"/>
  <c r="R185" i="9"/>
  <c r="P185" i="9"/>
  <c r="BI181" i="9"/>
  <c r="BH181" i="9"/>
  <c r="BG181" i="9"/>
  <c r="BF181" i="9"/>
  <c r="T181" i="9"/>
  <c r="R181" i="9"/>
  <c r="P181" i="9"/>
  <c r="BI175" i="9"/>
  <c r="BH175" i="9"/>
  <c r="BG175" i="9"/>
  <c r="BF175" i="9"/>
  <c r="T175" i="9"/>
  <c r="R175" i="9"/>
  <c r="P175" i="9"/>
  <c r="BI171" i="9"/>
  <c r="BH171" i="9"/>
  <c r="BG171" i="9"/>
  <c r="BF171" i="9"/>
  <c r="T171" i="9"/>
  <c r="R171" i="9"/>
  <c r="P171" i="9"/>
  <c r="BI165" i="9"/>
  <c r="BH165" i="9"/>
  <c r="BG165" i="9"/>
  <c r="BF165" i="9"/>
  <c r="T165" i="9"/>
  <c r="R165" i="9"/>
  <c r="P165" i="9"/>
  <c r="BI158" i="9"/>
  <c r="BH158" i="9"/>
  <c r="BG158" i="9"/>
  <c r="BF158" i="9"/>
  <c r="T158" i="9"/>
  <c r="R158" i="9"/>
  <c r="P158" i="9"/>
  <c r="BI153" i="9"/>
  <c r="BH153" i="9"/>
  <c r="BG153" i="9"/>
  <c r="BF153" i="9"/>
  <c r="T153" i="9"/>
  <c r="R153" i="9"/>
  <c r="P153" i="9"/>
  <c r="BI147" i="9"/>
  <c r="BH147" i="9"/>
  <c r="BG147" i="9"/>
  <c r="BF147" i="9"/>
  <c r="T147" i="9"/>
  <c r="R147" i="9"/>
  <c r="P147" i="9"/>
  <c r="BI141" i="9"/>
  <c r="BH141" i="9"/>
  <c r="BG141" i="9"/>
  <c r="BF141" i="9"/>
  <c r="T141" i="9"/>
  <c r="R141" i="9"/>
  <c r="P141" i="9"/>
  <c r="BI136" i="9"/>
  <c r="BH136" i="9"/>
  <c r="BG136" i="9"/>
  <c r="BF136" i="9"/>
  <c r="T136" i="9"/>
  <c r="R136" i="9"/>
  <c r="P136" i="9"/>
  <c r="BI130" i="9"/>
  <c r="BH130" i="9"/>
  <c r="BG130" i="9"/>
  <c r="BF130" i="9"/>
  <c r="T130" i="9"/>
  <c r="R130" i="9"/>
  <c r="P130" i="9"/>
  <c r="BI123" i="9"/>
  <c r="BH123" i="9"/>
  <c r="BG123" i="9"/>
  <c r="BF123" i="9"/>
  <c r="T123" i="9"/>
  <c r="R123" i="9"/>
  <c r="P123" i="9"/>
  <c r="BI116" i="9"/>
  <c r="BH116" i="9"/>
  <c r="BG116" i="9"/>
  <c r="BF116" i="9"/>
  <c r="T116" i="9"/>
  <c r="R116" i="9"/>
  <c r="P116" i="9"/>
  <c r="BI109" i="9"/>
  <c r="BH109" i="9"/>
  <c r="BG109" i="9"/>
  <c r="BF109" i="9"/>
  <c r="T109" i="9"/>
  <c r="R109" i="9"/>
  <c r="P109" i="9"/>
  <c r="BI104" i="9"/>
  <c r="BH104" i="9"/>
  <c r="BG104" i="9"/>
  <c r="BF104" i="9"/>
  <c r="T104" i="9"/>
  <c r="R104" i="9"/>
  <c r="P104" i="9"/>
  <c r="BI99" i="9"/>
  <c r="BH99" i="9"/>
  <c r="BG99" i="9"/>
  <c r="BF99" i="9"/>
  <c r="T99" i="9"/>
  <c r="R99" i="9"/>
  <c r="P99" i="9"/>
  <c r="J93" i="9"/>
  <c r="J92" i="9"/>
  <c r="F92" i="9"/>
  <c r="F90" i="9"/>
  <c r="E88" i="9"/>
  <c r="J63" i="9"/>
  <c r="J62" i="9"/>
  <c r="F62" i="9"/>
  <c r="F60" i="9"/>
  <c r="E58" i="9"/>
  <c r="J22" i="9"/>
  <c r="E22" i="9"/>
  <c r="F93" i="9" s="1"/>
  <c r="J21" i="9"/>
  <c r="J16" i="9"/>
  <c r="J60" i="9" s="1"/>
  <c r="E7" i="9"/>
  <c r="E52" i="9" s="1"/>
  <c r="J41" i="8"/>
  <c r="J40" i="8"/>
  <c r="AY65" i="1" s="1"/>
  <c r="J39" i="8"/>
  <c r="AX65" i="1" s="1"/>
  <c r="BI189" i="8"/>
  <c r="BH189" i="8"/>
  <c r="BG189" i="8"/>
  <c r="BF189" i="8"/>
  <c r="T189" i="8"/>
  <c r="T188" i="8"/>
  <c r="R189" i="8"/>
  <c r="R188" i="8" s="1"/>
  <c r="P189" i="8"/>
  <c r="P188" i="8"/>
  <c r="BI183" i="8"/>
  <c r="BH183" i="8"/>
  <c r="BG183" i="8"/>
  <c r="BF183" i="8"/>
  <c r="T183" i="8"/>
  <c r="R183" i="8"/>
  <c r="P183" i="8"/>
  <c r="BI178" i="8"/>
  <c r="BH178" i="8"/>
  <c r="BG178" i="8"/>
  <c r="BF178" i="8"/>
  <c r="T178" i="8"/>
  <c r="R178" i="8"/>
  <c r="P178" i="8"/>
  <c r="BI173" i="8"/>
  <c r="BH173" i="8"/>
  <c r="BG173" i="8"/>
  <c r="BF173" i="8"/>
  <c r="T173" i="8"/>
  <c r="R173" i="8"/>
  <c r="P173" i="8"/>
  <c r="BI165" i="8"/>
  <c r="BH165" i="8"/>
  <c r="BG165" i="8"/>
  <c r="BF165" i="8"/>
  <c r="T165" i="8"/>
  <c r="R165" i="8"/>
  <c r="P165" i="8"/>
  <c r="BI153" i="8"/>
  <c r="BH153" i="8"/>
  <c r="BG153" i="8"/>
  <c r="BF153" i="8"/>
  <c r="T153" i="8"/>
  <c r="R153" i="8"/>
  <c r="P153" i="8"/>
  <c r="BI145" i="8"/>
  <c r="BH145" i="8"/>
  <c r="BG145" i="8"/>
  <c r="BF145" i="8"/>
  <c r="T145" i="8"/>
  <c r="R145" i="8"/>
  <c r="P145" i="8"/>
  <c r="BI139" i="8"/>
  <c r="BH139" i="8"/>
  <c r="BG139" i="8"/>
  <c r="BF139" i="8"/>
  <c r="T139" i="8"/>
  <c r="R139" i="8"/>
  <c r="P139" i="8"/>
  <c r="BI134" i="8"/>
  <c r="BH134" i="8"/>
  <c r="BG134" i="8"/>
  <c r="BF134" i="8"/>
  <c r="T134" i="8"/>
  <c r="R134" i="8"/>
  <c r="P134" i="8"/>
  <c r="BI127" i="8"/>
  <c r="BH127" i="8"/>
  <c r="BG127" i="8"/>
  <c r="BF127" i="8"/>
  <c r="T127" i="8"/>
  <c r="R127" i="8"/>
  <c r="P127" i="8"/>
  <c r="BI121" i="8"/>
  <c r="BH121" i="8"/>
  <c r="BG121" i="8"/>
  <c r="BF121" i="8"/>
  <c r="T121" i="8"/>
  <c r="R121" i="8"/>
  <c r="P121" i="8"/>
  <c r="BI115" i="8"/>
  <c r="BH115" i="8"/>
  <c r="BG115" i="8"/>
  <c r="BF115" i="8"/>
  <c r="T115" i="8"/>
  <c r="R115" i="8"/>
  <c r="P115" i="8"/>
  <c r="BI99" i="8"/>
  <c r="BH99" i="8"/>
  <c r="BG99" i="8"/>
  <c r="BF99" i="8"/>
  <c r="T99" i="8"/>
  <c r="R99" i="8"/>
  <c r="P99" i="8"/>
  <c r="J93" i="8"/>
  <c r="J92" i="8"/>
  <c r="F92" i="8"/>
  <c r="F90" i="8"/>
  <c r="E88" i="8"/>
  <c r="J63" i="8"/>
  <c r="J62" i="8"/>
  <c r="F62" i="8"/>
  <c r="F60" i="8"/>
  <c r="E58" i="8"/>
  <c r="J22" i="8"/>
  <c r="E22" i="8"/>
  <c r="F63" i="8" s="1"/>
  <c r="J21" i="8"/>
  <c r="J16" i="8"/>
  <c r="J60" i="8" s="1"/>
  <c r="E7" i="8"/>
  <c r="E52" i="8" s="1"/>
  <c r="J39" i="7"/>
  <c r="J38" i="7"/>
  <c r="AY63" i="1"/>
  <c r="J37" i="7"/>
  <c r="AX63" i="1" s="1"/>
  <c r="BI172" i="7"/>
  <c r="BH172" i="7"/>
  <c r="BG172" i="7"/>
  <c r="BF172" i="7"/>
  <c r="T172" i="7"/>
  <c r="T171" i="7" s="1"/>
  <c r="R172" i="7"/>
  <c r="R171" i="7" s="1"/>
  <c r="P172" i="7"/>
  <c r="P171" i="7"/>
  <c r="BI166" i="7"/>
  <c r="BH166" i="7"/>
  <c r="BG166" i="7"/>
  <c r="BF166" i="7"/>
  <c r="T166" i="7"/>
  <c r="R166" i="7"/>
  <c r="P166" i="7"/>
  <c r="BI159" i="7"/>
  <c r="BH159" i="7"/>
  <c r="BG159" i="7"/>
  <c r="BF159" i="7"/>
  <c r="T159" i="7"/>
  <c r="R159" i="7"/>
  <c r="P159" i="7"/>
  <c r="BI155" i="7"/>
  <c r="BH155" i="7"/>
  <c r="BG155" i="7"/>
  <c r="BF155" i="7"/>
  <c r="T155" i="7"/>
  <c r="R155" i="7"/>
  <c r="P155" i="7"/>
  <c r="BI149" i="7"/>
  <c r="BH149" i="7"/>
  <c r="BG149" i="7"/>
  <c r="BF149" i="7"/>
  <c r="T149" i="7"/>
  <c r="R149" i="7"/>
  <c r="P149" i="7"/>
  <c r="BI142" i="7"/>
  <c r="BH142" i="7"/>
  <c r="BG142" i="7"/>
  <c r="BF142" i="7"/>
  <c r="T142" i="7"/>
  <c r="R142" i="7"/>
  <c r="P142" i="7"/>
  <c r="BI135" i="7"/>
  <c r="BH135" i="7"/>
  <c r="BG135" i="7"/>
  <c r="BF135" i="7"/>
  <c r="T135" i="7"/>
  <c r="R135" i="7"/>
  <c r="P135" i="7"/>
  <c r="BI128" i="7"/>
  <c r="BH128" i="7"/>
  <c r="BG128" i="7"/>
  <c r="BF128" i="7"/>
  <c r="T128" i="7"/>
  <c r="R128" i="7"/>
  <c r="P128" i="7"/>
  <c r="BI122" i="7"/>
  <c r="BH122" i="7"/>
  <c r="BG122" i="7"/>
  <c r="BF122" i="7"/>
  <c r="T122" i="7"/>
  <c r="R122" i="7"/>
  <c r="P122" i="7"/>
  <c r="BI112" i="7"/>
  <c r="BH112" i="7"/>
  <c r="BG112" i="7"/>
  <c r="BF112" i="7"/>
  <c r="T112" i="7"/>
  <c r="R112" i="7"/>
  <c r="P112" i="7"/>
  <c r="BI105" i="7"/>
  <c r="BH105" i="7"/>
  <c r="BG105" i="7"/>
  <c r="BF105" i="7"/>
  <c r="T105" i="7"/>
  <c r="R105" i="7"/>
  <c r="P105" i="7"/>
  <c r="BI100" i="7"/>
  <c r="BH100" i="7"/>
  <c r="BG100" i="7"/>
  <c r="BF100" i="7"/>
  <c r="T100" i="7"/>
  <c r="R100" i="7"/>
  <c r="P100" i="7"/>
  <c r="BI93" i="7"/>
  <c r="BH93" i="7"/>
  <c r="BG93" i="7"/>
  <c r="BF93" i="7"/>
  <c r="T93" i="7"/>
  <c r="R93" i="7"/>
  <c r="P93" i="7"/>
  <c r="J87" i="7"/>
  <c r="J86" i="7"/>
  <c r="F86" i="7"/>
  <c r="F84" i="7"/>
  <c r="E82" i="7"/>
  <c r="J59" i="7"/>
  <c r="J58" i="7"/>
  <c r="F58" i="7"/>
  <c r="F56" i="7"/>
  <c r="E54" i="7"/>
  <c r="J20" i="7"/>
  <c r="E20" i="7"/>
  <c r="F59" i="7" s="1"/>
  <c r="J19" i="7"/>
  <c r="J14" i="7"/>
  <c r="J56" i="7" s="1"/>
  <c r="E7" i="7"/>
  <c r="E50" i="7" s="1"/>
  <c r="J41" i="6"/>
  <c r="J40" i="6"/>
  <c r="AY62" i="1" s="1"/>
  <c r="J39" i="6"/>
  <c r="AX62" i="1" s="1"/>
  <c r="BI252" i="6"/>
  <c r="BH252" i="6"/>
  <c r="BG252" i="6"/>
  <c r="BF252" i="6"/>
  <c r="T252" i="6"/>
  <c r="T251" i="6" s="1"/>
  <c r="R252" i="6"/>
  <c r="R251" i="6" s="1"/>
  <c r="P252" i="6"/>
  <c r="P251" i="6" s="1"/>
  <c r="BI246" i="6"/>
  <c r="BH246" i="6"/>
  <c r="BG246" i="6"/>
  <c r="BF246" i="6"/>
  <c r="T246" i="6"/>
  <c r="R246" i="6"/>
  <c r="P246" i="6"/>
  <c r="BI241" i="6"/>
  <c r="BH241" i="6"/>
  <c r="BG241" i="6"/>
  <c r="BF241" i="6"/>
  <c r="T241" i="6"/>
  <c r="R241" i="6"/>
  <c r="P241" i="6"/>
  <c r="BI232" i="6"/>
  <c r="BH232" i="6"/>
  <c r="BG232" i="6"/>
  <c r="BF232" i="6"/>
  <c r="T232" i="6"/>
  <c r="R232" i="6"/>
  <c r="P232" i="6"/>
  <c r="BI228" i="6"/>
  <c r="BH228" i="6"/>
  <c r="BG228" i="6"/>
  <c r="BF228" i="6"/>
  <c r="T228" i="6"/>
  <c r="R228" i="6"/>
  <c r="P228" i="6"/>
  <c r="BI222" i="6"/>
  <c r="BH222" i="6"/>
  <c r="BG222" i="6"/>
  <c r="BF222" i="6"/>
  <c r="T222" i="6"/>
  <c r="R222" i="6"/>
  <c r="P222" i="6"/>
  <c r="BI218" i="6"/>
  <c r="BH218" i="6"/>
  <c r="BG218" i="6"/>
  <c r="BF218" i="6"/>
  <c r="T218" i="6"/>
  <c r="R218" i="6"/>
  <c r="P218" i="6"/>
  <c r="BI214" i="6"/>
  <c r="BH214" i="6"/>
  <c r="BG214" i="6"/>
  <c r="BF214" i="6"/>
  <c r="T214" i="6"/>
  <c r="R214" i="6"/>
  <c r="P214" i="6"/>
  <c r="BI210" i="6"/>
  <c r="BH210" i="6"/>
  <c r="BG210" i="6"/>
  <c r="BF210" i="6"/>
  <c r="T210" i="6"/>
  <c r="R210" i="6"/>
  <c r="P210" i="6"/>
  <c r="BI202" i="6"/>
  <c r="BH202" i="6"/>
  <c r="BG202" i="6"/>
  <c r="BF202" i="6"/>
  <c r="T202" i="6"/>
  <c r="R202" i="6"/>
  <c r="P202" i="6"/>
  <c r="BI198" i="6"/>
  <c r="BH198" i="6"/>
  <c r="BG198" i="6"/>
  <c r="BF198" i="6"/>
  <c r="T198" i="6"/>
  <c r="R198" i="6"/>
  <c r="P198" i="6"/>
  <c r="BI191" i="6"/>
  <c r="BH191" i="6"/>
  <c r="BG191" i="6"/>
  <c r="BF191" i="6"/>
  <c r="T191" i="6"/>
  <c r="R191" i="6"/>
  <c r="P191" i="6"/>
  <c r="BI185" i="6"/>
  <c r="BH185" i="6"/>
  <c r="BG185" i="6"/>
  <c r="BF185" i="6"/>
  <c r="T185" i="6"/>
  <c r="R185" i="6"/>
  <c r="P185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58" i="6"/>
  <c r="BH158" i="6"/>
  <c r="BG158" i="6"/>
  <c r="BF158" i="6"/>
  <c r="T158" i="6"/>
  <c r="R158" i="6"/>
  <c r="P158" i="6"/>
  <c r="BI151" i="6"/>
  <c r="BH151" i="6"/>
  <c r="BG151" i="6"/>
  <c r="BF151" i="6"/>
  <c r="T151" i="6"/>
  <c r="R151" i="6"/>
  <c r="P151" i="6"/>
  <c r="BI144" i="6"/>
  <c r="BH144" i="6"/>
  <c r="BG144" i="6"/>
  <c r="BF144" i="6"/>
  <c r="T144" i="6"/>
  <c r="T143" i="6" s="1"/>
  <c r="R144" i="6"/>
  <c r="R143" i="6" s="1"/>
  <c r="P144" i="6"/>
  <c r="P143" i="6" s="1"/>
  <c r="BI139" i="6"/>
  <c r="BH139" i="6"/>
  <c r="BG139" i="6"/>
  <c r="BF139" i="6"/>
  <c r="T139" i="6"/>
  <c r="R139" i="6"/>
  <c r="P139" i="6"/>
  <c r="BI133" i="6"/>
  <c r="BH133" i="6"/>
  <c r="BG133" i="6"/>
  <c r="BF133" i="6"/>
  <c r="T133" i="6"/>
  <c r="R133" i="6"/>
  <c r="P133" i="6"/>
  <c r="BI126" i="6"/>
  <c r="BH126" i="6"/>
  <c r="BG126" i="6"/>
  <c r="BF126" i="6"/>
  <c r="T126" i="6"/>
  <c r="T125" i="6" s="1"/>
  <c r="R126" i="6"/>
  <c r="R125" i="6" s="1"/>
  <c r="P126" i="6"/>
  <c r="P125" i="6" s="1"/>
  <c r="BI119" i="6"/>
  <c r="BH119" i="6"/>
  <c r="BG119" i="6"/>
  <c r="BF119" i="6"/>
  <c r="T119" i="6"/>
  <c r="R119" i="6"/>
  <c r="P119" i="6"/>
  <c r="BI112" i="6"/>
  <c r="BH112" i="6"/>
  <c r="BG112" i="6"/>
  <c r="BF112" i="6"/>
  <c r="T112" i="6"/>
  <c r="R112" i="6"/>
  <c r="P112" i="6"/>
  <c r="BI107" i="6"/>
  <c r="BH107" i="6"/>
  <c r="BG107" i="6"/>
  <c r="BF107" i="6"/>
  <c r="T107" i="6"/>
  <c r="R107" i="6"/>
  <c r="P107" i="6"/>
  <c r="BI102" i="6"/>
  <c r="BH102" i="6"/>
  <c r="BG102" i="6"/>
  <c r="BF102" i="6"/>
  <c r="T102" i="6"/>
  <c r="R102" i="6"/>
  <c r="P102" i="6"/>
  <c r="J96" i="6"/>
  <c r="J95" i="6"/>
  <c r="F95" i="6"/>
  <c r="F93" i="6"/>
  <c r="E91" i="6"/>
  <c r="J63" i="6"/>
  <c r="J62" i="6"/>
  <c r="F62" i="6"/>
  <c r="F60" i="6"/>
  <c r="E58" i="6"/>
  <c r="J22" i="6"/>
  <c r="E22" i="6"/>
  <c r="F96" i="6" s="1"/>
  <c r="J21" i="6"/>
  <c r="J16" i="6"/>
  <c r="J60" i="6" s="1"/>
  <c r="E7" i="6"/>
  <c r="E85" i="6" s="1"/>
  <c r="J41" i="5"/>
  <c r="J40" i="5"/>
  <c r="AY61" i="1"/>
  <c r="J39" i="5"/>
  <c r="AX61" i="1"/>
  <c r="BI209" i="5"/>
  <c r="BH209" i="5"/>
  <c r="BG209" i="5"/>
  <c r="BF209" i="5"/>
  <c r="T209" i="5"/>
  <c r="T208" i="5"/>
  <c r="R209" i="5"/>
  <c r="R208" i="5"/>
  <c r="P209" i="5"/>
  <c r="P208" i="5" s="1"/>
  <c r="BI202" i="5"/>
  <c r="BH202" i="5"/>
  <c r="BG202" i="5"/>
  <c r="BF202" i="5"/>
  <c r="T202" i="5"/>
  <c r="R202" i="5"/>
  <c r="P202" i="5"/>
  <c r="BI197" i="5"/>
  <c r="BH197" i="5"/>
  <c r="BG197" i="5"/>
  <c r="BF197" i="5"/>
  <c r="T197" i="5"/>
  <c r="R197" i="5"/>
  <c r="P197" i="5"/>
  <c r="BI190" i="5"/>
  <c r="BH190" i="5"/>
  <c r="BG190" i="5"/>
  <c r="BF190" i="5"/>
  <c r="T190" i="5"/>
  <c r="R190" i="5"/>
  <c r="P190" i="5"/>
  <c r="BI181" i="5"/>
  <c r="BH181" i="5"/>
  <c r="BG181" i="5"/>
  <c r="BF181" i="5"/>
  <c r="T181" i="5"/>
  <c r="R181" i="5"/>
  <c r="P181" i="5"/>
  <c r="BI172" i="5"/>
  <c r="BH172" i="5"/>
  <c r="BG172" i="5"/>
  <c r="BF172" i="5"/>
  <c r="T172" i="5"/>
  <c r="T171" i="5"/>
  <c r="R172" i="5"/>
  <c r="R171" i="5" s="1"/>
  <c r="P172" i="5"/>
  <c r="P171" i="5" s="1"/>
  <c r="BI165" i="5"/>
  <c r="BH165" i="5"/>
  <c r="BG165" i="5"/>
  <c r="BF165" i="5"/>
  <c r="T165" i="5"/>
  <c r="R165" i="5"/>
  <c r="P165" i="5"/>
  <c r="BI159" i="5"/>
  <c r="BH159" i="5"/>
  <c r="BG159" i="5"/>
  <c r="BF159" i="5"/>
  <c r="T159" i="5"/>
  <c r="R159" i="5"/>
  <c r="P159" i="5"/>
  <c r="BI146" i="5"/>
  <c r="BH146" i="5"/>
  <c r="BG146" i="5"/>
  <c r="BF146" i="5"/>
  <c r="T146" i="5"/>
  <c r="R146" i="5"/>
  <c r="P146" i="5"/>
  <c r="BI141" i="5"/>
  <c r="BH141" i="5"/>
  <c r="BG141" i="5"/>
  <c r="BF141" i="5"/>
  <c r="T141" i="5"/>
  <c r="R141" i="5"/>
  <c r="P141" i="5"/>
  <c r="BI135" i="5"/>
  <c r="BH135" i="5"/>
  <c r="BG135" i="5"/>
  <c r="BF135" i="5"/>
  <c r="T135" i="5"/>
  <c r="R135" i="5"/>
  <c r="P135" i="5"/>
  <c r="BI130" i="5"/>
  <c r="BH130" i="5"/>
  <c r="BG130" i="5"/>
  <c r="BF130" i="5"/>
  <c r="T130" i="5"/>
  <c r="R130" i="5"/>
  <c r="P130" i="5"/>
  <c r="BI122" i="5"/>
  <c r="BH122" i="5"/>
  <c r="BG122" i="5"/>
  <c r="BF122" i="5"/>
  <c r="T122" i="5"/>
  <c r="R122" i="5"/>
  <c r="P122" i="5"/>
  <c r="BI116" i="5"/>
  <c r="BH116" i="5"/>
  <c r="BG116" i="5"/>
  <c r="BF116" i="5"/>
  <c r="T116" i="5"/>
  <c r="R116" i="5"/>
  <c r="P116" i="5"/>
  <c r="BI99" i="5"/>
  <c r="BH99" i="5"/>
  <c r="BG99" i="5"/>
  <c r="BF99" i="5"/>
  <c r="T99" i="5"/>
  <c r="R99" i="5"/>
  <c r="P99" i="5"/>
  <c r="J93" i="5"/>
  <c r="J92" i="5"/>
  <c r="F92" i="5"/>
  <c r="F90" i="5"/>
  <c r="E88" i="5"/>
  <c r="J63" i="5"/>
  <c r="J62" i="5"/>
  <c r="F62" i="5"/>
  <c r="F60" i="5"/>
  <c r="E58" i="5"/>
  <c r="J22" i="5"/>
  <c r="E22" i="5"/>
  <c r="F93" i="5" s="1"/>
  <c r="J21" i="5"/>
  <c r="J16" i="5"/>
  <c r="J90" i="5"/>
  <c r="E7" i="5"/>
  <c r="E82" i="5" s="1"/>
  <c r="J39" i="4"/>
  <c r="J38" i="4"/>
  <c r="AY59" i="1" s="1"/>
  <c r="J37" i="4"/>
  <c r="AX59" i="1"/>
  <c r="BI319" i="4"/>
  <c r="BH319" i="4"/>
  <c r="BG319" i="4"/>
  <c r="BF319" i="4"/>
  <c r="T319" i="4"/>
  <c r="T318" i="4"/>
  <c r="R319" i="4"/>
  <c r="R318" i="4" s="1"/>
  <c r="P319" i="4"/>
  <c r="P318" i="4"/>
  <c r="BI313" i="4"/>
  <c r="BH313" i="4"/>
  <c r="BG313" i="4"/>
  <c r="BF313" i="4"/>
  <c r="T313" i="4"/>
  <c r="R313" i="4"/>
  <c r="P313" i="4"/>
  <c r="BI308" i="4"/>
  <c r="BH308" i="4"/>
  <c r="BG308" i="4"/>
  <c r="BF308" i="4"/>
  <c r="T308" i="4"/>
  <c r="R308" i="4"/>
  <c r="P308" i="4"/>
  <c r="BI303" i="4"/>
  <c r="BH303" i="4"/>
  <c r="BG303" i="4"/>
  <c r="BF303" i="4"/>
  <c r="T303" i="4"/>
  <c r="R303" i="4"/>
  <c r="P303" i="4"/>
  <c r="BI297" i="4"/>
  <c r="BH297" i="4"/>
  <c r="BG297" i="4"/>
  <c r="BF297" i="4"/>
  <c r="T297" i="4"/>
  <c r="R297" i="4"/>
  <c r="P297" i="4"/>
  <c r="BI290" i="4"/>
  <c r="BH290" i="4"/>
  <c r="BG290" i="4"/>
  <c r="BF290" i="4"/>
  <c r="T290" i="4"/>
  <c r="R290" i="4"/>
  <c r="P290" i="4"/>
  <c r="BI286" i="4"/>
  <c r="BH286" i="4"/>
  <c r="BG286" i="4"/>
  <c r="BF286" i="4"/>
  <c r="T286" i="4"/>
  <c r="R286" i="4"/>
  <c r="P286" i="4"/>
  <c r="BI280" i="4"/>
  <c r="BH280" i="4"/>
  <c r="BG280" i="4"/>
  <c r="BF280" i="4"/>
  <c r="T280" i="4"/>
  <c r="R280" i="4"/>
  <c r="P280" i="4"/>
  <c r="BI275" i="4"/>
  <c r="BH275" i="4"/>
  <c r="BG275" i="4"/>
  <c r="BF275" i="4"/>
  <c r="T275" i="4"/>
  <c r="R275" i="4"/>
  <c r="P275" i="4"/>
  <c r="BI269" i="4"/>
  <c r="BH269" i="4"/>
  <c r="BG269" i="4"/>
  <c r="BF269" i="4"/>
  <c r="T269" i="4"/>
  <c r="R269" i="4"/>
  <c r="P269" i="4"/>
  <c r="BI265" i="4"/>
  <c r="BH265" i="4"/>
  <c r="BG265" i="4"/>
  <c r="BF265" i="4"/>
  <c r="T265" i="4"/>
  <c r="R265" i="4"/>
  <c r="P265" i="4"/>
  <c r="BI259" i="4"/>
  <c r="BH259" i="4"/>
  <c r="BG259" i="4"/>
  <c r="BF259" i="4"/>
  <c r="T259" i="4"/>
  <c r="R259" i="4"/>
  <c r="P259" i="4"/>
  <c r="BI251" i="4"/>
  <c r="BH251" i="4"/>
  <c r="BG251" i="4"/>
  <c r="BF251" i="4"/>
  <c r="T251" i="4"/>
  <c r="R251" i="4"/>
  <c r="P251" i="4"/>
  <c r="BI244" i="4"/>
  <c r="BH244" i="4"/>
  <c r="BG244" i="4"/>
  <c r="BF244" i="4"/>
  <c r="T244" i="4"/>
  <c r="R244" i="4"/>
  <c r="P244" i="4"/>
  <c r="BI239" i="4"/>
  <c r="BH239" i="4"/>
  <c r="BG239" i="4"/>
  <c r="BF239" i="4"/>
  <c r="T239" i="4"/>
  <c r="R239" i="4"/>
  <c r="P239" i="4"/>
  <c r="BI232" i="4"/>
  <c r="BH232" i="4"/>
  <c r="BG232" i="4"/>
  <c r="BF232" i="4"/>
  <c r="T232" i="4"/>
  <c r="R232" i="4"/>
  <c r="P232" i="4"/>
  <c r="BI226" i="4"/>
  <c r="BH226" i="4"/>
  <c r="BG226" i="4"/>
  <c r="BF226" i="4"/>
  <c r="T226" i="4"/>
  <c r="R226" i="4"/>
  <c r="P226" i="4"/>
  <c r="BI220" i="4"/>
  <c r="BH220" i="4"/>
  <c r="BG220" i="4"/>
  <c r="BF220" i="4"/>
  <c r="T220" i="4"/>
  <c r="R220" i="4"/>
  <c r="P220" i="4"/>
  <c r="BI214" i="4"/>
  <c r="BH214" i="4"/>
  <c r="BG214" i="4"/>
  <c r="BF214" i="4"/>
  <c r="T214" i="4"/>
  <c r="R214" i="4"/>
  <c r="P214" i="4"/>
  <c r="BI208" i="4"/>
  <c r="BH208" i="4"/>
  <c r="BG208" i="4"/>
  <c r="BF208" i="4"/>
  <c r="T208" i="4"/>
  <c r="R208" i="4"/>
  <c r="P208" i="4"/>
  <c r="BI201" i="4"/>
  <c r="BH201" i="4"/>
  <c r="BG201" i="4"/>
  <c r="BF201" i="4"/>
  <c r="T201" i="4"/>
  <c r="R201" i="4"/>
  <c r="P201" i="4"/>
  <c r="BI197" i="4"/>
  <c r="BH197" i="4"/>
  <c r="BG197" i="4"/>
  <c r="BF197" i="4"/>
  <c r="T197" i="4"/>
  <c r="R197" i="4"/>
  <c r="P197" i="4"/>
  <c r="BI193" i="4"/>
  <c r="BH193" i="4"/>
  <c r="BG193" i="4"/>
  <c r="BF193" i="4"/>
  <c r="T193" i="4"/>
  <c r="R193" i="4"/>
  <c r="P193" i="4"/>
  <c r="BI187" i="4"/>
  <c r="BH187" i="4"/>
  <c r="BG187" i="4"/>
  <c r="BF187" i="4"/>
  <c r="T187" i="4"/>
  <c r="R187" i="4"/>
  <c r="P187" i="4"/>
  <c r="BI179" i="4"/>
  <c r="BH179" i="4"/>
  <c r="BG179" i="4"/>
  <c r="BF179" i="4"/>
  <c r="T179" i="4"/>
  <c r="T178" i="4"/>
  <c r="R179" i="4"/>
  <c r="R178" i="4" s="1"/>
  <c r="P179" i="4"/>
  <c r="P178" i="4"/>
  <c r="BI172" i="4"/>
  <c r="BH172" i="4"/>
  <c r="BG172" i="4"/>
  <c r="BF172" i="4"/>
  <c r="T172" i="4"/>
  <c r="R172" i="4"/>
  <c r="P172" i="4"/>
  <c r="BI165" i="4"/>
  <c r="BH165" i="4"/>
  <c r="BG165" i="4"/>
  <c r="BF165" i="4"/>
  <c r="T165" i="4"/>
  <c r="R165" i="4"/>
  <c r="P165" i="4"/>
  <c r="BI159" i="4"/>
  <c r="BH159" i="4"/>
  <c r="BG159" i="4"/>
  <c r="BF159" i="4"/>
  <c r="T159" i="4"/>
  <c r="R159" i="4"/>
  <c r="P159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37" i="4"/>
  <c r="BH137" i="4"/>
  <c r="BG137" i="4"/>
  <c r="BF137" i="4"/>
  <c r="T137" i="4"/>
  <c r="R137" i="4"/>
  <c r="P137" i="4"/>
  <c r="BI130" i="4"/>
  <c r="BH130" i="4"/>
  <c r="BG130" i="4"/>
  <c r="BF130" i="4"/>
  <c r="T130" i="4"/>
  <c r="R130" i="4"/>
  <c r="P130" i="4"/>
  <c r="BI125" i="4"/>
  <c r="BH125" i="4"/>
  <c r="BG125" i="4"/>
  <c r="BF125" i="4"/>
  <c r="T125" i="4"/>
  <c r="R125" i="4"/>
  <c r="P125" i="4"/>
  <c r="BI115" i="4"/>
  <c r="BH115" i="4"/>
  <c r="BG115" i="4"/>
  <c r="BF115" i="4"/>
  <c r="T115" i="4"/>
  <c r="R115" i="4"/>
  <c r="P115" i="4"/>
  <c r="BI109" i="4"/>
  <c r="BH109" i="4"/>
  <c r="BG109" i="4"/>
  <c r="BF109" i="4"/>
  <c r="T109" i="4"/>
  <c r="R109" i="4"/>
  <c r="P109" i="4"/>
  <c r="BI97" i="4"/>
  <c r="BH97" i="4"/>
  <c r="BG97" i="4"/>
  <c r="BF97" i="4"/>
  <c r="T97" i="4"/>
  <c r="R97" i="4"/>
  <c r="P97" i="4"/>
  <c r="J91" i="4"/>
  <c r="J90" i="4"/>
  <c r="F90" i="4"/>
  <c r="F88" i="4"/>
  <c r="E86" i="4"/>
  <c r="J59" i="4"/>
  <c r="J58" i="4"/>
  <c r="F58" i="4"/>
  <c r="F56" i="4"/>
  <c r="E54" i="4"/>
  <c r="J20" i="4"/>
  <c r="E20" i="4"/>
  <c r="F91" i="4" s="1"/>
  <c r="J19" i="4"/>
  <c r="J14" i="4"/>
  <c r="J88" i="4" s="1"/>
  <c r="E7" i="4"/>
  <c r="E82" i="4" s="1"/>
  <c r="J41" i="3"/>
  <c r="J40" i="3"/>
  <c r="AY58" i="1" s="1"/>
  <c r="J39" i="3"/>
  <c r="AX58" i="1"/>
  <c r="BI248" i="3"/>
  <c r="BH248" i="3"/>
  <c r="BG248" i="3"/>
  <c r="BF248" i="3"/>
  <c r="T248" i="3"/>
  <c r="T247" i="3" s="1"/>
  <c r="R248" i="3"/>
  <c r="R247" i="3"/>
  <c r="P248" i="3"/>
  <c r="P247" i="3" s="1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20" i="3"/>
  <c r="BH220" i="3"/>
  <c r="BG220" i="3"/>
  <c r="BF220" i="3"/>
  <c r="T220" i="3"/>
  <c r="R220" i="3"/>
  <c r="P220" i="3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2" i="3"/>
  <c r="BH202" i="3"/>
  <c r="BG202" i="3"/>
  <c r="BF202" i="3"/>
  <c r="T202" i="3"/>
  <c r="R202" i="3"/>
  <c r="P202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55" i="3"/>
  <c r="BH155" i="3"/>
  <c r="BG155" i="3"/>
  <c r="BF155" i="3"/>
  <c r="T155" i="3"/>
  <c r="R155" i="3"/>
  <c r="P155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30" i="3"/>
  <c r="BH130" i="3"/>
  <c r="BG130" i="3"/>
  <c r="BF130" i="3"/>
  <c r="T130" i="3"/>
  <c r="R130" i="3"/>
  <c r="P130" i="3"/>
  <c r="BI123" i="3"/>
  <c r="BH123" i="3"/>
  <c r="BG123" i="3"/>
  <c r="BF123" i="3"/>
  <c r="T123" i="3"/>
  <c r="R123" i="3"/>
  <c r="P123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J94" i="3"/>
  <c r="J93" i="3"/>
  <c r="F93" i="3"/>
  <c r="F91" i="3"/>
  <c r="E89" i="3"/>
  <c r="J63" i="3"/>
  <c r="J62" i="3"/>
  <c r="F62" i="3"/>
  <c r="F60" i="3"/>
  <c r="E58" i="3"/>
  <c r="J22" i="3"/>
  <c r="E22" i="3"/>
  <c r="F63" i="3" s="1"/>
  <c r="J21" i="3"/>
  <c r="J16" i="3"/>
  <c r="J91" i="3"/>
  <c r="E7" i="3"/>
  <c r="E83" i="3" s="1"/>
  <c r="J41" i="2"/>
  <c r="J40" i="2"/>
  <c r="AY57" i="1" s="1"/>
  <c r="J39" i="2"/>
  <c r="AX57" i="1" s="1"/>
  <c r="BI457" i="2"/>
  <c r="BH457" i="2"/>
  <c r="BG457" i="2"/>
  <c r="BF457" i="2"/>
  <c r="T457" i="2"/>
  <c r="T456" i="2" s="1"/>
  <c r="R457" i="2"/>
  <c r="R456" i="2" s="1"/>
  <c r="P457" i="2"/>
  <c r="P456" i="2" s="1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R445" i="2"/>
  <c r="P445" i="2"/>
  <c r="BI438" i="2"/>
  <c r="BH438" i="2"/>
  <c r="BG438" i="2"/>
  <c r="BF438" i="2"/>
  <c r="T438" i="2"/>
  <c r="R438" i="2"/>
  <c r="P438" i="2"/>
  <c r="BI429" i="2"/>
  <c r="BH429" i="2"/>
  <c r="BG429" i="2"/>
  <c r="BF429" i="2"/>
  <c r="T429" i="2"/>
  <c r="R429" i="2"/>
  <c r="P429" i="2"/>
  <c r="BI422" i="2"/>
  <c r="BH422" i="2"/>
  <c r="BG422" i="2"/>
  <c r="BF422" i="2"/>
  <c r="T422" i="2"/>
  <c r="R422" i="2"/>
  <c r="P422" i="2"/>
  <c r="BI417" i="2"/>
  <c r="BH417" i="2"/>
  <c r="BG417" i="2"/>
  <c r="BF417" i="2"/>
  <c r="T417" i="2"/>
  <c r="R417" i="2"/>
  <c r="P417" i="2"/>
  <c r="BI412" i="2"/>
  <c r="BH412" i="2"/>
  <c r="BG412" i="2"/>
  <c r="BF412" i="2"/>
  <c r="T412" i="2"/>
  <c r="R412" i="2"/>
  <c r="P412" i="2"/>
  <c r="BI405" i="2"/>
  <c r="BH405" i="2"/>
  <c r="BG405" i="2"/>
  <c r="BF405" i="2"/>
  <c r="T405" i="2"/>
  <c r="R405" i="2"/>
  <c r="P405" i="2"/>
  <c r="BI400" i="2"/>
  <c r="BH400" i="2"/>
  <c r="BG400" i="2"/>
  <c r="BF400" i="2"/>
  <c r="T400" i="2"/>
  <c r="R400" i="2"/>
  <c r="P400" i="2"/>
  <c r="BI395" i="2"/>
  <c r="BH395" i="2"/>
  <c r="BG395" i="2"/>
  <c r="BF395" i="2"/>
  <c r="T395" i="2"/>
  <c r="R395" i="2"/>
  <c r="P395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1" i="2"/>
  <c r="BH361" i="2"/>
  <c r="BG361" i="2"/>
  <c r="BF361" i="2"/>
  <c r="T361" i="2"/>
  <c r="R361" i="2"/>
  <c r="P361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R283" i="2"/>
  <c r="P283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29" i="2"/>
  <c r="BH229" i="2"/>
  <c r="BG229" i="2"/>
  <c r="BF229" i="2"/>
  <c r="T229" i="2"/>
  <c r="R229" i="2"/>
  <c r="P229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6" i="2"/>
  <c r="BH196" i="2"/>
  <c r="BG196" i="2"/>
  <c r="BF196" i="2"/>
  <c r="T196" i="2"/>
  <c r="R196" i="2"/>
  <c r="P196" i="2"/>
  <c r="BI189" i="2"/>
  <c r="BH189" i="2"/>
  <c r="BG189" i="2"/>
  <c r="BF189" i="2"/>
  <c r="T189" i="2"/>
  <c r="R189" i="2"/>
  <c r="P189" i="2"/>
  <c r="BI180" i="2"/>
  <c r="BH180" i="2"/>
  <c r="BG180" i="2"/>
  <c r="BF180" i="2"/>
  <c r="T180" i="2"/>
  <c r="T179" i="2"/>
  <c r="R180" i="2"/>
  <c r="R179" i="2"/>
  <c r="P180" i="2"/>
  <c r="P179" i="2" s="1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J95" i="2"/>
  <c r="J94" i="2"/>
  <c r="F94" i="2"/>
  <c r="F92" i="2"/>
  <c r="E90" i="2"/>
  <c r="J63" i="2"/>
  <c r="J62" i="2"/>
  <c r="F62" i="2"/>
  <c r="F60" i="2"/>
  <c r="E58" i="2"/>
  <c r="J22" i="2"/>
  <c r="E22" i="2"/>
  <c r="F95" i="2"/>
  <c r="J21" i="2"/>
  <c r="J16" i="2"/>
  <c r="J92" i="2" s="1"/>
  <c r="E7" i="2"/>
  <c r="E84" i="2" s="1"/>
  <c r="L50" i="1"/>
  <c r="AM50" i="1"/>
  <c r="AM49" i="1"/>
  <c r="L49" i="1"/>
  <c r="AM47" i="1"/>
  <c r="L47" i="1"/>
  <c r="L45" i="1"/>
  <c r="L44" i="1"/>
  <c r="BK339" i="2"/>
  <c r="J229" i="2"/>
  <c r="BK180" i="2"/>
  <c r="J412" i="2"/>
  <c r="J317" i="2"/>
  <c r="J217" i="2"/>
  <c r="BK368" i="2"/>
  <c r="J242" i="2"/>
  <c r="BK101" i="2"/>
  <c r="BK189" i="3"/>
  <c r="BK202" i="3"/>
  <c r="J155" i="3"/>
  <c r="BK297" i="4"/>
  <c r="BK275" i="4"/>
  <c r="J313" i="4"/>
  <c r="J303" i="4"/>
  <c r="BK125" i="4"/>
  <c r="J159" i="5"/>
  <c r="J119" i="6"/>
  <c r="J126" i="6"/>
  <c r="BK246" i="6"/>
  <c r="J159" i="7"/>
  <c r="BK159" i="7"/>
  <c r="BK153" i="8"/>
  <c r="BK127" i="8"/>
  <c r="J200" i="9"/>
  <c r="J147" i="9"/>
  <c r="J143" i="10"/>
  <c r="BK138" i="10"/>
  <c r="F40" i="11"/>
  <c r="BC69" i="1"/>
  <c r="BK140" i="12"/>
  <c r="BK197" i="12"/>
  <c r="J168" i="12"/>
  <c r="J129" i="12"/>
  <c r="BK99" i="12"/>
  <c r="J191" i="12"/>
  <c r="J153" i="12"/>
  <c r="BK110" i="12"/>
  <c r="J200" i="12"/>
  <c r="BK170" i="12"/>
  <c r="J145" i="12"/>
  <c r="J155" i="13"/>
  <c r="BK141" i="13"/>
  <c r="BK118" i="13"/>
  <c r="BK167" i="13"/>
  <c r="J124" i="13"/>
  <c r="J172" i="13"/>
  <c r="BK145" i="13"/>
  <c r="J171" i="13"/>
  <c r="J117" i="16"/>
  <c r="J133" i="16"/>
  <c r="J101" i="16"/>
  <c r="BK130" i="16"/>
  <c r="BK145" i="16"/>
  <c r="J118" i="16"/>
  <c r="J181" i="18"/>
  <c r="BK177" i="18"/>
  <c r="BK142" i="18"/>
  <c r="J168" i="18"/>
  <c r="BK158" i="18"/>
  <c r="BK146" i="18"/>
  <c r="J111" i="18"/>
  <c r="J158" i="18"/>
  <c r="BK143" i="18"/>
  <c r="BK106" i="18"/>
  <c r="J141" i="20"/>
  <c r="BK100" i="20"/>
  <c r="BK146" i="20"/>
  <c r="J126" i="20"/>
  <c r="J98" i="21"/>
  <c r="BK151" i="22"/>
  <c r="J105" i="22"/>
  <c r="J323" i="2"/>
  <c r="BK217" i="2"/>
  <c r="BK412" i="2"/>
  <c r="BK355" i="2"/>
  <c r="J265" i="2"/>
  <c r="J189" i="2"/>
  <c r="BK417" i="2"/>
  <c r="J350" i="2"/>
  <c r="BK212" i="2"/>
  <c r="AS67" i="1"/>
  <c r="BK149" i="3"/>
  <c r="BK214" i="3"/>
  <c r="BK251" i="4"/>
  <c r="J226" i="4"/>
  <c r="J244" i="4"/>
  <c r="J275" i="4"/>
  <c r="J130" i="4"/>
  <c r="BK190" i="5"/>
  <c r="BK133" i="6"/>
  <c r="J112" i="6"/>
  <c r="J139" i="6"/>
  <c r="BK191" i="6"/>
  <c r="BK172" i="7"/>
  <c r="BK105" i="7"/>
  <c r="BK165" i="8"/>
  <c r="J116" i="9"/>
  <c r="BK153" i="9"/>
  <c r="BK169" i="10"/>
  <c r="BK149" i="10"/>
  <c r="BK96" i="11"/>
  <c r="J192" i="12"/>
  <c r="BK167" i="12"/>
  <c r="BK141" i="12"/>
  <c r="J101" i="12"/>
  <c r="J179" i="12"/>
  <c r="BK154" i="12"/>
  <c r="BK124" i="12"/>
  <c r="J215" i="12"/>
  <c r="J188" i="12"/>
  <c r="J147" i="12"/>
  <c r="J106" i="12"/>
  <c r="BK184" i="12"/>
  <c r="J162" i="12"/>
  <c r="J127" i="12"/>
  <c r="BK174" i="13"/>
  <c r="BK135" i="13"/>
  <c r="J104" i="13"/>
  <c r="J118" i="13"/>
  <c r="J163" i="13"/>
  <c r="J143" i="13"/>
  <c r="J125" i="13"/>
  <c r="J123" i="16"/>
  <c r="J106" i="16"/>
  <c r="BK129" i="16"/>
  <c r="J99" i="16"/>
  <c r="BK133" i="16"/>
  <c r="J152" i="16"/>
  <c r="J105" i="16"/>
  <c r="BK179" i="18"/>
  <c r="BK127" i="18"/>
  <c r="J138" i="18"/>
  <c r="BK185" i="18"/>
  <c r="J152" i="18"/>
  <c r="J154" i="18"/>
  <c r="J104" i="18"/>
  <c r="J111" i="20"/>
  <c r="J136" i="20"/>
  <c r="BK136" i="20"/>
  <c r="BK119" i="20"/>
  <c r="BK105" i="22"/>
  <c r="BK126" i="22"/>
  <c r="BK388" i="2"/>
  <c r="J313" i="2"/>
  <c r="BK207" i="2"/>
  <c r="J445" i="2"/>
  <c r="BK350" i="2"/>
  <c r="BK229" i="2"/>
  <c r="AS73" i="1"/>
  <c r="J207" i="2"/>
  <c r="AS56" i="1"/>
  <c r="J106" i="3"/>
  <c r="J269" i="4"/>
  <c r="BK313" i="4"/>
  <c r="BK130" i="4"/>
  <c r="BK214" i="4"/>
  <c r="J232" i="4"/>
  <c r="BK165" i="5"/>
  <c r="J185" i="6"/>
  <c r="BK139" i="6"/>
  <c r="J151" i="6"/>
  <c r="J175" i="6"/>
  <c r="J155" i="7"/>
  <c r="BK155" i="7"/>
  <c r="BK189" i="8"/>
  <c r="J178" i="8"/>
  <c r="J165" i="9"/>
  <c r="BK99" i="9"/>
  <c r="J163" i="10"/>
  <c r="BK203" i="12"/>
  <c r="J170" i="12"/>
  <c r="J139" i="12"/>
  <c r="J199" i="12"/>
  <c r="J176" i="12"/>
  <c r="J137" i="12"/>
  <c r="J107" i="12"/>
  <c r="J204" i="12"/>
  <c r="BK164" i="12"/>
  <c r="BK114" i="12"/>
  <c r="J197" i="12"/>
  <c r="J166" i="12"/>
  <c r="J140" i="12"/>
  <c r="J110" i="12"/>
  <c r="BK153" i="13"/>
  <c r="J130" i="13"/>
  <c r="J175" i="13"/>
  <c r="BK138" i="13"/>
  <c r="BK105" i="13"/>
  <c r="J159" i="13"/>
  <c r="J133" i="13"/>
  <c r="J109" i="13"/>
  <c r="BK121" i="16"/>
  <c r="J143" i="16"/>
  <c r="BK107" i="16"/>
  <c r="J149" i="16"/>
  <c r="J108" i="16"/>
  <c r="J132" i="16"/>
  <c r="J100" i="16"/>
  <c r="BK166" i="18"/>
  <c r="BK168" i="18"/>
  <c r="BK122" i="18"/>
  <c r="J142" i="18"/>
  <c r="BK156" i="18"/>
  <c r="BK105" i="18"/>
  <c r="BK117" i="20"/>
  <c r="BK142" i="20"/>
  <c r="BK148" i="20"/>
  <c r="BK131" i="20"/>
  <c r="J126" i="22"/>
  <c r="BK115" i="22"/>
  <c r="J457" i="2"/>
  <c r="BK344" i="2"/>
  <c r="BK189" i="2"/>
  <c r="AS64" i="1"/>
  <c r="J181" i="3"/>
  <c r="BK143" i="3"/>
  <c r="BK149" i="4"/>
  <c r="BK179" i="4"/>
  <c r="J265" i="4"/>
  <c r="BK244" i="4"/>
  <c r="BK209" i="5"/>
  <c r="BK197" i="5"/>
  <c r="BK112" i="6"/>
  <c r="BK228" i="6"/>
  <c r="J241" i="6"/>
  <c r="BK135" i="7"/>
  <c r="J172" i="7"/>
  <c r="BK99" i="8"/>
  <c r="J181" i="9"/>
  <c r="BK171" i="9"/>
  <c r="J128" i="10"/>
  <c r="BK128" i="10"/>
  <c r="F38" i="11"/>
  <c r="BA69" i="1" s="1"/>
  <c r="BK163" i="12"/>
  <c r="BK128" i="12"/>
  <c r="J115" i="12"/>
  <c r="BK198" i="12"/>
  <c r="J159" i="12"/>
  <c r="J116" i="12"/>
  <c r="BK211" i="12"/>
  <c r="J175" i="12"/>
  <c r="BK134" i="12"/>
  <c r="J203" i="12"/>
  <c r="J172" i="12"/>
  <c r="BK148" i="12"/>
  <c r="J113" i="12"/>
  <c r="BK154" i="13"/>
  <c r="BK124" i="13"/>
  <c r="J165" i="13"/>
  <c r="BK125" i="13"/>
  <c r="J173" i="13"/>
  <c r="J154" i="13"/>
  <c r="BK110" i="13"/>
  <c r="BK163" i="13"/>
  <c r="BK160" i="13"/>
  <c r="BK149" i="13"/>
  <c r="J141" i="13"/>
  <c r="BK133" i="13"/>
  <c r="J113" i="13"/>
  <c r="BK141" i="16"/>
  <c r="J96" i="16"/>
  <c r="J110" i="16"/>
  <c r="BK155" i="16"/>
  <c r="J129" i="16"/>
  <c r="J144" i="16"/>
  <c r="BK101" i="16"/>
  <c r="J175" i="18"/>
  <c r="BK154" i="18"/>
  <c r="BK109" i="18"/>
  <c r="BK169" i="18"/>
  <c r="J122" i="18"/>
  <c r="BK104" i="18"/>
  <c r="BK152" i="18"/>
  <c r="J108" i="18"/>
  <c r="J115" i="20"/>
  <c r="J144" i="20"/>
  <c r="J98" i="20"/>
  <c r="BK141" i="20"/>
  <c r="BK111" i="20"/>
  <c r="BK132" i="22"/>
  <c r="BK384" i="2"/>
  <c r="BK277" i="2"/>
  <c r="BK135" i="2"/>
  <c r="BK395" i="2"/>
  <c r="J295" i="2"/>
  <c r="BK173" i="2"/>
  <c r="J422" i="2"/>
  <c r="BK329" i="2"/>
  <c r="BK202" i="2"/>
  <c r="J242" i="3"/>
  <c r="BK106" i="3"/>
  <c r="J100" i="3"/>
  <c r="BK237" i="3"/>
  <c r="J201" i="4"/>
  <c r="BK220" i="4"/>
  <c r="J172" i="4"/>
  <c r="BK193" i="4"/>
  <c r="BK130" i="5"/>
  <c r="BK181" i="5"/>
  <c r="BK198" i="6"/>
  <c r="J218" i="6"/>
  <c r="J198" i="6"/>
  <c r="J105" i="7"/>
  <c r="BK166" i="7"/>
  <c r="BK121" i="8"/>
  <c r="J153" i="8"/>
  <c r="J171" i="9"/>
  <c r="BK185" i="9"/>
  <c r="J138" i="10"/>
  <c r="BK143" i="10"/>
  <c r="J205" i="12"/>
  <c r="BK183" i="12"/>
  <c r="BK166" i="12"/>
  <c r="BK106" i="12"/>
  <c r="BK174" i="12"/>
  <c r="J134" i="12"/>
  <c r="BK104" i="12"/>
  <c r="BK199" i="12"/>
  <c r="J165" i="12"/>
  <c r="J121" i="12"/>
  <c r="BK205" i="12"/>
  <c r="BK175" i="12"/>
  <c r="BK151" i="12"/>
  <c r="BK116" i="12"/>
  <c r="BK172" i="13"/>
  <c r="BK131" i="13"/>
  <c r="J98" i="13"/>
  <c r="J144" i="13"/>
  <c r="J107" i="13"/>
  <c r="BK158" i="13"/>
  <c r="BK127" i="13"/>
  <c r="BK107" i="13"/>
  <c r="BK138" i="16"/>
  <c r="BK110" i="16"/>
  <c r="BK127" i="16"/>
  <c r="J145" i="16"/>
  <c r="BK99" i="16"/>
  <c r="J127" i="16"/>
  <c r="BK104" i="16"/>
  <c r="J143" i="18"/>
  <c r="BK147" i="18"/>
  <c r="BK102" i="18"/>
  <c r="J147" i="18"/>
  <c r="J146" i="20"/>
  <c r="J109" i="20"/>
  <c r="J131" i="20"/>
  <c r="BK144" i="20"/>
  <c r="BK138" i="20"/>
  <c r="BK104" i="20"/>
  <c r="BK138" i="22"/>
  <c r="J132" i="22"/>
  <c r="J438" i="2"/>
  <c r="J300" i="2"/>
  <c r="J237" i="2"/>
  <c r="J167" i="2"/>
  <c r="J405" i="2"/>
  <c r="J307" i="2"/>
  <c r="BK242" i="2"/>
  <c r="AS81" i="1"/>
  <c r="J375" i="2"/>
  <c r="J259" i="2"/>
  <c r="J129" i="2"/>
  <c r="BK123" i="3"/>
  <c r="BK193" i="3"/>
  <c r="BK163" i="3"/>
  <c r="J116" i="3"/>
  <c r="BK187" i="4"/>
  <c r="J125" i="4"/>
  <c r="BK239" i="4"/>
  <c r="J181" i="5"/>
  <c r="BK135" i="5"/>
  <c r="BK232" i="6"/>
  <c r="J232" i="6"/>
  <c r="J252" i="6"/>
  <c r="BK144" i="6"/>
  <c r="J122" i="7"/>
  <c r="J149" i="7"/>
  <c r="BK134" i="8"/>
  <c r="J185" i="9"/>
  <c r="J141" i="9"/>
  <c r="J109" i="9"/>
  <c r="J113" i="10"/>
  <c r="BK121" i="10"/>
  <c r="J207" i="12"/>
  <c r="BK178" i="12"/>
  <c r="BK156" i="12"/>
  <c r="BK105" i="12"/>
  <c r="BK186" i="12"/>
  <c r="J143" i="12"/>
  <c r="J111" i="12"/>
  <c r="BK192" i="12"/>
  <c r="J154" i="12"/>
  <c r="BK117" i="12"/>
  <c r="BK194" i="12"/>
  <c r="BK173" i="12"/>
  <c r="BK147" i="12"/>
  <c r="BK111" i="12"/>
  <c r="J151" i="13"/>
  <c r="J128" i="13"/>
  <c r="BK173" i="13"/>
  <c r="J135" i="13"/>
  <c r="BK101" i="13"/>
  <c r="BK148" i="13"/>
  <c r="J102" i="13"/>
  <c r="BK119" i="13"/>
  <c r="J137" i="16"/>
  <c r="J151" i="16"/>
  <c r="BK125" i="16"/>
  <c r="BK157" i="16"/>
  <c r="J125" i="16"/>
  <c r="J141" i="16"/>
  <c r="BK116" i="16"/>
  <c r="BK134" i="18"/>
  <c r="J146" i="18"/>
  <c r="BK108" i="18"/>
  <c r="J166" i="18"/>
  <c r="BK167" i="18"/>
  <c r="J118" i="18"/>
  <c r="BK132" i="20"/>
  <c r="BK164" i="22"/>
  <c r="BK110" i="22"/>
  <c r="J344" i="2"/>
  <c r="BK223" i="2"/>
  <c r="BK159" i="2"/>
  <c r="BK400" i="2"/>
  <c r="J277" i="2"/>
  <c r="BK196" i="2"/>
  <c r="J429" i="2"/>
  <c r="BK361" i="2"/>
  <c r="J247" i="2"/>
  <c r="BK106" i="2"/>
  <c r="BK100" i="3"/>
  <c r="J143" i="3"/>
  <c r="BK130" i="3"/>
  <c r="BK308" i="4"/>
  <c r="J251" i="4"/>
  <c r="BK97" i="4"/>
  <c r="J286" i="4"/>
  <c r="J115" i="4"/>
  <c r="BK116" i="5"/>
  <c r="BK141" i="5"/>
  <c r="BK202" i="6"/>
  <c r="J246" i="6"/>
  <c r="BK102" i="6"/>
  <c r="J133" i="6"/>
  <c r="J100" i="7"/>
  <c r="BK145" i="8"/>
  <c r="BK165" i="9"/>
  <c r="BK158" i="9"/>
  <c r="J97" i="10"/>
  <c r="BK97" i="10"/>
  <c r="J206" i="12"/>
  <c r="J185" i="12"/>
  <c r="BK150" i="12"/>
  <c r="J212" i="12"/>
  <c r="BK169" i="12"/>
  <c r="BK131" i="12"/>
  <c r="BK101" i="12"/>
  <c r="BK196" i="12"/>
  <c r="BK177" i="12"/>
  <c r="BK137" i="12"/>
  <c r="J202" i="12"/>
  <c r="BK171" i="12"/>
  <c r="BK152" i="12"/>
  <c r="BK118" i="12"/>
  <c r="J158" i="13"/>
  <c r="J121" i="13"/>
  <c r="J169" i="13"/>
  <c r="J127" i="13"/>
  <c r="J99" i="13"/>
  <c r="BK152" i="13"/>
  <c r="BK113" i="13"/>
  <c r="BK98" i="13"/>
  <c r="BK136" i="16"/>
  <c r="BK150" i="16"/>
  <c r="BK117" i="16"/>
  <c r="BK98" i="16"/>
  <c r="BK132" i="16"/>
  <c r="BK147" i="16"/>
  <c r="BK112" i="16"/>
  <c r="BK189" i="18"/>
  <c r="J106" i="18"/>
  <c r="J134" i="18"/>
  <c r="J167" i="18"/>
  <c r="BK164" i="18"/>
  <c r="BK132" i="18"/>
  <c r="BK134" i="20"/>
  <c r="J95" i="21"/>
  <c r="J138" i="22"/>
  <c r="BK154" i="2"/>
  <c r="J400" i="2"/>
  <c r="BK271" i="2"/>
  <c r="BK173" i="3"/>
  <c r="J220" i="3"/>
  <c r="J111" i="3"/>
  <c r="BK242" i="3"/>
  <c r="J259" i="4"/>
  <c r="J308" i="4"/>
  <c r="BK137" i="4"/>
  <c r="BK226" i="4"/>
  <c r="J214" i="4"/>
  <c r="J172" i="5"/>
  <c r="J141" i="5"/>
  <c r="BK169" i="6"/>
  <c r="BK252" i="6"/>
  <c r="BK107" i="6"/>
  <c r="J107" i="6"/>
  <c r="BK149" i="7"/>
  <c r="BK139" i="8"/>
  <c r="J145" i="8"/>
  <c r="BK194" i="9"/>
  <c r="BK130" i="9"/>
  <c r="BK154" i="10"/>
  <c r="BK132" i="10"/>
  <c r="BK208" i="12"/>
  <c r="BK187" i="12"/>
  <c r="BK157" i="12"/>
  <c r="BK127" i="12"/>
  <c r="J112" i="12"/>
  <c r="J180" i="12"/>
  <c r="J133" i="12"/>
  <c r="J103" i="12"/>
  <c r="J195" i="12"/>
  <c r="J148" i="12"/>
  <c r="J211" i="12"/>
  <c r="J183" i="12"/>
  <c r="J157" i="12"/>
  <c r="BK126" i="12"/>
  <c r="J105" i="12"/>
  <c r="J142" i="13"/>
  <c r="J105" i="13"/>
  <c r="J152" i="13"/>
  <c r="BK112" i="13"/>
  <c r="BK162" i="13"/>
  <c r="J131" i="13"/>
  <c r="BK165" i="13"/>
  <c r="BK159" i="13"/>
  <c r="J148" i="13"/>
  <c r="BK140" i="13"/>
  <c r="BK126" i="13"/>
  <c r="J108" i="13"/>
  <c r="J135" i="16"/>
  <c r="BK149" i="16"/>
  <c r="J124" i="16"/>
  <c r="BK97" i="16"/>
  <c r="J103" i="16"/>
  <c r="BK124" i="16"/>
  <c r="J111" i="16"/>
  <c r="BK162" i="18"/>
  <c r="BK144" i="18"/>
  <c r="J189" i="18"/>
  <c r="J162" i="18"/>
  <c r="BK120" i="18"/>
  <c r="J185" i="18"/>
  <c r="BK138" i="18"/>
  <c r="J102" i="18"/>
  <c r="BK126" i="20"/>
  <c r="J104" i="20"/>
  <c r="J118" i="20"/>
  <c r="BK121" i="20"/>
  <c r="J151" i="22"/>
  <c r="J164" i="22"/>
  <c r="J99" i="22"/>
  <c r="BK457" i="2"/>
  <c r="J255" i="2"/>
  <c r="J101" i="2"/>
  <c r="J368" i="2"/>
  <c r="J271" i="2"/>
  <c r="BK143" i="2"/>
  <c r="J388" i="2"/>
  <c r="BK289" i="2"/>
  <c r="J135" i="2"/>
  <c r="BK155" i="3"/>
  <c r="BK169" i="3"/>
  <c r="BK116" i="3"/>
  <c r="BK137" i="3"/>
  <c r="J319" i="4"/>
  <c r="BK115" i="4"/>
  <c r="BK232" i="4"/>
  <c r="BK269" i="4"/>
  <c r="J197" i="5"/>
  <c r="BK122" i="5"/>
  <c r="J179" i="6"/>
  <c r="BK241" i="6"/>
  <c r="BK119" i="6"/>
  <c r="J165" i="6"/>
  <c r="BK128" i="7"/>
  <c r="BK183" i="8"/>
  <c r="BK173" i="8"/>
  <c r="J158" i="9"/>
  <c r="J136" i="9"/>
  <c r="BK116" i="9"/>
  <c r="BK163" i="10"/>
  <c r="J109" i="10"/>
  <c r="BK202" i="12"/>
  <c r="J174" i="12"/>
  <c r="J155" i="12"/>
  <c r="BK181" i="12"/>
  <c r="J156" i="12"/>
  <c r="J117" i="12"/>
  <c r="BK214" i="12"/>
  <c r="BK185" i="12"/>
  <c r="BK144" i="12"/>
  <c r="BK98" i="12"/>
  <c r="J181" i="12"/>
  <c r="J160" i="12"/>
  <c r="J131" i="12"/>
  <c r="J109" i="12"/>
  <c r="BK122" i="13"/>
  <c r="BK108" i="13"/>
  <c r="BK155" i="13"/>
  <c r="BK115" i="13"/>
  <c r="BK164" i="13"/>
  <c r="J137" i="13"/>
  <c r="BK126" i="16"/>
  <c r="J155" i="16"/>
  <c r="BK123" i="16"/>
  <c r="BK96" i="16"/>
  <c r="BK119" i="16"/>
  <c r="BK142" i="16"/>
  <c r="BK108" i="16"/>
  <c r="J115" i="18"/>
  <c r="BK130" i="18"/>
  <c r="J183" i="18"/>
  <c r="BK165" i="18"/>
  <c r="BK116" i="18"/>
  <c r="BK94" i="19"/>
  <c r="J119" i="20"/>
  <c r="BK102" i="20"/>
  <c r="BK124" i="20"/>
  <c r="BK130" i="20"/>
  <c r="BK115" i="20"/>
  <c r="J145" i="22"/>
  <c r="BK120" i="22"/>
  <c r="J450" i="2"/>
  <c r="J361" i="2"/>
  <c r="BK265" i="2"/>
  <c r="J202" i="2"/>
  <c r="BK450" i="2"/>
  <c r="J379" i="2"/>
  <c r="BK283" i="2"/>
  <c r="J223" i="2"/>
  <c r="AS60" i="1"/>
  <c r="J148" i="2"/>
  <c r="J169" i="3"/>
  <c r="BK248" i="3"/>
  <c r="BK111" i="3"/>
  <c r="BK280" i="4"/>
  <c r="BK319" i="4"/>
  <c r="J187" i="4"/>
  <c r="J197" i="4"/>
  <c r="BK208" i="4"/>
  <c r="J122" i="5"/>
  <c r="BK146" i="5"/>
  <c r="J191" i="6"/>
  <c r="BK214" i="6"/>
  <c r="J228" i="6"/>
  <c r="BK122" i="7"/>
  <c r="BK142" i="7"/>
  <c r="J127" i="8"/>
  <c r="BK115" i="8"/>
  <c r="BK175" i="9"/>
  <c r="BK200" i="9"/>
  <c r="J149" i="10"/>
  <c r="BK105" i="10"/>
  <c r="BK195" i="12"/>
  <c r="J184" i="12"/>
  <c r="BK161" i="12"/>
  <c r="BK136" i="12"/>
  <c r="BK193" i="12"/>
  <c r="J171" i="12"/>
  <c r="BK132" i="12"/>
  <c r="BK100" i="12"/>
  <c r="BK200" i="12"/>
  <c r="BK172" i="12"/>
  <c r="J132" i="12"/>
  <c r="J208" i="12"/>
  <c r="J177" i="12"/>
  <c r="BK155" i="12"/>
  <c r="J102" i="12"/>
  <c r="BK144" i="13"/>
  <c r="J112" i="13"/>
  <c r="BK161" i="13"/>
  <c r="J126" i="13"/>
  <c r="BK171" i="13"/>
  <c r="BK134" i="13"/>
  <c r="J167" i="13"/>
  <c r="J101" i="13"/>
  <c r="J157" i="16"/>
  <c r="J115" i="16"/>
  <c r="J138" i="16"/>
  <c r="J104" i="16"/>
  <c r="J153" i="16"/>
  <c r="BK111" i="16"/>
  <c r="J134" i="16"/>
  <c r="J98" i="16"/>
  <c r="J164" i="18"/>
  <c r="J160" i="18"/>
  <c r="J120" i="18"/>
  <c r="J170" i="18"/>
  <c r="J130" i="18"/>
  <c r="J109" i="18"/>
  <c r="BK118" i="20"/>
  <c r="BK98" i="20"/>
  <c r="BK113" i="20"/>
  <c r="J142" i="20"/>
  <c r="J108" i="20"/>
  <c r="J115" i="22"/>
  <c r="BK145" i="22"/>
  <c r="J355" i="2"/>
  <c r="BK247" i="2"/>
  <c r="BK123" i="2"/>
  <c r="BK375" i="2"/>
  <c r="BK300" i="2"/>
  <c r="J159" i="2"/>
  <c r="J417" i="2"/>
  <c r="BK317" i="2"/>
  <c r="J143" i="2"/>
  <c r="J185" i="3"/>
  <c r="BK209" i="3"/>
  <c r="J248" i="3"/>
  <c r="J209" i="3"/>
  <c r="BK197" i="4"/>
  <c r="BK201" i="4"/>
  <c r="J290" i="4"/>
  <c r="J149" i="4"/>
  <c r="J165" i="4"/>
  <c r="J165" i="5"/>
  <c r="J190" i="5"/>
  <c r="BK151" i="6"/>
  <c r="J202" i="6"/>
  <c r="BK210" i="6"/>
  <c r="J142" i="7"/>
  <c r="BK112" i="7"/>
  <c r="J115" i="8"/>
  <c r="J99" i="9"/>
  <c r="BK109" i="9"/>
  <c r="BK117" i="10"/>
  <c r="J158" i="12"/>
  <c r="BK103" i="12"/>
  <c r="BK190" i="12"/>
  <c r="J150" i="12"/>
  <c r="J114" i="12"/>
  <c r="BK212" i="12"/>
  <c r="BK182" i="12"/>
  <c r="BK129" i="12"/>
  <c r="BK210" i="12"/>
  <c r="BK176" i="12"/>
  <c r="BK146" i="12"/>
  <c r="BK175" i="13"/>
  <c r="BK137" i="13"/>
  <c r="J115" i="13"/>
  <c r="J160" i="13"/>
  <c r="J120" i="13"/>
  <c r="J170" i="13"/>
  <c r="BK142" i="13"/>
  <c r="BK106" i="13"/>
  <c r="J156" i="16"/>
  <c r="BK113" i="16"/>
  <c r="BK134" i="16"/>
  <c r="BK102" i="16"/>
  <c r="J142" i="16"/>
  <c r="J102" i="16"/>
  <c r="J121" i="16"/>
  <c r="BK118" i="18"/>
  <c r="BK150" i="18"/>
  <c r="J173" i="18"/>
  <c r="BK115" i="18"/>
  <c r="BK145" i="18"/>
  <c r="J94" i="19"/>
  <c r="BK108" i="20"/>
  <c r="J130" i="20"/>
  <c r="J106" i="20"/>
  <c r="J113" i="20"/>
  <c r="BK158" i="22"/>
  <c r="BK93" i="22"/>
  <c r="BK422" i="2"/>
  <c r="BK295" i="2"/>
  <c r="J154" i="2"/>
  <c r="J130" i="3"/>
  <c r="BK185" i="3"/>
  <c r="J123" i="3"/>
  <c r="BK303" i="4"/>
  <c r="BK265" i="4"/>
  <c r="BK109" i="4"/>
  <c r="BK290" i="4"/>
  <c r="J144" i="4"/>
  <c r="J146" i="5"/>
  <c r="BK172" i="5"/>
  <c r="J169" i="6"/>
  <c r="BK158" i="6"/>
  <c r="J214" i="6"/>
  <c r="BK93" i="7"/>
  <c r="BK178" i="8"/>
  <c r="J139" i="8"/>
  <c r="J123" i="9"/>
  <c r="BK104" i="9"/>
  <c r="J104" i="9"/>
  <c r="J154" i="10"/>
  <c r="J96" i="11"/>
  <c r="J194" i="12"/>
  <c r="J169" i="12"/>
  <c r="BK133" i="12"/>
  <c r="J118" i="12"/>
  <c r="BK207" i="12"/>
  <c r="J173" i="12"/>
  <c r="BK145" i="12"/>
  <c r="BK112" i="12"/>
  <c r="J201" i="12"/>
  <c r="BK180" i="12"/>
  <c r="BK143" i="12"/>
  <c r="BK109" i="12"/>
  <c r="J187" i="12"/>
  <c r="J163" i="12"/>
  <c r="BK120" i="12"/>
  <c r="J176" i="13"/>
  <c r="J134" i="13"/>
  <c r="BK99" i="13"/>
  <c r="BK139" i="13"/>
  <c r="J106" i="13"/>
  <c r="J146" i="13"/>
  <c r="BK177" i="13"/>
  <c r="J162" i="13"/>
  <c r="J153" i="13"/>
  <c r="BK143" i="13"/>
  <c r="J138" i="13"/>
  <c r="BK120" i="13"/>
  <c r="J103" i="13"/>
  <c r="BK118" i="16"/>
  <c r="J140" i="16"/>
  <c r="BK100" i="16"/>
  <c r="BK137" i="16"/>
  <c r="J97" i="16"/>
  <c r="J119" i="16"/>
  <c r="J132" i="18"/>
  <c r="BK136" i="18"/>
  <c r="BK181" i="18"/>
  <c r="J150" i="18"/>
  <c r="BK113" i="18"/>
  <c r="J169" i="18"/>
  <c r="J125" i="18"/>
  <c r="J128" i="20"/>
  <c r="BK109" i="20"/>
  <c r="J93" i="22"/>
  <c r="BK99" i="22"/>
  <c r="BK307" i="2"/>
  <c r="J212" i="2"/>
  <c r="BK438" i="2"/>
  <c r="J339" i="2"/>
  <c r="BK255" i="2"/>
  <c r="AS76" i="1"/>
  <c r="BK167" i="2"/>
  <c r="J214" i="3"/>
  <c r="J232" i="3"/>
  <c r="BK220" i="3"/>
  <c r="BK181" i="3"/>
  <c r="J179" i="4"/>
  <c r="BK165" i="4"/>
  <c r="J280" i="4"/>
  <c r="J220" i="4"/>
  <c r="J97" i="4"/>
  <c r="J209" i="5"/>
  <c r="J135" i="5"/>
  <c r="BK165" i="6"/>
  <c r="BK175" i="6"/>
  <c r="BK218" i="6"/>
  <c r="J166" i="7"/>
  <c r="J135" i="7"/>
  <c r="J121" i="8"/>
  <c r="J194" i="9"/>
  <c r="BK181" i="9"/>
  <c r="J169" i="10"/>
  <c r="J121" i="10"/>
  <c r="J214" i="12"/>
  <c r="BK189" i="12"/>
  <c r="BK160" i="12"/>
  <c r="J104" i="12"/>
  <c r="J146" i="12"/>
  <c r="BK113" i="12"/>
  <c r="BK209" i="12"/>
  <c r="J178" i="12"/>
  <c r="J136" i="12"/>
  <c r="BK188" i="12"/>
  <c r="J164" i="12"/>
  <c r="BK123" i="12"/>
  <c r="J177" i="13"/>
  <c r="J150" i="13"/>
  <c r="J174" i="13"/>
  <c r="BK130" i="13"/>
  <c r="BK102" i="13"/>
  <c r="BK151" i="13"/>
  <c r="BK104" i="13"/>
  <c r="BK152" i="16"/>
  <c r="J148" i="16"/>
  <c r="BK115" i="16"/>
  <c r="BK151" i="16"/>
  <c r="J107" i="16"/>
  <c r="BK135" i="16"/>
  <c r="BK170" i="18"/>
  <c r="J165" i="18"/>
  <c r="J116" i="18"/>
  <c r="BK175" i="18"/>
  <c r="BK129" i="2"/>
  <c r="J329" i="2"/>
  <c r="BK148" i="2"/>
  <c r="J395" i="2"/>
  <c r="BK313" i="2"/>
  <c r="J180" i="2"/>
  <c r="J193" i="3"/>
  <c r="J226" i="3"/>
  <c r="BK226" i="3"/>
  <c r="J163" i="3"/>
  <c r="BK286" i="4"/>
  <c r="BK144" i="4"/>
  <c r="J137" i="4"/>
  <c r="BK159" i="5"/>
  <c r="BK202" i="5"/>
  <c r="BK99" i="5"/>
  <c r="J158" i="6"/>
  <c r="BK185" i="6"/>
  <c r="J102" i="6"/>
  <c r="J93" i="7"/>
  <c r="J165" i="8"/>
  <c r="J189" i="8"/>
  <c r="BK147" i="9"/>
  <c r="BK123" i="9"/>
  <c r="J105" i="10"/>
  <c r="BK113" i="10"/>
  <c r="F41" i="11"/>
  <c r="BD69" i="1" s="1"/>
  <c r="BK206" i="12"/>
  <c r="BK162" i="12"/>
  <c r="BK115" i="12"/>
  <c r="J210" i="12"/>
  <c r="BK179" i="12"/>
  <c r="BK139" i="12"/>
  <c r="BK201" i="12"/>
  <c r="BK168" i="12"/>
  <c r="J141" i="12"/>
  <c r="BK121" i="12"/>
  <c r="J157" i="13"/>
  <c r="J119" i="13"/>
  <c r="BK176" i="13"/>
  <c r="J145" i="13"/>
  <c r="BK109" i="13"/>
  <c r="BK157" i="13"/>
  <c r="J116" i="13"/>
  <c r="BK121" i="13"/>
  <c r="BK144" i="16"/>
  <c r="J147" i="16"/>
  <c r="J116" i="16"/>
  <c r="BK148" i="16"/>
  <c r="BK105" i="16"/>
  <c r="J122" i="16"/>
  <c r="BK187" i="18"/>
  <c r="J127" i="18"/>
  <c r="J179" i="18"/>
  <c r="J145" i="18"/>
  <c r="J144" i="18"/>
  <c r="J132" i="20"/>
  <c r="BK106" i="20"/>
  <c r="J121" i="20"/>
  <c r="J124" i="20"/>
  <c r="BK98" i="21"/>
  <c r="J158" i="22"/>
  <c r="BK445" i="2"/>
  <c r="J289" i="2"/>
  <c r="J196" i="2"/>
  <c r="BK405" i="2"/>
  <c r="BK323" i="2"/>
  <c r="BK259" i="2"/>
  <c r="J106" i="2"/>
  <c r="J384" i="2"/>
  <c r="J283" i="2"/>
  <c r="J173" i="2"/>
  <c r="J137" i="3"/>
  <c r="J173" i="3"/>
  <c r="J189" i="3"/>
  <c r="J149" i="3"/>
  <c r="BK159" i="4"/>
  <c r="BK172" i="4"/>
  <c r="J239" i="4"/>
  <c r="BK259" i="4"/>
  <c r="J202" i="5"/>
  <c r="J130" i="5"/>
  <c r="BK126" i="6"/>
  <c r="BK222" i="6"/>
  <c r="J222" i="6"/>
  <c r="J128" i="7"/>
  <c r="BK100" i="7"/>
  <c r="J173" i="8"/>
  <c r="J134" i="8"/>
  <c r="BK141" i="9"/>
  <c r="J130" i="9"/>
  <c r="BK136" i="9"/>
  <c r="J117" i="10"/>
  <c r="J209" i="12"/>
  <c r="J193" i="12"/>
  <c r="BK165" i="12"/>
  <c r="BK107" i="12"/>
  <c r="J196" i="12"/>
  <c r="BK158" i="12"/>
  <c r="J123" i="12"/>
  <c r="BK215" i="12"/>
  <c r="J190" i="12"/>
  <c r="J152" i="12"/>
  <c r="J99" i="12"/>
  <c r="J186" i="12"/>
  <c r="J161" i="12"/>
  <c r="J124" i="12"/>
  <c r="J100" i="12"/>
  <c r="J149" i="13"/>
  <c r="BK103" i="13"/>
  <c r="BK146" i="13"/>
  <c r="J110" i="13"/>
  <c r="BK147" i="13"/>
  <c r="J168" i="13"/>
  <c r="BK143" i="16"/>
  <c r="BK103" i="16"/>
  <c r="J126" i="16"/>
  <c r="BK156" i="16"/>
  <c r="BK122" i="16"/>
  <c r="BK140" i="16"/>
  <c r="BK106" i="16"/>
  <c r="J136" i="18"/>
  <c r="BK140" i="18"/>
  <c r="J156" i="18"/>
  <c r="BK183" i="18"/>
  <c r="J113" i="18"/>
  <c r="BK128" i="20"/>
  <c r="J100" i="20"/>
  <c r="J117" i="20"/>
  <c r="J140" i="20"/>
  <c r="BK95" i="21"/>
  <c r="J120" i="22"/>
  <c r="BK429" i="2"/>
  <c r="BK379" i="2"/>
  <c r="BK237" i="2"/>
  <c r="J123" i="2"/>
  <c r="J237" i="3"/>
  <c r="BK232" i="3"/>
  <c r="J202" i="3"/>
  <c r="J193" i="4"/>
  <c r="J208" i="4"/>
  <c r="J297" i="4"/>
  <c r="J159" i="4"/>
  <c r="J109" i="4"/>
  <c r="J99" i="5"/>
  <c r="J116" i="5"/>
  <c r="J144" i="6"/>
  <c r="J210" i="6"/>
  <c r="BK179" i="6"/>
  <c r="J112" i="7"/>
  <c r="J183" i="8"/>
  <c r="J99" i="8"/>
  <c r="J153" i="9"/>
  <c r="J175" i="9"/>
  <c r="J132" i="10"/>
  <c r="BK109" i="10"/>
  <c r="BK204" i="12"/>
  <c r="J182" i="12"/>
  <c r="J151" i="12"/>
  <c r="J120" i="12"/>
  <c r="BK102" i="12"/>
  <c r="BK191" i="12"/>
  <c r="BK153" i="12"/>
  <c r="J128" i="12"/>
  <c r="J98" i="12"/>
  <c r="J189" i="12"/>
  <c r="BK159" i="12"/>
  <c r="J126" i="12"/>
  <c r="J198" i="12"/>
  <c r="J167" i="12"/>
  <c r="J144" i="12"/>
  <c r="BK169" i="13"/>
  <c r="BK116" i="13"/>
  <c r="BK170" i="13"/>
  <c r="BK128" i="13"/>
  <c r="BK168" i="13"/>
  <c r="J140" i="13"/>
  <c r="J164" i="13"/>
  <c r="J161" i="13"/>
  <c r="BK150" i="13"/>
  <c r="J147" i="13"/>
  <c r="J139" i="13"/>
  <c r="J122" i="13"/>
  <c r="BK153" i="16"/>
  <c r="J112" i="16"/>
  <c r="J130" i="16"/>
  <c r="J150" i="16"/>
  <c r="J113" i="16"/>
  <c r="J136" i="16"/>
  <c r="J187" i="18"/>
  <c r="BK173" i="18"/>
  <c r="BK125" i="18"/>
  <c r="J177" i="18"/>
  <c r="J140" i="18"/>
  <c r="J105" i="18"/>
  <c r="BK160" i="18"/>
  <c r="BK111" i="18"/>
  <c r="J148" i="20"/>
  <c r="BK140" i="20"/>
  <c r="J138" i="20"/>
  <c r="J134" i="20"/>
  <c r="J102" i="20"/>
  <c r="J110" i="22"/>
  <c r="T93" i="21" l="1"/>
  <c r="P134" i="7"/>
  <c r="R134" i="7"/>
  <c r="T134" i="7"/>
  <c r="R100" i="2"/>
  <c r="R188" i="2"/>
  <c r="T294" i="2"/>
  <c r="T428" i="2"/>
  <c r="BK99" i="3"/>
  <c r="J99" i="3"/>
  <c r="J69" i="3"/>
  <c r="BK129" i="3"/>
  <c r="J129" i="3" s="1"/>
  <c r="J70" i="3" s="1"/>
  <c r="T162" i="3"/>
  <c r="T231" i="3"/>
  <c r="R96" i="4"/>
  <c r="T186" i="4"/>
  <c r="P207" i="4"/>
  <c r="R250" i="4"/>
  <c r="P279" i="4"/>
  <c r="P302" i="4"/>
  <c r="R98" i="5"/>
  <c r="R180" i="5"/>
  <c r="P101" i="6"/>
  <c r="T132" i="6"/>
  <c r="T150" i="6"/>
  <c r="T190" i="6"/>
  <c r="R92" i="7"/>
  <c r="T148" i="7"/>
  <c r="BK98" i="8"/>
  <c r="J98" i="8"/>
  <c r="J69" i="8"/>
  <c r="BK152" i="8"/>
  <c r="J152" i="8" s="1"/>
  <c r="J70" i="8" s="1"/>
  <c r="BK172" i="8"/>
  <c r="J172" i="8" s="1"/>
  <c r="J71" i="8" s="1"/>
  <c r="R98" i="9"/>
  <c r="T122" i="9"/>
  <c r="T97" i="9" s="1"/>
  <c r="T96" i="9" s="1"/>
  <c r="P164" i="9"/>
  <c r="T96" i="10"/>
  <c r="T95" i="10"/>
  <c r="T94" i="10"/>
  <c r="P97" i="12"/>
  <c r="T108" i="12"/>
  <c r="T119" i="12"/>
  <c r="R122" i="12"/>
  <c r="P125" i="12"/>
  <c r="T130" i="12"/>
  <c r="R135" i="12"/>
  <c r="R138" i="12"/>
  <c r="R142" i="12"/>
  <c r="P149" i="12"/>
  <c r="BK213" i="12"/>
  <c r="J213" i="12"/>
  <c r="J74" i="12" s="1"/>
  <c r="P97" i="13"/>
  <c r="T97" i="13"/>
  <c r="T100" i="13"/>
  <c r="R111" i="13"/>
  <c r="BK114" i="13"/>
  <c r="J114" i="13"/>
  <c r="J67" i="13"/>
  <c r="BK117" i="13"/>
  <c r="J117" i="13" s="1"/>
  <c r="J68" i="13" s="1"/>
  <c r="T117" i="13"/>
  <c r="T123" i="13"/>
  <c r="P129" i="13"/>
  <c r="BK132" i="13"/>
  <c r="J132" i="13" s="1"/>
  <c r="J71" i="13" s="1"/>
  <c r="R132" i="13"/>
  <c r="P136" i="13"/>
  <c r="BK156" i="13"/>
  <c r="J156" i="13" s="1"/>
  <c r="J73" i="13" s="1"/>
  <c r="R156" i="13"/>
  <c r="R166" i="13"/>
  <c r="R95" i="16"/>
  <c r="P109" i="16"/>
  <c r="BK114" i="16"/>
  <c r="J114" i="16"/>
  <c r="J66" i="16"/>
  <c r="BK120" i="16"/>
  <c r="J120" i="16" s="1"/>
  <c r="J67" i="16" s="1"/>
  <c r="BK128" i="16"/>
  <c r="J128" i="16" s="1"/>
  <c r="J68" i="16" s="1"/>
  <c r="T131" i="16"/>
  <c r="P139" i="16"/>
  <c r="P146" i="16"/>
  <c r="P154" i="16"/>
  <c r="R101" i="18"/>
  <c r="R112" i="18"/>
  <c r="T119" i="18"/>
  <c r="T124" i="18"/>
  <c r="P129" i="18"/>
  <c r="P149" i="18"/>
  <c r="P128" i="18" s="1"/>
  <c r="R172" i="18"/>
  <c r="R180" i="18"/>
  <c r="BK97" i="20"/>
  <c r="BK96" i="20" s="1"/>
  <c r="J96" i="20" s="1"/>
  <c r="J34" i="20" s="1"/>
  <c r="J97" i="20"/>
  <c r="J68" i="20" s="1"/>
  <c r="BK110" i="20"/>
  <c r="J110" i="20"/>
  <c r="J69" i="20" s="1"/>
  <c r="BK123" i="20"/>
  <c r="J123" i="20" s="1"/>
  <c r="J70" i="20" s="1"/>
  <c r="BK133" i="20"/>
  <c r="J133" i="20" s="1"/>
  <c r="J71" i="20" s="1"/>
  <c r="P143" i="20"/>
  <c r="BK92" i="22"/>
  <c r="BK125" i="22"/>
  <c r="J125" i="22" s="1"/>
  <c r="J66" i="22" s="1"/>
  <c r="BK144" i="22"/>
  <c r="J144" i="22" s="1"/>
  <c r="J67" i="22" s="1"/>
  <c r="BK100" i="2"/>
  <c r="J100" i="2"/>
  <c r="J69" i="2" s="1"/>
  <c r="T188" i="2"/>
  <c r="R294" i="2"/>
  <c r="R428" i="2"/>
  <c r="P99" i="3"/>
  <c r="R129" i="3"/>
  <c r="P162" i="3"/>
  <c r="BK231" i="3"/>
  <c r="J231" i="3" s="1"/>
  <c r="J72" i="3" s="1"/>
  <c r="P96" i="4"/>
  <c r="P186" i="4"/>
  <c r="T207" i="4"/>
  <c r="T250" i="4"/>
  <c r="T279" i="4"/>
  <c r="T302" i="4"/>
  <c r="BK98" i="5"/>
  <c r="J98" i="5" s="1"/>
  <c r="J69" i="5" s="1"/>
  <c r="BK180" i="5"/>
  <c r="J180" i="5" s="1"/>
  <c r="J71" i="5" s="1"/>
  <c r="R101" i="6"/>
  <c r="R132" i="6"/>
  <c r="BK150" i="6"/>
  <c r="J150" i="6" s="1"/>
  <c r="J73" i="6" s="1"/>
  <c r="R190" i="6"/>
  <c r="BK92" i="7"/>
  <c r="J92" i="7" s="1"/>
  <c r="J65" i="7" s="1"/>
  <c r="BK148" i="7"/>
  <c r="J148" i="7" s="1"/>
  <c r="J67" i="7" s="1"/>
  <c r="T98" i="8"/>
  <c r="T152" i="8"/>
  <c r="T97" i="8" s="1"/>
  <c r="T96" i="8" s="1"/>
  <c r="T172" i="8"/>
  <c r="BK98" i="9"/>
  <c r="J98" i="9" s="1"/>
  <c r="J69" i="9" s="1"/>
  <c r="R122" i="9"/>
  <c r="T164" i="9"/>
  <c r="R96" i="10"/>
  <c r="R95" i="10" s="1"/>
  <c r="R94" i="10" s="1"/>
  <c r="T97" i="12"/>
  <c r="P108" i="12"/>
  <c r="R119" i="12"/>
  <c r="T122" i="12"/>
  <c r="R125" i="12"/>
  <c r="P130" i="12"/>
  <c r="P135" i="12"/>
  <c r="P138" i="12"/>
  <c r="P142" i="12"/>
  <c r="R149" i="12"/>
  <c r="R213" i="12"/>
  <c r="BK97" i="13"/>
  <c r="J97" i="13"/>
  <c r="J64" i="13" s="1"/>
  <c r="R97" i="13"/>
  <c r="P100" i="13"/>
  <c r="BK111" i="13"/>
  <c r="J111" i="13" s="1"/>
  <c r="J66" i="13" s="1"/>
  <c r="T111" i="13"/>
  <c r="R114" i="13"/>
  <c r="P117" i="13"/>
  <c r="BK123" i="13"/>
  <c r="J123" i="13" s="1"/>
  <c r="J69" i="13" s="1"/>
  <c r="R123" i="13"/>
  <c r="R129" i="13"/>
  <c r="BK136" i="13"/>
  <c r="J136" i="13"/>
  <c r="J72" i="13" s="1"/>
  <c r="T136" i="13"/>
  <c r="BK166" i="13"/>
  <c r="J166" i="13"/>
  <c r="J74" i="13" s="1"/>
  <c r="T166" i="13"/>
  <c r="T95" i="16"/>
  <c r="T109" i="16"/>
  <c r="R114" i="16"/>
  <c r="P120" i="16"/>
  <c r="P128" i="16"/>
  <c r="R131" i="16"/>
  <c r="BK139" i="16"/>
  <c r="J139" i="16" s="1"/>
  <c r="J70" i="16" s="1"/>
  <c r="BK146" i="16"/>
  <c r="J146" i="16" s="1"/>
  <c r="J71" i="16" s="1"/>
  <c r="BK154" i="16"/>
  <c r="J154" i="16"/>
  <c r="J72" i="16" s="1"/>
  <c r="BK101" i="18"/>
  <c r="J101" i="18"/>
  <c r="J68" i="18"/>
  <c r="BK112" i="18"/>
  <c r="J112" i="18" s="1"/>
  <c r="J69" i="18" s="1"/>
  <c r="BK119" i="18"/>
  <c r="J119" i="18" s="1"/>
  <c r="J70" i="18" s="1"/>
  <c r="BK124" i="18"/>
  <c r="J124" i="18"/>
  <c r="J71" i="18" s="1"/>
  <c r="BK129" i="18"/>
  <c r="BK149" i="18"/>
  <c r="BK128" i="18" s="1"/>
  <c r="J149" i="18"/>
  <c r="J74" i="18" s="1"/>
  <c r="BK172" i="18"/>
  <c r="J172" i="18"/>
  <c r="J75" i="18" s="1"/>
  <c r="BK180" i="18"/>
  <c r="J180" i="18" s="1"/>
  <c r="J76" i="18" s="1"/>
  <c r="P97" i="20"/>
  <c r="R110" i="20"/>
  <c r="P123" i="20"/>
  <c r="P133" i="20"/>
  <c r="BK143" i="20"/>
  <c r="J143" i="20" s="1"/>
  <c r="J72" i="20" s="1"/>
  <c r="R92" i="22"/>
  <c r="P125" i="22"/>
  <c r="P144" i="22"/>
  <c r="P100" i="2"/>
  <c r="P188" i="2"/>
  <c r="BK294" i="2"/>
  <c r="J294" i="2" s="1"/>
  <c r="J72" i="2" s="1"/>
  <c r="BK428" i="2"/>
  <c r="J428" i="2"/>
  <c r="J73" i="2" s="1"/>
  <c r="T99" i="3"/>
  <c r="P129" i="3"/>
  <c r="R162" i="3"/>
  <c r="P231" i="3"/>
  <c r="T96" i="4"/>
  <c r="T95" i="4" s="1"/>
  <c r="T94" i="4" s="1"/>
  <c r="BK186" i="4"/>
  <c r="J186" i="4" s="1"/>
  <c r="J67" i="4" s="1"/>
  <c r="R207" i="4"/>
  <c r="P250" i="4"/>
  <c r="BK279" i="4"/>
  <c r="J279" i="4" s="1"/>
  <c r="J70" i="4" s="1"/>
  <c r="BK302" i="4"/>
  <c r="J302" i="4" s="1"/>
  <c r="J71" i="4" s="1"/>
  <c r="T98" i="5"/>
  <c r="T180" i="5"/>
  <c r="T101" i="6"/>
  <c r="T100" i="6" s="1"/>
  <c r="T99" i="6" s="1"/>
  <c r="P132" i="6"/>
  <c r="P150" i="6"/>
  <c r="BK190" i="6"/>
  <c r="J190" i="6" s="1"/>
  <c r="J74" i="6" s="1"/>
  <c r="P92" i="7"/>
  <c r="P148" i="7"/>
  <c r="R98" i="8"/>
  <c r="R152" i="8"/>
  <c r="R172" i="8"/>
  <c r="P98" i="9"/>
  <c r="P122" i="9"/>
  <c r="R164" i="9"/>
  <c r="P96" i="10"/>
  <c r="P95" i="10" s="1"/>
  <c r="P94" i="10" s="1"/>
  <c r="AU68" i="1" s="1"/>
  <c r="AU67" i="1" s="1"/>
  <c r="BK97" i="12"/>
  <c r="J97" i="12" s="1"/>
  <c r="J64" i="12" s="1"/>
  <c r="BK108" i="12"/>
  <c r="J108" i="12" s="1"/>
  <c r="J65" i="12" s="1"/>
  <c r="BK119" i="12"/>
  <c r="J119" i="12"/>
  <c r="J66" i="12"/>
  <c r="BK122" i="12"/>
  <c r="J122" i="12" s="1"/>
  <c r="J67" i="12" s="1"/>
  <c r="BK125" i="12"/>
  <c r="J125" i="12" s="1"/>
  <c r="J68" i="12" s="1"/>
  <c r="BK130" i="12"/>
  <c r="J130" i="12"/>
  <c r="J69" i="12" s="1"/>
  <c r="BK135" i="12"/>
  <c r="J135" i="12"/>
  <c r="J70" i="12"/>
  <c r="BK138" i="12"/>
  <c r="J138" i="12" s="1"/>
  <c r="J71" i="12" s="1"/>
  <c r="BK142" i="12"/>
  <c r="J142" i="12" s="1"/>
  <c r="J72" i="12" s="1"/>
  <c r="T149" i="12"/>
  <c r="P213" i="12"/>
  <c r="BK100" i="13"/>
  <c r="J100" i="13" s="1"/>
  <c r="J65" i="13" s="1"/>
  <c r="R100" i="13"/>
  <c r="P111" i="13"/>
  <c r="P114" i="13"/>
  <c r="T114" i="13"/>
  <c r="R117" i="13"/>
  <c r="P123" i="13"/>
  <c r="BK129" i="13"/>
  <c r="J129" i="13"/>
  <c r="J70" i="13"/>
  <c r="T129" i="13"/>
  <c r="P132" i="13"/>
  <c r="T132" i="13"/>
  <c r="R136" i="13"/>
  <c r="P156" i="13"/>
  <c r="T156" i="13"/>
  <c r="P166" i="13"/>
  <c r="P95" i="16"/>
  <c r="R109" i="16"/>
  <c r="P114" i="16"/>
  <c r="T120" i="16"/>
  <c r="T128" i="16"/>
  <c r="P131" i="16"/>
  <c r="R139" i="16"/>
  <c r="T146" i="16"/>
  <c r="T154" i="16"/>
  <c r="T101" i="18"/>
  <c r="P112" i="18"/>
  <c r="P119" i="18"/>
  <c r="P124" i="18"/>
  <c r="R129" i="18"/>
  <c r="R149" i="18"/>
  <c r="P172" i="18"/>
  <c r="P180" i="18"/>
  <c r="T97" i="20"/>
  <c r="T110" i="20"/>
  <c r="T123" i="20"/>
  <c r="T133" i="20"/>
  <c r="T143" i="20"/>
  <c r="T92" i="22"/>
  <c r="T125" i="22"/>
  <c r="R144" i="22"/>
  <c r="T100" i="2"/>
  <c r="T99" i="2" s="1"/>
  <c r="T98" i="2" s="1"/>
  <c r="BK188" i="2"/>
  <c r="J188" i="2"/>
  <c r="J71" i="2" s="1"/>
  <c r="P294" i="2"/>
  <c r="P428" i="2"/>
  <c r="R99" i="3"/>
  <c r="T129" i="3"/>
  <c r="BK162" i="3"/>
  <c r="J162" i="3" s="1"/>
  <c r="J71" i="3" s="1"/>
  <c r="R231" i="3"/>
  <c r="BK96" i="4"/>
  <c r="R186" i="4"/>
  <c r="BK207" i="4"/>
  <c r="J207" i="4" s="1"/>
  <c r="J68" i="4" s="1"/>
  <c r="BK250" i="4"/>
  <c r="J250" i="4"/>
  <c r="J69" i="4" s="1"/>
  <c r="R279" i="4"/>
  <c r="R302" i="4"/>
  <c r="P98" i="5"/>
  <c r="P180" i="5"/>
  <c r="BK101" i="6"/>
  <c r="J101" i="6" s="1"/>
  <c r="J69" i="6" s="1"/>
  <c r="BK132" i="6"/>
  <c r="J132" i="6" s="1"/>
  <c r="J71" i="6" s="1"/>
  <c r="R150" i="6"/>
  <c r="P190" i="6"/>
  <c r="T92" i="7"/>
  <c r="T91" i="7" s="1"/>
  <c r="T90" i="7" s="1"/>
  <c r="R148" i="7"/>
  <c r="P98" i="8"/>
  <c r="P97" i="8" s="1"/>
  <c r="P96" i="8" s="1"/>
  <c r="AU65" i="1" s="1"/>
  <c r="P152" i="8"/>
  <c r="P172" i="8"/>
  <c r="T98" i="9"/>
  <c r="BK122" i="9"/>
  <c r="J122" i="9"/>
  <c r="J70" i="9" s="1"/>
  <c r="BK164" i="9"/>
  <c r="J164" i="9" s="1"/>
  <c r="J71" i="9" s="1"/>
  <c r="BK96" i="10"/>
  <c r="J96" i="10" s="1"/>
  <c r="J69" i="10" s="1"/>
  <c r="R97" i="12"/>
  <c r="R108" i="12"/>
  <c r="P119" i="12"/>
  <c r="P122" i="12"/>
  <c r="T125" i="12"/>
  <c r="R130" i="12"/>
  <c r="T135" i="12"/>
  <c r="T138" i="12"/>
  <c r="T142" i="12"/>
  <c r="BK149" i="12"/>
  <c r="J149" i="12" s="1"/>
  <c r="J73" i="12" s="1"/>
  <c r="T213" i="12"/>
  <c r="BK95" i="16"/>
  <c r="J95" i="16" s="1"/>
  <c r="J64" i="16" s="1"/>
  <c r="BK109" i="16"/>
  <c r="J109" i="16" s="1"/>
  <c r="J65" i="16" s="1"/>
  <c r="T114" i="16"/>
  <c r="R120" i="16"/>
  <c r="R128" i="16"/>
  <c r="BK131" i="16"/>
  <c r="J131" i="16"/>
  <c r="J69" i="16"/>
  <c r="T139" i="16"/>
  <c r="R146" i="16"/>
  <c r="R154" i="16"/>
  <c r="P101" i="18"/>
  <c r="T112" i="18"/>
  <c r="R119" i="18"/>
  <c r="R124" i="18"/>
  <c r="T129" i="18"/>
  <c r="T149" i="18"/>
  <c r="T128" i="18" s="1"/>
  <c r="T172" i="18"/>
  <c r="T180" i="18"/>
  <c r="R97" i="20"/>
  <c r="P110" i="20"/>
  <c r="R123" i="20"/>
  <c r="R133" i="20"/>
  <c r="R143" i="20"/>
  <c r="P92" i="22"/>
  <c r="R125" i="22"/>
  <c r="T144" i="22"/>
  <c r="BK125" i="6"/>
  <c r="J125" i="6" s="1"/>
  <c r="J70" i="6" s="1"/>
  <c r="BK188" i="8"/>
  <c r="J188" i="8" s="1"/>
  <c r="J72" i="8" s="1"/>
  <c r="BK199" i="9"/>
  <c r="J199" i="9" s="1"/>
  <c r="J72" i="9" s="1"/>
  <c r="BK93" i="19"/>
  <c r="J93" i="19"/>
  <c r="J68" i="19" s="1"/>
  <c r="BK97" i="21"/>
  <c r="J97" i="21"/>
  <c r="J69" i="21"/>
  <c r="BK163" i="22"/>
  <c r="J163" i="22" s="1"/>
  <c r="J68" i="22" s="1"/>
  <c r="BK247" i="3"/>
  <c r="J247" i="3" s="1"/>
  <c r="J73" i="3" s="1"/>
  <c r="BK178" i="4"/>
  <c r="J178" i="4"/>
  <c r="J66" i="4" s="1"/>
  <c r="BK171" i="5"/>
  <c r="J171" i="5" s="1"/>
  <c r="J70" i="5" s="1"/>
  <c r="BK208" i="5"/>
  <c r="J208" i="5" s="1"/>
  <c r="J72" i="5" s="1"/>
  <c r="BK134" i="7"/>
  <c r="J134" i="7" s="1"/>
  <c r="J66" i="7" s="1"/>
  <c r="BK171" i="7"/>
  <c r="J171" i="7" s="1"/>
  <c r="J68" i="7" s="1"/>
  <c r="BK94" i="21"/>
  <c r="J94" i="21"/>
  <c r="J68" i="21"/>
  <c r="BK318" i="4"/>
  <c r="J318" i="4" s="1"/>
  <c r="J72" i="4" s="1"/>
  <c r="BK251" i="6"/>
  <c r="J251" i="6" s="1"/>
  <c r="J75" i="6" s="1"/>
  <c r="BK95" i="11"/>
  <c r="J95" i="11"/>
  <c r="J69" i="11" s="1"/>
  <c r="BK179" i="2"/>
  <c r="J179" i="2"/>
  <c r="J70" i="2"/>
  <c r="BK456" i="2"/>
  <c r="J456" i="2" s="1"/>
  <c r="J74" i="2" s="1"/>
  <c r="BK143" i="6"/>
  <c r="J143" i="6" s="1"/>
  <c r="J72" i="6" s="1"/>
  <c r="BK168" i="10"/>
  <c r="J168" i="10" s="1"/>
  <c r="J70" i="10" s="1"/>
  <c r="E78" i="22"/>
  <c r="J84" i="22"/>
  <c r="F87" i="22"/>
  <c r="BE126" i="22"/>
  <c r="BE151" i="22"/>
  <c r="BE158" i="22"/>
  <c r="BE105" i="22"/>
  <c r="BE138" i="22"/>
  <c r="BE145" i="22"/>
  <c r="BE99" i="22"/>
  <c r="BE120" i="22"/>
  <c r="BE164" i="22"/>
  <c r="BE93" i="22"/>
  <c r="BE110" i="22"/>
  <c r="BE115" i="22"/>
  <c r="BE132" i="22"/>
  <c r="J60" i="21"/>
  <c r="F63" i="21"/>
  <c r="E79" i="21"/>
  <c r="BE95" i="21"/>
  <c r="BE98" i="21"/>
  <c r="J60" i="20"/>
  <c r="E82" i="20"/>
  <c r="BE98" i="20"/>
  <c r="BE106" i="20"/>
  <c r="BE108" i="20"/>
  <c r="BE128" i="20"/>
  <c r="BE142" i="20"/>
  <c r="BE144" i="20"/>
  <c r="F63" i="20"/>
  <c r="BE100" i="20"/>
  <c r="BE102" i="20"/>
  <c r="BE109" i="20"/>
  <c r="BE117" i="20"/>
  <c r="BE119" i="20"/>
  <c r="BE121" i="20"/>
  <c r="BE126" i="20"/>
  <c r="BE138" i="20"/>
  <c r="BE141" i="20"/>
  <c r="BE148" i="20"/>
  <c r="BE104" i="20"/>
  <c r="BE115" i="20"/>
  <c r="BE118" i="20"/>
  <c r="BE124" i="20"/>
  <c r="BE132" i="20"/>
  <c r="BE136" i="20"/>
  <c r="BE146" i="20"/>
  <c r="BE111" i="20"/>
  <c r="BE113" i="20"/>
  <c r="BE130" i="20"/>
  <c r="BE131" i="20"/>
  <c r="BE134" i="20"/>
  <c r="BE140" i="20"/>
  <c r="E78" i="19"/>
  <c r="J129" i="18"/>
  <c r="J73" i="18" s="1"/>
  <c r="J60" i="19"/>
  <c r="F63" i="19"/>
  <c r="BE94" i="19"/>
  <c r="E52" i="18"/>
  <c r="BE118" i="18"/>
  <c r="BE120" i="18"/>
  <c r="BE125" i="18"/>
  <c r="BE127" i="18"/>
  <c r="BE142" i="18"/>
  <c r="BE165" i="18"/>
  <c r="BE168" i="18"/>
  <c r="BE169" i="18"/>
  <c r="BE170" i="18"/>
  <c r="BE173" i="18"/>
  <c r="BE175" i="18"/>
  <c r="BE179" i="18"/>
  <c r="BE187" i="18"/>
  <c r="J60" i="18"/>
  <c r="F63" i="18"/>
  <c r="BE106" i="18"/>
  <c r="BE108" i="18"/>
  <c r="BE122" i="18"/>
  <c r="BE132" i="18"/>
  <c r="BE134" i="18"/>
  <c r="BE136" i="18"/>
  <c r="BE138" i="18"/>
  <c r="BE143" i="18"/>
  <c r="BE160" i="18"/>
  <c r="BE164" i="18"/>
  <c r="BE177" i="18"/>
  <c r="BE185" i="18"/>
  <c r="BE189" i="18"/>
  <c r="BE105" i="18"/>
  <c r="BE111" i="18"/>
  <c r="BE116" i="18"/>
  <c r="BE150" i="18"/>
  <c r="BE162" i="18"/>
  <c r="BE166" i="18"/>
  <c r="BE181" i="18"/>
  <c r="BE102" i="18"/>
  <c r="BE104" i="18"/>
  <c r="BE109" i="18"/>
  <c r="BE113" i="18"/>
  <c r="BE115" i="18"/>
  <c r="BE130" i="18"/>
  <c r="BE140" i="18"/>
  <c r="BE144" i="18"/>
  <c r="BE145" i="18"/>
  <c r="BE146" i="18"/>
  <c r="BE147" i="18"/>
  <c r="BE152" i="18"/>
  <c r="BE154" i="18"/>
  <c r="BE156" i="18"/>
  <c r="BE158" i="18"/>
  <c r="BE167" i="18"/>
  <c r="BE183" i="18"/>
  <c r="F59" i="16"/>
  <c r="J88" i="16"/>
  <c r="BE96" i="16"/>
  <c r="BE99" i="16"/>
  <c r="BE102" i="16"/>
  <c r="BE108" i="16"/>
  <c r="BE113" i="16"/>
  <c r="BE118" i="16"/>
  <c r="BE122" i="16"/>
  <c r="BE124" i="16"/>
  <c r="BE125" i="16"/>
  <c r="BE127" i="16"/>
  <c r="BE132" i="16"/>
  <c r="BE137" i="16"/>
  <c r="BE142" i="16"/>
  <c r="BE149" i="16"/>
  <c r="E82" i="16"/>
  <c r="BE97" i="16"/>
  <c r="BE101" i="16"/>
  <c r="BE103" i="16"/>
  <c r="BE106" i="16"/>
  <c r="BE115" i="16"/>
  <c r="BE116" i="16"/>
  <c r="BE126" i="16"/>
  <c r="BE134" i="16"/>
  <c r="BE135" i="16"/>
  <c r="BE138" i="16"/>
  <c r="BE140" i="16"/>
  <c r="BE153" i="16"/>
  <c r="BE156" i="16"/>
  <c r="BE105" i="16"/>
  <c r="BE110" i="16"/>
  <c r="BE112" i="16"/>
  <c r="BE117" i="16"/>
  <c r="BE119" i="16"/>
  <c r="BE121" i="16"/>
  <c r="BE136" i="16"/>
  <c r="BE141" i="16"/>
  <c r="BE143" i="16"/>
  <c r="BE144" i="16"/>
  <c r="BE151" i="16"/>
  <c r="BE152" i="16"/>
  <c r="BE157" i="16"/>
  <c r="BE98" i="16"/>
  <c r="BE100" i="16"/>
  <c r="BE104" i="16"/>
  <c r="BE107" i="16"/>
  <c r="BE111" i="16"/>
  <c r="BE123" i="16"/>
  <c r="BE129" i="16"/>
  <c r="BE130" i="16"/>
  <c r="BE133" i="16"/>
  <c r="BE145" i="16"/>
  <c r="BE147" i="16"/>
  <c r="BE148" i="16"/>
  <c r="BE150" i="16"/>
  <c r="BE155" i="16"/>
  <c r="BE104" i="13"/>
  <c r="BE108" i="13"/>
  <c r="BE109" i="13"/>
  <c r="BE112" i="13"/>
  <c r="BE115" i="13"/>
  <c r="BE124" i="13"/>
  <c r="BE127" i="13"/>
  <c r="BE128" i="13"/>
  <c r="BE134" i="13"/>
  <c r="BE135" i="13"/>
  <c r="BE137" i="13"/>
  <c r="BE144" i="13"/>
  <c r="BE145" i="13"/>
  <c r="BE150" i="13"/>
  <c r="BE152" i="13"/>
  <c r="BE153" i="13"/>
  <c r="BE155" i="13"/>
  <c r="BE157" i="13"/>
  <c r="BE159" i="13"/>
  <c r="BE168" i="13"/>
  <c r="BE169" i="13"/>
  <c r="BE172" i="13"/>
  <c r="BE173" i="13"/>
  <c r="BE174" i="13"/>
  <c r="BE175" i="13"/>
  <c r="J56" i="13"/>
  <c r="F59" i="13"/>
  <c r="BE99" i="13"/>
  <c r="BE102" i="13"/>
  <c r="BE105" i="13"/>
  <c r="BE106" i="13"/>
  <c r="BE107" i="13"/>
  <c r="BE110" i="13"/>
  <c r="BE113" i="13"/>
  <c r="BE119" i="13"/>
  <c r="BE120" i="13"/>
  <c r="BE122" i="13"/>
  <c r="BE138" i="13"/>
  <c r="BE143" i="13"/>
  <c r="BE148" i="13"/>
  <c r="BE149" i="13"/>
  <c r="BE154" i="13"/>
  <c r="BE160" i="13"/>
  <c r="BE163" i="13"/>
  <c r="BE167" i="13"/>
  <c r="BE176" i="13"/>
  <c r="BE177" i="13"/>
  <c r="BE98" i="13"/>
  <c r="BE103" i="13"/>
  <c r="BE116" i="13"/>
  <c r="BE118" i="13"/>
  <c r="BE121" i="13"/>
  <c r="BE131" i="13"/>
  <c r="BE133" i="13"/>
  <c r="BE140" i="13"/>
  <c r="BE141" i="13"/>
  <c r="BE147" i="13"/>
  <c r="BE164" i="13"/>
  <c r="BE171" i="13"/>
  <c r="E50" i="13"/>
  <c r="BE101" i="13"/>
  <c r="BE125" i="13"/>
  <c r="BE126" i="13"/>
  <c r="BE130" i="13"/>
  <c r="BE139" i="13"/>
  <c r="BE142" i="13"/>
  <c r="BE146" i="13"/>
  <c r="BE151" i="13"/>
  <c r="BE158" i="13"/>
  <c r="BE161" i="13"/>
  <c r="BE162" i="13"/>
  <c r="BE165" i="13"/>
  <c r="BE170" i="13"/>
  <c r="E50" i="12"/>
  <c r="J90" i="12"/>
  <c r="F93" i="12"/>
  <c r="BE103" i="12"/>
  <c r="BE106" i="12"/>
  <c r="BE114" i="12"/>
  <c r="BE127" i="12"/>
  <c r="BE128" i="12"/>
  <c r="BE133" i="12"/>
  <c r="BE134" i="12"/>
  <c r="BE136" i="12"/>
  <c r="BE137" i="12"/>
  <c r="BE139" i="12"/>
  <c r="BE141" i="12"/>
  <c r="BE143" i="12"/>
  <c r="BE164" i="12"/>
  <c r="BE178" i="12"/>
  <c r="BE179" i="12"/>
  <c r="BE182" i="12"/>
  <c r="BE191" i="12"/>
  <c r="BE192" i="12"/>
  <c r="BE195" i="12"/>
  <c r="BE197" i="12"/>
  <c r="BE198" i="12"/>
  <c r="BE203" i="12"/>
  <c r="BE206" i="12"/>
  <c r="BE212" i="12"/>
  <c r="BE99" i="12"/>
  <c r="BE101" i="12"/>
  <c r="BE104" i="12"/>
  <c r="BE111" i="12"/>
  <c r="BE112" i="12"/>
  <c r="BE115" i="12"/>
  <c r="BE120" i="12"/>
  <c r="BE132" i="12"/>
  <c r="BE140" i="12"/>
  <c r="BE145" i="12"/>
  <c r="BE148" i="12"/>
  <c r="BE150" i="12"/>
  <c r="BE154" i="12"/>
  <c r="BE156" i="12"/>
  <c r="BE157" i="12"/>
  <c r="BE161" i="12"/>
  <c r="BE162" i="12"/>
  <c r="BE166" i="12"/>
  <c r="BE167" i="12"/>
  <c r="BE169" i="12"/>
  <c r="BE170" i="12"/>
  <c r="BE173" i="12"/>
  <c r="BE186" i="12"/>
  <c r="BE188" i="12"/>
  <c r="BE189" i="12"/>
  <c r="BE193" i="12"/>
  <c r="BE205" i="12"/>
  <c r="BE207" i="12"/>
  <c r="BE215" i="12"/>
  <c r="BE102" i="12"/>
  <c r="BE105" i="12"/>
  <c r="BE107" i="12"/>
  <c r="BE118" i="12"/>
  <c r="BE126" i="12"/>
  <c r="BE147" i="12"/>
  <c r="BE151" i="12"/>
  <c r="BE155" i="12"/>
  <c r="BE160" i="12"/>
  <c r="BE163" i="12"/>
  <c r="BE165" i="12"/>
  <c r="BE177" i="12"/>
  <c r="BE183" i="12"/>
  <c r="BE184" i="12"/>
  <c r="BE187" i="12"/>
  <c r="BE194" i="12"/>
  <c r="BE200" i="12"/>
  <c r="BE201" i="12"/>
  <c r="BE202" i="12"/>
  <c r="BE204" i="12"/>
  <c r="BE208" i="12"/>
  <c r="BE209" i="12"/>
  <c r="BE210" i="12"/>
  <c r="BE214" i="12"/>
  <c r="BE98" i="12"/>
  <c r="BE100" i="12"/>
  <c r="BE109" i="12"/>
  <c r="BE110" i="12"/>
  <c r="BE113" i="12"/>
  <c r="BE116" i="12"/>
  <c r="BE117" i="12"/>
  <c r="BE121" i="12"/>
  <c r="BE123" i="12"/>
  <c r="BE124" i="12"/>
  <c r="BE129" i="12"/>
  <c r="BE131" i="12"/>
  <c r="BE144" i="12"/>
  <c r="BE146" i="12"/>
  <c r="BE152" i="12"/>
  <c r="BE153" i="12"/>
  <c r="BE158" i="12"/>
  <c r="BE159" i="12"/>
  <c r="BE168" i="12"/>
  <c r="BE171" i="12"/>
  <c r="BE172" i="12"/>
  <c r="BE174" i="12"/>
  <c r="BE175" i="12"/>
  <c r="BE176" i="12"/>
  <c r="BE180" i="12"/>
  <c r="BE181" i="12"/>
  <c r="BE185" i="12"/>
  <c r="BE190" i="12"/>
  <c r="BE196" i="12"/>
  <c r="BE199" i="12"/>
  <c r="BE211" i="12"/>
  <c r="J60" i="11"/>
  <c r="E79" i="11"/>
  <c r="F63" i="11"/>
  <c r="BE96" i="11"/>
  <c r="F63" i="10"/>
  <c r="J88" i="10"/>
  <c r="BE117" i="10"/>
  <c r="BE138" i="10"/>
  <c r="BE163" i="10"/>
  <c r="BE169" i="10"/>
  <c r="BE97" i="10"/>
  <c r="E80" i="10"/>
  <c r="BE105" i="10"/>
  <c r="BE121" i="10"/>
  <c r="BE143" i="10"/>
  <c r="BE109" i="10"/>
  <c r="BE113" i="10"/>
  <c r="BE128" i="10"/>
  <c r="BE132" i="10"/>
  <c r="BE149" i="10"/>
  <c r="BE154" i="10"/>
  <c r="BE141" i="9"/>
  <c r="BE158" i="9"/>
  <c r="BE165" i="9"/>
  <c r="BE200" i="9"/>
  <c r="F63" i="9"/>
  <c r="BE99" i="9"/>
  <c r="BE104" i="9"/>
  <c r="BE116" i="9"/>
  <c r="BE175" i="9"/>
  <c r="BE185" i="9"/>
  <c r="E82" i="9"/>
  <c r="J90" i="9"/>
  <c r="BE130" i="9"/>
  <c r="BE147" i="9"/>
  <c r="BE153" i="9"/>
  <c r="BE109" i="9"/>
  <c r="BE123" i="9"/>
  <c r="BE136" i="9"/>
  <c r="BE171" i="9"/>
  <c r="BE181" i="9"/>
  <c r="BE194" i="9"/>
  <c r="E82" i="8"/>
  <c r="F93" i="8"/>
  <c r="BE115" i="8"/>
  <c r="BE121" i="8"/>
  <c r="BE145" i="8"/>
  <c r="BE165" i="8"/>
  <c r="BE183" i="8"/>
  <c r="J90" i="8"/>
  <c r="BE139" i="8"/>
  <c r="BE178" i="8"/>
  <c r="BE134" i="8"/>
  <c r="BE153" i="8"/>
  <c r="BE173" i="8"/>
  <c r="BE99" i="8"/>
  <c r="BE127" i="8"/>
  <c r="BE189" i="8"/>
  <c r="J84" i="7"/>
  <c r="BE122" i="7"/>
  <c r="E78" i="7"/>
  <c r="BE112" i="7"/>
  <c r="BE135" i="7"/>
  <c r="BE166" i="7"/>
  <c r="BE172" i="7"/>
  <c r="F87" i="7"/>
  <c r="BE100" i="7"/>
  <c r="BE128" i="7"/>
  <c r="BE159" i="7"/>
  <c r="BE93" i="7"/>
  <c r="BE105" i="7"/>
  <c r="BE142" i="7"/>
  <c r="BE149" i="7"/>
  <c r="BE155" i="7"/>
  <c r="J93" i="6"/>
  <c r="BE102" i="6"/>
  <c r="BE112" i="6"/>
  <c r="BE119" i="6"/>
  <c r="BE139" i="6"/>
  <c r="BE151" i="6"/>
  <c r="BE165" i="6"/>
  <c r="BE185" i="6"/>
  <c r="BE202" i="6"/>
  <c r="E52" i="6"/>
  <c r="BE126" i="6"/>
  <c r="BE210" i="6"/>
  <c r="BE218" i="6"/>
  <c r="BE222" i="6"/>
  <c r="BE232" i="6"/>
  <c r="F63" i="6"/>
  <c r="BE169" i="6"/>
  <c r="BE179" i="6"/>
  <c r="BE198" i="6"/>
  <c r="BE214" i="6"/>
  <c r="BE228" i="6"/>
  <c r="BE241" i="6"/>
  <c r="BE246" i="6"/>
  <c r="BE252" i="6"/>
  <c r="BE107" i="6"/>
  <c r="BE133" i="6"/>
  <c r="BE144" i="6"/>
  <c r="BE158" i="6"/>
  <c r="BE175" i="6"/>
  <c r="BE191" i="6"/>
  <c r="E52" i="5"/>
  <c r="J60" i="5"/>
  <c r="J96" i="4"/>
  <c r="J65" i="4" s="1"/>
  <c r="BE172" i="5"/>
  <c r="BE190" i="5"/>
  <c r="F63" i="5"/>
  <c r="BE116" i="5"/>
  <c r="BE130" i="5"/>
  <c r="BE141" i="5"/>
  <c r="BE181" i="5"/>
  <c r="BE202" i="5"/>
  <c r="BE209" i="5"/>
  <c r="BE99" i="5"/>
  <c r="BE122" i="5"/>
  <c r="BE135" i="5"/>
  <c r="BE146" i="5"/>
  <c r="BE159" i="5"/>
  <c r="BE165" i="5"/>
  <c r="BE197" i="5"/>
  <c r="F59" i="4"/>
  <c r="BE172" i="4"/>
  <c r="BE187" i="4"/>
  <c r="BE280" i="4"/>
  <c r="BE297" i="4"/>
  <c r="BE308" i="4"/>
  <c r="E50" i="4"/>
  <c r="BE109" i="4"/>
  <c r="BE115" i="4"/>
  <c r="BE125" i="4"/>
  <c r="BE130" i="4"/>
  <c r="BE179" i="4"/>
  <c r="BE193" i="4"/>
  <c r="BE197" i="4"/>
  <c r="BE201" i="4"/>
  <c r="BE244" i="4"/>
  <c r="BE269" i="4"/>
  <c r="BE275" i="4"/>
  <c r="BE286" i="4"/>
  <c r="BE303" i="4"/>
  <c r="J56" i="4"/>
  <c r="BE144" i="4"/>
  <c r="BE149" i="4"/>
  <c r="BE159" i="4"/>
  <c r="BE232" i="4"/>
  <c r="BE251" i="4"/>
  <c r="BE259" i="4"/>
  <c r="BE290" i="4"/>
  <c r="BE313" i="4"/>
  <c r="BE319" i="4"/>
  <c r="BE97" i="4"/>
  <c r="BE137" i="4"/>
  <c r="BE165" i="4"/>
  <c r="BE208" i="4"/>
  <c r="BE214" i="4"/>
  <c r="BE220" i="4"/>
  <c r="BE226" i="4"/>
  <c r="BE239" i="4"/>
  <c r="BE265" i="4"/>
  <c r="F94" i="3"/>
  <c r="BE106" i="3"/>
  <c r="BE123" i="3"/>
  <c r="BE169" i="3"/>
  <c r="BE185" i="3"/>
  <c r="E52" i="3"/>
  <c r="J60" i="3"/>
  <c r="BE143" i="3"/>
  <c r="BE149" i="3"/>
  <c r="BE181" i="3"/>
  <c r="BE189" i="3"/>
  <c r="BE202" i="3"/>
  <c r="BE209" i="3"/>
  <c r="BE237" i="3"/>
  <c r="BE100" i="3"/>
  <c r="BE116" i="3"/>
  <c r="BE130" i="3"/>
  <c r="BE155" i="3"/>
  <c r="BE163" i="3"/>
  <c r="BE173" i="3"/>
  <c r="BE242" i="3"/>
  <c r="BE111" i="3"/>
  <c r="BE137" i="3"/>
  <c r="BE193" i="3"/>
  <c r="BE214" i="3"/>
  <c r="BE220" i="3"/>
  <c r="BE226" i="3"/>
  <c r="BE232" i="3"/>
  <c r="BE248" i="3"/>
  <c r="BE417" i="2"/>
  <c r="J60" i="2"/>
  <c r="BE101" i="2"/>
  <c r="BE159" i="2"/>
  <c r="BE180" i="2"/>
  <c r="BE196" i="2"/>
  <c r="BE202" i="2"/>
  <c r="BE207" i="2"/>
  <c r="BE212" i="2"/>
  <c r="BE217" i="2"/>
  <c r="BE300" i="2"/>
  <c r="BE307" i="2"/>
  <c r="BE313" i="2"/>
  <c r="BE323" i="2"/>
  <c r="BE339" i="2"/>
  <c r="BE355" i="2"/>
  <c r="BE368" i="2"/>
  <c r="BE395" i="2"/>
  <c r="BE422" i="2"/>
  <c r="BE450" i="2"/>
  <c r="F63" i="2"/>
  <c r="BE106" i="2"/>
  <c r="BE129" i="2"/>
  <c r="BE135" i="2"/>
  <c r="BE148" i="2"/>
  <c r="BE167" i="2"/>
  <c r="BE189" i="2"/>
  <c r="BE229" i="2"/>
  <c r="BE237" i="2"/>
  <c r="BE247" i="2"/>
  <c r="BE255" i="2"/>
  <c r="BE277" i="2"/>
  <c r="BE344" i="2"/>
  <c r="BE350" i="2"/>
  <c r="BE384" i="2"/>
  <c r="BE388" i="2"/>
  <c r="BE400" i="2"/>
  <c r="BE405" i="2"/>
  <c r="BE412" i="2"/>
  <c r="BE457" i="2"/>
  <c r="E52" i="2"/>
  <c r="BE123" i="2"/>
  <c r="BE143" i="2"/>
  <c r="BE154" i="2"/>
  <c r="BE173" i="2"/>
  <c r="BE223" i="2"/>
  <c r="BE242" i="2"/>
  <c r="BE259" i="2"/>
  <c r="BE265" i="2"/>
  <c r="BE271" i="2"/>
  <c r="BE283" i="2"/>
  <c r="BE289" i="2"/>
  <c r="BE295" i="2"/>
  <c r="BE317" i="2"/>
  <c r="BE329" i="2"/>
  <c r="BE361" i="2"/>
  <c r="BE375" i="2"/>
  <c r="BE379" i="2"/>
  <c r="BE429" i="2"/>
  <c r="BE438" i="2"/>
  <c r="BE445" i="2"/>
  <c r="J38" i="2"/>
  <c r="AW57" i="1"/>
  <c r="F40" i="9"/>
  <c r="BC66" i="1" s="1"/>
  <c r="F38" i="16"/>
  <c r="BC74" i="1" s="1"/>
  <c r="F38" i="20"/>
  <c r="BA79" i="1" s="1"/>
  <c r="F39" i="2"/>
  <c r="BB57" i="1"/>
  <c r="J38" i="6"/>
  <c r="AW62" i="1" s="1"/>
  <c r="J36" i="7"/>
  <c r="AW63" i="1" s="1"/>
  <c r="F40" i="8"/>
  <c r="BC65" i="1" s="1"/>
  <c r="F39" i="12"/>
  <c r="BD71" i="1"/>
  <c r="F40" i="20"/>
  <c r="BC79" i="1"/>
  <c r="AS70" i="1"/>
  <c r="F38" i="5"/>
  <c r="BA61" i="1" s="1"/>
  <c r="F41" i="6"/>
  <c r="BD62" i="1" s="1"/>
  <c r="F38" i="9"/>
  <c r="BA66" i="1" s="1"/>
  <c r="F38" i="13"/>
  <c r="BC72" i="1" s="1"/>
  <c r="F38" i="22"/>
  <c r="BC82" i="1" s="1"/>
  <c r="BC81" i="1" s="1"/>
  <c r="AY81" i="1" s="1"/>
  <c r="F37" i="4"/>
  <c r="BB59" i="1" s="1"/>
  <c r="F36" i="7"/>
  <c r="BA63" i="1" s="1"/>
  <c r="J38" i="9"/>
  <c r="AW66" i="1" s="1"/>
  <c r="J38" i="10"/>
  <c r="AW68" i="1" s="1"/>
  <c r="F36" i="12"/>
  <c r="BA71" i="1" s="1"/>
  <c r="F39" i="13"/>
  <c r="BD72" i="1" s="1"/>
  <c r="F41" i="21"/>
  <c r="BD80" i="1" s="1"/>
  <c r="J36" i="4"/>
  <c r="AW59" i="1" s="1"/>
  <c r="F39" i="6"/>
  <c r="BB62" i="1"/>
  <c r="F38" i="10"/>
  <c r="BA68" i="1" s="1"/>
  <c r="BA67" i="1" s="1"/>
  <c r="AW67" i="1" s="1"/>
  <c r="J37" i="11"/>
  <c r="AV69" i="1" s="1"/>
  <c r="J38" i="11"/>
  <c r="AW69" i="1"/>
  <c r="J36" i="16"/>
  <c r="AW74" i="1" s="1"/>
  <c r="J38" i="19"/>
  <c r="AW78" i="1" s="1"/>
  <c r="F40" i="21"/>
  <c r="BC80" i="1"/>
  <c r="J36" i="22"/>
  <c r="AW82" i="1" s="1"/>
  <c r="J38" i="3"/>
  <c r="AW58" i="1" s="1"/>
  <c r="F37" i="7"/>
  <c r="BB63" i="1" s="1"/>
  <c r="F41" i="9"/>
  <c r="BD66" i="1" s="1"/>
  <c r="F41" i="18"/>
  <c r="BD77" i="1" s="1"/>
  <c r="AS75" i="1"/>
  <c r="F38" i="3"/>
  <c r="BA58" i="1"/>
  <c r="F40" i="5"/>
  <c r="BC61" i="1"/>
  <c r="F39" i="7"/>
  <c r="BD63" i="1"/>
  <c r="J38" i="8"/>
  <c r="AW65" i="1" s="1"/>
  <c r="F39" i="10"/>
  <c r="BB68" i="1"/>
  <c r="BB67" i="1" s="1"/>
  <c r="AX67" i="1" s="1"/>
  <c r="F37" i="16"/>
  <c r="BB74" i="1" s="1"/>
  <c r="F39" i="20"/>
  <c r="BB79" i="1" s="1"/>
  <c r="AS55" i="1"/>
  <c r="J38" i="5"/>
  <c r="AW61" i="1"/>
  <c r="F38" i="6"/>
  <c r="BA62" i="1" s="1"/>
  <c r="F39" i="8"/>
  <c r="BB65" i="1"/>
  <c r="J36" i="13"/>
  <c r="AW72" i="1" s="1"/>
  <c r="F40" i="18"/>
  <c r="BC77" i="1"/>
  <c r="J38" i="21"/>
  <c r="AW80" i="1" s="1"/>
  <c r="F39" i="21"/>
  <c r="BB80" i="1" s="1"/>
  <c r="F37" i="22"/>
  <c r="BB82" i="1" s="1"/>
  <c r="BB81" i="1" s="1"/>
  <c r="AX81" i="1" s="1"/>
  <c r="F38" i="4"/>
  <c r="BC59" i="1" s="1"/>
  <c r="F38" i="7"/>
  <c r="BC63" i="1" s="1"/>
  <c r="F39" i="9"/>
  <c r="BB66" i="1" s="1"/>
  <c r="F36" i="16"/>
  <c r="BA74" i="1" s="1"/>
  <c r="F39" i="18"/>
  <c r="BB77" i="1" s="1"/>
  <c r="F40" i="2"/>
  <c r="BC57" i="1" s="1"/>
  <c r="F41" i="10"/>
  <c r="BD68" i="1" s="1"/>
  <c r="BD67" i="1" s="1"/>
  <c r="F39" i="16"/>
  <c r="BD74" i="1"/>
  <c r="F41" i="2"/>
  <c r="BD57" i="1" s="1"/>
  <c r="F36" i="13"/>
  <c r="BA72" i="1" s="1"/>
  <c r="F39" i="3"/>
  <c r="BB58" i="1" s="1"/>
  <c r="F41" i="5"/>
  <c r="BD61" i="1" s="1"/>
  <c r="F38" i="8"/>
  <c r="BA65" i="1" s="1"/>
  <c r="J36" i="12"/>
  <c r="AW71" i="1" s="1"/>
  <c r="F38" i="18"/>
  <c r="BA77" i="1" s="1"/>
  <c r="F38" i="2"/>
  <c r="BA57" i="1" s="1"/>
  <c r="F40" i="3"/>
  <c r="BC58" i="1" s="1"/>
  <c r="F39" i="4"/>
  <c r="BD59" i="1" s="1"/>
  <c r="F40" i="10"/>
  <c r="BC68" i="1" s="1"/>
  <c r="BC67" i="1" s="1"/>
  <c r="AY67" i="1" s="1"/>
  <c r="F37" i="13"/>
  <c r="BB72" i="1" s="1"/>
  <c r="F38" i="21"/>
  <c r="BA80" i="1" s="1"/>
  <c r="F36" i="22"/>
  <c r="BA82" i="1" s="1"/>
  <c r="BA81" i="1" s="1"/>
  <c r="AW81" i="1" s="1"/>
  <c r="F36" i="4"/>
  <c r="BA59" i="1" s="1"/>
  <c r="F39" i="5"/>
  <c r="BB61" i="1" s="1"/>
  <c r="F41" i="8"/>
  <c r="BD65" i="1" s="1"/>
  <c r="F38" i="12"/>
  <c r="BC71" i="1" s="1"/>
  <c r="J37" i="19"/>
  <c r="AV78" i="1" s="1"/>
  <c r="J38" i="20"/>
  <c r="AW79" i="1" s="1"/>
  <c r="F41" i="20"/>
  <c r="BD79" i="1" s="1"/>
  <c r="F41" i="3"/>
  <c r="BD58" i="1" s="1"/>
  <c r="F40" i="6"/>
  <c r="BC62" i="1" s="1"/>
  <c r="F37" i="12"/>
  <c r="BB71" i="1" s="1"/>
  <c r="J38" i="18"/>
  <c r="AW77" i="1" s="1"/>
  <c r="F39" i="22"/>
  <c r="BD82" i="1" s="1"/>
  <c r="BD81" i="1" s="1"/>
  <c r="T97" i="5" l="1"/>
  <c r="T96" i="5" s="1"/>
  <c r="P97" i="5"/>
  <c r="P96" i="5" s="1"/>
  <c r="AU61" i="1" s="1"/>
  <c r="P91" i="22"/>
  <c r="P90" i="22" s="1"/>
  <c r="AU82" i="1" s="1"/>
  <c r="AU81" i="1" s="1"/>
  <c r="BK95" i="10"/>
  <c r="J95" i="10" s="1"/>
  <c r="J68" i="10" s="1"/>
  <c r="P100" i="18"/>
  <c r="AU77" i="1" s="1"/>
  <c r="R97" i="5"/>
  <c r="R96" i="5" s="1"/>
  <c r="BK100" i="18"/>
  <c r="J100" i="18" s="1"/>
  <c r="J128" i="18"/>
  <c r="J72" i="18" s="1"/>
  <c r="T96" i="20"/>
  <c r="P91" i="7"/>
  <c r="P90" i="7" s="1"/>
  <c r="AU63" i="1" s="1"/>
  <c r="P97" i="9"/>
  <c r="P96" i="9" s="1"/>
  <c r="AU66" i="1" s="1"/>
  <c r="AU64" i="1" s="1"/>
  <c r="R96" i="12"/>
  <c r="T100" i="18"/>
  <c r="T94" i="16"/>
  <c r="T96" i="12"/>
  <c r="T98" i="3"/>
  <c r="T97" i="3" s="1"/>
  <c r="R91" i="22"/>
  <c r="R90" i="22"/>
  <c r="P95" i="4"/>
  <c r="P94" i="4" s="1"/>
  <c r="AU59" i="1" s="1"/>
  <c r="R94" i="16"/>
  <c r="P96" i="13"/>
  <c r="AU72" i="1" s="1"/>
  <c r="P96" i="12"/>
  <c r="AU71" i="1" s="1"/>
  <c r="R96" i="20"/>
  <c r="R98" i="3"/>
  <c r="R97" i="3" s="1"/>
  <c r="T91" i="22"/>
  <c r="T90" i="22" s="1"/>
  <c r="R128" i="18"/>
  <c r="P94" i="16"/>
  <c r="AU74" i="1" s="1"/>
  <c r="R97" i="8"/>
  <c r="R96" i="8" s="1"/>
  <c r="P99" i="2"/>
  <c r="P98" i="2" s="1"/>
  <c r="AU57" i="1" s="1"/>
  <c r="R96" i="13"/>
  <c r="P98" i="3"/>
  <c r="P97" i="3" s="1"/>
  <c r="AU58" i="1" s="1"/>
  <c r="R95" i="4"/>
  <c r="R94" i="4" s="1"/>
  <c r="R99" i="2"/>
  <c r="R98" i="2" s="1"/>
  <c r="BK95" i="4"/>
  <c r="J95" i="4" s="1"/>
  <c r="J64" i="4" s="1"/>
  <c r="P96" i="20"/>
  <c r="AU79" i="1"/>
  <c r="AU76" i="1" s="1"/>
  <c r="AU75" i="1" s="1"/>
  <c r="R100" i="6"/>
  <c r="R99" i="6" s="1"/>
  <c r="BK91" i="22"/>
  <c r="J91" i="22" s="1"/>
  <c r="J64" i="22" s="1"/>
  <c r="R100" i="18"/>
  <c r="T96" i="13"/>
  <c r="R97" i="9"/>
  <c r="R96" i="9"/>
  <c r="R91" i="7"/>
  <c r="R90" i="7"/>
  <c r="P100" i="6"/>
  <c r="P99" i="6"/>
  <c r="AU62" i="1" s="1"/>
  <c r="AU60" i="1" s="1"/>
  <c r="J92" i="22"/>
  <c r="J65" i="22" s="1"/>
  <c r="BK97" i="9"/>
  <c r="J97" i="9" s="1"/>
  <c r="J68" i="9" s="1"/>
  <c r="BK94" i="16"/>
  <c r="J94" i="16" s="1"/>
  <c r="J32" i="16" s="1"/>
  <c r="AG74" i="1" s="1"/>
  <c r="AG73" i="1" s="1"/>
  <c r="BK93" i="21"/>
  <c r="J93" i="21" s="1"/>
  <c r="J67" i="21" s="1"/>
  <c r="BK97" i="5"/>
  <c r="J97" i="5" s="1"/>
  <c r="J68" i="5" s="1"/>
  <c r="BK96" i="12"/>
  <c r="J96" i="12"/>
  <c r="J63" i="12" s="1"/>
  <c r="BK96" i="13"/>
  <c r="J96" i="13" s="1"/>
  <c r="J32" i="13" s="1"/>
  <c r="AG72" i="1" s="1"/>
  <c r="BK99" i="2"/>
  <c r="J99" i="2" s="1"/>
  <c r="J68" i="2" s="1"/>
  <c r="BK98" i="3"/>
  <c r="J98" i="3"/>
  <c r="J68" i="3" s="1"/>
  <c r="BK100" i="6"/>
  <c r="J100" i="6" s="1"/>
  <c r="J68" i="6" s="1"/>
  <c r="BK91" i="7"/>
  <c r="J91" i="7" s="1"/>
  <c r="J64" i="7" s="1"/>
  <c r="BK97" i="8"/>
  <c r="J97" i="8" s="1"/>
  <c r="J68" i="8" s="1"/>
  <c r="BK94" i="11"/>
  <c r="J94" i="11"/>
  <c r="J68" i="11" s="1"/>
  <c r="BK92" i="19"/>
  <c r="J92" i="19" s="1"/>
  <c r="J67" i="19" s="1"/>
  <c r="AG79" i="1"/>
  <c r="J67" i="20"/>
  <c r="BK94" i="10"/>
  <c r="J94" i="10" s="1"/>
  <c r="J34" i="10" s="1"/>
  <c r="AG68" i="1" s="1"/>
  <c r="F37" i="5"/>
  <c r="AZ61" i="1" s="1"/>
  <c r="F37" i="8"/>
  <c r="AZ65" i="1" s="1"/>
  <c r="BD76" i="1"/>
  <c r="BD75" i="1"/>
  <c r="F35" i="22"/>
  <c r="AZ82" i="1"/>
  <c r="AZ81" i="1" s="1"/>
  <c r="AV81" i="1" s="1"/>
  <c r="AT81" i="1" s="1"/>
  <c r="J37" i="5"/>
  <c r="AV61" i="1" s="1"/>
  <c r="AT61" i="1" s="1"/>
  <c r="J37" i="10"/>
  <c r="AV68" i="1"/>
  <c r="AT68" i="1" s="1"/>
  <c r="BB73" i="1"/>
  <c r="AX73" i="1" s="1"/>
  <c r="BD73" i="1"/>
  <c r="F37" i="3"/>
  <c r="AZ58" i="1" s="1"/>
  <c r="F37" i="19"/>
  <c r="AZ78" i="1"/>
  <c r="BB76" i="1"/>
  <c r="AX76" i="1" s="1"/>
  <c r="J35" i="4"/>
  <c r="AV59" i="1"/>
  <c r="AT59" i="1" s="1"/>
  <c r="F35" i="13"/>
  <c r="AZ72" i="1" s="1"/>
  <c r="AS54" i="1"/>
  <c r="BD60" i="1"/>
  <c r="F37" i="6"/>
  <c r="AZ62" i="1"/>
  <c r="F37" i="10"/>
  <c r="AZ68" i="1"/>
  <c r="J37" i="18"/>
  <c r="AV77" i="1" s="1"/>
  <c r="AT77" i="1" s="1"/>
  <c r="J37" i="2"/>
  <c r="AV57" i="1" s="1"/>
  <c r="AT57" i="1" s="1"/>
  <c r="J35" i="12"/>
  <c r="AV71" i="1" s="1"/>
  <c r="AT71" i="1" s="1"/>
  <c r="BC73" i="1"/>
  <c r="AY73" i="1" s="1"/>
  <c r="BC76" i="1"/>
  <c r="AY76" i="1" s="1"/>
  <c r="BA56" i="1"/>
  <c r="F35" i="4"/>
  <c r="AZ59" i="1" s="1"/>
  <c r="F35" i="16"/>
  <c r="AZ74" i="1" s="1"/>
  <c r="J37" i="3"/>
  <c r="AV58" i="1" s="1"/>
  <c r="AT58" i="1" s="1"/>
  <c r="F37" i="9"/>
  <c r="AZ66" i="1"/>
  <c r="J35" i="16"/>
  <c r="AV74" i="1" s="1"/>
  <c r="AT74" i="1" s="1"/>
  <c r="F37" i="21"/>
  <c r="AZ80" i="1" s="1"/>
  <c r="F37" i="2"/>
  <c r="AZ57" i="1"/>
  <c r="BC60" i="1"/>
  <c r="AY60" i="1" s="1"/>
  <c r="J37" i="8"/>
  <c r="AV65" i="1" s="1"/>
  <c r="AT65" i="1" s="1"/>
  <c r="F37" i="18"/>
  <c r="AZ77" i="1" s="1"/>
  <c r="BC56" i="1"/>
  <c r="AY56" i="1"/>
  <c r="J37" i="6"/>
  <c r="AV62" i="1" s="1"/>
  <c r="AT62" i="1" s="1"/>
  <c r="BD64" i="1"/>
  <c r="F37" i="11"/>
  <c r="AZ69" i="1" s="1"/>
  <c r="J35" i="13"/>
  <c r="AV72" i="1" s="1"/>
  <c r="AT72" i="1" s="1"/>
  <c r="J37" i="21"/>
  <c r="AV80" i="1"/>
  <c r="AT80" i="1" s="1"/>
  <c r="BB56" i="1"/>
  <c r="F35" i="7"/>
  <c r="AZ63" i="1"/>
  <c r="AT69" i="1"/>
  <c r="AT78" i="1"/>
  <c r="J35" i="22"/>
  <c r="AV82" i="1"/>
  <c r="AT82" i="1" s="1"/>
  <c r="F35" i="12"/>
  <c r="AZ71" i="1" s="1"/>
  <c r="J35" i="7"/>
  <c r="AV63" i="1" s="1"/>
  <c r="AT63" i="1" s="1"/>
  <c r="BA76" i="1"/>
  <c r="BA75" i="1" s="1"/>
  <c r="AW75" i="1" s="1"/>
  <c r="BD56" i="1"/>
  <c r="BA60" i="1"/>
  <c r="AW60" i="1"/>
  <c r="BC64" i="1"/>
  <c r="AY64" i="1"/>
  <c r="BB64" i="1"/>
  <c r="AX64" i="1"/>
  <c r="J37" i="9"/>
  <c r="AV66" i="1"/>
  <c r="AT66" i="1" s="1"/>
  <c r="BA73" i="1"/>
  <c r="AW73" i="1" s="1"/>
  <c r="J37" i="20"/>
  <c r="AV79" i="1" s="1"/>
  <c r="AT79" i="1" s="1"/>
  <c r="BB60" i="1"/>
  <c r="AX60" i="1" s="1"/>
  <c r="BA64" i="1"/>
  <c r="AW64" i="1" s="1"/>
  <c r="F37" i="20"/>
  <c r="AZ79" i="1" s="1"/>
  <c r="AN79" i="1" l="1"/>
  <c r="AN74" i="1"/>
  <c r="AN72" i="1"/>
  <c r="J67" i="18"/>
  <c r="J34" i="18"/>
  <c r="AG77" i="1" s="1"/>
  <c r="AN77" i="1" s="1"/>
  <c r="BK90" i="7"/>
  <c r="J90" i="7"/>
  <c r="J32" i="7" s="1"/>
  <c r="AG63" i="1" s="1"/>
  <c r="BK96" i="8"/>
  <c r="J96" i="8"/>
  <c r="J67" i="8" s="1"/>
  <c r="BK97" i="3"/>
  <c r="J97" i="3" s="1"/>
  <c r="J34" i="3" s="1"/>
  <c r="AG58" i="1" s="1"/>
  <c r="BK96" i="5"/>
  <c r="J96" i="5" s="1"/>
  <c r="J67" i="5" s="1"/>
  <c r="J63" i="16"/>
  <c r="BK94" i="4"/>
  <c r="J94" i="4" s="1"/>
  <c r="J63" i="4" s="1"/>
  <c r="BK96" i="9"/>
  <c r="J96" i="9"/>
  <c r="J67" i="9" s="1"/>
  <c r="BK93" i="11"/>
  <c r="J93" i="11" s="1"/>
  <c r="J67" i="11" s="1"/>
  <c r="BK99" i="6"/>
  <c r="J99" i="6"/>
  <c r="J34" i="6" s="1"/>
  <c r="AG62" i="1" s="1"/>
  <c r="BK90" i="22"/>
  <c r="J90" i="22"/>
  <c r="J32" i="22" s="1"/>
  <c r="AG82" i="1" s="1"/>
  <c r="AG81" i="1" s="1"/>
  <c r="BK98" i="2"/>
  <c r="J98" i="2" s="1"/>
  <c r="J67" i="2" s="1"/>
  <c r="J63" i="13"/>
  <c r="J43" i="20"/>
  <c r="J43" i="18"/>
  <c r="J41" i="16"/>
  <c r="J41" i="13"/>
  <c r="AN68" i="1"/>
  <c r="J67" i="10"/>
  <c r="J43" i="10"/>
  <c r="AU73" i="1"/>
  <c r="AU70" i="1"/>
  <c r="AU54" i="1" s="1"/>
  <c r="BB55" i="1"/>
  <c r="AX55" i="1" s="1"/>
  <c r="J34" i="19"/>
  <c r="AG78" i="1"/>
  <c r="BA55" i="1"/>
  <c r="J34" i="21"/>
  <c r="AG80" i="1" s="1"/>
  <c r="BD70" i="1"/>
  <c r="BC75" i="1"/>
  <c r="AY75" i="1"/>
  <c r="AX56" i="1"/>
  <c r="BB75" i="1"/>
  <c r="AX75" i="1" s="1"/>
  <c r="AZ64" i="1"/>
  <c r="AV64" i="1" s="1"/>
  <c r="AT64" i="1" s="1"/>
  <c r="AZ60" i="1"/>
  <c r="AV60" i="1"/>
  <c r="AT60" i="1" s="1"/>
  <c r="BD55" i="1"/>
  <c r="BA70" i="1"/>
  <c r="AW70" i="1" s="1"/>
  <c r="AU56" i="1"/>
  <c r="AU55" i="1"/>
  <c r="BB70" i="1"/>
  <c r="AX70" i="1" s="1"/>
  <c r="J32" i="12"/>
  <c r="AG71" i="1" s="1"/>
  <c r="AG70" i="1" s="1"/>
  <c r="AZ73" i="1"/>
  <c r="AV73" i="1" s="1"/>
  <c r="AT73" i="1" s="1"/>
  <c r="AN73" i="1" s="1"/>
  <c r="AW56" i="1"/>
  <c r="BC70" i="1"/>
  <c r="AY70" i="1" s="1"/>
  <c r="AZ67" i="1"/>
  <c r="AV67" i="1"/>
  <c r="AT67" i="1"/>
  <c r="AZ56" i="1"/>
  <c r="AV56" i="1" s="1"/>
  <c r="AW76" i="1"/>
  <c r="BC55" i="1"/>
  <c r="AY55" i="1" s="1"/>
  <c r="AZ76" i="1"/>
  <c r="AZ75" i="1" s="1"/>
  <c r="AV75" i="1" s="1"/>
  <c r="AT75" i="1" s="1"/>
  <c r="J43" i="3" l="1"/>
  <c r="J43" i="21"/>
  <c r="J41" i="12"/>
  <c r="J41" i="7"/>
  <c r="J43" i="6"/>
  <c r="J41" i="22"/>
  <c r="J43" i="19"/>
  <c r="J67" i="3"/>
  <c r="J63" i="7"/>
  <c r="J63" i="22"/>
  <c r="J67" i="6"/>
  <c r="AN81" i="1"/>
  <c r="AN63" i="1"/>
  <c r="AN71" i="1"/>
  <c r="AN62" i="1"/>
  <c r="AN80" i="1"/>
  <c r="AN58" i="1"/>
  <c r="AN78" i="1"/>
  <c r="AN82" i="1"/>
  <c r="J34" i="2"/>
  <c r="AG57" i="1"/>
  <c r="AG56" i="1" s="1"/>
  <c r="BA54" i="1"/>
  <c r="W30" i="1" s="1"/>
  <c r="J32" i="4"/>
  <c r="AG59" i="1"/>
  <c r="AN59" i="1" s="1"/>
  <c r="J34" i="9"/>
  <c r="AG66" i="1" s="1"/>
  <c r="AZ55" i="1"/>
  <c r="AV55" i="1" s="1"/>
  <c r="AW55" i="1"/>
  <c r="AT56" i="1"/>
  <c r="J34" i="8"/>
  <c r="AG65" i="1" s="1"/>
  <c r="BB54" i="1"/>
  <c r="AX54" i="1" s="1"/>
  <c r="AV76" i="1"/>
  <c r="AT76" i="1"/>
  <c r="J34" i="11"/>
  <c r="AG69" i="1" s="1"/>
  <c r="AG67" i="1" s="1"/>
  <c r="AZ70" i="1"/>
  <c r="AV70" i="1" s="1"/>
  <c r="AT70" i="1" s="1"/>
  <c r="AN70" i="1" s="1"/>
  <c r="BC54" i="1"/>
  <c r="AY54" i="1" s="1"/>
  <c r="BD54" i="1"/>
  <c r="W33" i="1" s="1"/>
  <c r="J34" i="5"/>
  <c r="AG61" i="1" s="1"/>
  <c r="AG60" i="1" s="1"/>
  <c r="AG76" i="1"/>
  <c r="AG75" i="1" s="1"/>
  <c r="AN75" i="1" s="1"/>
  <c r="AN56" i="1" l="1"/>
  <c r="J43" i="5"/>
  <c r="J43" i="11"/>
  <c r="J43" i="2"/>
  <c r="J43" i="8"/>
  <c r="J43" i="9"/>
  <c r="J41" i="4"/>
  <c r="AN57" i="1"/>
  <c r="AN61" i="1"/>
  <c r="AN65" i="1"/>
  <c r="AN66" i="1"/>
  <c r="AN69" i="1"/>
  <c r="AN67" i="1"/>
  <c r="AN60" i="1"/>
  <c r="AN76" i="1"/>
  <c r="AG64" i="1"/>
  <c r="AW54" i="1"/>
  <c r="AK30" i="1" s="1"/>
  <c r="AT55" i="1"/>
  <c r="W31" i="1"/>
  <c r="W32" i="1"/>
  <c r="AZ54" i="1"/>
  <c r="W29" i="1" s="1"/>
  <c r="AN64" i="1" l="1"/>
  <c r="AG55" i="1"/>
  <c r="AG54" i="1" s="1"/>
  <c r="AK26" i="1" s="1"/>
  <c r="AV54" i="1"/>
  <c r="AK29" i="1" s="1"/>
  <c r="AK35" i="1" l="1"/>
  <c r="AN55" i="1"/>
  <c r="AT54" i="1"/>
  <c r="AN54" i="1" s="1"/>
</calcChain>
</file>

<file path=xl/sharedStrings.xml><?xml version="1.0" encoding="utf-8"?>
<sst xmlns="http://schemas.openxmlformats.org/spreadsheetml/2006/main" count="21769" uniqueCount="2433">
  <si>
    <t>Export Komplet</t>
  </si>
  <si>
    <t>VZ</t>
  </si>
  <si>
    <t>2.0</t>
  </si>
  <si>
    <t/>
  </si>
  <si>
    <t>False</t>
  </si>
  <si>
    <t>{aac3dde3-b025-4500-b6e6-9c5b7890e811}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</si>
  <si>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</si>
  <si>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</si>
  <si>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</si>
  <si>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</si>
  <si>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</si>
  <si>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</si>
  <si>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</si>
  <si>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</si>
  <si>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</si>
  <si>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1029-22/3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</si>
  <si>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</si>
  <si>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</si>
  <si>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H-blok - výstavba BD v areálu bývalého Moravolenu Hanušovice</t>
  </si>
  <si>
    <t>KSO:</t>
  </si>
  <si>
    <t>CC-CZ:</t>
  </si>
  <si>
    <t>Místo:</t>
  </si>
  <si>
    <t>k.ú. Hanušovice</t>
  </si>
  <si>
    <t>Datum:</t>
  </si>
  <si>
    <t>10. 6. 2022</t>
  </si>
  <si>
    <t>Zadavatel:</t>
  </si>
  <si>
    <t>IČ:</t>
  </si>
  <si>
    <t>00302546</t>
  </si>
  <si>
    <t>Město Hanušovice</t>
  </si>
  <si>
    <t>DIČ:</t>
  </si>
  <si>
    <t>CZ00302546</t>
  </si>
  <si>
    <t>Uchazeč:</t>
  </si>
  <si>
    <t>Vyplň údaj</t>
  </si>
  <si>
    <t>Projektant:</t>
  </si>
  <si>
    <t>27821251</t>
  </si>
  <si>
    <t>Cekr CZ s.r.o.</t>
  </si>
  <si>
    <t>CZ27821251</t>
  </si>
  <si>
    <t>True</t>
  </si>
  <si>
    <t>Zpracovatel:</t>
  </si>
  <si>
    <t>Jan Zamykal, CS ÚRS 2022 01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</si>
  <si>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</si>
  <si>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</si>
  <si>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</si>
  <si>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</si>
  <si>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</si>
  <si>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</si>
  <si>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</si>
  <si>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</si>
  <si>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</si>
  <si>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</si>
  <si>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</si>
  <si>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</si>
  <si>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</si>
  <si>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</si>
  <si>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</si>
  <si>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</si>
  <si>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</si>
  <si>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</si>
  <si>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</si>
  <si>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</si>
  <si>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</si>
  <si>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</si>
  <si>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</si>
  <si>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</si>
  <si>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</si>
  <si>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</si>
  <si>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</si>
  <si>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</si>
  <si>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</si>
  <si>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</si>
  <si>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</si>
  <si>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</si>
  <si>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</si>
  <si>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</si>
  <si>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</si>
  <si>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</si>
  <si>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</si>
  <si>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</si>
  <si>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</si>
  <si>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</si>
  <si>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100</t>
  </si>
  <si>
    <t>Komunikace</t>
  </si>
  <si>
    <t>STA</t>
  </si>
  <si>
    <t>1</t>
  </si>
  <si>
    <t>{86af6255-1a4a-4b39-a835-a133d54fffb3}</t>
  </si>
  <si>
    <t>2</t>
  </si>
  <si>
    <t>SO 101</t>
  </si>
  <si>
    <t>Komunikace vozidlové</t>
  </si>
  <si>
    <t>Soupis</t>
  </si>
  <si>
    <t>{577071fd-a6f5-4568-840f-eded648dd4a4}</t>
  </si>
  <si>
    <t>/</t>
  </si>
  <si>
    <t>101.1</t>
  </si>
  <si>
    <t>Komunikace vozidlové - nestmelené vrstvy</t>
  </si>
  <si>
    <t>3</t>
  </si>
  <si>
    <t>{d8c503f0-b380-490c-a73e-5ec9a6bd1697}</t>
  </si>
  <si>
    <t>101.2</t>
  </si>
  <si>
    <t>Komunikace vozidlové - obruby, kryt</t>
  </si>
  <si>
    <t>{82da0a7e-9b3d-423f-ac55-4883db90fa42}</t>
  </si>
  <si>
    <t>SO 102</t>
  </si>
  <si>
    <t>Komunikace pojízdné pro pěší</t>
  </si>
  <si>
    <t>{17d4e988-fa31-4088-beb9-6e7e8664b644}</t>
  </si>
  <si>
    <t>SO 110</t>
  </si>
  <si>
    <t>Komunikace pro pěší</t>
  </si>
  <si>
    <t>{041cf304-1e78-4ef8-a2d2-c22fe7bb3585}</t>
  </si>
  <si>
    <t>110.1</t>
  </si>
  <si>
    <t>Komunikace pro pěší - nestmelené vrstvy</t>
  </si>
  <si>
    <t>{6b74ef6d-3f88-4bdb-9c90-1bde0bbdda8b}</t>
  </si>
  <si>
    <t>110.2</t>
  </si>
  <si>
    <t>Komunikace pro pěší - obruby, kryt</t>
  </si>
  <si>
    <t>{4571e687-cac2-4426-a97b-b775e9cffcf3}</t>
  </si>
  <si>
    <t>SO 111</t>
  </si>
  <si>
    <t>Nezpevněná volnočasová plocha</t>
  </si>
  <si>
    <t>{45862f68-481d-4655-a429-c41ac7de1919}</t>
  </si>
  <si>
    <t>SO 120</t>
  </si>
  <si>
    <t>Parkoviště</t>
  </si>
  <si>
    <t>{7ba57c86-151b-4426-a54e-42a7801955f8}</t>
  </si>
  <si>
    <t>120.1</t>
  </si>
  <si>
    <t>Parkoviště - nestmelené vrstvy</t>
  </si>
  <si>
    <t>{2c157572-257d-4786-bef8-9509a91dccff}</t>
  </si>
  <si>
    <t>120.2</t>
  </si>
  <si>
    <t>Parkoviště - kryt, obruby</t>
  </si>
  <si>
    <t>{6c494ca7-f739-4f14-aece-2f0156cfb967}</t>
  </si>
  <si>
    <t>SO 190</t>
  </si>
  <si>
    <t>Dopravní značení</t>
  </si>
  <si>
    <t>{87bc8ec1-577e-401b-aa4a-f10c15fbe17c}</t>
  </si>
  <si>
    <t>SO 191</t>
  </si>
  <si>
    <t>dopravní značení - konečné</t>
  </si>
  <si>
    <t>{bf39591d-a8cb-460a-a132-3be268f2f0b2}</t>
  </si>
  <si>
    <t>SO 192</t>
  </si>
  <si>
    <t>DIO</t>
  </si>
  <si>
    <t>{5333f194-0300-481e-8aeb-3f69c3a435df}</t>
  </si>
  <si>
    <t>300</t>
  </si>
  <si>
    <t>Vodohospodářské objekty</t>
  </si>
  <si>
    <t>{14d9959f-472f-44e2-9572-d133115c208d}</t>
  </si>
  <si>
    <t>IO.01</t>
  </si>
  <si>
    <t>Vodovod hlavní řad - zpevněné plochy</t>
  </si>
  <si>
    <t>{f92355db-5b3c-4ac6-853c-616a3fc0bc61}</t>
  </si>
  <si>
    <t>IO.02</t>
  </si>
  <si>
    <t>Splašková kanalizace - zpevněné plochy</t>
  </si>
  <si>
    <t>{cffc7d65-381d-4034-a564-ba76ac73f522}</t>
  </si>
  <si>
    <t>IO.05</t>
  </si>
  <si>
    <t>Dešťová kanalizace</t>
  </si>
  <si>
    <t>{4a645e2a-3c5d-4b76-ba8b-0e4ff3a816b4}</t>
  </si>
  <si>
    <t>###NOINSERT###</t>
  </si>
  <si>
    <t>400</t>
  </si>
  <si>
    <t>Elektro a sdělovací objekty</t>
  </si>
  <si>
    <t>{39dbef8f-7467-49d9-b62e-49814ddbf811}</t>
  </si>
  <si>
    <t>SO 401</t>
  </si>
  <si>
    <t>Rozvody VO</t>
  </si>
  <si>
    <t>{97c3a656-7676-4b1c-b7a8-035b41422656}</t>
  </si>
  <si>
    <t>01</t>
  </si>
  <si>
    <t>Rozvod VO</t>
  </si>
  <si>
    <t>{3a46f6fc-4280-471d-8048-a8b17d38b5a6}</t>
  </si>
  <si>
    <t>02</t>
  </si>
  <si>
    <t>Manipulační technika</t>
  </si>
  <si>
    <t>{e4c327fd-2bde-4729-be05-754b3ecdf902}</t>
  </si>
  <si>
    <t>03</t>
  </si>
  <si>
    <t>Zemní práce</t>
  </si>
  <si>
    <t>{68a9c24c-98d5-4c99-b074-b4938936ad9c}</t>
  </si>
  <si>
    <t>04</t>
  </si>
  <si>
    <t>Výchozí revize, dokumentace</t>
  </si>
  <si>
    <t>{bd684d50-d400-4a46-8a3c-b5a2ea97f8c4}</t>
  </si>
  <si>
    <t>900</t>
  </si>
  <si>
    <t>Volná řada objektů</t>
  </si>
  <si>
    <t>{6d0de53f-b61d-4507-b4c3-bafe245888f5}</t>
  </si>
  <si>
    <t>SO 901</t>
  </si>
  <si>
    <t>VRN - vedlejší rozpočtové náklady</t>
  </si>
  <si>
    <t>{462bc917-9169-4c5a-aaf7-86c7e3f24f2a}</t>
  </si>
  <si>
    <t>KRYCÍ LIST SOUPISU PRACÍ</t>
  </si>
  <si>
    <t>Objekt:</t>
  </si>
  <si>
    <t>100 - Komunikace</t>
  </si>
  <si>
    <t>Soupis:</t>
  </si>
  <si>
    <t>SO 101 - Komunikace vozidlové</t>
  </si>
  <si>
    <t>Úroveň 3:</t>
  </si>
  <si>
    <t>101.1 - Komunikace vozidlové - nestmelené vrstvy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</si>
  <si>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</si>
  <si>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</si>
  <si>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</si>
  <si>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</si>
  <si>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</si>
  <si>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</si>
  <si>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</si>
  <si>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874 - Uliční vpusti</t>
  </si>
  <si>
    <t xml:space="preserve">    893 - Kanalizační přípojky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</si>
  <si>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</si>
  <si>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</si>
  <si>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</si>
  <si>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</si>
  <si>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</si>
  <si>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</si>
  <si>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</si>
  <si>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</si>
  <si>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</si>
  <si>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</si>
  <si>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</si>
  <si>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</si>
  <si>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</si>
  <si>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</si>
  <si>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</si>
  <si>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</si>
  <si>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</si>
  <si>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</si>
  <si>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</si>
  <si>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113151111</t>
  </si>
  <si>
    <t>Rozebírání zpevněných ploch s přemístěním na skládku na vzdálenost do 20 m nebo s naložením na dopravní prostředek ze silničních panelů</t>
  </si>
  <si>
    <t>m2</t>
  </si>
  <si>
    <t>CS ÚRS 2022 01</t>
  </si>
  <si>
    <t>4</t>
  </si>
  <si>
    <t>1292512640</t>
  </si>
  <si>
    <t>Online PSC</t>
  </si>
  <si>
    <t>https://podminky.urs.cz/item/CS_URS_2022_01/113151111</t>
  </si>
  <si>
    <t>VV</t>
  </si>
  <si>
    <t>"rozebrání stáv.zpev.plochy ze sil.panelů v ploše nové komunikace dle PD"</t>
  </si>
  <si>
    <t>82,00</t>
  </si>
  <si>
    <t>Součet</t>
  </si>
  <si>
    <t>122251105</t>
  </si>
  <si>
    <t>Odkopávky a prokopávky nezapažené strojně v hornině třídy těžitelnosti I skupiny 3 přes 500 do 1 000 m3</t>
  </si>
  <si>
    <t>m3</t>
  </si>
  <si>
    <t>1770235480</t>
  </si>
  <si>
    <t>https://podminky.urs.cz/item/CS_URS_2022_01/122251105</t>
  </si>
  <si>
    <t>"odkopávka pro novou konstrukci komunikace dle PD"</t>
  </si>
  <si>
    <t>"odečteno digitálně z výkr. D1.1.2a a D1.1.2d, výpočet SW"</t>
  </si>
  <si>
    <t>"profil km 0,000 - 0,040"     228,60</t>
  </si>
  <si>
    <t>"profil km 0,040 - 0,080"    206,90</t>
  </si>
  <si>
    <t>"profil km 0,080 - 0,120"    214,30</t>
  </si>
  <si>
    <t>"profil km 0,120 - 0,160"    242,80</t>
  </si>
  <si>
    <t>"profil km 0,160 - 0,200"    324,20</t>
  </si>
  <si>
    <t>"profil km 0,200 - 0,240"    233,90</t>
  </si>
  <si>
    <t>"profil km 0,240 - 0,280"    146,20</t>
  </si>
  <si>
    <t>"profil km 0,280 - 0,299"    2,60*19</t>
  </si>
  <si>
    <t>Mezisoučet</t>
  </si>
  <si>
    <t>"odpočet předpokl.objemu bour.konstrukcí v odkopávkách - cca 5%"</t>
  </si>
  <si>
    <t>-1646,30*0,05</t>
  </si>
  <si>
    <t>129951121</t>
  </si>
  <si>
    <t>Bourání konstrukcí v odkopávkách a prokopávkách strojně s přemístěním suti na hromady na vzdálenost do 20 m nebo s naložením na dopravní prostředek z betonu prostého neprokládaného</t>
  </si>
  <si>
    <t>-1556471183</t>
  </si>
  <si>
    <t>https://podminky.urs.cz/item/CS_URS_2022_01/129951121</t>
  </si>
  <si>
    <t>"bourání zbytků konstrukcí v ploše odkopávek pod úrovní současného terénu dle PD"</t>
  </si>
  <si>
    <t>"např.základy, kolektory, zídky apod., předpokl 5% objemu odkopávek"</t>
  </si>
  <si>
    <t>1646,30*0,05</t>
  </si>
  <si>
    <t>129951123</t>
  </si>
  <si>
    <t>Bourání konstrukcí v odkopávkách a prokopávkách strojně s přemístěním suti na hromady na vzdálenost do 20 m nebo s naložením na dopravní prostředek z betonu železového nebo předpjatého</t>
  </si>
  <si>
    <t>1642458139</t>
  </si>
  <si>
    <t>https://podminky.urs.cz/item/CS_URS_2022_01/129951123</t>
  </si>
  <si>
    <t>"vybourání stáv. betonové zídky v ploše nové komunikace dle PD"</t>
  </si>
  <si>
    <t>"odečteno digitálně z výkr. D1.1.2a"</t>
  </si>
  <si>
    <t>27,00*0,75*1,80</t>
  </si>
  <si>
    <t>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</si>
  <si>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</si>
  <si>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</si>
  <si>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-324931067</t>
  </si>
  <si>
    <t>https://podminky.urs.cz/item/CS_URS_2022_01/162351103</t>
  </si>
  <si>
    <t>"odvoz přebytku výkopku k uložení na meziskládku určenou objednatelem"</t>
  </si>
  <si>
    <t>"!!!výkopek bude využit pro doplnění terénu a násypů v rámci výstavby!!!"</t>
  </si>
  <si>
    <t>1563,985</t>
  </si>
  <si>
    <t>"dovoz výkopku k doplnění násypů konstrukcí z meziskládky"</t>
  </si>
  <si>
    <t>77,40</t>
  </si>
  <si>
    <t>6</t>
  </si>
  <si>
    <t>167151111</t>
  </si>
  <si>
    <t>Nakládání, skládání a překládání neulehlého výkopku nebo sypaniny strojně nakládání, množství přes 100 m3, z hornin třídy těžitelnosti I, skupiny 1 až 3</t>
  </si>
  <si>
    <t>477038871</t>
  </si>
  <si>
    <t>https://podminky.urs.cz/item/CS_URS_2022_01/167151111</t>
  </si>
  <si>
    <t>"nakládka výkopku na meziskládce pro přemístění  k doplnění násypů konstrukcí"</t>
  </si>
  <si>
    <t>7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</si>
  <si>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</si>
  <si>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</si>
  <si>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132339496</t>
  </si>
  <si>
    <t>https://podminky.urs.cz/item/CS_URS_2022_01/171152111</t>
  </si>
  <si>
    <t>"vytvoření aktivní zóny dle PD v tl. 50 cm"</t>
  </si>
  <si>
    <t>"odečteno digitálně z výkr. D1.1.2a a D1.1.2c"</t>
  </si>
  <si>
    <t>"index rozšíření ploch i=1,15"    2627,70*1,15*0,50</t>
  </si>
  <si>
    <t>8</t>
  </si>
  <si>
    <t>M</t>
  </si>
  <si>
    <t>58331219.FP</t>
  </si>
  <si>
    <t>zemina pro aktivní zónu dle ČSN 736133</t>
  </si>
  <si>
    <t>t</t>
  </si>
  <si>
    <t>vlastní</t>
  </si>
  <si>
    <t>940045725</t>
  </si>
  <si>
    <t>P</t>
  </si>
  <si>
    <t>Poznámka k položce:_x000D_
Firemní položka:_x000D_
Zdroj - lomy v okolí stavby vč nákladů na pořízení a dopravu na místo stavby.</t>
  </si>
  <si>
    <t>"dodávka(nákup) materiálu potřebného k vytvoření aktivní zóny - 1,76 t/m3"</t>
  </si>
  <si>
    <t>1510,928*1,76</t>
  </si>
  <si>
    <t>9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</si>
  <si>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</si>
  <si>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</si>
  <si>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-2141748248</t>
  </si>
  <si>
    <t>https://podminky.urs.cz/item/CS_URS_2022_01/171152112</t>
  </si>
  <si>
    <t>"doplnění zemního násypu konstrukce komunikací dle PD"</t>
  </si>
  <si>
    <t>"!!bude využito zeminy odtěžené při výkopech v rámci stavby!!"</t>
  </si>
  <si>
    <t>"!!před použitím bude laboratorně ověřena vhodnost použití zemin do násypu!!"</t>
  </si>
  <si>
    <t>"odečteno digitálně z výkr.č. D.1.1.2a a D.1.1.2d, výpočet SW"</t>
  </si>
  <si>
    <t>"profil km 0,120 - 0,200"    77,40</t>
  </si>
  <si>
    <t>10</t>
  </si>
  <si>
    <t>171251201</t>
  </si>
  <si>
    <t>Uložení sypaniny na skládky nebo meziskládky bez hutnění s upravením uložené sypaniny do předepsaného tvaru</t>
  </si>
  <si>
    <t>-586282715</t>
  </si>
  <si>
    <t>https://podminky.urs.cz/item/CS_URS_2022_01/171251201</t>
  </si>
  <si>
    <t>"uložení  výkopku na meziskládku určenou objednatelem k dalšímu využití dle PD"</t>
  </si>
  <si>
    <t>11</t>
  </si>
  <si>
    <t>181152302</t>
  </si>
  <si>
    <t>Úprava pláně na stavbách silnic a dálnic strojně v zářezech mimo skalních se zhutněním</t>
  </si>
  <si>
    <t>-214333248</t>
  </si>
  <si>
    <t>https://podminky.urs.cz/item/CS_URS_2022_01/181152302</t>
  </si>
  <si>
    <t>"úprava pláně pod nové konstrukce dle PD"</t>
  </si>
  <si>
    <t>"odečteno digitálně z výkr.č. D.1.1.2a a D.1.1.2c"</t>
  </si>
  <si>
    <t>"index rozšíření ploch i=1,15"    2627,70*1,15</t>
  </si>
  <si>
    <t>Komunikace pozemní</t>
  </si>
  <si>
    <t>12</t>
  </si>
  <si>
    <t>564851111</t>
  </si>
  <si>
    <t>Podklad ze štěrkodrti ŠD s rozprostřením a zhutněním plochy přes 100 m2, po zhutnění tl. 150 mm</t>
  </si>
  <si>
    <t>1870430973</t>
  </si>
  <si>
    <t>https://podminky.urs.cz/item/CS_URS_2022_01/564851111</t>
  </si>
  <si>
    <t>"nová skladba konstrukce komunikace dle PD"</t>
  </si>
  <si>
    <t>"dvě vrstvy podkladu  tl.150 mm"</t>
  </si>
  <si>
    <t>"2.vrstva, index rozšíření ploch i=1,05"   2627,50*1,05</t>
  </si>
  <si>
    <t>"1.vrstva, index rozšíření ploch i=1,13"    2627,70*1,13</t>
  </si>
  <si>
    <t>874</t>
  </si>
  <si>
    <t>Uliční vpusti</t>
  </si>
  <si>
    <t>13</t>
  </si>
  <si>
    <t>133251101</t>
  </si>
  <si>
    <t>Hloubení nezapažených šachet strojně v hornině třídy těžitelnosti I skupiny 3 do 20 m3</t>
  </si>
  <si>
    <t>-1368549423</t>
  </si>
  <si>
    <t>https://podminky.urs.cz/item/CS_URS_2022_01/133251101</t>
  </si>
  <si>
    <t>"Výkop pro uložení UV vč. lože dle PD, hl.uložení prům.1,50 m+ lože"</t>
  </si>
  <si>
    <t>"odečteno digitálně z výkr.č. D.1.1.2a"</t>
  </si>
  <si>
    <t>"napojení komunikace v ZÚ"    3*1,20*1,20*(1,50+0,15)</t>
  </si>
  <si>
    <t>"napojení komunikace v KÚ"    3*1,20*1,20*(1,50+0,15)</t>
  </si>
  <si>
    <t>14</t>
  </si>
  <si>
    <t>151101201</t>
  </si>
  <si>
    <t>Zřízení pažení stěn výkopu bez rozepření nebo vzepření příložné, hloubky do 4 m</t>
  </si>
  <si>
    <t>-552186365</t>
  </si>
  <si>
    <t>https://podminky.urs.cz/item/CS_URS_2022_01/151101201</t>
  </si>
  <si>
    <t>"pažení výkopu pro uložení UV dle PD"</t>
  </si>
  <si>
    <t>"napojení komunikace v ZÚ"    3*4*1,20*(1,50+0,15)</t>
  </si>
  <si>
    <t>"napojení komunikace v KÚ"    3*4*1,20*(1,50+0,15)</t>
  </si>
  <si>
    <t>151101211</t>
  </si>
  <si>
    <t>Odstranění pažení stěn výkopu bez rozepření nebo vzepření s uložením pažin na vzdálenost do 3 m od okraje výkopu příložné, hloubky do 4 m</t>
  </si>
  <si>
    <t>1203228116</t>
  </si>
  <si>
    <t>https://podminky.urs.cz/item/CS_URS_2022_01/151101211</t>
  </si>
  <si>
    <t>47,52</t>
  </si>
  <si>
    <t>16</t>
  </si>
  <si>
    <t>151101301</t>
  </si>
  <si>
    <t>Zřízení rozepření zapažených stěn výkopů s potřebným přepažováním při pažení příložném, hloubky do 4 m</t>
  </si>
  <si>
    <t>-1405964269</t>
  </si>
  <si>
    <t>https://podminky.urs.cz/item/CS_URS_2022_01/151101301</t>
  </si>
  <si>
    <t>"výkop pro uložení UV vč.lože dle PD"</t>
  </si>
  <si>
    <t>14,256</t>
  </si>
  <si>
    <t>17</t>
  </si>
  <si>
    <t>151101311</t>
  </si>
  <si>
    <t>Odstranění rozepření stěn výkopů s uložením materiálu na vzdálenost do 3 m od okraje výkopu pažení příložného, hloubky do 4 m</t>
  </si>
  <si>
    <t>709417857</t>
  </si>
  <si>
    <t>https://podminky.urs.cz/item/CS_URS_2022_01/151101311</t>
  </si>
  <si>
    <t>18</t>
  </si>
  <si>
    <t>-439976973</t>
  </si>
  <si>
    <t>19</t>
  </si>
  <si>
    <t>1885473624</t>
  </si>
  <si>
    <t>20</t>
  </si>
  <si>
    <t>174151101</t>
  </si>
  <si>
    <t>Zásyp sypaninou z jakékoliv horniny strojně s uložením výkopku ve vrstvách se zhutněním jam, šachet, rýh nebo kolem objektů v těchto vykopávkách</t>
  </si>
  <si>
    <t>-2074849573</t>
  </si>
  <si>
    <t>https://podminky.urs.cz/item/CS_URS_2022_01/174151101</t>
  </si>
  <si>
    <t>"Zpětný obsyp vpustí dle PD"</t>
  </si>
  <si>
    <t>"Výkop pro vpustě celkem"   14,256</t>
  </si>
  <si>
    <t>"Odpočet objemu lože UV"    - 1,296</t>
  </si>
  <si>
    <t>"odpočet objemu obnovených UV"</t>
  </si>
  <si>
    <t>-0,215*0,215*3,14*1,50*3*2</t>
  </si>
  <si>
    <t>58344171</t>
  </si>
  <si>
    <t>štěrkodrť frakce 0/32</t>
  </si>
  <si>
    <t>-97076821</t>
  </si>
  <si>
    <t>"Dodávka materiálu vč.pořizovacích nákladů z lomů v okolí stavby"</t>
  </si>
  <si>
    <t>"Materiál pro obsyp UV(2,00 t/m3)"</t>
  </si>
  <si>
    <t>11,654*2,00</t>
  </si>
  <si>
    <t>22</t>
  </si>
  <si>
    <t>451572111</t>
  </si>
  <si>
    <t>Lože pod potrubí, stoky a drobné objekty v otevřeném výkopu z kameniva drobného těženého 0 až 4 mm</t>
  </si>
  <si>
    <t>1487556480</t>
  </si>
  <si>
    <t>https://podminky.urs.cz/item/CS_URS_2022_01/451572111</t>
  </si>
  <si>
    <t>"Lože pod nové vpustě"</t>
  </si>
  <si>
    <t>"UV"    2*3*1,20*1,20*0,15</t>
  </si>
  <si>
    <t>23</t>
  </si>
  <si>
    <t>877355121</t>
  </si>
  <si>
    <t>Výřez a montáž odbočné tvarovky na potrubí z trub z tvrdého PVC DN 200</t>
  </si>
  <si>
    <t>kus</t>
  </si>
  <si>
    <t>198784355</t>
  </si>
  <si>
    <t>https://podminky.urs.cz/item/CS_URS_2022_01/877355121</t>
  </si>
  <si>
    <t>"připojení UV pomocí spojky IN-SITU dle PD"</t>
  </si>
  <si>
    <t>"přípojka DN150"</t>
  </si>
  <si>
    <t>"napojení komunikace v ZÚ - 3UV,1 průtočná"    3+1</t>
  </si>
  <si>
    <t>"napojení komunikace v KÚ - 3UV,1 průtočná"    3+1</t>
  </si>
  <si>
    <t>24</t>
  </si>
  <si>
    <t>28661842</t>
  </si>
  <si>
    <t>spojka navrtávané kanalizace DN 150 do korugovaného potrubí</t>
  </si>
  <si>
    <t>-1428960218</t>
  </si>
  <si>
    <t>"dodávka in-situ spojky pro připojení"</t>
  </si>
  <si>
    <t>2*(3+1)</t>
  </si>
  <si>
    <t>25</t>
  </si>
  <si>
    <t>894812200.FP</t>
  </si>
  <si>
    <t>Revizní a čistící šachta z PP šachtové dno DN 425 pro uliční vpust</t>
  </si>
  <si>
    <t>1106746697</t>
  </si>
  <si>
    <t>Poznámka k položce:_x000D_
Firemní položka</t>
  </si>
  <si>
    <t>"nové uliční vpusti dle PD - dna"</t>
  </si>
  <si>
    <t>"napojení komunikace v ZÚ"    3</t>
  </si>
  <si>
    <t>"napojení komunikace v KÚ"    3</t>
  </si>
  <si>
    <t>26</t>
  </si>
  <si>
    <t>894812231</t>
  </si>
  <si>
    <t>Revizní a čistící šachta z polypropylenu PP pro hladké trouby DN 425 roura šachtová korugovaná bez hrdla, světlé hloubky 1500 mm</t>
  </si>
  <si>
    <t>898875081</t>
  </si>
  <si>
    <t>https://podminky.urs.cz/item/CS_URS_2022_01/894812231</t>
  </si>
  <si>
    <t>"nové uliční vpusti dle PD - roura"</t>
  </si>
  <si>
    <t>27</t>
  </si>
  <si>
    <t>894812241</t>
  </si>
  <si>
    <t>Revizní a čistící šachta z polypropylenu PP pro hladké trouby DN 425 roura šachtová korugovaná teleskopická (včetně těsnění) 375 mm</t>
  </si>
  <si>
    <t>1383739818</t>
  </si>
  <si>
    <t>https://podminky.urs.cz/item/CS_URS_2022_01/894812241</t>
  </si>
  <si>
    <t>"nové uliční vpusti dle PD - teleskop"</t>
  </si>
  <si>
    <t>28</t>
  </si>
  <si>
    <t>894812249</t>
  </si>
  <si>
    <t>Revizní a čistící šachta z polypropylenu PP pro hladké trouby DN 425 roura šachtová korugovaná Příplatek k cenám 2231 - 2242 za uříznutí šachtové roury</t>
  </si>
  <si>
    <t>1416673936</t>
  </si>
  <si>
    <t>https://podminky.urs.cz/item/CS_URS_2022_01/894812249</t>
  </si>
  <si>
    <t>"nové šachty dle PD"</t>
  </si>
  <si>
    <t>29</t>
  </si>
  <si>
    <t>894812267</t>
  </si>
  <si>
    <t>Revizní a čistící šachta z polypropylenu PP pro hladké trouby DN 425 mříž do teleskopu (pro třídu zatížení) čtvercová (D400)</t>
  </si>
  <si>
    <t>41252913</t>
  </si>
  <si>
    <t>https://podminky.urs.cz/item/CS_URS_2022_01/894812267</t>
  </si>
  <si>
    <t>"nové uliční vpusti dle PD - mříž, dodávka+montáž vč.osazení kalov.koše"</t>
  </si>
  <si>
    <t>30</t>
  </si>
  <si>
    <t>28661789</t>
  </si>
  <si>
    <t>koš kalový ocelový pro silniční vpusť 425mm vč. madla</t>
  </si>
  <si>
    <t>-507888297</t>
  </si>
  <si>
    <t>"dodávka kal.košů do UV dle PD"</t>
  </si>
  <si>
    <t>893</t>
  </si>
  <si>
    <t>Kanalizační přípojky</t>
  </si>
  <si>
    <t>31</t>
  </si>
  <si>
    <t>129001101</t>
  </si>
  <si>
    <t>Příplatek k cenám vykopávek za ztížení vykopávky v blízkosti podzemního vedení nebo výbušnin v horninách jakékoliv třídy</t>
  </si>
  <si>
    <t>1483859173</t>
  </si>
  <si>
    <t>https://podminky.urs.cz/item/CS_URS_2022_01/129001101</t>
  </si>
  <si>
    <t>"Ztížení ZP v prostoru vedení podz. IS - 5% objemu"</t>
  </si>
  <si>
    <t>74,976*0,05</t>
  </si>
  <si>
    <t>32</t>
  </si>
  <si>
    <t>132251102</t>
  </si>
  <si>
    <t>Hloubení nezapažených rýh šířky do 800 mm strojně s urovnáním dna do předepsaného profilu a spádu v hornině třídy těžitelnosti I skupiny 3 přes 20 do 50 m3</t>
  </si>
  <si>
    <t>1155943794</t>
  </si>
  <si>
    <t>https://podminky.urs.cz/item/CS_URS_2022_01/132251102</t>
  </si>
  <si>
    <t>"připojení nových UV na DK dle PD, pprům.hl.1,50 m + lože"</t>
  </si>
  <si>
    <t>"napojení komunikace v ZÚ"    (4,40+3,70+8,60+13,30)*0,80*(1,50+0,15)</t>
  </si>
  <si>
    <t>"napojení komunikace v KÚ"    (5,60+9,40+5,80+1,90+4,10)*0,80*(1,50+0,15)</t>
  </si>
  <si>
    <t>33</t>
  </si>
  <si>
    <t>151101101</t>
  </si>
  <si>
    <t>Zřízení pažení a rozepření stěn rýh pro podzemní vedení příložné pro jakoukoliv mezerovitost, hloubky do 2 m</t>
  </si>
  <si>
    <t>-931027995</t>
  </si>
  <si>
    <t>https://podminky.urs.cz/item/CS_URS_2022_01/151101101</t>
  </si>
  <si>
    <t>"výkop pro nové přípojky UV dle PD"</t>
  </si>
  <si>
    <t>"napojení komunikace v ZÚ"    2*(4,40+3,70+8,60+13,30)*1,65</t>
  </si>
  <si>
    <t>"napojení komunikace v KÚ"    2*(5,60+9,40+5,80+1,90+4,10)*1,65</t>
  </si>
  <si>
    <t>34</t>
  </si>
  <si>
    <t>151101111</t>
  </si>
  <si>
    <t>Odstranění pažení a rozepření stěn rýh pro podzemní vedení s uložením materiálu na vzdálenost do 3 m od kraje výkopu příložné, hloubky do 2 m</t>
  </si>
  <si>
    <t>334312971</t>
  </si>
  <si>
    <t>https://podminky.urs.cz/item/CS_URS_2022_01/151101111</t>
  </si>
  <si>
    <t>187,44</t>
  </si>
  <si>
    <t>35</t>
  </si>
  <si>
    <t>860679220</t>
  </si>
  <si>
    <t>74,976</t>
  </si>
  <si>
    <t>36</t>
  </si>
  <si>
    <t>-1632171460</t>
  </si>
  <si>
    <t>37</t>
  </si>
  <si>
    <t>1725334092</t>
  </si>
  <si>
    <t>"Dosypání rýhy připoj.potrubí UV vhodným materiálem (ŠD, ŠTP)"</t>
  </si>
  <si>
    <t>"Odpočet podsypu a obsypu potrubí - tl. 0,50+0,15 m"</t>
  </si>
  <si>
    <t>"napojení komunikace v ZÚ"    -(4,40+3,70+8,60+13,30)*0,80*0,65</t>
  </si>
  <si>
    <t>"napojení komunikace v KÚ"    -(5,60+9,40+5,80+1,90+4,10)*0,80*0,65</t>
  </si>
  <si>
    <t>38</t>
  </si>
  <si>
    <t>1488243713</t>
  </si>
  <si>
    <t>"Materiál pro obsyp (2,00 t/m3)"</t>
  </si>
  <si>
    <t>45,44*2,00</t>
  </si>
  <si>
    <t>39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</si>
  <si>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</si>
  <si>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</si>
  <si>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-467830707</t>
  </si>
  <si>
    <t>https://podminky.urs.cz/item/CS_URS_2022_01/175111101</t>
  </si>
  <si>
    <t>"Obsyp potrubí vhodným materiálem dle PD - tl. 50 cm"</t>
  </si>
  <si>
    <t>"napojení komunikace v ZÚ"    (4,40+3,70+8,60+13,30)*0,80*0,50</t>
  </si>
  <si>
    <t>"napojení komunikace v KÚ"    (5,60+9,40+5,80+1,90+4,10)*0,80*0,50</t>
  </si>
  <si>
    <t>40</t>
  </si>
  <si>
    <t>58337331</t>
  </si>
  <si>
    <t>štěrkopísek frakce 0/22</t>
  </si>
  <si>
    <t>-1371911264</t>
  </si>
  <si>
    <t>"Obsyp potrubí + dosypání rýh (1,95 t/m3)"</t>
  </si>
  <si>
    <t>22,72*1,95</t>
  </si>
  <si>
    <t>41</t>
  </si>
  <si>
    <t>744219264</t>
  </si>
  <si>
    <t>"Lože pod připoj.potrubí UV - tl. 15 cm"</t>
  </si>
  <si>
    <t>"napojení komunikace v ZÚ"    (4,40+3,70+8,60+13,30)*0,80*0,15</t>
  </si>
  <si>
    <t>"napojení komunikace v KÚ"    (5,60+9,40+5,80+1,90+4,10)*0,80*0,15</t>
  </si>
  <si>
    <t>42</t>
  </si>
  <si>
    <t>871315221</t>
  </si>
  <si>
    <t>Kanalizační potrubí z tvrdého PVC v otevřeném výkopu ve sklonu do 20 %, hladkého plnostěnného jednovrstvého, tuhost třídy SN 8 DN 160</t>
  </si>
  <si>
    <t>m</t>
  </si>
  <si>
    <t>-582933237</t>
  </si>
  <si>
    <t>https://podminky.urs.cz/item/CS_URS_2022_01/871315221</t>
  </si>
  <si>
    <t>"Dodávka a montáž připoj.potrubí UV"</t>
  </si>
  <si>
    <t>"napojení komunikace v ZÚ"    4,40+3,70+8,60+13,30</t>
  </si>
  <si>
    <t>"napojení komunikace v KÚ"    5,60+9,40+5,80+1,90+4,10</t>
  </si>
  <si>
    <t>43</t>
  </si>
  <si>
    <t>877315211</t>
  </si>
  <si>
    <t>Montáž tvarovek na kanalizačním potrubí z trub z plastu z tvrdého PVC nebo z polypropylenu v otevřeném výkopu jednoosých DN 160</t>
  </si>
  <si>
    <t>-1924911682</t>
  </si>
  <si>
    <t>https://podminky.urs.cz/item/CS_URS_2022_01/877315211</t>
  </si>
  <si>
    <t>"montáž tvarovek (kolen) pro napojení přípojek UV do stoky DK dle PD"</t>
  </si>
  <si>
    <t>"napojení komunikace v ZÚ"    1+1+1</t>
  </si>
  <si>
    <t>"napojení komunikace v KÚ"    1+1</t>
  </si>
  <si>
    <t>44</t>
  </si>
  <si>
    <t>28611359</t>
  </si>
  <si>
    <t>koleno kanalizace PVC KG 160x15°</t>
  </si>
  <si>
    <t>-1469941226</t>
  </si>
  <si>
    <t>"dodávka kolen pro přípojky UV"</t>
  </si>
  <si>
    <t>"napojení komunikace v ZÚ"    1</t>
  </si>
  <si>
    <t>45</t>
  </si>
  <si>
    <t>28611361</t>
  </si>
  <si>
    <t>koleno kanalizační PVC KG 160x45°</t>
  </si>
  <si>
    <t>-352554842</t>
  </si>
  <si>
    <t>46</t>
  </si>
  <si>
    <t>28611362</t>
  </si>
  <si>
    <t>koleno kanalizace PVC KG 160x67°</t>
  </si>
  <si>
    <t>1196952767</t>
  </si>
  <si>
    <t>"napojení komunikace v KÚ"    1</t>
  </si>
  <si>
    <t>47</t>
  </si>
  <si>
    <t>877315221</t>
  </si>
  <si>
    <t>Montáž tvarovek na kanalizačním potrubí z trub z plastu z tvrdého PVC nebo z polypropylenu v otevřeném výkopu dvouosých DN 160</t>
  </si>
  <si>
    <t>-1832383740</t>
  </si>
  <si>
    <t>https://podminky.urs.cz/item/CS_URS_2022_01/877315221</t>
  </si>
  <si>
    <t>"montáž tvarovek (odboček) pro spojení větví přípojek UV dle PD"</t>
  </si>
  <si>
    <t>48</t>
  </si>
  <si>
    <t>28612243</t>
  </si>
  <si>
    <t>přesuvka kanalizační plastová PVC KG DN 160 SN12/16</t>
  </si>
  <si>
    <t>-13161183</t>
  </si>
  <si>
    <t>"dodávka odboček pro přípojky UV"</t>
  </si>
  <si>
    <t>49</t>
  </si>
  <si>
    <t>28612224</t>
  </si>
  <si>
    <t>odbočka kanalizační plastová PVC KG DN 250x160/45° SN12/16</t>
  </si>
  <si>
    <t>-765280568</t>
  </si>
  <si>
    <t>"dodávka odbočné tvarovky dle PD"</t>
  </si>
  <si>
    <t>50</t>
  </si>
  <si>
    <t>877375121</t>
  </si>
  <si>
    <t>Výřez a montáž odbočné tvarovky na potrubí z trub z tvrdého PVC DN 300</t>
  </si>
  <si>
    <t>-638099281</t>
  </si>
  <si>
    <t>https://podminky.urs.cz/item/CS_URS_2022_01/877375121</t>
  </si>
  <si>
    <t>"mont.tvarovek (přesuvka + odbočka DN 250) pro napoj.přípojek UV do stoky DK dle PD"</t>
  </si>
  <si>
    <t>"napojení komunikace v ZÚ"    1+1</t>
  </si>
  <si>
    <t>51</t>
  </si>
  <si>
    <t>28651075</t>
  </si>
  <si>
    <t>přesuvka kanalizační plastová PVC-U DN 250</t>
  </si>
  <si>
    <t>726655554</t>
  </si>
  <si>
    <t>"dodávka přesuvné tvarovky dle PD"</t>
  </si>
  <si>
    <t>52</t>
  </si>
  <si>
    <t>892-001</t>
  </si>
  <si>
    <t>Kontrola připojení kanalizace - kamerová zkouška</t>
  </si>
  <si>
    <t>soub</t>
  </si>
  <si>
    <t>-1590230278</t>
  </si>
  <si>
    <t>Poznámka k položce:_x000D_
Firemní položka.</t>
  </si>
  <si>
    <t>"kontrola připojek UV dle PD"</t>
  </si>
  <si>
    <t>53</t>
  </si>
  <si>
    <t>892312121</t>
  </si>
  <si>
    <t>Tlakové zkoušky vzduchem těsnícími vaky ucpávkovými DN 150</t>
  </si>
  <si>
    <t>úsek</t>
  </si>
  <si>
    <t>1360329383</t>
  </si>
  <si>
    <t>https://podminky.urs.cz/item/CS_URS_2022_01/892312121</t>
  </si>
  <si>
    <t>"Tlaková zkouška nových přípojek UV"</t>
  </si>
  <si>
    <t>997</t>
  </si>
  <si>
    <t>Přesun sutě</t>
  </si>
  <si>
    <t>54</t>
  </si>
  <si>
    <t>997221561</t>
  </si>
  <si>
    <t>Vodorovná doprava suti bez naložení, ale se složením a s hrubým urovnáním z kusových materiálů, na vzdálenost do 1 km</t>
  </si>
  <si>
    <t>-808587833</t>
  </si>
  <si>
    <t>https://podminky.urs.cz/item/CS_URS_2022_01/997221561</t>
  </si>
  <si>
    <t>"odvoz suti na skládku TKO k trvalému uložení (předpoklad SUEZ Rapotín)"</t>
  </si>
  <si>
    <t>"ŽB zídka"    36,45*2,40</t>
  </si>
  <si>
    <t>"sil.panely"    29,11</t>
  </si>
  <si>
    <t>"zbytky konstrukcí v odkopávkách - beton"    82,315*2,1</t>
  </si>
  <si>
    <t>55</t>
  </si>
  <si>
    <t>997221569</t>
  </si>
  <si>
    <t>Vodorovná doprava suti bez naložení, ale se složením a s hrubým urovnáním Příplatek k ceně za každý další i započatý 1 km přes 1 km</t>
  </si>
  <si>
    <t>-737874170</t>
  </si>
  <si>
    <t>https://podminky.urs.cz/item/CS_URS_2022_01/997221569</t>
  </si>
  <si>
    <t>"odvoz suti na skl. TKO k trvalému uložení, předpoklad SUEZ Rapotín - celkem 16 km"</t>
  </si>
  <si>
    <t>"ŽB zídka"    87,48*15</t>
  </si>
  <si>
    <t>"sil.panely"    29,11*15</t>
  </si>
  <si>
    <t>"zbytky konstrukcí v odkopávkách - beton"    172,862*15</t>
  </si>
  <si>
    <t>56</t>
  </si>
  <si>
    <t>997221615</t>
  </si>
  <si>
    <t>Poplatek za uložení stavebního odpadu na skládce (skládkovné) z prostého betonu zatříděného do Katalogu odpadů pod kódem 17 01 01</t>
  </si>
  <si>
    <t>306635932</t>
  </si>
  <si>
    <t>https://podminky.urs.cz/item/CS_URS_2022_01/997221615</t>
  </si>
  <si>
    <t>"poplatek za uložení vybouraného materiálu na skládce"</t>
  </si>
  <si>
    <t>57</t>
  </si>
  <si>
    <t>997221625</t>
  </si>
  <si>
    <t>Poplatek za uložení stavebního odpadu na skládce (skládkovné) z armovaného betonu zatříděného do Katalogu odpadů pod kódem 17 01 01</t>
  </si>
  <si>
    <t>-2132276835</t>
  </si>
  <si>
    <t>https://podminky.urs.cz/item/CS_URS_2022_01/997221625</t>
  </si>
  <si>
    <t>"ŽB zídka"    87,48</t>
  </si>
  <si>
    <t>998</t>
  </si>
  <si>
    <t>Přesun hmot</t>
  </si>
  <si>
    <t>58</t>
  </si>
  <si>
    <t>998225111</t>
  </si>
  <si>
    <t>Přesun hmot pro komunikace s krytem z kameniva, monolitickým betonovým nebo živičným dopravní vzdálenost do 200 m jakékoliv délky objektu</t>
  </si>
  <si>
    <t>-66030079</t>
  </si>
  <si>
    <t>https://podminky.urs.cz/item/CS_URS_2022_01/998225111</t>
  </si>
  <si>
    <t>101.2 - Komunikace vozidlové - obruby, kryt</t>
  </si>
  <si>
    <t xml:space="preserve">    9 - Ostatní konstrukce a práce, bourání</t>
  </si>
  <si>
    <t>113154123</t>
  </si>
  <si>
    <t>Frézování živičného podkladu nebo krytu s naložením na dopravní prostředek plochy do 500 m2 bez překážek v trase pruhu šířky přes 0,5 m do 1 m, tloušťky vrstvy 50 mm</t>
  </si>
  <si>
    <t>2122005667</t>
  </si>
  <si>
    <t>https://podminky.urs.cz/item/CS_URS_2022_01/113154123</t>
  </si>
  <si>
    <t>"zafrézování napojení komunikace na silnici II/446 dle PD"</t>
  </si>
  <si>
    <t>"úprava stáv.krytu II/446 pro připojení"    30,00*1,00+66,00*1,00</t>
  </si>
  <si>
    <t>-422905812</t>
  </si>
  <si>
    <t>"dovoz výkopku k doplnění násypů figur terénu pod osévané plochy z meziskládky"</t>
  </si>
  <si>
    <t>492,082</t>
  </si>
  <si>
    <t>-465856613</t>
  </si>
  <si>
    <t>171151111</t>
  </si>
  <si>
    <t>Uložení sypanin do násypů strojně s rozprostřením sypaniny ve vrstvách a s hrubým urovnáním zhutněných z hornin nesoudržných sypkých</t>
  </si>
  <si>
    <t>-714907191</t>
  </si>
  <si>
    <t>https://podminky.urs.cz/item/CS_URS_2022_01/171151111</t>
  </si>
  <si>
    <t>"doplnění násypových figur terénu pod ohumusování osevaných ploch dle PD"</t>
  </si>
  <si>
    <t>"!!bude využito přebytku zeminy odtěžené při výkopech v rámci stavby!!"</t>
  </si>
  <si>
    <t>182251101</t>
  </si>
  <si>
    <t>Svahování trvalých svahů do projektovaných profilů strojně s potřebným přemístěním výkopku při svahování násypů v jakékoliv hornině</t>
  </si>
  <si>
    <t>-798702174</t>
  </si>
  <si>
    <t>https://podminky.urs.cz/item/CS_URS_2022_01/182251101</t>
  </si>
  <si>
    <t>"finální úprava a modelace terénu pod ohumusování osevaných ploch dle PD"</t>
  </si>
  <si>
    <t xml:space="preserve">"odečteno digitálně, výpočet SW" </t>
  </si>
  <si>
    <t>6409,10</t>
  </si>
  <si>
    <t>566401111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</si>
  <si>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0,06 do 0,08 m3/m2</t>
  </si>
  <si>
    <t>-727415236</t>
  </si>
  <si>
    <t>https://podminky.urs.cz/item/CS_URS_2022_01/566401111</t>
  </si>
  <si>
    <t>"index rozšíření ploch i=1,05"</t>
  </si>
  <si>
    <t>"doplnění podkladních vrstev - vyrovnání podkladu"    2627,50*1,05</t>
  </si>
  <si>
    <t>577156111</t>
  </si>
  <si>
    <t>Asfaltový beton vrstva ložní ACL 22 (ABVH) s rozprostřením a zhutněním z nemodifikovaného asfaltu v pruhu šířky do 3 m, po zhutnění tl. 60 mm</t>
  </si>
  <si>
    <t>-129313265</t>
  </si>
  <si>
    <t>https://podminky.urs.cz/item/CS_URS_2022_01/577156111</t>
  </si>
  <si>
    <t>"ložní vrstva"    2627,50</t>
  </si>
  <si>
    <t>573191111</t>
  </si>
  <si>
    <t>Postřik infiltrační kationaktivní emulzí v množství 1,00 kg/m2</t>
  </si>
  <si>
    <t>-858390449</t>
  </si>
  <si>
    <t>https://podminky.urs.cz/item/CS_URS_2022_01/573191111</t>
  </si>
  <si>
    <t>"nová skladba konstrukce komunikace dle PD 0,80 kg/m2"</t>
  </si>
  <si>
    <t>2627,50</t>
  </si>
  <si>
    <t>573231106</t>
  </si>
  <si>
    <t>Postřik spojovací PS bez posypu kamenivem ze silniční emulze, v množství 0,30 kg/m2</t>
  </si>
  <si>
    <t>1539860159</t>
  </si>
  <si>
    <t>https://podminky.urs.cz/item/CS_URS_2022_01/573231106</t>
  </si>
  <si>
    <t>"nová skladba konstrukce komunikace dle PD 0,30 kg/m2"</t>
  </si>
  <si>
    <t>"obrusná vrstva - kryt"    2627,50</t>
  </si>
  <si>
    <t>577134111</t>
  </si>
  <si>
    <t>Asfaltový beton vrstva obrusná ACO 11 (ABS) s rozprostřením a se zhutněním z nemodifikovaného asfaltu v pruhu šířky do 3 m tř. I, po zhutnění tl. 40 mm</t>
  </si>
  <si>
    <t>-2016033954</t>
  </si>
  <si>
    <t>https://podminky.urs.cz/item/CS_URS_2022_01/577134111</t>
  </si>
  <si>
    <t>Ostatní konstrukce a práce, bourání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</si>
  <si>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</si>
  <si>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</si>
  <si>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-306297030</t>
  </si>
  <si>
    <t>https://podminky.urs.cz/item/CS_URS_2022_01/916111123</t>
  </si>
  <si>
    <t>"osazení jednojřádku ze žul.kostek v rozsahu dle PD"</t>
  </si>
  <si>
    <t>623,50+375,50</t>
  </si>
  <si>
    <t>58381007</t>
  </si>
  <si>
    <t>kostka štípaná dlažební žula drobná 8/10</t>
  </si>
  <si>
    <t>1643228682</t>
  </si>
  <si>
    <t>"dodávka ŽK pro jednořádek, ztratné 2%"</t>
  </si>
  <si>
    <t>999,00*0,10*1,02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</si>
  <si>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</si>
  <si>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</si>
  <si>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-1227176763</t>
  </si>
  <si>
    <t>https://podminky.urs.cz/item/CS_URS_2022_01/916131213</t>
  </si>
  <si>
    <t>"osazení nových obrub dle PD"</t>
  </si>
  <si>
    <t>"základní"    300+109</t>
  </si>
  <si>
    <t>"nájezdové - snížené"    18+7</t>
  </si>
  <si>
    <t>"přechodové"    5+4</t>
  </si>
  <si>
    <t>59217029</t>
  </si>
  <si>
    <t>obrubník betonový silniční nájezdový 1000x150x150mm</t>
  </si>
  <si>
    <t>-1869198087</t>
  </si>
  <si>
    <t>"dodávka nových obrub - ztratné 1%"</t>
  </si>
  <si>
    <t>"nájezdové - snížené"    (18+7)*1,01</t>
  </si>
  <si>
    <t>59217030</t>
  </si>
  <si>
    <t>obrubník betonový silniční přechodový 1000x150x150-250mm</t>
  </si>
  <si>
    <t>-570889956</t>
  </si>
  <si>
    <t>"přechodové"    (5+4)*1,01</t>
  </si>
  <si>
    <t>59217031</t>
  </si>
  <si>
    <t>obrubník betonový silniční 1000x150x250mm</t>
  </si>
  <si>
    <t>400946867</t>
  </si>
  <si>
    <t>"základní"    (300+109)*1,01</t>
  </si>
  <si>
    <t>916991121</t>
  </si>
  <si>
    <t>Lože pod obrubníky, krajníky nebo obruby z dlažebních kostek z betonu prostého</t>
  </si>
  <si>
    <t>-2005559806</t>
  </si>
  <si>
    <t>https://podminky.urs.cz/item/CS_URS_2022_01/916991121</t>
  </si>
  <si>
    <t>"zesílené bet.lože pod obrubou dle PD"</t>
  </si>
  <si>
    <t>"obrubník silniční  - 0,020 m3/m"</t>
  </si>
  <si>
    <t>443,00*0,020</t>
  </si>
  <si>
    <t>"jednořádek žulová kostka  - 0,015 m3/m"</t>
  </si>
  <si>
    <t>999,00*0,015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</si>
  <si>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</si>
  <si>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</si>
  <si>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59346724</t>
  </si>
  <si>
    <t>https://podminky.urs.cz/item/CS_URS_2022_01/919732211</t>
  </si>
  <si>
    <t>"izolace napojení živič.krytu na stáv.konstrukce zálivkou - styčná spára dle PD"</t>
  </si>
  <si>
    <t>"připojení na II/446"     20,50+19,50</t>
  </si>
  <si>
    <t>"úprava stáv.krytu II/446 pro připojení"    30,00+2*1,00+66,00+2*1,00</t>
  </si>
  <si>
    <t>919735111</t>
  </si>
  <si>
    <t>Řezání stávajícího živičného krytu nebo podkladu hloubky do 50 mm</t>
  </si>
  <si>
    <t>553020312</t>
  </si>
  <si>
    <t>https://podminky.urs.cz/item/CS_URS_2022_01/919735111</t>
  </si>
  <si>
    <t>"zaříznutí stávajícího živičného krytu komunikace pro napojení na stávající konstrukce"</t>
  </si>
  <si>
    <t>919735112</t>
  </si>
  <si>
    <t>Řezání stávajícího živičného krytu nebo podkladu hloubky přes 50 do 100 mm</t>
  </si>
  <si>
    <t>1463913364</t>
  </si>
  <si>
    <t>https://podminky.urs.cz/item/CS_URS_2022_01/919735112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</si>
  <si>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</si>
  <si>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</si>
  <si>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1931041662</t>
  </si>
  <si>
    <t>https://podminky.urs.cz/item/CS_URS_2022_01/938909331</t>
  </si>
  <si>
    <t>"očištění odfrézované plochy komunikace před úpravou napojení dle PD"</t>
  </si>
  <si>
    <t>999999101</t>
  </si>
  <si>
    <t>Příplatek za úpravu betonových obrub silničních seříznutím a dělením kolmým nebo šikmým pro vytvoření napojení v oblouku nebo zkrácení na požadovanou délku</t>
  </si>
  <si>
    <t>ks</t>
  </si>
  <si>
    <t>512</t>
  </si>
  <si>
    <t>756301028</t>
  </si>
  <si>
    <t>"předpoklad 5% z celk.množství osazovaných obrub"</t>
  </si>
  <si>
    <t>443,00*0,05</t>
  </si>
  <si>
    <t>997221551</t>
  </si>
  <si>
    <t>Vodorovná doprava suti bez naložení, ale se složením a s hrubým urovnáním ze sypkých materiálů, na vzdálenost do 1 km</t>
  </si>
  <si>
    <t>-1854375091</t>
  </si>
  <si>
    <t>https://podminky.urs.cz/item/CS_URS_2022_01/997221551</t>
  </si>
  <si>
    <t>"odvoz k trvalému uložení na skládku s poplatkem (předpoklad SUEZ Rapotín)"</t>
  </si>
  <si>
    <t>"odfrézovaný živičný kryt"    11,04</t>
  </si>
  <si>
    <t>997221559</t>
  </si>
  <si>
    <t>-1586454843</t>
  </si>
  <si>
    <t>https://podminky.urs.cz/item/CS_URS_2022_01/997221559</t>
  </si>
  <si>
    <t>"odvoz k trvalému uložení na skládku - celkem 17 km"</t>
  </si>
  <si>
    <t>11,04*16</t>
  </si>
  <si>
    <t>997221645</t>
  </si>
  <si>
    <t>Poplatek za uložení stavebního odpadu na skládce (skládkovné) asfaltového bez obsahu dehtu zatříděného do Katalogu odpadů pod kódem 17 03 02</t>
  </si>
  <si>
    <t>710169818</t>
  </si>
  <si>
    <t>https://podminky.urs.cz/item/CS_URS_2022_01/997221645</t>
  </si>
  <si>
    <t>-809679359</t>
  </si>
  <si>
    <t>SO 102 - Komunikace pojízdné pro pěší</t>
  </si>
  <si>
    <t xml:space="preserve">    2 - Zakládání</t>
  </si>
  <si>
    <t xml:space="preserve">    3 - Svislé a kompletní konstrukce</t>
  </si>
  <si>
    <t xml:space="preserve">    4 - Vodorovné konstrukce</t>
  </si>
  <si>
    <t>122252204</t>
  </si>
  <si>
    <t>Odkopávky a prokopávky nezapažené pro silnice a dálnice strojně v hornině třídy těžitelnosti I přes 100 do 500 m3</t>
  </si>
  <si>
    <t>-2015443907</t>
  </si>
  <si>
    <t>https://podminky.urs.cz/item/CS_URS_2022_01/122252204</t>
  </si>
  <si>
    <t>"odkopávka pro novou konstrukci pojížděných chodníků dle PD"</t>
  </si>
  <si>
    <t>"profil km 0,000 - 0,120"     378,60</t>
  </si>
  <si>
    <t>"profil km 0,120 - 0,200"     345,80</t>
  </si>
  <si>
    <t>"profil km 0,200 - 0,280"     271,60</t>
  </si>
  <si>
    <t>-996,00*0,05</t>
  </si>
  <si>
    <t>-1525609137</t>
  </si>
  <si>
    <t>996,00*0,05</t>
  </si>
  <si>
    <t>-1520444568</t>
  </si>
  <si>
    <t>946,20</t>
  </si>
  <si>
    <t>1457,70</t>
  </si>
  <si>
    <t>303,72</t>
  </si>
  <si>
    <t>-1342682235</t>
  </si>
  <si>
    <t>1457,70+303,72</t>
  </si>
  <si>
    <t>2098645767</t>
  </si>
  <si>
    <t>-254291052</t>
  </si>
  <si>
    <t>"index rozšíření ploch i=1,10"</t>
  </si>
  <si>
    <t>(440+493,90+688,30+2,00)*1,1*0,50</t>
  </si>
  <si>
    <t>1887140156</t>
  </si>
  <si>
    <t>893,31*1,76</t>
  </si>
  <si>
    <t>1033038358</t>
  </si>
  <si>
    <t>"profil km 0,000 - 0,120"    318,40</t>
  </si>
  <si>
    <t>"profil km 0,120 - 0,200"    691,50</t>
  </si>
  <si>
    <t>"profil km 0,200 - 0,280"    447,80</t>
  </si>
  <si>
    <t>-820795466</t>
  </si>
  <si>
    <t>896,40</t>
  </si>
  <si>
    <t>1204004029</t>
  </si>
  <si>
    <t>(440+493,90+688,30+2,00)*1,1</t>
  </si>
  <si>
    <t>320230164</t>
  </si>
  <si>
    <t>3955,80</t>
  </si>
  <si>
    <t>Zakládání</t>
  </si>
  <si>
    <t>213311113</t>
  </si>
  <si>
    <t>Polštáře zhutněné pod základy z kameniva hrubého drceného, frakce 16 - 63 mm</t>
  </si>
  <si>
    <t>-523435892</t>
  </si>
  <si>
    <t>https://podminky.urs.cz/item/CS_URS_2022_01/213311113</t>
  </si>
  <si>
    <t>"podsyp pod konstrukci schodišŤ a zahradních stěn dle PD - fce 11-22"</t>
  </si>
  <si>
    <t>"odečteno digitálně z výkr. D1.1.2a a D1.1.2i, výpočet SW"</t>
  </si>
  <si>
    <t>"zahradní stěny"    ((9+10)*0,50+2)*1,25*0,20</t>
  </si>
  <si>
    <t>"schodiště"     (11,25+10,00)*0,20</t>
  </si>
  <si>
    <t>Svislé a kompletní konstrukce</t>
  </si>
  <si>
    <t>334121110</t>
  </si>
  <si>
    <t>Osazení prefabrikovaných opěr a pilířů z betonu železového hmotnosti dílce jednotlivě do 1 t</t>
  </si>
  <si>
    <t>1643353453</t>
  </si>
  <si>
    <t>https://podminky.urs.cz/item/CS_URS_2022_01/334121110</t>
  </si>
  <si>
    <t>"osazení pref.zahradních stěn dle PD"</t>
  </si>
  <si>
    <t>"odečteno digitálně z výkr. D1.1.2a a D1.1.2i"</t>
  </si>
  <si>
    <t>(9+10)+2</t>
  </si>
  <si>
    <t>59339109.FP</t>
  </si>
  <si>
    <t>zahradní stěna L prefabrikovaná standard 150/125, rozměr 490x1250x1500 mm</t>
  </si>
  <si>
    <t>147468699</t>
  </si>
  <si>
    <t>"dodávka zahradních opěrných stěn dle PD"</t>
  </si>
  <si>
    <t>9+10</t>
  </si>
  <si>
    <t>59339110.FP</t>
  </si>
  <si>
    <t>zahradní stěna L prefabrikovaná standard 150 VR, roh vnější, rozměr 490x490x1500 mm</t>
  </si>
  <si>
    <t>20667808</t>
  </si>
  <si>
    <t>"dodávka zahradních opěrných stěn dle PD - roh"</t>
  </si>
  <si>
    <t>348001999</t>
  </si>
  <si>
    <t>Zábradlí kompozitní se svislou výplní v. 1100 mm vč.osazení na římsu, zeď apod.</t>
  </si>
  <si>
    <t>-2090358571</t>
  </si>
  <si>
    <t>Poznámka k položce:_x000D_
Firemní položka: _x000D_
Dodávka kompozitního zábradlí se svislou výplní vč.osazení (např. PREFA KOMPOZITY , a.s., Brno)._x000D_
Přímý a nebo nepřímý odkaz na určité výrobky umožňuje pro plnění veřejné zakázky použití rovnocenných řešení.</t>
  </si>
  <si>
    <t>"Dodávka kompozitního zábradlí vč. osazení dle PD"</t>
  </si>
  <si>
    <t>2*4,50+2,50</t>
  </si>
  <si>
    <t>Vodorovné konstrukce</t>
  </si>
  <si>
    <t>430321515</t>
  </si>
  <si>
    <t>Schodišťové konstrukce a rampy z betonu železového (bez výztuže) stupně, schodnice, ramena, podesty s nosníky tř. C 20/25</t>
  </si>
  <si>
    <t>-305336214</t>
  </si>
  <si>
    <t>https://podminky.urs.cz/item/CS_URS_2022_01/430321515</t>
  </si>
  <si>
    <t>"ŽB konstrukce schodišť pro osazení prefabrikovaných dílců dle PD"</t>
  </si>
  <si>
    <t>5,72+8,55</t>
  </si>
  <si>
    <t>430361821</t>
  </si>
  <si>
    <t>Výztuž schodišťových konstrukcí a ramp stupňů, schodnic, ramen, podest s nosníky z betonářské oceli 10 505 (R) nebo BSt 500</t>
  </si>
  <si>
    <t>328288977</t>
  </si>
  <si>
    <t>https://podminky.urs.cz/item/CS_URS_2022_01/430361821</t>
  </si>
  <si>
    <t>"výztuž ŽB kce schodišť pro osazení prefabr. dílců dle PD - předpoklad 35 kg/m3"</t>
  </si>
  <si>
    <t>(5,72+8,55)*0,035</t>
  </si>
  <si>
    <t>431351121</t>
  </si>
  <si>
    <t>Bednění podest, podstupňových desek a ramp včetně podpěrné konstrukce výšky do 4 m půdorysně přímočarých zřízení</t>
  </si>
  <si>
    <t>1290701627</t>
  </si>
  <si>
    <t>https://podminky.urs.cz/item/CS_URS_2022_01/431351121</t>
  </si>
  <si>
    <t>"bednění ŽB kce schodišť pro osazení prefabr. dílců dle PD"</t>
  </si>
  <si>
    <t>22,65+28,20</t>
  </si>
  <si>
    <t>431351122</t>
  </si>
  <si>
    <t>Bednění podest, podstupňových desek a ramp včetně podpěrné konstrukce výšky do 4 m půdorysně přímočarých odstranění</t>
  </si>
  <si>
    <t>68593075</t>
  </si>
  <si>
    <t>https://podminky.urs.cz/item/CS_URS_2022_01/431351122</t>
  </si>
  <si>
    <t>434313115.FP</t>
  </si>
  <si>
    <t>Schody z vibrolisovaných prefabrikátů se zřízením podkladních stupňů z betonu C 20/25, stupně ve specifikaci</t>
  </si>
  <si>
    <t>-109312374</t>
  </si>
  <si>
    <t>"montáž konstrukce schodišť z prefabrikovaných dílců dle PD"</t>
  </si>
  <si>
    <t>14*2,50</t>
  </si>
  <si>
    <t>6*5,00</t>
  </si>
  <si>
    <t>59373007.FP</t>
  </si>
  <si>
    <t>schodišťovaý stupeň přímý 125 cm, 1250x350x150 mm</t>
  </si>
  <si>
    <t>-2001875292</t>
  </si>
  <si>
    <t>"dodávka schodišťových stupňů dle PD"</t>
  </si>
  <si>
    <t>14*2</t>
  </si>
  <si>
    <t>6*4</t>
  </si>
  <si>
    <t>451313531</t>
  </si>
  <si>
    <t>Podkladní vrstva z betonu prostého pod dlažbu se zvýšenými nároky na prostředí tl. přes 150 do 200 mm</t>
  </si>
  <si>
    <t>-302562007</t>
  </si>
  <si>
    <t>https://podminky.urs.cz/item/CS_URS_2022_01/451313531</t>
  </si>
  <si>
    <t>"podkladní beton zahradních stěn dle PD"</t>
  </si>
  <si>
    <t>"zahradní stěny"    ((9+10)*0,50+2)*1,25</t>
  </si>
  <si>
    <t>-642075795</t>
  </si>
  <si>
    <t>"dvě vrstvy podkladu tl.150 mm"</t>
  </si>
  <si>
    <t>"2.vrstva, bez rozšíření ploch"    440+493,90+688,30+2,00</t>
  </si>
  <si>
    <t>"1.vrstva, index rozšíření ploch i=1,08"    (440+493,90+688,30+2,00)*1,08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</si>
  <si>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</si>
  <si>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</si>
  <si>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192335068</t>
  </si>
  <si>
    <t>https://podminky.urs.cz/item/CS_URS_2022_01/591211111</t>
  </si>
  <si>
    <t>440+493,90+688,30</t>
  </si>
  <si>
    <t>-2036726153</t>
  </si>
  <si>
    <t>"dodávka žul.kostek, ztratné 2%"</t>
  </si>
  <si>
    <t>(440+493,90+688,30)*1,02</t>
  </si>
  <si>
    <t>596211210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</si>
  <si>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do 50 m2</t>
  </si>
  <si>
    <t>-51531379</t>
  </si>
  <si>
    <t>https://podminky.urs.cz/item/CS_URS_2022_01/596211210</t>
  </si>
  <si>
    <t>"nová skladba konstrukce chodníků dle PD - kladečské schema"</t>
  </si>
  <si>
    <t>"SLP"    2,00</t>
  </si>
  <si>
    <t>59245006</t>
  </si>
  <si>
    <t>dlažba tvar obdélník betonová pro nevidomé 200x100x60mm barevná</t>
  </si>
  <si>
    <t>-1454672593</t>
  </si>
  <si>
    <t>"dodávka dlažby SLP signální a varovné pásy dle PD - ztratné 3%"</t>
  </si>
  <si>
    <t>"SLP(červená)"    2,00*1,03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</si>
  <si>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</si>
  <si>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</si>
  <si>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855572209</t>
  </si>
  <si>
    <t>https://podminky.urs.cz/item/CS_URS_2022_01/916231213</t>
  </si>
  <si>
    <t>"osazení obruby nových pojížděných chodníků dle PD"</t>
  </si>
  <si>
    <t>210+259+362,50</t>
  </si>
  <si>
    <t>59217017</t>
  </si>
  <si>
    <t>obrubník betonový chodníkový 1000x100x250mm</t>
  </si>
  <si>
    <t>725599386</t>
  </si>
  <si>
    <t>831,50*1,01</t>
  </si>
  <si>
    <t>-225359977</t>
  </si>
  <si>
    <t>"obrubník chodníkový - 0,015 m3/m"</t>
  </si>
  <si>
    <t>831,50*0,015</t>
  </si>
  <si>
    <t>999999102</t>
  </si>
  <si>
    <t>Příplatek za úpravu betonových obrub chodníkových seříznutím a dělením kolmým nebo šikmým pro vytvoření napojení v oblouku nebo zkrácení na požadovanou délku</t>
  </si>
  <si>
    <t>1122826316</t>
  </si>
  <si>
    <t>831,50*0,05</t>
  </si>
  <si>
    <t>-1407392512</t>
  </si>
  <si>
    <t>"zbytky konstrukcí v odkopávkách - beton"    49,80*2,1</t>
  </si>
  <si>
    <t>1750113223</t>
  </si>
  <si>
    <t>104,58*15</t>
  </si>
  <si>
    <t>1880053125</t>
  </si>
  <si>
    <t>104,58</t>
  </si>
  <si>
    <t>998223011</t>
  </si>
  <si>
    <t>Přesun hmot pro pozemní komunikace s krytem dlážděným dopravní vzdálenost do 200 m jakékoliv délky objektu</t>
  </si>
  <si>
    <t>-1577900296</t>
  </si>
  <si>
    <t>https://podminky.urs.cz/item/CS_URS_2022_01/998223011</t>
  </si>
  <si>
    <t>SO 110 - Komunikace pro pěší</t>
  </si>
  <si>
    <t>110.1 - Komunikace pro pěší - nestmelené vrstvy</t>
  </si>
  <si>
    <t>-1705335330</t>
  </si>
  <si>
    <t>"odkopávka pro novou konstrukci chodníků dle PD"</t>
  </si>
  <si>
    <t>"profil km 0,000 - 0,040"     144,20</t>
  </si>
  <si>
    <t>"profil km 0,040 - 0,080"    132,60</t>
  </si>
  <si>
    <t>"profil km 0,080 - 0,120"    98,80</t>
  </si>
  <si>
    <t>"profil km 0,120 - 0,160"    121,40</t>
  </si>
  <si>
    <t>"profil km 0,160 - 0,200"    378,20</t>
  </si>
  <si>
    <t>"profil km 0,200 - 0,240"    372,60</t>
  </si>
  <si>
    <t>"profil km 0,240 - 0,280"    108,90</t>
  </si>
  <si>
    <t>"profil km 0,280 - 0,299"    28,70</t>
  </si>
  <si>
    <t>-1385,40*0,05</t>
  </si>
  <si>
    <t>908444504</t>
  </si>
  <si>
    <t>1385,40*0,05</t>
  </si>
  <si>
    <t>-137681568</t>
  </si>
  <si>
    <t>1316,13</t>
  </si>
  <si>
    <t>574,20</t>
  </si>
  <si>
    <t>1472745637</t>
  </si>
  <si>
    <t>602751285</t>
  </si>
  <si>
    <t>"index rozšíření ploch i=1,30"    (1276,10+34,60)*1,30*0,50</t>
  </si>
  <si>
    <t>1804761222</t>
  </si>
  <si>
    <t>851,955*1,76</t>
  </si>
  <si>
    <t>-1705168682</t>
  </si>
  <si>
    <t>"profil km 0,080 - 0,120"    42,40</t>
  </si>
  <si>
    <t>"profil km 0,120 - 0,160"    244,20</t>
  </si>
  <si>
    <t>"profil km 0,160 - 0,200"    228,60</t>
  </si>
  <si>
    <t>"profil km 0,200 - 0,240"    26,60</t>
  </si>
  <si>
    <t>"profil km 0,240 - 0,280"    16,90</t>
  </si>
  <si>
    <t>"profil km 0,280 - 0,299"    15,50</t>
  </si>
  <si>
    <t>934098116</t>
  </si>
  <si>
    <t>-173362390</t>
  </si>
  <si>
    <t>"index rozšíření ploch i=1,30"    (1276,10+34,60)*1,30</t>
  </si>
  <si>
    <t>1544476207</t>
  </si>
  <si>
    <t>"2.vrstva, bez rozšíření ploch"   1276,10+34,60</t>
  </si>
  <si>
    <t>"1.vrstva, index rozšíření ploch i=1,15"    (1276,10+34,60)*1,15</t>
  </si>
  <si>
    <t>1827534232</t>
  </si>
  <si>
    <t>"zbytky konstrukcí v odkopávkách - beton"    69,27*2,1</t>
  </si>
  <si>
    <t>1360142899</t>
  </si>
  <si>
    <t>"zbytky konstrukcí v odkopávkách - beton"    145,467*15</t>
  </si>
  <si>
    <t>-1159721792</t>
  </si>
  <si>
    <t>"zbytky konstrukcí v odkopávkách - beton"   69,27*2,1</t>
  </si>
  <si>
    <t>1726891673</t>
  </si>
  <si>
    <t>-1639805055</t>
  </si>
  <si>
    <t>110.2 - Komunikace pro pěší - obruby, kryt</t>
  </si>
  <si>
    <t>660757796</t>
  </si>
  <si>
    <t>239,47</t>
  </si>
  <si>
    <t>1962852264</t>
  </si>
  <si>
    <t>1013020178</t>
  </si>
  <si>
    <t>-2081259716</t>
  </si>
  <si>
    <t>3119,00</t>
  </si>
  <si>
    <t>471455511</t>
  </si>
  <si>
    <t>"zahradní stěny"    (39+33)*0,50*1,25*0,20</t>
  </si>
  <si>
    <t>1164136350</t>
  </si>
  <si>
    <t>39+33</t>
  </si>
  <si>
    <t>-56781162</t>
  </si>
  <si>
    <t>-933100749</t>
  </si>
  <si>
    <t>"zahradní stěny"    (39+33)*0,50*1,25</t>
  </si>
  <si>
    <t>-1638834857</t>
  </si>
  <si>
    <t>"doplnění podkladních vrstev - vyrovnání podkladu"    (1276,10+34,60)*1,05</t>
  </si>
  <si>
    <t>-699071710</t>
  </si>
  <si>
    <t>"sjezdy k pojížděným plochám"</t>
  </si>
  <si>
    <t>73,90</t>
  </si>
  <si>
    <t>-1730061866</t>
  </si>
  <si>
    <t>73,90*1,02</t>
  </si>
  <si>
    <t>661482606</t>
  </si>
  <si>
    <t>"SLP"    34,60</t>
  </si>
  <si>
    <t>1042211757</t>
  </si>
  <si>
    <t>"SLP(červená)"    34,60*1,03</t>
  </si>
  <si>
    <t>596811312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</si>
  <si>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přes 300 m2</t>
  </si>
  <si>
    <t>105137496</t>
  </si>
  <si>
    <t>https://podminky.urs.cz/item/CS_URS_2022_01/596811312</t>
  </si>
  <si>
    <t>1276,10-(73,90+8,00)</t>
  </si>
  <si>
    <t>59246004.FP</t>
  </si>
  <si>
    <t>dlažba plošná betonová hladká 600x600x62mm</t>
  </si>
  <si>
    <t>-76495329</t>
  </si>
  <si>
    <t>"dodávka dlažby plošné dle PD - ztratné 2%"</t>
  </si>
  <si>
    <t>1194,20*1,02</t>
  </si>
  <si>
    <t>916132112</t>
  </si>
  <si>
    <t>Osazení silniční obruby z betonové přídlažby (krajníků) s ložem tl. přes 50 do 100 mm, s vyplněním a zatřením spár cementovou maltou šířky do 250 mm bez boční opěry, do lože z betonu prostého</t>
  </si>
  <si>
    <t>1726455474</t>
  </si>
  <si>
    <t>https://podminky.urs.cz/item/CS_URS_2022_01/916132112</t>
  </si>
  <si>
    <t>"sjezdy k pojížděným plochám (celkem 8 m2)"</t>
  </si>
  <si>
    <t>5*3,50+2*4,10+6,00</t>
  </si>
  <si>
    <t>59218001</t>
  </si>
  <si>
    <t>krajník betonový silniční 500x250x80mm</t>
  </si>
  <si>
    <t>-427621456</t>
  </si>
  <si>
    <t>"dodávka přídlažby, ztratné 2%"</t>
  </si>
  <si>
    <t>31,70*1,02</t>
  </si>
  <si>
    <t>-958234570</t>
  </si>
  <si>
    <t>"základní"    229+199</t>
  </si>
  <si>
    <t>"nájezdové - snížené"    18+13</t>
  </si>
  <si>
    <t>"přechodové"    8+6</t>
  </si>
  <si>
    <t>607730805</t>
  </si>
  <si>
    <t>"nájezdové - snížené"    (18+13)*1,01</t>
  </si>
  <si>
    <t>-1194155762</t>
  </si>
  <si>
    <t>"přechodové"    (8+6)*1,01</t>
  </si>
  <si>
    <t>1527219900</t>
  </si>
  <si>
    <t>"základní"    (229+199)*1,01</t>
  </si>
  <si>
    <t>-1804216810</t>
  </si>
  <si>
    <t>"osazení obruby nových chodníků dle PD"</t>
  </si>
  <si>
    <t>319+305</t>
  </si>
  <si>
    <t>176028493</t>
  </si>
  <si>
    <t>624*1,01</t>
  </si>
  <si>
    <t>-215088256</t>
  </si>
  <si>
    <t>624,00*0,015</t>
  </si>
  <si>
    <t>473,00*0,020</t>
  </si>
  <si>
    <t>1992607305</t>
  </si>
  <si>
    <t>473,00*0,05</t>
  </si>
  <si>
    <t>-867379577</t>
  </si>
  <si>
    <t>624,00*0,05</t>
  </si>
  <si>
    <t>2116690796</t>
  </si>
  <si>
    <t>SO 111 - Nezpevněná volnočasová plocha</t>
  </si>
  <si>
    <t>-801848596</t>
  </si>
  <si>
    <t>484,710</t>
  </si>
  <si>
    <t>100,73</t>
  </si>
  <si>
    <t>-289306709</t>
  </si>
  <si>
    <t>484,710+100,73</t>
  </si>
  <si>
    <t>1821007097</t>
  </si>
  <si>
    <t>-1978435270</t>
  </si>
  <si>
    <t>"profil km 0,000 - 0,120"    155,52</t>
  </si>
  <si>
    <t>"profil km 0,120 - 0,200"    155,75</t>
  </si>
  <si>
    <t>"profil km 0,200 - 0,280"    173,44</t>
  </si>
  <si>
    <t>2025461696</t>
  </si>
  <si>
    <t>"index rozšíření ploch i=1,05"   535,40*1,05</t>
  </si>
  <si>
    <t>1820922610</t>
  </si>
  <si>
    <t>1312,20</t>
  </si>
  <si>
    <t>564851113</t>
  </si>
  <si>
    <t>Podklad ze štěrkodrti ŠD s rozprostřením a zhutněním plochy přes 100 m2, po zhutnění tl. 170 mm</t>
  </si>
  <si>
    <t>-1598630004</t>
  </si>
  <si>
    <t>https://podminky.urs.cz/item/CS_URS_2022_01/564851113</t>
  </si>
  <si>
    <t>"nová skladba konstrukce komunikace - volnočasové plochy dle PD"</t>
  </si>
  <si>
    <t>"vrstva podkladu  tl.170 mm"</t>
  </si>
  <si>
    <t>564952114</t>
  </si>
  <si>
    <t>Podklad z mechanicky zpevněného kameniva MZK (minerální beton) s rozprostřením a s hutněním, po zhutnění tl. 180 mm</t>
  </si>
  <si>
    <t>-1479278185</t>
  </si>
  <si>
    <t>https://podminky.urs.cz/item/CS_URS_2022_01/564952114</t>
  </si>
  <si>
    <t>535,40</t>
  </si>
  <si>
    <t>-1097979026</t>
  </si>
  <si>
    <t>43,50</t>
  </si>
  <si>
    <t>1758666140</t>
  </si>
  <si>
    <t>43,50*1,01</t>
  </si>
  <si>
    <t>564990871</t>
  </si>
  <si>
    <t>43,50*0,015</t>
  </si>
  <si>
    <t>-2128787457</t>
  </si>
  <si>
    <t>43,50*0,05</t>
  </si>
  <si>
    <t>1849752355</t>
  </si>
  <si>
    <t>SO 120 - Parkoviště</t>
  </si>
  <si>
    <t>120.1 - Parkoviště - nestmelené vrstvy</t>
  </si>
  <si>
    <t>1379736332</t>
  </si>
  <si>
    <t>"odkopávka pro novou konstrukci parkovišť dle PD"</t>
  </si>
  <si>
    <t>"profil km 0,000 - 0,040"     39,90</t>
  </si>
  <si>
    <t>"profil km 0,040 - 0,080"    28,20</t>
  </si>
  <si>
    <t>"profil km 0,080 - 0,120"    26,25</t>
  </si>
  <si>
    <t>"profil km 0,120 - 0,160"    32,30</t>
  </si>
  <si>
    <t>"profil km 0,160 - 0,200"    77,40</t>
  </si>
  <si>
    <t>"profil km 0,200 - 0,240"    14,80</t>
  </si>
  <si>
    <t>"profil km 0,240 - 0,280"    21,00</t>
  </si>
  <si>
    <t>-239,85*0,05</t>
  </si>
  <si>
    <t>240622441</t>
  </si>
  <si>
    <t>239,85*0,05</t>
  </si>
  <si>
    <t>-1499104874</t>
  </si>
  <si>
    <t>227,857</t>
  </si>
  <si>
    <t>-2092683875</t>
  </si>
  <si>
    <t>"dlážděný kryt, index rozšíření ploch i=1,05"    1527,60*1,05*0,50</t>
  </si>
  <si>
    <t>"asfaltobetonový kryt, index rozšíření ploch i=1,13"    204,24*1,13*0,50</t>
  </si>
  <si>
    <t>-1370056616</t>
  </si>
  <si>
    <t>917,386*1,76</t>
  </si>
  <si>
    <t>-1666177890</t>
  </si>
  <si>
    <t>-397476133</t>
  </si>
  <si>
    <t>"dlážděný kryt, index rozšíření ploch i=1,05"    1527,60*1,05</t>
  </si>
  <si>
    <t>"asfaltobetonový kryt, index rozšíření ploch i=1,13"    204,24*1,13</t>
  </si>
  <si>
    <t>-588876058</t>
  </si>
  <si>
    <t>"dlážděný kryt, jedna vrstva tl.150 mm"</t>
  </si>
  <si>
    <t>"1.vrstva, index rozšíření ploch i=1,05"    1527,60*1,05</t>
  </si>
  <si>
    <t>"asfaltobetonový kryt, dvě vrstva tl.150 mm"</t>
  </si>
  <si>
    <t>"2.vrstva, index rozšíření ploch i=1,05"   204,24*1,05</t>
  </si>
  <si>
    <t>"1.vrstva, index rozšíření ploch i=1,13"    204,24*1,13</t>
  </si>
  <si>
    <t>564851114</t>
  </si>
  <si>
    <t>Podklad ze štěrkodrti ŠD s rozprostřením a zhutněním plochy přes 100 m2, po zhutnění tl. 180 mm</t>
  </si>
  <si>
    <t>-1421983442</t>
  </si>
  <si>
    <t>https://podminky.urs.cz/item/CS_URS_2022_01/564851114</t>
  </si>
  <si>
    <t>"dlážděný kryt, jedna vrstva tl.180 mm"</t>
  </si>
  <si>
    <t>"2.vrstva, index rozšíření ploch i=1,02"    1527,60*1,02</t>
  </si>
  <si>
    <t>-1512919449</t>
  </si>
  <si>
    <t>"zbytky konstrukcí v odkopávkách - beton"    11,993*2,1</t>
  </si>
  <si>
    <t>1774816650</t>
  </si>
  <si>
    <t>25,185*15</t>
  </si>
  <si>
    <t>93451603</t>
  </si>
  <si>
    <t>25,185</t>
  </si>
  <si>
    <t>1060187221</t>
  </si>
  <si>
    <t>120.2 - Parkoviště - kryt, obruby</t>
  </si>
  <si>
    <t>2103675153</t>
  </si>
  <si>
    <t>324,16</t>
  </si>
  <si>
    <t>-1300347861</t>
  </si>
  <si>
    <t>1726286081</t>
  </si>
  <si>
    <t>225960617</t>
  </si>
  <si>
    <t>4222,10</t>
  </si>
  <si>
    <t>2058477631</t>
  </si>
  <si>
    <t>"index rozšíření ploch i=1,02"</t>
  </si>
  <si>
    <t>"doplnění podkladních vrstev - vyrovnání podkladu"    (1527,60+204,24)*1,02</t>
  </si>
  <si>
    <t>-844686011</t>
  </si>
  <si>
    <t>"nová skladba konstrukce komunikace dle PD 0,80 kg/m2 - vyhrazená stání"</t>
  </si>
  <si>
    <t>12*17,02</t>
  </si>
  <si>
    <t>859742836</t>
  </si>
  <si>
    <t>"vyhrazená stání"     12*17,02</t>
  </si>
  <si>
    <t>-1465117683</t>
  </si>
  <si>
    <t>"vyhrazená stání - obrusná vrstva"     12*17,02</t>
  </si>
  <si>
    <t>-1647708474</t>
  </si>
  <si>
    <t>"vyhrazená stání - ložní vrstva"     12*17,02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</si>
  <si>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</si>
  <si>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</si>
  <si>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787355481</t>
  </si>
  <si>
    <t>https://podminky.urs.cz/item/CS_URS_2022_01/596412212</t>
  </si>
  <si>
    <t>"dlažba parkovišť dle PD, odečteno digitálně z výkr. D1.1.2a a D1.1.2c"</t>
  </si>
  <si>
    <t>1527,60</t>
  </si>
  <si>
    <t>59245099.A</t>
  </si>
  <si>
    <t>zatravňovací dlažba pro pojezdové plochy 200(170)x200(170)x80 mm přírodní</t>
  </si>
  <si>
    <t>57167103</t>
  </si>
  <si>
    <t>"dodávka dlažby dle PD, ztratné 1%"</t>
  </si>
  <si>
    <t>"dlažba parkovacích stání - polovegetační 20/20 přírodní"</t>
  </si>
  <si>
    <t>1527,60*1,01</t>
  </si>
  <si>
    <t>-89287496</t>
  </si>
  <si>
    <t>171+160,50</t>
  </si>
  <si>
    <t>-196993468</t>
  </si>
  <si>
    <t>331,50*0,10*1,02</t>
  </si>
  <si>
    <t>1577031037</t>
  </si>
  <si>
    <t>"základní"    86+10</t>
  </si>
  <si>
    <t>1523595150</t>
  </si>
  <si>
    <t>"základní"    (86+10)*1,01</t>
  </si>
  <si>
    <t>1071512592</t>
  </si>
  <si>
    <t>96,00*0,020</t>
  </si>
  <si>
    <t>331,50*0,015</t>
  </si>
  <si>
    <t>-1976676051</t>
  </si>
  <si>
    <t>96,00*0,05</t>
  </si>
  <si>
    <t>615658</t>
  </si>
  <si>
    <t>SO 190 - Dopravní značení</t>
  </si>
  <si>
    <t>SO 191 - dopravní značení - konečné</t>
  </si>
  <si>
    <t>914111111</t>
  </si>
  <si>
    <t>Montáž svislé dopravní značky základní velikosti do 1 m2 objímkami na sloupky nebo konzoly</t>
  </si>
  <si>
    <t>1845808511</t>
  </si>
  <si>
    <t>https://podminky.urs.cz/item/CS_URS_2022_01/914111111</t>
  </si>
  <si>
    <t>"montáž nového DZ dle PD, odečteno digitálně z výkr. D1.1.2a"</t>
  </si>
  <si>
    <t>"IP12 - parkoviště s vyznačením symbolu V10f"    11</t>
  </si>
  <si>
    <t>"E1 - počet míst 2x"    1</t>
  </si>
  <si>
    <t>"P2"    1</t>
  </si>
  <si>
    <t>"P4"    2</t>
  </si>
  <si>
    <t>40445625</t>
  </si>
  <si>
    <t>informativní značky provozní IP8, IP9, IP11-IP13 500x700mm</t>
  </si>
  <si>
    <t>-1070885049</t>
  </si>
  <si>
    <t>"dodávka nového DZ dle PD"</t>
  </si>
  <si>
    <t>40445608</t>
  </si>
  <si>
    <t>značky upravující přednost P1, P4 700mm</t>
  </si>
  <si>
    <t>334928019</t>
  </si>
  <si>
    <t>40445611</t>
  </si>
  <si>
    <t>značky upravující přednost P2, P3, P8 500mm</t>
  </si>
  <si>
    <t>1262649069</t>
  </si>
  <si>
    <t>40445647</t>
  </si>
  <si>
    <t>dodatkové tabulky E1, E2a,b , E6, E9, E10 E12c, E17 500x500mm</t>
  </si>
  <si>
    <t>-2019985989</t>
  </si>
  <si>
    <t>"E1"    1</t>
  </si>
  <si>
    <t>914511112</t>
  </si>
  <si>
    <t>Montáž sloupku dopravních značek délky do 3,5 m do hliníkové patky</t>
  </si>
  <si>
    <t>-1818153323</t>
  </si>
  <si>
    <t>https://podminky.urs.cz/item/CS_URS_2022_01/914511112</t>
  </si>
  <si>
    <t>"montáž sloupků nového DZ dle PD, odečteno digitálně z výkr. D1.1.2a"</t>
  </si>
  <si>
    <t>"IP12 - parkoviště s vyznačením symbolu V10f (+ E1)"    11</t>
  </si>
  <si>
    <t>40445235</t>
  </si>
  <si>
    <t>sloupek pro dopravní značku Al D 60mm v 3,5m</t>
  </si>
  <si>
    <t>-132227250</t>
  </si>
  <si>
    <t>"dodávka nových sloupků DZ dle PD"</t>
  </si>
  <si>
    <t>915111111</t>
  </si>
  <si>
    <t>Vodorovné dopravní značení stříkané barvou dělící čára šířky 125 mm souvislá bílá základní</t>
  </si>
  <si>
    <t>845470376</t>
  </si>
  <si>
    <t>https://podminky.urs.cz/item/CS_URS_2022_01/915111111</t>
  </si>
  <si>
    <t>"doplnění VDZ dle PD, odečteno digitálně z výkr. D1.1.2a"</t>
  </si>
  <si>
    <t>"V10b (0,125) - parkoviště"    (69+69)*5,00</t>
  </si>
  <si>
    <t>"V4 (0,125)"    46,00</t>
  </si>
  <si>
    <t>915111115</t>
  </si>
  <si>
    <t>Vodorovné dopravní značení stříkané barvou dělící čára šířky 125 mm souvislá žlutá základní</t>
  </si>
  <si>
    <t>-741052938</t>
  </si>
  <si>
    <t>https://podminky.urs.cz/item/CS_URS_2022_01/915111115</t>
  </si>
  <si>
    <t>"V12a (0,125)"    126,00+90,00</t>
  </si>
  <si>
    <t>915111121</t>
  </si>
  <si>
    <t>Vodorovné dopravní značení stříkané barvou dělící čára šířky 125 mm přerušovaná bílá základní</t>
  </si>
  <si>
    <t>1549194582</t>
  </si>
  <si>
    <t>https://podminky.urs.cz/item/CS_URS_2022_01/915111121</t>
  </si>
  <si>
    <t>"V2a (3/6/0,125)"    28,00+27,00</t>
  </si>
  <si>
    <t>"V2b (1,5/1,5/0,125)"    28,00+22,00</t>
  </si>
  <si>
    <t>915131111</t>
  </si>
  <si>
    <t>Vodorovné dopravní značení stříkané barvou přechody pro chodce, šipky, symboly bílé základní</t>
  </si>
  <si>
    <t>-904595350</t>
  </si>
  <si>
    <t>https://podminky.urs.cz/item/CS_URS_2022_01/915131111</t>
  </si>
  <si>
    <t>"symbol V10f - parkoviště"    12*2,50</t>
  </si>
  <si>
    <t>915611111</t>
  </si>
  <si>
    <t>Předznačení pro vodorovné značení stříkané barvou nebo prováděné z nátěrových hmot liniové dělicí čáry, vodicí proužky</t>
  </si>
  <si>
    <t>1258875054</t>
  </si>
  <si>
    <t>https://podminky.urs.cz/item/CS_URS_2022_01/915611111</t>
  </si>
  <si>
    <t>915621111</t>
  </si>
  <si>
    <t>Předznačení pro vodorovné značení stříkané barvou nebo prováděné z nátěrových hmot plošné šipky, symboly, nápisy</t>
  </si>
  <si>
    <t>-81976226</t>
  </si>
  <si>
    <t>https://podminky.urs.cz/item/CS_URS_2022_01/915621111</t>
  </si>
  <si>
    <t>-158141957</t>
  </si>
  <si>
    <t>SO 192 - DIO</t>
  </si>
  <si>
    <t>913911000</t>
  </si>
  <si>
    <t>Montáž a demontáž dočasného dopravního značení pod dobu výstavby</t>
  </si>
  <si>
    <t>-1464948552</t>
  </si>
  <si>
    <t>Poznámka k položce:_x000D_
Firemní položka_x000D_
Dodávka, osazení, montáž, demontáž dočasného dopravního značení dle PD a jeho údržba po celou dobu výstavby.</t>
  </si>
  <si>
    <t>300 - Vodohospodářské objekty</t>
  </si>
  <si>
    <t>IO.01 - Vodovod hlavní řad - zpevněné plochy</t>
  </si>
  <si>
    <t>11 - Přípravné a přidružené práce</t>
  </si>
  <si>
    <t>13 - Hloubené vykopávky</t>
  </si>
  <si>
    <t>14 - Ražení a hloubení tunelářské</t>
  </si>
  <si>
    <t>15 - Roubení</t>
  </si>
  <si>
    <t>16 - Přemístění výkopku</t>
  </si>
  <si>
    <t>17 - Konstrukce ze zemin</t>
  </si>
  <si>
    <t>18 - Povrchové úpravy terénu</t>
  </si>
  <si>
    <t>21 - Úprava podloží a základové spáry</t>
  </si>
  <si>
    <t>57 - Kryty pozemních komunikací, letišť a ploch z kameniva nebo živičné</t>
  </si>
  <si>
    <t>87 - Potrubí z trub plastických, skleněných a čedičových</t>
  </si>
  <si>
    <t>89 - Ostatní konstrukce a práce na trubním vedení</t>
  </si>
  <si>
    <t>Přípravné a přidružené práce</t>
  </si>
  <si>
    <t>460030081RT3</t>
  </si>
  <si>
    <t>Řezání spáry v asfaltu nebo betonu</t>
  </si>
  <si>
    <t>RTS I / 2022</t>
  </si>
  <si>
    <t>429526666</t>
  </si>
  <si>
    <t>113108312R00</t>
  </si>
  <si>
    <t>Odstranění asfaltové vrstvy pl. do 50 m2, tl.12 cm</t>
  </si>
  <si>
    <t>-873897599</t>
  </si>
  <si>
    <t>113107630R00</t>
  </si>
  <si>
    <t>Odstranění podkladu nad 50 m2,kam.drcené tl.30 cm</t>
  </si>
  <si>
    <t>-706192996</t>
  </si>
  <si>
    <t>162201102R00</t>
  </si>
  <si>
    <t>Vodorovné přemístění výkopku z hor.1-4 do 50 m</t>
  </si>
  <si>
    <t>595642318</t>
  </si>
  <si>
    <t>979083117R00</t>
  </si>
  <si>
    <t>Vodorovné přemístění suti na skládku do 6000 m</t>
  </si>
  <si>
    <t>527597604</t>
  </si>
  <si>
    <t>979087212R00</t>
  </si>
  <si>
    <t>Nakládání suti na dopravní prostředky - komunikace</t>
  </si>
  <si>
    <t>1958094606</t>
  </si>
  <si>
    <t>979091221R00</t>
  </si>
  <si>
    <t>Vodorovné přemístění suti za každý další 1 km</t>
  </si>
  <si>
    <t>1674025826</t>
  </si>
  <si>
    <t>979999995R00</t>
  </si>
  <si>
    <t>Poplatek za recyklaci asfalt (skup.170302)</t>
  </si>
  <si>
    <t>2010459120</t>
  </si>
  <si>
    <t>119000001RA0</t>
  </si>
  <si>
    <t>Dočasné zajištění potrubí ve výkopu</t>
  </si>
  <si>
    <t>-1695936284</t>
  </si>
  <si>
    <t>119000002RAA</t>
  </si>
  <si>
    <t>Dočasné zajištění kabelů ve výkopu</t>
  </si>
  <si>
    <t>452826407</t>
  </si>
  <si>
    <t>Hloubené vykopávky</t>
  </si>
  <si>
    <t>132201212R00</t>
  </si>
  <si>
    <t>Hloubení rýh š.do 200 cm hor.3 do 1000m3,STROJNĚ</t>
  </si>
  <si>
    <t>-1739805435</t>
  </si>
  <si>
    <t>132201219R00</t>
  </si>
  <si>
    <t>Přípl.za lepivost,hloubení rýh 200cm,hor.3,STROJNĚ</t>
  </si>
  <si>
    <t>2103156459</t>
  </si>
  <si>
    <t>132301212R00</t>
  </si>
  <si>
    <t>Hloubení rýh š.do 200 cm hor.4 do 1000 m3, STROJNĚ</t>
  </si>
  <si>
    <t>-2012186101</t>
  </si>
  <si>
    <t>132301219R00</t>
  </si>
  <si>
    <t>Přípl.za lepivost,hloubení rýh 200cm,hor.4,STROJNĚ</t>
  </si>
  <si>
    <t>-282232089</t>
  </si>
  <si>
    <t>130001101R00</t>
  </si>
  <si>
    <t>Příplatek za ztížené hloubení v blízkosti vedení</t>
  </si>
  <si>
    <t>-688640715</t>
  </si>
  <si>
    <t>130901123RT3</t>
  </si>
  <si>
    <t>Bourání konstrukcí ze železobetonu ve vykopávkách</t>
  </si>
  <si>
    <t>-540145097</t>
  </si>
  <si>
    <t>979013112R00</t>
  </si>
  <si>
    <t>Svislá doprava vybouraných hmot na H do 3,5 m</t>
  </si>
  <si>
    <t>-1158316005</t>
  </si>
  <si>
    <t>-1587545069</t>
  </si>
  <si>
    <t>-1079164262</t>
  </si>
  <si>
    <t>979990108R00</t>
  </si>
  <si>
    <t>Poplatek za uložení suti - železobeton, skupina odpadu 170101</t>
  </si>
  <si>
    <t>-1792577432</t>
  </si>
  <si>
    <t>Ražení a hloubení tunelářské</t>
  </si>
  <si>
    <t>141700104R00</t>
  </si>
  <si>
    <t>Protlak neřízený z trub D 155 mm v hor.1 - 4</t>
  </si>
  <si>
    <t>1765747980</t>
  </si>
  <si>
    <t>230330081R00</t>
  </si>
  <si>
    <t>Chránička potrubí Fe, délka 0,5 m, 159 x 4,5</t>
  </si>
  <si>
    <t>303327264</t>
  </si>
  <si>
    <t>Roubení</t>
  </si>
  <si>
    <t>151101101R00</t>
  </si>
  <si>
    <t>Pažení a rozepření stěn rýh - příložné - hl.do 2 m</t>
  </si>
  <si>
    <t>1944369371</t>
  </si>
  <si>
    <t>151101111R00</t>
  </si>
  <si>
    <t>Odstranění pažení stěn rýh - příložné - hl. do 2 m</t>
  </si>
  <si>
    <t>-846658512</t>
  </si>
  <si>
    <t>Přemístění výkopku</t>
  </si>
  <si>
    <t>161101101R00</t>
  </si>
  <si>
    <t>Svislé přemístění výkopku z hor.1-4 do 2,5 m</t>
  </si>
  <si>
    <t>934357198</t>
  </si>
  <si>
    <t>1571305475</t>
  </si>
  <si>
    <t>171201201R00</t>
  </si>
  <si>
    <t>Uložení sypaniny na skl.-sypanina na výšku přes 2m</t>
  </si>
  <si>
    <t>19770617</t>
  </si>
  <si>
    <t>199000002R00</t>
  </si>
  <si>
    <t>Poplatek za skládku horniny 1- 4</t>
  </si>
  <si>
    <t>653764140</t>
  </si>
  <si>
    <t>Konstrukce ze zemin</t>
  </si>
  <si>
    <t>451572111R00</t>
  </si>
  <si>
    <t>Lože pod potrubí z kameniva těženého 0 - 4 mm</t>
  </si>
  <si>
    <t>1464148668</t>
  </si>
  <si>
    <t>175101101RT2</t>
  </si>
  <si>
    <t>Obsyp potrubí bez prohození sypaniny</t>
  </si>
  <si>
    <t>1593160137</t>
  </si>
  <si>
    <t>174101101R00</t>
  </si>
  <si>
    <t>Zásyp jam, rýh, šachet se zhutněním</t>
  </si>
  <si>
    <t>1522517595</t>
  </si>
  <si>
    <t>583418034</t>
  </si>
  <si>
    <t>Kamenivo drcené frakce 16/32 B Olomoucký kraj</t>
  </si>
  <si>
    <t>-734640260</t>
  </si>
  <si>
    <t>Povrchové úpravy terénu</t>
  </si>
  <si>
    <t>181101102R00</t>
  </si>
  <si>
    <t>Úprava pláně v zářezech v hor. 1-4, se zhutněním</t>
  </si>
  <si>
    <t>1839233657</t>
  </si>
  <si>
    <t>181201102R00</t>
  </si>
  <si>
    <t>Úprava pláně v násypech v hor. 1-4, se zhutněním</t>
  </si>
  <si>
    <t>1715135308</t>
  </si>
  <si>
    <t>Úprava podloží a základové spáry</t>
  </si>
  <si>
    <t>211561111R00</t>
  </si>
  <si>
    <t>Výplň odvodňovacích žeber kam. hrubě drcen. 16 mm</t>
  </si>
  <si>
    <t>-1789611006</t>
  </si>
  <si>
    <t>212753114R00</t>
  </si>
  <si>
    <t>Montáž ohebné dren. trubky do rýhy DN 100,bez lože</t>
  </si>
  <si>
    <t>-109259966</t>
  </si>
  <si>
    <t>28611223.A</t>
  </si>
  <si>
    <t>Trubka PVC drenážní flexibilní d 100 mm</t>
  </si>
  <si>
    <t>234975249</t>
  </si>
  <si>
    <t>Kryty pozemních komunikací, letišť a ploch z kameniva nebo živičné</t>
  </si>
  <si>
    <t>564871111R00</t>
  </si>
  <si>
    <t>Podklad ze štěrkodrti po zhutnění tloušťky 25 cm</t>
  </si>
  <si>
    <t>-1697548571</t>
  </si>
  <si>
    <t>573191111R00</t>
  </si>
  <si>
    <t>Nátěr infiltrační kationaktivní emulzí 1kg/m2</t>
  </si>
  <si>
    <t>819803828</t>
  </si>
  <si>
    <t>573231111R00</t>
  </si>
  <si>
    <t>Postřik živičný spojovací z emulze 0,5-0,7 kg/m2</t>
  </si>
  <si>
    <t>1789880301</t>
  </si>
  <si>
    <t>577141122R00</t>
  </si>
  <si>
    <t>Beton asfalt. ACL 16+ ložný, š. do 3 m, tl. 5 cm</t>
  </si>
  <si>
    <t>1399110704</t>
  </si>
  <si>
    <t>577141212R00</t>
  </si>
  <si>
    <t>Beton asfalt. ACO 8,ACO 11,ACO 16, do 3 m, tl.5 cm</t>
  </si>
  <si>
    <t>2119766248</t>
  </si>
  <si>
    <t>998225111R00</t>
  </si>
  <si>
    <t>Přesun hmot, pozemní komunikace, kryt živičný</t>
  </si>
  <si>
    <t>-360374367</t>
  </si>
  <si>
    <t>87</t>
  </si>
  <si>
    <t>Potrubí z trub plastických, skleněných a čedičových</t>
  </si>
  <si>
    <t>850245121R00</t>
  </si>
  <si>
    <t>Výřez nebo výsek na potrubí DN 80</t>
  </si>
  <si>
    <t>-727873134</t>
  </si>
  <si>
    <t>871251121R00</t>
  </si>
  <si>
    <t>Montáž trubek polyetylenových ve výkopu d 110 mm</t>
  </si>
  <si>
    <t>-302712251</t>
  </si>
  <si>
    <t>286134332</t>
  </si>
  <si>
    <t>Trubka tl. AQUALINE ROBUST PE100 110x10,0 mm PN16</t>
  </si>
  <si>
    <t>22870684</t>
  </si>
  <si>
    <t>871241121R00</t>
  </si>
  <si>
    <t>Montáž potrubí polyetylenového ve výkopu d 90 mm</t>
  </si>
  <si>
    <t>-477741017</t>
  </si>
  <si>
    <t>286134328</t>
  </si>
  <si>
    <t>Trubka tl. AQUALINE ROBUST PE100 90x8,2 mm PN16</t>
  </si>
  <si>
    <t>2072510286</t>
  </si>
  <si>
    <t>871211121R00</t>
  </si>
  <si>
    <t>Montáž trubek polyetylenových ve výkopu d 63 mm</t>
  </si>
  <si>
    <t>-1000478577</t>
  </si>
  <si>
    <t>286134321</t>
  </si>
  <si>
    <t>Trubka tl. AQUALINE ROBUST PE100 63x5,8 mm PN16</t>
  </si>
  <si>
    <t>-906114110</t>
  </si>
  <si>
    <t>877261218VD</t>
  </si>
  <si>
    <t>Montáž záslepek svařovaných na tupo na vodovodním potrubí z PE trub</t>
  </si>
  <si>
    <t>694140352</t>
  </si>
  <si>
    <t>28654368</t>
  </si>
  <si>
    <t>Příruba volná k lemovému nákružku d 90/DN 80mm PPR</t>
  </si>
  <si>
    <t>1623244970</t>
  </si>
  <si>
    <t>286543691</t>
  </si>
  <si>
    <t>Příruba volná k lemovému nákružku d110/DN100mm PPR</t>
  </si>
  <si>
    <t>324012239</t>
  </si>
  <si>
    <t>28653765</t>
  </si>
  <si>
    <t>Nákružek lemový PE 100 d 90 mm +GF+</t>
  </si>
  <si>
    <t>1406185594</t>
  </si>
  <si>
    <t>28653766</t>
  </si>
  <si>
    <t>Nákružek lemový PE 100 d 110 mm +GF+</t>
  </si>
  <si>
    <t>102174391</t>
  </si>
  <si>
    <t>857262121R00</t>
  </si>
  <si>
    <t>Montáž tvarovek litin. jednoos. přír. výkop DN 100</t>
  </si>
  <si>
    <t>1953217640</t>
  </si>
  <si>
    <t>552701047</t>
  </si>
  <si>
    <t>Redukce RP (FFR) - TT DN 100x80 PN 16</t>
  </si>
  <si>
    <t>184494019</t>
  </si>
  <si>
    <t>857242121R00</t>
  </si>
  <si>
    <t>Montáž tvarovek litin. jednoos.přír. výkop DN 80</t>
  </si>
  <si>
    <t>-366945311</t>
  </si>
  <si>
    <t>59</t>
  </si>
  <si>
    <t>552720231</t>
  </si>
  <si>
    <t>Patkové koleno příruba/hrdlo BLUTOP DN 90/80</t>
  </si>
  <si>
    <t>-1232864182</t>
  </si>
  <si>
    <t>60</t>
  </si>
  <si>
    <t>857264121R00</t>
  </si>
  <si>
    <t>Montáž tvarovek litin. odboč. přír. výkop DN 100</t>
  </si>
  <si>
    <t>-1873854935</t>
  </si>
  <si>
    <t>61</t>
  </si>
  <si>
    <t>552599944</t>
  </si>
  <si>
    <t>Tvarovka přír. s přír. odb. Duktus T DN 100/100</t>
  </si>
  <si>
    <t>1055972194</t>
  </si>
  <si>
    <t>62</t>
  </si>
  <si>
    <t>552599943</t>
  </si>
  <si>
    <t>Tvarovka přír. s přír. odb. Duktus T DN 100/80</t>
  </si>
  <si>
    <t>-623976386</t>
  </si>
  <si>
    <t>63</t>
  </si>
  <si>
    <t>857244121R00</t>
  </si>
  <si>
    <t>Montáž tvarovek litin. odboč. přír. výkop DN 80</t>
  </si>
  <si>
    <t>233311134</t>
  </si>
  <si>
    <t>64</t>
  </si>
  <si>
    <t>552599939</t>
  </si>
  <si>
    <t>Tvarovka přír. s přír. odb. Duktus T DN 80/80</t>
  </si>
  <si>
    <t>1411137259</t>
  </si>
  <si>
    <t>65</t>
  </si>
  <si>
    <t>452313001VD</t>
  </si>
  <si>
    <t>Dodávka a montáž betonového bloku pro zajištění vodovodního potrubí</t>
  </si>
  <si>
    <t>59913597</t>
  </si>
  <si>
    <t>66</t>
  </si>
  <si>
    <t>891261111R00</t>
  </si>
  <si>
    <t>Montáž vodovodních šoupátek ve výkopu DN 100</t>
  </si>
  <si>
    <t>-407324222</t>
  </si>
  <si>
    <t>67</t>
  </si>
  <si>
    <t>42228356</t>
  </si>
  <si>
    <t>HAWLE šoupátko 4040 E2 DN 100/110 hrdla-voda</t>
  </si>
  <si>
    <t>875037610</t>
  </si>
  <si>
    <t>68</t>
  </si>
  <si>
    <t>891241111R00</t>
  </si>
  <si>
    <t>Montáž vodovodních šoupátek ve výkopu DN 80</t>
  </si>
  <si>
    <t>-195451344</t>
  </si>
  <si>
    <t>69</t>
  </si>
  <si>
    <t>42228354</t>
  </si>
  <si>
    <t>HAWLE šoupátko 4040 E2 DN 80/90 hrdla-voda</t>
  </si>
  <si>
    <t>1286148796</t>
  </si>
  <si>
    <t>70</t>
  </si>
  <si>
    <t>42293250</t>
  </si>
  <si>
    <t>HAWLE souprava zemní 9500E2 DN50 -100, 1,3-1,8m</t>
  </si>
  <si>
    <t>-1927569355</t>
  </si>
  <si>
    <t>71</t>
  </si>
  <si>
    <t>891247111R00</t>
  </si>
  <si>
    <t>Montáž hydrantů podzemních DN 80</t>
  </si>
  <si>
    <t>-689054947</t>
  </si>
  <si>
    <t>72</t>
  </si>
  <si>
    <t>422737423</t>
  </si>
  <si>
    <t>HAWLE hydrant podzemní MB1 K244 DN80/1,5m-voda</t>
  </si>
  <si>
    <t>1721252416</t>
  </si>
  <si>
    <t>73</t>
  </si>
  <si>
    <t>891240001VD</t>
  </si>
  <si>
    <t>Montáž vodovodních spojek E kus WAGA 7992 PN16</t>
  </si>
  <si>
    <t>102146871</t>
  </si>
  <si>
    <t>74</t>
  </si>
  <si>
    <t>877252121R00</t>
  </si>
  <si>
    <t>Přirážka za 1 spoj elektrotvarovky d 110 mm</t>
  </si>
  <si>
    <t>574174341</t>
  </si>
  <si>
    <t>75</t>
  </si>
  <si>
    <t>286536192</t>
  </si>
  <si>
    <t>Oblouk 11° PE100 RC SDR11 typ L 110 x 10,0 mm</t>
  </si>
  <si>
    <t>75543284</t>
  </si>
  <si>
    <t>76</t>
  </si>
  <si>
    <t>286536001VD</t>
  </si>
  <si>
    <t>Oblouk 60° PE100 RC SDR11 typ L 110 x 10,0 mm</t>
  </si>
  <si>
    <t>798801111</t>
  </si>
  <si>
    <t>77</t>
  </si>
  <si>
    <t>877242121R00</t>
  </si>
  <si>
    <t>Přirážka za 1 spoj elektrotvarovky d 90 mm</t>
  </si>
  <si>
    <t>-318380275</t>
  </si>
  <si>
    <t>78</t>
  </si>
  <si>
    <t>286536171</t>
  </si>
  <si>
    <t>Oblouk 22° PE100 RC SDR11 typ L 90 x 8,2 mm</t>
  </si>
  <si>
    <t>-1668142981</t>
  </si>
  <si>
    <t>79</t>
  </si>
  <si>
    <t>286536191</t>
  </si>
  <si>
    <t>Oblouk 11° PE100 RC SDR11 typ L 90 x 8,2 mm</t>
  </si>
  <si>
    <t>494119423</t>
  </si>
  <si>
    <t>80</t>
  </si>
  <si>
    <t>891211111R00</t>
  </si>
  <si>
    <t>Montáž vodovodních šoupátek ve výkopu DN 50</t>
  </si>
  <si>
    <t>-117485482</t>
  </si>
  <si>
    <t>81</t>
  </si>
  <si>
    <t>42228258</t>
  </si>
  <si>
    <t>HAWLE šoupátko 2600 DN 2" pro dom.příp. - voda</t>
  </si>
  <si>
    <t>361741985</t>
  </si>
  <si>
    <t>82</t>
  </si>
  <si>
    <t>42293140</t>
  </si>
  <si>
    <t>HAWLE souprava zemní č. 9601-voda, L=1,3-1,8 m</t>
  </si>
  <si>
    <t>1711736975</t>
  </si>
  <si>
    <t>83</t>
  </si>
  <si>
    <t>899401112R00</t>
  </si>
  <si>
    <t>Osazení poklopů litinových šoupátkových</t>
  </si>
  <si>
    <t>-636628316</t>
  </si>
  <si>
    <t>84</t>
  </si>
  <si>
    <t>42291353</t>
  </si>
  <si>
    <t>Poklop litinový ČSN 504 - šoupátkový</t>
  </si>
  <si>
    <t>-1761057772</t>
  </si>
  <si>
    <t>85</t>
  </si>
  <si>
    <t>899401111R00</t>
  </si>
  <si>
    <t>Osazení poklopů litinových ventilových</t>
  </si>
  <si>
    <t>-948580817</t>
  </si>
  <si>
    <t>86</t>
  </si>
  <si>
    <t>42291405</t>
  </si>
  <si>
    <t>Poklop litinový typ 510 - ventilový</t>
  </si>
  <si>
    <t>1312028280</t>
  </si>
  <si>
    <t>899401113R00</t>
  </si>
  <si>
    <t>Osazení poklopů litinových hydrantových</t>
  </si>
  <si>
    <t>1656277440</t>
  </si>
  <si>
    <t>88</t>
  </si>
  <si>
    <t>42291452</t>
  </si>
  <si>
    <t>Poklop litinový 522 - hydrantový DN 80</t>
  </si>
  <si>
    <t>-383935285</t>
  </si>
  <si>
    <t>89</t>
  </si>
  <si>
    <t>28613107.M</t>
  </si>
  <si>
    <t>Elektrospojka d 110 mm SDR 11 PE 100 ELGEF Plus</t>
  </si>
  <si>
    <t>47991010</t>
  </si>
  <si>
    <t>90</t>
  </si>
  <si>
    <t>28613106.M</t>
  </si>
  <si>
    <t>Elektrospojka d 90 mm SDR 11 PE 100 ELGEF Plus</t>
  </si>
  <si>
    <t>-236792860</t>
  </si>
  <si>
    <t>91</t>
  </si>
  <si>
    <t>42291515</t>
  </si>
  <si>
    <t>Deska podkladová AVK pod poklopy 7.2.17</t>
  </si>
  <si>
    <t>-92980887</t>
  </si>
  <si>
    <t>92</t>
  </si>
  <si>
    <t>42291510</t>
  </si>
  <si>
    <t>Deska podkladová AVK pod poklopy 7.2.10</t>
  </si>
  <si>
    <t>1824233236</t>
  </si>
  <si>
    <t>93</t>
  </si>
  <si>
    <t>892271111R00</t>
  </si>
  <si>
    <t>Tlaková zkouška vodovodního potrubí DN 125</t>
  </si>
  <si>
    <t>2039122529</t>
  </si>
  <si>
    <t>94</t>
  </si>
  <si>
    <t>892372111R00</t>
  </si>
  <si>
    <t>Zabezpečení konců vodovod. potrubí DN 300</t>
  </si>
  <si>
    <t>1965074972</t>
  </si>
  <si>
    <t>95</t>
  </si>
  <si>
    <t>892273111R00</t>
  </si>
  <si>
    <t>Desinfekce vodovodního potrubí DN 125</t>
  </si>
  <si>
    <t>1311242325</t>
  </si>
  <si>
    <t>96</t>
  </si>
  <si>
    <t>892241111R00</t>
  </si>
  <si>
    <t>Tlaková zkouška vodovodního potrubí DN 80</t>
  </si>
  <si>
    <t>-158098525</t>
  </si>
  <si>
    <t>97</t>
  </si>
  <si>
    <t>892233111R00</t>
  </si>
  <si>
    <t>Desinfekce vodovodního potrubí DN 80</t>
  </si>
  <si>
    <t>-1046894988</t>
  </si>
  <si>
    <t>98</t>
  </si>
  <si>
    <t>892233111R00.1</t>
  </si>
  <si>
    <t>Desinfekce vodovodního potrubí DN 70</t>
  </si>
  <si>
    <t>1384418524</t>
  </si>
  <si>
    <t>99</t>
  </si>
  <si>
    <t>460490012RT1</t>
  </si>
  <si>
    <t>Fólie výstražná z PVC, šířka 33 cm</t>
  </si>
  <si>
    <t>-1971382585</t>
  </si>
  <si>
    <t>210220001VD</t>
  </si>
  <si>
    <t>Vytyčovací vodič identifikační vč. vyvedení</t>
  </si>
  <si>
    <t>-1229156786</t>
  </si>
  <si>
    <t>101</t>
  </si>
  <si>
    <t>275261111R00</t>
  </si>
  <si>
    <t>Osazování bloků základových patek objemu do 0,10m3</t>
  </si>
  <si>
    <t>511472402</t>
  </si>
  <si>
    <t>102</t>
  </si>
  <si>
    <t>592325033</t>
  </si>
  <si>
    <t>Patka pro značky</t>
  </si>
  <si>
    <t>1944819132</t>
  </si>
  <si>
    <t>103</t>
  </si>
  <si>
    <t>338171112R00</t>
  </si>
  <si>
    <t>Osazení sloupků plot.ocelových do 2 m,zabet.C25/30</t>
  </si>
  <si>
    <t>-1108098296</t>
  </si>
  <si>
    <t>104</t>
  </si>
  <si>
    <t>55342336</t>
  </si>
  <si>
    <t>Sloupek plotový průběžný komaxit 1750/38x1,5 mm</t>
  </si>
  <si>
    <t>439458096</t>
  </si>
  <si>
    <t>105</t>
  </si>
  <si>
    <t>899713111R00</t>
  </si>
  <si>
    <t>Orientační tabulky na sloupku ocelovém, betonovém</t>
  </si>
  <si>
    <t>2141816124</t>
  </si>
  <si>
    <t>106</t>
  </si>
  <si>
    <t>998276201R00</t>
  </si>
  <si>
    <t>Přesun hmot, trub.vedení plast. obsypaná kamenivem</t>
  </si>
  <si>
    <t>-1680354793</t>
  </si>
  <si>
    <t>Ostatní konstrukce a práce na trubním vedení</t>
  </si>
  <si>
    <t>107</t>
  </si>
  <si>
    <t>89990002VD</t>
  </si>
  <si>
    <t>Geodetické zaměření skutečného provedení</t>
  </si>
  <si>
    <t>574616580</t>
  </si>
  <si>
    <t>108</t>
  </si>
  <si>
    <t>89990003VD</t>
  </si>
  <si>
    <t>Dokumentace skutečného provedení</t>
  </si>
  <si>
    <t>1303770171</t>
  </si>
  <si>
    <t>IO.02 - Splašková kanalizace - zpevněné plochy</t>
  </si>
  <si>
    <t>D1 - Ostatní materiál</t>
  </si>
  <si>
    <t>657664873</t>
  </si>
  <si>
    <t>-833555663</t>
  </si>
  <si>
    <t>-879897275</t>
  </si>
  <si>
    <t>-1305211666</t>
  </si>
  <si>
    <t>-582906427</t>
  </si>
  <si>
    <t>-1073760133</t>
  </si>
  <si>
    <t>-550517065</t>
  </si>
  <si>
    <t>-1800229164</t>
  </si>
  <si>
    <t>-2039225567</t>
  </si>
  <si>
    <t>-346015186</t>
  </si>
  <si>
    <t>-1185671291</t>
  </si>
  <si>
    <t>151924123</t>
  </si>
  <si>
    <t>141700108R00</t>
  </si>
  <si>
    <t>Protlak neřízený z trub D 324 mm v hor.1 - 4</t>
  </si>
  <si>
    <t>-1019249414</t>
  </si>
  <si>
    <t>230330001VD</t>
  </si>
  <si>
    <t>Chránička potrubí ocel DN 300, dl.0,5 m</t>
  </si>
  <si>
    <t>2006448975</t>
  </si>
  <si>
    <t>-709292816</t>
  </si>
  <si>
    <t>-125229773</t>
  </si>
  <si>
    <t>610137219</t>
  </si>
  <si>
    <t>162301101R00</t>
  </si>
  <si>
    <t>Vodorovné přemístění výkopku z hor.1-4 do 500 m</t>
  </si>
  <si>
    <t>-1996260859</t>
  </si>
  <si>
    <t>162401102R00</t>
  </si>
  <si>
    <t>Vodorovné přemístění výkopku z hor.1-4 do 2000 m</t>
  </si>
  <si>
    <t>848999658</t>
  </si>
  <si>
    <t>474769814</t>
  </si>
  <si>
    <t>-541646320</t>
  </si>
  <si>
    <t>1286334913</t>
  </si>
  <si>
    <t>1633981069</t>
  </si>
  <si>
    <t>828129393</t>
  </si>
  <si>
    <t>583419033</t>
  </si>
  <si>
    <t>Kamenivo drcené frakce 32/63 B Olomoucký kraj</t>
  </si>
  <si>
    <t>930517558</t>
  </si>
  <si>
    <t>1396534953</t>
  </si>
  <si>
    <t>592350336</t>
  </si>
  <si>
    <t>-825627035</t>
  </si>
  <si>
    <t>402489872</t>
  </si>
  <si>
    <t>-1605428756</t>
  </si>
  <si>
    <t>442528157</t>
  </si>
  <si>
    <t>87140001VD</t>
  </si>
  <si>
    <t>Montáž a demontáž provizorního napojení kanalizace</t>
  </si>
  <si>
    <t>ks.</t>
  </si>
  <si>
    <t>-1941984799</t>
  </si>
  <si>
    <t>871373121R00</t>
  </si>
  <si>
    <t>Montáž trub kanaliz. z plastu, hrdlových, DN 300</t>
  </si>
  <si>
    <t>-1593311779</t>
  </si>
  <si>
    <t>286144865</t>
  </si>
  <si>
    <t>Trubka kanalizační ULTRA-SOLID PP SN 16 250x6000mm</t>
  </si>
  <si>
    <t>-1214361993</t>
  </si>
  <si>
    <t>877363121R00</t>
  </si>
  <si>
    <t>Montáž tvarovek odboč. plast. gum. kroužek DN 250</t>
  </si>
  <si>
    <t>-2073517224</t>
  </si>
  <si>
    <t>28654571</t>
  </si>
  <si>
    <t>Odbočka kanalizační PP MASTER DN 250/200 45°</t>
  </si>
  <si>
    <t>-1800106230</t>
  </si>
  <si>
    <t>871353121R00</t>
  </si>
  <si>
    <t>Montáž trub kanaliz. z plastu, hrdlových, DN 200</t>
  </si>
  <si>
    <t>-191050390</t>
  </si>
  <si>
    <t>877353126R00</t>
  </si>
  <si>
    <t>Montáž víčka nebo zátky plast. gum. kroužek DN 200</t>
  </si>
  <si>
    <t>-1768950637</t>
  </si>
  <si>
    <t>28651833.A</t>
  </si>
  <si>
    <t>Zátka hrdla kanalizační KGM DN 200 PVC</t>
  </si>
  <si>
    <t>-559693420</t>
  </si>
  <si>
    <t>286114013</t>
  </si>
  <si>
    <t>Trubka kanalizační ULTRA-SOLID PVC SN12 200x6000mm</t>
  </si>
  <si>
    <t>1670390906</t>
  </si>
  <si>
    <t>286114012</t>
  </si>
  <si>
    <t>Trubka kanalizační ULTRA-SOLID PVC SN12 200x3000mm</t>
  </si>
  <si>
    <t>1216279</t>
  </si>
  <si>
    <t>2865447181</t>
  </si>
  <si>
    <t>Koleno kanalizační PP ULTRA-SOLID SN 12-16 200/45°</t>
  </si>
  <si>
    <t>1501956840</t>
  </si>
  <si>
    <t>2865447161</t>
  </si>
  <si>
    <t>Koleno kanalizační PP ULTRA-SOLID SN 12-16 200/15°</t>
  </si>
  <si>
    <t>1717276868</t>
  </si>
  <si>
    <t>894431231RA0</t>
  </si>
  <si>
    <t>Šachta, D 400 mm, dl.šach.roury 3,0 m, přímá</t>
  </si>
  <si>
    <t>-75678424</t>
  </si>
  <si>
    <t>894431233RA0</t>
  </si>
  <si>
    <t>Šachta, D 400 mm, dl.šach.roury 3,0 m, 1 přítok</t>
  </si>
  <si>
    <t>1341498900</t>
  </si>
  <si>
    <t>89420002VD</t>
  </si>
  <si>
    <t>Dopojení stávajícího kanalizačního potrubí</t>
  </si>
  <si>
    <t>1940367762</t>
  </si>
  <si>
    <t>89990001VD</t>
  </si>
  <si>
    <t>Kamerová prohlídka potrubí kanalizace</t>
  </si>
  <si>
    <t>-2058440720</t>
  </si>
  <si>
    <t>892583111R00</t>
  </si>
  <si>
    <t>Zabezpečení konců kanal. potrubí DN do 300, vodou</t>
  </si>
  <si>
    <t>1316930109</t>
  </si>
  <si>
    <t>892581111R00</t>
  </si>
  <si>
    <t>Zkouška těsnosti kanalizace DN do 300, vodou</t>
  </si>
  <si>
    <t>-1167809929</t>
  </si>
  <si>
    <t>72581300</t>
  </si>
  <si>
    <t>894200001VD</t>
  </si>
  <si>
    <t>Demontáž a likvidace stávající betonové šachty DN1000</t>
  </si>
  <si>
    <t>1137713863</t>
  </si>
  <si>
    <t>894403011R00</t>
  </si>
  <si>
    <t>Osazení betonových stropních dílců jakýchkoliv</t>
  </si>
  <si>
    <t>-517610978</t>
  </si>
  <si>
    <t>894421111R00</t>
  </si>
  <si>
    <t>Osazení betonových dílců šachet do 0,5 t</t>
  </si>
  <si>
    <t>-139790834</t>
  </si>
  <si>
    <t>894421112R00</t>
  </si>
  <si>
    <t>Osazení betonových dílců šachet do 1,4 t</t>
  </si>
  <si>
    <t>-2137147560</t>
  </si>
  <si>
    <t>894423111RT1</t>
  </si>
  <si>
    <t>Osazení betonových dílců šachet do 2,0 t</t>
  </si>
  <si>
    <t>1113783636</t>
  </si>
  <si>
    <t>899104111RT2</t>
  </si>
  <si>
    <t>Osazení poklopu s rámem nad 150 kg</t>
  </si>
  <si>
    <t>-337501976</t>
  </si>
  <si>
    <t>998271301R00</t>
  </si>
  <si>
    <t>Přesun hmot pro kanalizace betonové, otevř. výkop</t>
  </si>
  <si>
    <t>-953434709</t>
  </si>
  <si>
    <t>-195893952</t>
  </si>
  <si>
    <t>-1659546270</t>
  </si>
  <si>
    <t>D1</t>
  </si>
  <si>
    <t>Ostatní materiál</t>
  </si>
  <si>
    <t>59224010</t>
  </si>
  <si>
    <t>Prstenec ke krytu šachty AR 625x40 62,5x4x10 cm</t>
  </si>
  <si>
    <t>1427785307</t>
  </si>
  <si>
    <t>59224011</t>
  </si>
  <si>
    <t>Prstenec ke krytu šachty AR 625x60 62,5x6x10 cm</t>
  </si>
  <si>
    <t>325271039</t>
  </si>
  <si>
    <t>59224012</t>
  </si>
  <si>
    <t>Prstenec ke krytu šachty AR 625x80 62,5x8x10 cm</t>
  </si>
  <si>
    <t>965313121</t>
  </si>
  <si>
    <t>59224013</t>
  </si>
  <si>
    <t>Prstenec ke krytu šachty AR 625x100 62,5x10x10 cm</t>
  </si>
  <si>
    <t>-1855154574</t>
  </si>
  <si>
    <t>5922405395</t>
  </si>
  <si>
    <t>Skruž přechodová SH-M 1000/625 x 670 PS+K/DEHA</t>
  </si>
  <si>
    <t>-1077919624</t>
  </si>
  <si>
    <t>5922405303</t>
  </si>
  <si>
    <t>Dno šachty SU-M 1000x685 DN 250 BB</t>
  </si>
  <si>
    <t>-900377862</t>
  </si>
  <si>
    <t>5922405391</t>
  </si>
  <si>
    <t>Skruž šachty SR-M 1000 x 250 PS/DEHA</t>
  </si>
  <si>
    <t>1259811126</t>
  </si>
  <si>
    <t>5922405392</t>
  </si>
  <si>
    <t>Skruž šachty SR-M 1000 x 500 PS/DEHA</t>
  </si>
  <si>
    <t>1047094336</t>
  </si>
  <si>
    <t>5922405393</t>
  </si>
  <si>
    <t>Skruž šachty SR-M 1000 x 1000 PS/DEHA</t>
  </si>
  <si>
    <t>1287925039</t>
  </si>
  <si>
    <t>592243001VD</t>
  </si>
  <si>
    <t>Deska přechodová AP-M 1000/625 x 270 ZE PS</t>
  </si>
  <si>
    <t>-206116165</t>
  </si>
  <si>
    <t>1284582531</t>
  </si>
  <si>
    <t>892573111R00</t>
  </si>
  <si>
    <t>Zabezpečení konců kanal. potrubí DN do 200, vodou</t>
  </si>
  <si>
    <t>892571111R00</t>
  </si>
  <si>
    <t>Zkouška těsnosti kanalizace DN do 200, vodou</t>
  </si>
  <si>
    <t>894431222RA0</t>
  </si>
  <si>
    <t>Šachta, D 400 mm, dl.šach.roury 2,0 m, sběrná</t>
  </si>
  <si>
    <t>IO.05 - Dešťová kanalizace</t>
  </si>
  <si>
    <t>-1351479076</t>
  </si>
  <si>
    <t>-82266177</t>
  </si>
  <si>
    <t>-1698366165</t>
  </si>
  <si>
    <t>1222197764</t>
  </si>
  <si>
    <t>131201112R00</t>
  </si>
  <si>
    <t>Hloubení nezapaž. jam hor.3 do 1000 m3, STROJNĚ</t>
  </si>
  <si>
    <t>-314445888</t>
  </si>
  <si>
    <t>131201119R00</t>
  </si>
  <si>
    <t>Příplatek za lepivost - hloubení nezap.jam v hor.3</t>
  </si>
  <si>
    <t>1683073828</t>
  </si>
  <si>
    <t>131301112R00</t>
  </si>
  <si>
    <t>Hloubení nezapaž. jam hor.4 do 1000 m3, STROJNĚ</t>
  </si>
  <si>
    <t>-648402293</t>
  </si>
  <si>
    <t>131301119R00</t>
  </si>
  <si>
    <t>Příplatek za lepivost - hloubení nezap.jam v hor.4</t>
  </si>
  <si>
    <t>1264150812</t>
  </si>
  <si>
    <t>1641289151</t>
  </si>
  <si>
    <t>-1041494720</t>
  </si>
  <si>
    <t>879820602</t>
  </si>
  <si>
    <t>-366083302</t>
  </si>
  <si>
    <t>-936141441</t>
  </si>
  <si>
    <t>-722294766</t>
  </si>
  <si>
    <t>2060457232</t>
  </si>
  <si>
    <t>151101201R00</t>
  </si>
  <si>
    <t>Pažení stěn výkopu - příložné - hloubky do 4 m</t>
  </si>
  <si>
    <t>261632487</t>
  </si>
  <si>
    <t>151101211R00</t>
  </si>
  <si>
    <t>Odstranění pažení stěn - příložné - hl. do 4 m</t>
  </si>
  <si>
    <t>2125087873</t>
  </si>
  <si>
    <t>814596429</t>
  </si>
  <si>
    <t>-983112192</t>
  </si>
  <si>
    <t>-631874720</t>
  </si>
  <si>
    <t>513356266</t>
  </si>
  <si>
    <t>2034041018</t>
  </si>
  <si>
    <t>271570010RAA</t>
  </si>
  <si>
    <t>Polštář hutněný pod základy</t>
  </si>
  <si>
    <t>-505843709</t>
  </si>
  <si>
    <t>-281814152</t>
  </si>
  <si>
    <t>-285568815</t>
  </si>
  <si>
    <t>727942542</t>
  </si>
  <si>
    <t>175200022RA0</t>
  </si>
  <si>
    <t>Obsyp objektu štěrkopískem</t>
  </si>
  <si>
    <t>387230670</t>
  </si>
  <si>
    <t>1473240603</t>
  </si>
  <si>
    <t>998276101R00</t>
  </si>
  <si>
    <t>Přesun hmot, trubní vedení plastová, otevř. výkop</t>
  </si>
  <si>
    <t>-991597424</t>
  </si>
  <si>
    <t>-2053999261</t>
  </si>
  <si>
    <t>-1549279866</t>
  </si>
  <si>
    <t>213151121R00</t>
  </si>
  <si>
    <t>Obalení vsakovacích bloků geotextílií</t>
  </si>
  <si>
    <t>-615629899</t>
  </si>
  <si>
    <t>213150001VD</t>
  </si>
  <si>
    <t>Vsakovací jímka deš'tových vod z plast. bloků 4,0 x 12,8 x 0,36 m vč. odvětrání</t>
  </si>
  <si>
    <t>-853500846</t>
  </si>
  <si>
    <t>213150002VD</t>
  </si>
  <si>
    <t>Vsakovací jímka deš'tových vod z plast. bloků 4,0 x 10,4 x 0,36 m vč. odvětrání</t>
  </si>
  <si>
    <t>1013456875</t>
  </si>
  <si>
    <t>213150003VD</t>
  </si>
  <si>
    <t>Vsakovací jímka deš'tových vod z plast. bloků 4,0 x 9,6 x 0,36 m vč. odvětrání</t>
  </si>
  <si>
    <t>2085158142</t>
  </si>
  <si>
    <t>213150004VD</t>
  </si>
  <si>
    <t>Vsakovací jímka deš'tových vod z plast. bloků 4,0 x 6,4 x 0,36 m vč. odvětrání</t>
  </si>
  <si>
    <t>-1391386967</t>
  </si>
  <si>
    <t>213150005VD</t>
  </si>
  <si>
    <t>Vsakovací jímka deš'tových vod z plast. bloků 4,0 x 15,2 x 0,36 m vč. odvětrání</t>
  </si>
  <si>
    <t>-973188513</t>
  </si>
  <si>
    <t>-1014097682</t>
  </si>
  <si>
    <t>871311111R00</t>
  </si>
  <si>
    <t>Montáž trubek z tvrdého PVC ve výkopu d 160 mm</t>
  </si>
  <si>
    <t>2122894883</t>
  </si>
  <si>
    <t>871351111R00</t>
  </si>
  <si>
    <t>Montáž trubek z tvrdého PVC ve výkopu d 225 mm</t>
  </si>
  <si>
    <t>522238882</t>
  </si>
  <si>
    <t>877313126R00</t>
  </si>
  <si>
    <t>Montáž víčka nebo zátky plast. gum. kroužek DN 150</t>
  </si>
  <si>
    <t>-1273307948</t>
  </si>
  <si>
    <t>28651832.A</t>
  </si>
  <si>
    <t>Zátka hrdla kanalizační KGM DN 150 PVC</t>
  </si>
  <si>
    <t>779950081</t>
  </si>
  <si>
    <t>-1357279862</t>
  </si>
  <si>
    <t>-887778839</t>
  </si>
  <si>
    <t>1166118752</t>
  </si>
  <si>
    <t>894431232RA0</t>
  </si>
  <si>
    <t>Šachta, D 400 mm, dl.šach.roury 3,0 m, sběrná</t>
  </si>
  <si>
    <t>-185466208</t>
  </si>
  <si>
    <t>894400001VD</t>
  </si>
  <si>
    <t>Šachta filtrační dešťové kanalizace PVC DN1000</t>
  </si>
  <si>
    <t>1810913383</t>
  </si>
  <si>
    <t>297297879</t>
  </si>
  <si>
    <t>716072890</t>
  </si>
  <si>
    <t>513915132</t>
  </si>
  <si>
    <t>1504636005</t>
  </si>
  <si>
    <t>28611262.A</t>
  </si>
  <si>
    <t>Trubka kanalizační KGEM SN 8 PVC 160x4,7x5000</t>
  </si>
  <si>
    <t>-439742684</t>
  </si>
  <si>
    <t>28611265.A</t>
  </si>
  <si>
    <t>Trubka kanalizační KGEM SN 8 PVC 200x5,9x5000</t>
  </si>
  <si>
    <t>-906418215</t>
  </si>
  <si>
    <t>-815758531</t>
  </si>
  <si>
    <t>400 - Elektro a sdělovací objekty</t>
  </si>
  <si>
    <t>SO 401 - Rozvody VO</t>
  </si>
  <si>
    <t>01 - Rozvod VO</t>
  </si>
  <si>
    <t>A - Uzemnění</t>
  </si>
  <si>
    <t>B - Kabely a vodiče</t>
  </si>
  <si>
    <t>C - Ukončení vodičů a kabelů</t>
  </si>
  <si>
    <t>D - Ochranné trubky</t>
  </si>
  <si>
    <t>E - Stožáry VO a příslušenství</t>
  </si>
  <si>
    <t xml:space="preserve">    -1 - Osvětlovací stožár bezpaticový - sadový, jednostupňový, kuželový - výška 4m, RAL7021</t>
  </si>
  <si>
    <t xml:space="preserve">    -2 - Osvětlovací stožár bezpaticový - sadový, třístupňový - Výška 8m + výložník L=1,5m</t>
  </si>
  <si>
    <t>F - Svítidla LED pro VO</t>
  </si>
  <si>
    <t>G - Rozvaděč RVO</t>
  </si>
  <si>
    <t>A</t>
  </si>
  <si>
    <t>Uzemnění</t>
  </si>
  <si>
    <t>210220020</t>
  </si>
  <si>
    <t>Montáž uzemňovacího vedení s upevněním, propojením a připojením pomocí svorek v zemi s izolací spojů vodičů FeZn páskou průřezu do 120 mm2 v městské zástavbě</t>
  </si>
  <si>
    <t>1211191367</t>
  </si>
  <si>
    <t>https://podminky.urs.cz/item/CS_URS_2022_01/210220020</t>
  </si>
  <si>
    <t>SMS01</t>
  </si>
  <si>
    <t>Zemnící pozinkovaná páska FeZn 30/4 (0,95kg/1m)</t>
  </si>
  <si>
    <t>KG</t>
  </si>
  <si>
    <t>1844744646</t>
  </si>
  <si>
    <t>BPZN01</t>
  </si>
  <si>
    <t xml:space="preserve">Zinková barva k nátěrům ocelových předmětů a konstrukcí vystavených agresivnímu prostředí </t>
  </si>
  <si>
    <t>-1915489096</t>
  </si>
  <si>
    <t>741410041</t>
  </si>
  <si>
    <t>Montáž uzemňovacího vedení s upevněním, propojením a připojením pomocí svorek v zemi s izolací spojů drátu nebo lana Ø do 10 mm v městské zástavbě</t>
  </si>
  <si>
    <t>-247356116</t>
  </si>
  <si>
    <t>https://podminky.urs.cz/item/CS_URS_2022_01/741410041</t>
  </si>
  <si>
    <t>SMS02</t>
  </si>
  <si>
    <t>Drát ocelový FeZn průměr 10mm, (0,62kg/1m)</t>
  </si>
  <si>
    <t>-1654450274</t>
  </si>
  <si>
    <t>741420022</t>
  </si>
  <si>
    <t>Montáž hromosvodného vedení svorek se 3 a více šrouby</t>
  </si>
  <si>
    <t>951007530</t>
  </si>
  <si>
    <t>https://podminky.urs.cz/item/CS_URS_2022_01/741420022</t>
  </si>
  <si>
    <t>SMS04</t>
  </si>
  <si>
    <t>SR - Svorka křížová 60x60 mm s destičkou, FeZn, Rd 8-10/Fl 30, spojení pásku i kulatiny</t>
  </si>
  <si>
    <t>KS</t>
  </si>
  <si>
    <t>66379757</t>
  </si>
  <si>
    <t>B</t>
  </si>
  <si>
    <t>Kabely a vodiče</t>
  </si>
  <si>
    <t>741122025</t>
  </si>
  <si>
    <t>Montáž kabelů měděných bez ukončení uložených pod omítku plných kulatých (např. CYKY), počtu a průřezu žil 4x16 až 25 mm2</t>
  </si>
  <si>
    <t>-1566890707</t>
  </si>
  <si>
    <t>https://podminky.urs.cz/item/CS_URS_2022_01/741122025</t>
  </si>
  <si>
    <t>22-118</t>
  </si>
  <si>
    <t>Kabel CYKY-J 4x25 mm2</t>
  </si>
  <si>
    <t>-1042902126</t>
  </si>
  <si>
    <t>741122134</t>
  </si>
  <si>
    <t>Montáž kabelů měděných bez ukončení uložených v trubkách zatažených plných kulatých nebo bezhalogenových (např. CYKY) počtu a průřezu žil 4x16 až 25 mm2</t>
  </si>
  <si>
    <t>1897952514</t>
  </si>
  <si>
    <t>https://podminky.urs.cz/item/CS_URS_2022_01/741122134</t>
  </si>
  <si>
    <t>Pol83</t>
  </si>
  <si>
    <t>Kabel CYKY-J 4x16 (4B)</t>
  </si>
  <si>
    <t>-965159260</t>
  </si>
  <si>
    <t>C</t>
  </si>
  <si>
    <t>Ukončení vodičů a kabelů</t>
  </si>
  <si>
    <t>741130006</t>
  </si>
  <si>
    <t>Ukončení vodičů izolovaných s označením a zapojením v rozváděči nebo na přístroji, průřezu žíly do 16 mm2</t>
  </si>
  <si>
    <t>1484194421</t>
  </si>
  <si>
    <t>https://podminky.urs.cz/item/CS_URS_2022_01/741130006</t>
  </si>
  <si>
    <t>741130007</t>
  </si>
  <si>
    <t>Ukončení vodičů izolovaných s označením a zapojením v rozváděči nebo na přístroji, průřezu žíly do 25 mm2</t>
  </si>
  <si>
    <t>1765904141</t>
  </si>
  <si>
    <t>https://podminky.urs.cz/item/CS_URS_2022_01/741130007</t>
  </si>
  <si>
    <t>Ochranné trubky</t>
  </si>
  <si>
    <t>460520163</t>
  </si>
  <si>
    <t>Montáž trubek ochranných uložených volně do rýhy plastových tuhých, vnitřního průměru přes 50 do 90 mm</t>
  </si>
  <si>
    <t>-1430719800</t>
  </si>
  <si>
    <t>https://podminky.urs.cz/item/CS_URS_2022_01/460520163</t>
  </si>
  <si>
    <t>SMS357</t>
  </si>
  <si>
    <t>Trubka ohebná pancéřová plastová, Ø63 mm, rudá</t>
  </si>
  <si>
    <t>-1283759438</t>
  </si>
  <si>
    <t>E</t>
  </si>
  <si>
    <t>Stožáry VO a příslušenství</t>
  </si>
  <si>
    <t>Osvětlovací stožár bezpaticový - sadový, jednostupňový, kuželový - výška 4m, RAL7021</t>
  </si>
  <si>
    <t>210100001</t>
  </si>
  <si>
    <t>Ukončení vodičů izolovaných s označením a zapojením v rozváděči nebo na přístroji průřezu žíly do 2,5 mm2</t>
  </si>
  <si>
    <t>-2082969286</t>
  </si>
  <si>
    <t>https://podminky.urs.cz/item/CS_URS_2022_01/210100001</t>
  </si>
  <si>
    <t>210100014</t>
  </si>
  <si>
    <t>Ukončení vodičů izolovaných s označením a zapojením v rozváděči nebo na přístroji průřezu žíly do 10 mm2</t>
  </si>
  <si>
    <t>172549393</t>
  </si>
  <si>
    <t>https://podminky.urs.cz/item/CS_URS_2022_01/210100014</t>
  </si>
  <si>
    <t>210204011</t>
  </si>
  <si>
    <t>Montáž stožárů osvětlení ocelových samostatně stojících, délky do 12 m</t>
  </si>
  <si>
    <t>449006311</t>
  </si>
  <si>
    <t>https://podminky.urs.cz/item/CS_URS_2022_01/210204011</t>
  </si>
  <si>
    <t>210204201</t>
  </si>
  <si>
    <t>Montáž elektrovýzbroje stožárů osvětlení 1 okruh</t>
  </si>
  <si>
    <t>1447700666</t>
  </si>
  <si>
    <t>https://podminky.urs.cz/item/CS_URS_2022_01/210204201</t>
  </si>
  <si>
    <t>210220452</t>
  </si>
  <si>
    <t>Montáž hromosvodného vedení ochranných prvků a doplňků ochranného pospojování pevně</t>
  </si>
  <si>
    <t>-323311553</t>
  </si>
  <si>
    <t>https://podminky.urs.cz/item/CS_URS_2022_01/210220452</t>
  </si>
  <si>
    <t>741122611</t>
  </si>
  <si>
    <t>Montáž kabelů měděných bez ukončení uložených pevně plných kulatých nebo bezhalogenových (např. CYKY) počtu a průřezu žil 3x1,5 až 6 mm2</t>
  </si>
  <si>
    <t>-1858613304</t>
  </si>
  <si>
    <t>https://podminky.urs.cz/item/CS_URS_2022_01/741122611</t>
  </si>
  <si>
    <t>ST_1_4</t>
  </si>
  <si>
    <t>Osvětlovací stožár bezpaticový - sadový, jednotupňový v=4m nad zemí, žárově zinkovaný dle ČSN EN ISO 1461, barva RAL7021, dvířka 400x65 mm, dřík na vrcholu stožáru Ø60, 36kg</t>
  </si>
  <si>
    <t>-1649292844</t>
  </si>
  <si>
    <t>Pol353</t>
  </si>
  <si>
    <t>Stožárová svorkovnice SV-A 6.35.4</t>
  </si>
  <si>
    <t>54578224</t>
  </si>
  <si>
    <t>Pol354</t>
  </si>
  <si>
    <t>Pojistka tavná NEOZED DO1/E14 6 A, gL/gG</t>
  </si>
  <si>
    <t>1663267</t>
  </si>
  <si>
    <t>Pol355</t>
  </si>
  <si>
    <t xml:space="preserve">Kabel CYKY-J 3x2,5 (3C) </t>
  </si>
  <si>
    <t>1793146720</t>
  </si>
  <si>
    <t>Pol356</t>
  </si>
  <si>
    <t>Vodič H07V-K 10 Z/ZL (CYA 10 zlž)</t>
  </si>
  <si>
    <t>1052283897</t>
  </si>
  <si>
    <t>741320041</t>
  </si>
  <si>
    <t>Montáž pojistek se zapojením vodičů pojistkových částí patron do 60 A se styčným kroužkem</t>
  </si>
  <si>
    <t>-426208965</t>
  </si>
  <si>
    <t>https://podminky.urs.cz/item/CS_URS_2022_01/741320041</t>
  </si>
  <si>
    <t>-2</t>
  </si>
  <si>
    <t>Osvětlovací stožár bezpaticový - sadový, třístupňový - Výška 8m + výložník L=1,5m</t>
  </si>
  <si>
    <t>2134106520</t>
  </si>
  <si>
    <t>-884858450</t>
  </si>
  <si>
    <t>-1753268027</t>
  </si>
  <si>
    <t>210204100</t>
  </si>
  <si>
    <t>Montáž výložníků osvětlení jednoramenných nástěnných, hmotnosti do 35 kg</t>
  </si>
  <si>
    <t>-476954266</t>
  </si>
  <si>
    <t>https://podminky.urs.cz/item/CS_URS_2022_01/210204100</t>
  </si>
  <si>
    <t>220158495</t>
  </si>
  <si>
    <t>-1375678251</t>
  </si>
  <si>
    <t>-361761043</t>
  </si>
  <si>
    <t>ST_2_8</t>
  </si>
  <si>
    <t>Osvětlovací stožár bezpaticový - sadový, třístupňový v=8m, žárově zinkovaný dle ČSN EN ISO 1461, dvířka 400x100 mm, dřík na vrcholu stožáru Ø60x150mm, 67kg</t>
  </si>
  <si>
    <t>128584203</t>
  </si>
  <si>
    <t>VYL_1500</t>
  </si>
  <si>
    <t>Výložník rovný, jednoramenný, na stožár  Ø60 mm, žárově zinkovaný dle ČSN EN ISO 1461, délka 1500mm</t>
  </si>
  <si>
    <t>644191760</t>
  </si>
  <si>
    <t>259552155</t>
  </si>
  <si>
    <t>770274987</t>
  </si>
  <si>
    <t>-1450039017</t>
  </si>
  <si>
    <t>-1307507068</t>
  </si>
  <si>
    <t>-1942606806</t>
  </si>
  <si>
    <t>F</t>
  </si>
  <si>
    <t>Svítidla LED pro VO</t>
  </si>
  <si>
    <t>741373002</t>
  </si>
  <si>
    <t>Montáž svítidel výbojkových se zapojením vodičů průmyslových nebo venkovních na výložník</t>
  </si>
  <si>
    <t>-1989278232</t>
  </si>
  <si>
    <t>https://podminky.urs.cz/item/CS_URS_2022_01/741373002</t>
  </si>
  <si>
    <t>E1</t>
  </si>
  <si>
    <t>Venkovní architektonické svítidlo vyrobeno z hliníkového odlitku s bez nářaďově přístupnou, oddělenou komorou na napáječ, CLO, nastavení časových pásem Δt1, Δt2, Φsvítidlo 3 387 lm, 3000 K,22W, životnost min. 100 000 hodin.Barva RAL 7021.</t>
  </si>
  <si>
    <t>256</t>
  </si>
  <si>
    <t>-735354727</t>
  </si>
  <si>
    <t>Poznámka k položce:_x000D_
Svítidlo musí být před dodáním odsouhlaseno objednatelem a hlavním architektem projektu._x000D_
Barva svítidla musí být shodná s barvou stožáru (RAL7021).</t>
  </si>
  <si>
    <t>E2</t>
  </si>
  <si>
    <t>Venkovní architektonické svítidlo vyrobeno z hliníkového odlitku s bez nářaďově přístupnou, oddělenou komorou na napáječ, CLO, nastavení časových pásem Δt1, Δt2, Φsvítidlo 5 419 lm, 3000 K, 36W životnost min. 100 000 hodin. Barva RAL 7021.</t>
  </si>
  <si>
    <t>-318781588</t>
  </si>
  <si>
    <t>E3</t>
  </si>
  <si>
    <t>Venkovní  svítidlo vyrobeno z hliníkového odlitku s LED čipy s keramickým pouzderm, oddělenou komorou na napáječ, CLO, nastavení časových pásem Δt1, Δt2, Φsvítidlo 11 913 lm, 3000 K, 86W  životnost min. 100 000 hodin.</t>
  </si>
  <si>
    <t>1382829971</t>
  </si>
  <si>
    <t>G</t>
  </si>
  <si>
    <t>Rozvaděč RVO</t>
  </si>
  <si>
    <t>210191515</t>
  </si>
  <si>
    <t xml:space="preserve">Montáž skříní bez zapojení vodičů tenkocementových v pilíři rozpojovacích, typ </t>
  </si>
  <si>
    <t>-408524048</t>
  </si>
  <si>
    <t>https://podminky.urs.cz/item/CS_URS_2022_01/210191515</t>
  </si>
  <si>
    <t>210191519</t>
  </si>
  <si>
    <t>Montáž skříní bez zapojení vodičů tenkocementových v pilíři ostatní konstrukce do základu pro uchycení skříní nebo pilířů</t>
  </si>
  <si>
    <t>1819678919</t>
  </si>
  <si>
    <t>https://podminky.urs.cz/item/CS_URS_2022_01/210191519</t>
  </si>
  <si>
    <t>210191521</t>
  </si>
  <si>
    <t xml:space="preserve">Montáž skříní bez zapojení vodičů tenkocementových v pilíři koncového dílu pro skříně, typ </t>
  </si>
  <si>
    <t>815953699</t>
  </si>
  <si>
    <t>https://podminky.urs.cz/item/CS_URS_2022_01/210191521</t>
  </si>
  <si>
    <t>210191541</t>
  </si>
  <si>
    <t xml:space="preserve">Montáž skříní bez zapojení vodičů tenkocementových v pilíři pilířů pro skříně bez základů, typ </t>
  </si>
  <si>
    <t>-1891410596</t>
  </si>
  <si>
    <t>https://podminky.urs.cz/item/CS_URS_2022_01/210191541</t>
  </si>
  <si>
    <t>RVO</t>
  </si>
  <si>
    <t xml:space="preserve">Rozváděč veřejného osvětlení v pilíři s pojistkovou skříňí SS100, In=40A, IP44/20,1930x800x240mm,6x20B/1, stykače 40A, 1xelektroměr jednosazbový, soumrak.spínač+astrohodiny, přepěťová ochrana  B+C , ČEZ a.s.  </t>
  </si>
  <si>
    <t>kpl</t>
  </si>
  <si>
    <t>806985115</t>
  </si>
  <si>
    <t>02 - Manipulační technika</t>
  </si>
  <si>
    <t>A - Montážní plošina</t>
  </si>
  <si>
    <t>Montážní plošina</t>
  </si>
  <si>
    <t>20-94541</t>
  </si>
  <si>
    <t>Pracovní plošina výsuvná , pracovní výška 8m, nosnost koše: 230 kg</t>
  </si>
  <si>
    <t>hod</t>
  </si>
  <si>
    <t>-1247691781</t>
  </si>
  <si>
    <t>03 - Zemní práce</t>
  </si>
  <si>
    <t>A - Výkop šíře 35cm, hloubky 80cm, zemina třídy 4 + pískové lože - VOLNÝ TEREN</t>
  </si>
  <si>
    <t>B - Výkop šíře 50cm, hloubky 120cm, zemina třídy 4 (zpevněné plochy) + pískové lože - VOZOVKA</t>
  </si>
  <si>
    <t>C - Jáma pro osvělovací stožár v= 4m, rozměr kotevního bloku 500x500x800 mm - 31ks</t>
  </si>
  <si>
    <t>D - Jáma pro osvělovací stožár v= 8m, rozměr kotevního bloku 700x700x1100 mm - 4ks</t>
  </si>
  <si>
    <t>F - Ostatní náklady</t>
  </si>
  <si>
    <t>Výkop šíře 35cm, hloubky 80cm, zemina třídy 4 + pískové lože - VOLNÝ TEREN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</si>
  <si>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</si>
  <si>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II skupiny 4</t>
  </si>
  <si>
    <t>225186137</t>
  </si>
  <si>
    <t>https://podminky.urs.cz/item/CS_URS_2022_01/460161173</t>
  </si>
  <si>
    <t>460431183</t>
  </si>
  <si>
    <t>Zásyp kabelových rýh ručně s přemístění sypaniny ze vzdálenosti do 10 m, s uložením výkopku ve vrstvách včetně zhutnění a úpravy povrchu šířky 35 cm hloubky 80 cm z horniny třídy těžitelnosti II skupiny 4</t>
  </si>
  <si>
    <t>-883040095</t>
  </si>
  <si>
    <t>https://podminky.urs.cz/item/CS_URS_2022_01/460431183</t>
  </si>
  <si>
    <t>460481132</t>
  </si>
  <si>
    <t>Úprava pláně ručně v hornině třídy těžitelnosti II skupiny 4 se zhutněním</t>
  </si>
  <si>
    <t>-1450768658</t>
  </si>
  <si>
    <t>https://podminky.urs.cz/item/CS_URS_2022_01/460481132</t>
  </si>
  <si>
    <t>460490013</t>
  </si>
  <si>
    <t>Výstražná fólie z PVC pro krytí kabelů včetně vyrovnání povrchu rýhy, rozvinutí a uložení fólie šířky do 34 cm</t>
  </si>
  <si>
    <t>883667718</t>
  </si>
  <si>
    <t>https://podminky.urs.cz/item/CS_URS_2022_01/460490013</t>
  </si>
  <si>
    <t>460661112</t>
  </si>
  <si>
    <t>Kabelové lože z písku včetně podsypu, zhutnění a urovnání povrchu pro kabely nn bez zakrytí, šířky přes 35 do 50 cm</t>
  </si>
  <si>
    <t>1595896876</t>
  </si>
  <si>
    <t>https://podminky.urs.cz/item/CS_URS_2022_01/460661112</t>
  </si>
  <si>
    <t>PKLPIS-FRA-0-4</t>
  </si>
  <si>
    <t>Písek kopaný, frakce 0-4, sypná hmotnost cca1650 kg na 1m3</t>
  </si>
  <si>
    <t>-4134758</t>
  </si>
  <si>
    <t>SMS510</t>
  </si>
  <si>
    <t>Fólie výstražná, nad kabely, rudá, blesk, šíře 33cm</t>
  </si>
  <si>
    <t>1589380671</t>
  </si>
  <si>
    <t>Výkop šíře 50cm, hloubky 120cm, zemina třídy 4 (zpevněné plochy) + pískové lože - VOZOVKA</t>
  </si>
  <si>
    <t>460161313</t>
  </si>
  <si>
    <t>Hloubení zapažených i nezapažených kabelových rýh ručně včetně urovnání dna s přemístěním výkopku do vzdálenosti 3 m od okraje jámy nebo s naložením na dopravní prostředek šířky 50 cm hloubky 120 cm v hornině třídy těžitelnosti II skupiny 4</t>
  </si>
  <si>
    <t>973828809</t>
  </si>
  <si>
    <t>https://podminky.urs.cz/item/CS_URS_2022_01/460161313</t>
  </si>
  <si>
    <t>460431333</t>
  </si>
  <si>
    <t>Zásyp kabelových rýh ručně s přemístění sypaniny ze vzdálenosti do 10 m, s uložením výkopku ve vrstvách včetně zhutnění a úpravy povrchu šířky 50 cm hloubky 120 cm z horniny třídy těžitelnosti II skupiny 4</t>
  </si>
  <si>
    <t>-868225533</t>
  </si>
  <si>
    <t>https://podminky.urs.cz/item/CS_URS_2022_01/460431333</t>
  </si>
  <si>
    <t>2107663916</t>
  </si>
  <si>
    <t>272831873</t>
  </si>
  <si>
    <t>1152279302</t>
  </si>
  <si>
    <t>-714537303</t>
  </si>
  <si>
    <t>844135550</t>
  </si>
  <si>
    <t>Jáma pro osvělovací stožár v= 4m, rozměr kotevního bloku 500x500x800 mm - 31ks</t>
  </si>
  <si>
    <t>460120014</t>
  </si>
  <si>
    <t>Zásyp jam ručně s uložením výkopku ve vrstvách a úpravou povrchu s přemístění sypaniny ze vzdálenosti do 10 m se zhutněním z horniny třídy těžitelnosti II skupiny 4</t>
  </si>
  <si>
    <t>2113664825</t>
  </si>
  <si>
    <t>https://podminky.urs.cz/item/CS_URS_2022_01/460120014</t>
  </si>
  <si>
    <t>460131114</t>
  </si>
  <si>
    <t>Hloubení nezapažených jam ručně včetně urovnání dna s přemístěním výkopku do vzdálenosti 3 m od okraje jámy nebo s naložením na dopravní prostředek v hornině třídy těžitelnosti II skupiny 4</t>
  </si>
  <si>
    <t>365343114</t>
  </si>
  <si>
    <t>https://podminky.urs.cz/item/CS_URS_2022_01/460131114</t>
  </si>
  <si>
    <t>460641112</t>
  </si>
  <si>
    <t>Základové konstrukce základ bez bednění do rostlé zeminy z monolitického betonu tř. C 12/15</t>
  </si>
  <si>
    <t>-1404253377</t>
  </si>
  <si>
    <t>https://podminky.urs.cz/item/CS_URS_2022_01/460641112</t>
  </si>
  <si>
    <t>Pol358</t>
  </si>
  <si>
    <t>Betonová směs C12/15</t>
  </si>
  <si>
    <t>-1213611853</t>
  </si>
  <si>
    <t>Pol359</t>
  </si>
  <si>
    <t>Štěrkodrť  frakce 0-63 mm</t>
  </si>
  <si>
    <t>kg</t>
  </si>
  <si>
    <t>2030233162</t>
  </si>
  <si>
    <t>Pol360</t>
  </si>
  <si>
    <t>Štěrkopísek frakce 0-32 mm</t>
  </si>
  <si>
    <t>-2018582059</t>
  </si>
  <si>
    <t>Jáma pro osvělovací stožár v= 8m, rozměr kotevního bloku 700x700x1100 mm - 4ks</t>
  </si>
  <si>
    <t>1079285335</t>
  </si>
  <si>
    <t>-387409875</t>
  </si>
  <si>
    <t>-918544899</t>
  </si>
  <si>
    <t>-871255457</t>
  </si>
  <si>
    <t>1082283440</t>
  </si>
  <si>
    <t>-623462878</t>
  </si>
  <si>
    <t>Ostatní náklady</t>
  </si>
  <si>
    <t>460010022</t>
  </si>
  <si>
    <t>Vytyčení trasy vedení kabelového (podzemního) podél silnice</t>
  </si>
  <si>
    <t>km</t>
  </si>
  <si>
    <t>-688626029</t>
  </si>
  <si>
    <t>https://podminky.urs.cz/item/CS_URS_2022_01/460010022</t>
  </si>
  <si>
    <t>469981111</t>
  </si>
  <si>
    <t>Přesun hmot pro pomocné stavební práce při elektromontážích dopravní vzdálenost do 1 000 m</t>
  </si>
  <si>
    <t>-2077161224</t>
  </si>
  <si>
    <t>https://podminky.urs.cz/item/CS_URS_2022_01/469981111</t>
  </si>
  <si>
    <t>090001000</t>
  </si>
  <si>
    <t>Ostatní náklady - Doprava a přesun hmot na stavbu</t>
  </si>
  <si>
    <t>1024</t>
  </si>
  <si>
    <t>658581957</t>
  </si>
  <si>
    <t>04 - Výchozí revize, dokumentace</t>
  </si>
  <si>
    <t>A - Výchozí revize elektro</t>
  </si>
  <si>
    <t>B - Dokumentace skutečného provedení stavby</t>
  </si>
  <si>
    <t>Výchozí revize elektro</t>
  </si>
  <si>
    <t>741810003</t>
  </si>
  <si>
    <t>Zkoušky a prohlídky elektrických rozvodů a zařízení celková prohlídka a vyhotovení revizní zprávy pro objem montážních prací přes 500 do 1000 tis. Kč</t>
  </si>
  <si>
    <t>1954167370</t>
  </si>
  <si>
    <t>https://podminky.urs.cz/item/CS_URS_2022_01/741810003</t>
  </si>
  <si>
    <t>Dokumentace skutečného provedení stavby</t>
  </si>
  <si>
    <t>013254000</t>
  </si>
  <si>
    <t>607925902</t>
  </si>
  <si>
    <t>900 - Volná řada objektů</t>
  </si>
  <si>
    <t>SO 901 - 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</si>
  <si>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</si>
  <si>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</si>
  <si>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</si>
  <si>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</si>
  <si>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</si>
  <si>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</si>
  <si>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</si>
  <si>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</si>
  <si>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</si>
  <si>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</si>
  <si>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Průzkumné, geodetické a projektové práce geodetické práce před výstavbou</t>
  </si>
  <si>
    <t>-1012589388</t>
  </si>
  <si>
    <t>https://podminky.urs.cz/item/CS_URS_2022_01/012103000</t>
  </si>
  <si>
    <t>" vytýčení hlavních bodů stavby před zahájením stavby autorizovaným geodetem vč. vypracování TZ"</t>
  </si>
  <si>
    <t>" včetně souřadnic a situace- ověřeno kulatým razítkem a dodatkem dle právních předpisů"</t>
  </si>
  <si>
    <t>012203000</t>
  </si>
  <si>
    <t>Průzkumné, geodetické a projektové práce geodetické práce při provádění stavby</t>
  </si>
  <si>
    <t>-1781293321</t>
  </si>
  <si>
    <t>https://podminky.urs.cz/item/CS_URS_2022_01/012203000</t>
  </si>
  <si>
    <t>" vytýčení obvodu a hranic staveniště, objektů stavby a pevných vytyčovacích bodů vč. fixace a obnovení zhotovitelem"</t>
  </si>
  <si>
    <t>"  vyhotovení dokumentace v listinné a digitální podobě"</t>
  </si>
  <si>
    <t>012303000</t>
  </si>
  <si>
    <t>Průzkumné, geodetické a projektové práce geodetické práce po výstavbě</t>
  </si>
  <si>
    <t>2056685126</t>
  </si>
  <si>
    <t>https://podminky.urs.cz/item/CS_URS_2022_01/012303000</t>
  </si>
  <si>
    <t>"geodetické zaměření skutečného provedení stavby"</t>
  </si>
  <si>
    <t>012403000</t>
  </si>
  <si>
    <t>Kartografické práce</t>
  </si>
  <si>
    <t>1371148736</t>
  </si>
  <si>
    <t>https://podminky.urs.cz/item/CS_URS_2022_01/012403000</t>
  </si>
  <si>
    <t>"vyhotovení oddělovacích geometr.plánů pro všechny SO"</t>
  </si>
  <si>
    <t>Průzkumné, geodetické a projektové práce projektové práce dokumentace stavby (výkresová a textová) skutečného provedení stavby</t>
  </si>
  <si>
    <t>1641968607</t>
  </si>
  <si>
    <t>https://podminky.urs.cz/item/CS_URS_2022_01/013254000</t>
  </si>
  <si>
    <t>"dokumentace skutečného provedení stavby"</t>
  </si>
  <si>
    <t>013294000</t>
  </si>
  <si>
    <t>Ostatní dokumentace</t>
  </si>
  <si>
    <t>1476003325</t>
  </si>
  <si>
    <t>https://podminky.urs.cz/item/CS_URS_2022_01/013294000</t>
  </si>
  <si>
    <t xml:space="preserve">"aktualizace vyjádření k existenci inženýrských sítí, pokud do doby zahájení stavby pozbyly platnosti" </t>
  </si>
  <si>
    <t>VRN3</t>
  </si>
  <si>
    <t>Zařízení staveniště</t>
  </si>
  <si>
    <t>030001000</t>
  </si>
  <si>
    <t>Základní rozdělení průvodních činností a nákladů zařízení staveniště</t>
  </si>
  <si>
    <t>-1006650175</t>
  </si>
  <si>
    <t>https://podminky.urs.cz/item/CS_URS_2022_01/030001000</t>
  </si>
  <si>
    <t>Poznámka k položce:_x000D_
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</si>
  <si>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"Zřízení zařízení staveniště vč.případných nutných přípojek energií pro účely provedení stavby"</t>
  </si>
  <si>
    <t>032903000</t>
  </si>
  <si>
    <t>Náklady na provoz a údržbu vybavení staveniště</t>
  </si>
  <si>
    <t>-675982720</t>
  </si>
  <si>
    <t>https://podminky.urs.cz/item/CS_URS_2022_01/032903000</t>
  </si>
  <si>
    <t>Poznámka k položce:_x000D_
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</si>
  <si>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"provoz zařízení staveniště"</t>
  </si>
  <si>
    <t>039103000</t>
  </si>
  <si>
    <t>Rozebrání, bourání a odvoz zařízení staveniště</t>
  </si>
  <si>
    <t>796758826</t>
  </si>
  <si>
    <t>https://podminky.urs.cz/item/CS_URS_2022_01/039103000</t>
  </si>
  <si>
    <t>Poznámka k položce:_x000D_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</si>
  <si>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"náklady spojené s odstraněním zařízení staveniště"</t>
  </si>
  <si>
    <t>VRN4</t>
  </si>
  <si>
    <t>Inženýrská činnost</t>
  </si>
  <si>
    <t>043002000</t>
  </si>
  <si>
    <t>Hlavní tituly průvodních činností a nákladů inženýrská činnost zkoušky a ostatní měření</t>
  </si>
  <si>
    <t>283600570</t>
  </si>
  <si>
    <t>https://podminky.urs.cz/item/CS_URS_2022_01/043002000</t>
  </si>
  <si>
    <t xml:space="preserve">Poznámka k položce:_x000D_
Náklady zhotovitele, související s prováděním zkoušek a revizí předepsaných technickými normami nebo objednatelem a které jsou pro provedení díla nezbytné.			_x000D_
</t>
  </si>
  <si>
    <t>" dle ČSN , TP,TPG, ostatních předpisů, kompletní revize, kompletní tlakové zkoušky, zkoušky únosnosti, zhutnitelnosti apod. dle zadání objednatele "</t>
  </si>
  <si>
    <t>045203000</t>
  </si>
  <si>
    <t>Inženýrská činnost kompletační a koordinační činnost kompletační činnost</t>
  </si>
  <si>
    <t>730574677</t>
  </si>
  <si>
    <t>https://podminky.urs.cz/item/CS_URS_2022_01/045203000</t>
  </si>
  <si>
    <t>"činnosti zhotovitele v průběhu stavby"</t>
  </si>
  <si>
    <t>" fotodokumentace stavby před a po stavbě- ucelené foto změny celé komunikace v jejím průběhu"</t>
  </si>
  <si>
    <t>" zařazení fotek do fotoalba v časové souslednosti s popisem činností a číslem objektu"</t>
  </si>
  <si>
    <t>049103000</t>
  </si>
  <si>
    <t>Inženýrská činnost inženýrská činnost ostatní náklady vzniklé v souvislosti s realizací stavby</t>
  </si>
  <si>
    <t>1491534342</t>
  </si>
  <si>
    <t>https://podminky.urs.cz/item/CS_URS_2022_01/049103000</t>
  </si>
  <si>
    <t xml:space="preserve">"dokladová část dodavatele stavby - evid. odpadů, staveb. deník aj." </t>
  </si>
  <si>
    <t>VRN9</t>
  </si>
  <si>
    <t>091002000</t>
  </si>
  <si>
    <t>Hlavní tituly průvodních činností a nákladů ostatní náklady související s objektem</t>
  </si>
  <si>
    <t>539258445</t>
  </si>
  <si>
    <t>https://podminky.urs.cz/item/CS_URS_2022_01/091002000</t>
  </si>
  <si>
    <t>"  vytýčení  stávajících podzemních inženýrských sítí před zahájením zemních prací a přeložek"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</si>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</sst>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38" fillId="3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915621111" TargetMode="External"/><Relationship Id="rId3" Type="http://schemas.openxmlformats.org/officeDocument/2006/relationships/hyperlink" Target="https://podminky.urs.cz/item/CS_URS_2022_01/915111111" TargetMode="External"/><Relationship Id="rId7" Type="http://schemas.openxmlformats.org/officeDocument/2006/relationships/hyperlink" Target="https://podminky.urs.cz/item/CS_URS_2022_01/915611111" TargetMode="External"/><Relationship Id="rId2" Type="http://schemas.openxmlformats.org/officeDocument/2006/relationships/hyperlink" Target="https://podminky.urs.cz/item/CS_URS_2022_01/914511112" TargetMode="External"/><Relationship Id="rId1" Type="http://schemas.openxmlformats.org/officeDocument/2006/relationships/hyperlink" Target="https://podminky.urs.cz/item/CS_URS_2022_01/914111111" TargetMode="External"/><Relationship Id="rId6" Type="http://schemas.openxmlformats.org/officeDocument/2006/relationships/hyperlink" Target="https://podminky.urs.cz/item/CS_URS_2022_01/915131111" TargetMode="External"/><Relationship Id="rId11" Type="http://schemas.openxmlformats.org/officeDocument/2006/relationships/drawing" Target="../drawings/drawing10.xml"/><Relationship Id="rId5" Type="http://schemas.openxmlformats.org/officeDocument/2006/relationships/hyperlink" Target="https://podminky.urs.cz/item/CS_URS_2022_01/915111121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https://podminky.urs.cz/item/CS_URS_2022_01/915111115" TargetMode="External"/><Relationship Id="rId9" Type="http://schemas.openxmlformats.org/officeDocument/2006/relationships/hyperlink" Target="https://podminky.urs.cz/item/CS_URS_2022_01/99822301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460520163" TargetMode="External"/><Relationship Id="rId13" Type="http://schemas.openxmlformats.org/officeDocument/2006/relationships/hyperlink" Target="https://podminky.urs.cz/item/CS_URS_2022_01/210220452" TargetMode="External"/><Relationship Id="rId18" Type="http://schemas.openxmlformats.org/officeDocument/2006/relationships/hyperlink" Target="https://podminky.urs.cz/item/CS_URS_2022_01/210204011" TargetMode="External"/><Relationship Id="rId26" Type="http://schemas.openxmlformats.org/officeDocument/2006/relationships/hyperlink" Target="https://podminky.urs.cz/item/CS_URS_2022_01/210191519" TargetMode="External"/><Relationship Id="rId3" Type="http://schemas.openxmlformats.org/officeDocument/2006/relationships/hyperlink" Target="https://podminky.urs.cz/item/CS_URS_2022_01/741420022" TargetMode="External"/><Relationship Id="rId21" Type="http://schemas.openxmlformats.org/officeDocument/2006/relationships/hyperlink" Target="https://podminky.urs.cz/item/CS_URS_2022_01/210220452" TargetMode="External"/><Relationship Id="rId7" Type="http://schemas.openxmlformats.org/officeDocument/2006/relationships/hyperlink" Target="https://podminky.urs.cz/item/CS_URS_2022_01/741130007" TargetMode="External"/><Relationship Id="rId12" Type="http://schemas.openxmlformats.org/officeDocument/2006/relationships/hyperlink" Target="https://podminky.urs.cz/item/CS_URS_2022_01/210204201" TargetMode="External"/><Relationship Id="rId17" Type="http://schemas.openxmlformats.org/officeDocument/2006/relationships/hyperlink" Target="https://podminky.urs.cz/item/CS_URS_2022_01/210100014" TargetMode="External"/><Relationship Id="rId25" Type="http://schemas.openxmlformats.org/officeDocument/2006/relationships/hyperlink" Target="https://podminky.urs.cz/item/CS_URS_2022_01/210191515" TargetMode="External"/><Relationship Id="rId2" Type="http://schemas.openxmlformats.org/officeDocument/2006/relationships/hyperlink" Target="https://podminky.urs.cz/item/CS_URS_2022_01/741410041" TargetMode="External"/><Relationship Id="rId16" Type="http://schemas.openxmlformats.org/officeDocument/2006/relationships/hyperlink" Target="https://podminky.urs.cz/item/CS_URS_2022_01/210100001" TargetMode="External"/><Relationship Id="rId20" Type="http://schemas.openxmlformats.org/officeDocument/2006/relationships/hyperlink" Target="https://podminky.urs.cz/item/CS_URS_2022_01/210204201" TargetMode="External"/><Relationship Id="rId29" Type="http://schemas.openxmlformats.org/officeDocument/2006/relationships/printerSettings" Target="../printerSettings/printerSettings15.bin"/><Relationship Id="rId1" Type="http://schemas.openxmlformats.org/officeDocument/2006/relationships/hyperlink" Target="https://podminky.urs.cz/item/CS_URS_2022_01/210220020" TargetMode="External"/><Relationship Id="rId6" Type="http://schemas.openxmlformats.org/officeDocument/2006/relationships/hyperlink" Target="https://podminky.urs.cz/item/CS_URS_2022_01/741130006" TargetMode="External"/><Relationship Id="rId11" Type="http://schemas.openxmlformats.org/officeDocument/2006/relationships/hyperlink" Target="https://podminky.urs.cz/item/CS_URS_2022_01/210204011" TargetMode="External"/><Relationship Id="rId24" Type="http://schemas.openxmlformats.org/officeDocument/2006/relationships/hyperlink" Target="https://podminky.urs.cz/item/CS_URS_2022_01/741373002" TargetMode="External"/><Relationship Id="rId5" Type="http://schemas.openxmlformats.org/officeDocument/2006/relationships/hyperlink" Target="https://podminky.urs.cz/item/CS_URS_2022_01/741122134" TargetMode="External"/><Relationship Id="rId15" Type="http://schemas.openxmlformats.org/officeDocument/2006/relationships/hyperlink" Target="https://podminky.urs.cz/item/CS_URS_2022_01/741320041" TargetMode="External"/><Relationship Id="rId23" Type="http://schemas.openxmlformats.org/officeDocument/2006/relationships/hyperlink" Target="https://podminky.urs.cz/item/CS_URS_2022_01/741320041" TargetMode="External"/><Relationship Id="rId28" Type="http://schemas.openxmlformats.org/officeDocument/2006/relationships/hyperlink" Target="https://podminky.urs.cz/item/CS_URS_2022_01/210191541" TargetMode="External"/><Relationship Id="rId10" Type="http://schemas.openxmlformats.org/officeDocument/2006/relationships/hyperlink" Target="https://podminky.urs.cz/item/CS_URS_2022_01/210100014" TargetMode="External"/><Relationship Id="rId19" Type="http://schemas.openxmlformats.org/officeDocument/2006/relationships/hyperlink" Target="https://podminky.urs.cz/item/CS_URS_2022_01/210204100" TargetMode="External"/><Relationship Id="rId4" Type="http://schemas.openxmlformats.org/officeDocument/2006/relationships/hyperlink" Target="https://podminky.urs.cz/item/CS_URS_2022_01/741122025" TargetMode="External"/><Relationship Id="rId9" Type="http://schemas.openxmlformats.org/officeDocument/2006/relationships/hyperlink" Target="https://podminky.urs.cz/item/CS_URS_2022_01/210100001" TargetMode="External"/><Relationship Id="rId14" Type="http://schemas.openxmlformats.org/officeDocument/2006/relationships/hyperlink" Target="https://podminky.urs.cz/item/CS_URS_2022_01/741122611" TargetMode="External"/><Relationship Id="rId22" Type="http://schemas.openxmlformats.org/officeDocument/2006/relationships/hyperlink" Target="https://podminky.urs.cz/item/CS_URS_2022_01/741122611" TargetMode="External"/><Relationship Id="rId27" Type="http://schemas.openxmlformats.org/officeDocument/2006/relationships/hyperlink" Target="https://podminky.urs.cz/item/CS_URS_2022_01/210191521" TargetMode="External"/><Relationship Id="rId30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460481132" TargetMode="External"/><Relationship Id="rId13" Type="http://schemas.openxmlformats.org/officeDocument/2006/relationships/hyperlink" Target="https://podminky.urs.cz/item/CS_URS_2022_01/460641112" TargetMode="External"/><Relationship Id="rId18" Type="http://schemas.openxmlformats.org/officeDocument/2006/relationships/hyperlink" Target="https://podminky.urs.cz/item/CS_URS_2022_01/469981111" TargetMode="External"/><Relationship Id="rId3" Type="http://schemas.openxmlformats.org/officeDocument/2006/relationships/hyperlink" Target="https://podminky.urs.cz/item/CS_URS_2022_01/460481132" TargetMode="External"/><Relationship Id="rId7" Type="http://schemas.openxmlformats.org/officeDocument/2006/relationships/hyperlink" Target="https://podminky.urs.cz/item/CS_URS_2022_01/460431333" TargetMode="External"/><Relationship Id="rId12" Type="http://schemas.openxmlformats.org/officeDocument/2006/relationships/hyperlink" Target="https://podminky.urs.cz/item/CS_URS_2022_01/460131114" TargetMode="External"/><Relationship Id="rId17" Type="http://schemas.openxmlformats.org/officeDocument/2006/relationships/hyperlink" Target="https://podminky.urs.cz/item/CS_URS_2022_01/460010022" TargetMode="External"/><Relationship Id="rId2" Type="http://schemas.openxmlformats.org/officeDocument/2006/relationships/hyperlink" Target="https://podminky.urs.cz/item/CS_URS_2022_01/460431183" TargetMode="External"/><Relationship Id="rId16" Type="http://schemas.openxmlformats.org/officeDocument/2006/relationships/hyperlink" Target="https://podminky.urs.cz/item/CS_URS_2022_01/460641112" TargetMode="External"/><Relationship Id="rId20" Type="http://schemas.openxmlformats.org/officeDocument/2006/relationships/drawing" Target="../drawings/drawing17.xml"/><Relationship Id="rId1" Type="http://schemas.openxmlformats.org/officeDocument/2006/relationships/hyperlink" Target="https://podminky.urs.cz/item/CS_URS_2022_01/460161173" TargetMode="External"/><Relationship Id="rId6" Type="http://schemas.openxmlformats.org/officeDocument/2006/relationships/hyperlink" Target="https://podminky.urs.cz/item/CS_URS_2022_01/460161313" TargetMode="External"/><Relationship Id="rId11" Type="http://schemas.openxmlformats.org/officeDocument/2006/relationships/hyperlink" Target="https://podminky.urs.cz/item/CS_URS_2022_01/460120014" TargetMode="External"/><Relationship Id="rId5" Type="http://schemas.openxmlformats.org/officeDocument/2006/relationships/hyperlink" Target="https://podminky.urs.cz/item/CS_URS_2022_01/460661112" TargetMode="External"/><Relationship Id="rId15" Type="http://schemas.openxmlformats.org/officeDocument/2006/relationships/hyperlink" Target="https://podminky.urs.cz/item/CS_URS_2022_01/460131114" TargetMode="External"/><Relationship Id="rId10" Type="http://schemas.openxmlformats.org/officeDocument/2006/relationships/hyperlink" Target="https://podminky.urs.cz/item/CS_URS_2022_01/460661112" TargetMode="External"/><Relationship Id="rId19" Type="http://schemas.openxmlformats.org/officeDocument/2006/relationships/printerSettings" Target="../printerSettings/printerSettings17.bin"/><Relationship Id="rId4" Type="http://schemas.openxmlformats.org/officeDocument/2006/relationships/hyperlink" Target="https://podminky.urs.cz/item/CS_URS_2022_01/460490013" TargetMode="External"/><Relationship Id="rId9" Type="http://schemas.openxmlformats.org/officeDocument/2006/relationships/hyperlink" Target="https://podminky.urs.cz/item/CS_URS_2022_01/460490013" TargetMode="External"/><Relationship Id="rId14" Type="http://schemas.openxmlformats.org/officeDocument/2006/relationships/hyperlink" Target="https://podminky.urs.cz/item/CS_URS_2022_01/460120014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podminky.urs.cz/item/CS_URS_2022_01/741810003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032903000" TargetMode="External"/><Relationship Id="rId13" Type="http://schemas.openxmlformats.org/officeDocument/2006/relationships/hyperlink" Target="https://podminky.urs.cz/item/CS_URS_2022_01/091002000" TargetMode="External"/><Relationship Id="rId3" Type="http://schemas.openxmlformats.org/officeDocument/2006/relationships/hyperlink" Target="https://podminky.urs.cz/item/CS_URS_2022_01/012303000" TargetMode="External"/><Relationship Id="rId7" Type="http://schemas.openxmlformats.org/officeDocument/2006/relationships/hyperlink" Target="https://podminky.urs.cz/item/CS_URS_2022_01/030001000" TargetMode="External"/><Relationship Id="rId12" Type="http://schemas.openxmlformats.org/officeDocument/2006/relationships/hyperlink" Target="https://podminky.urs.cz/item/CS_URS_2022_01/049103000" TargetMode="External"/><Relationship Id="rId2" Type="http://schemas.openxmlformats.org/officeDocument/2006/relationships/hyperlink" Target="https://podminky.urs.cz/item/CS_URS_2022_01/012203000" TargetMode="External"/><Relationship Id="rId1" Type="http://schemas.openxmlformats.org/officeDocument/2006/relationships/hyperlink" Target="https://podminky.urs.cz/item/CS_URS_2022_01/012103000" TargetMode="External"/><Relationship Id="rId6" Type="http://schemas.openxmlformats.org/officeDocument/2006/relationships/hyperlink" Target="https://podminky.urs.cz/item/CS_URS_2022_01/013294000" TargetMode="External"/><Relationship Id="rId11" Type="http://schemas.openxmlformats.org/officeDocument/2006/relationships/hyperlink" Target="https://podminky.urs.cz/item/CS_URS_2022_01/045203000" TargetMode="External"/><Relationship Id="rId5" Type="http://schemas.openxmlformats.org/officeDocument/2006/relationships/hyperlink" Target="https://podminky.urs.cz/item/CS_URS_2022_01/013254000" TargetMode="External"/><Relationship Id="rId15" Type="http://schemas.openxmlformats.org/officeDocument/2006/relationships/drawing" Target="../drawings/drawing19.xml"/><Relationship Id="rId10" Type="http://schemas.openxmlformats.org/officeDocument/2006/relationships/hyperlink" Target="https://podminky.urs.cz/item/CS_URS_2022_01/043002000" TargetMode="External"/><Relationship Id="rId4" Type="http://schemas.openxmlformats.org/officeDocument/2006/relationships/hyperlink" Target="https://podminky.urs.cz/item/CS_URS_2022_01/012403000" TargetMode="External"/><Relationship Id="rId9" Type="http://schemas.openxmlformats.org/officeDocument/2006/relationships/hyperlink" Target="https://podminky.urs.cz/item/CS_URS_2022_01/039103000" TargetMode="External"/><Relationship Id="rId1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51101201" TargetMode="External"/><Relationship Id="rId18" Type="http://schemas.openxmlformats.org/officeDocument/2006/relationships/hyperlink" Target="https://podminky.urs.cz/item/CS_URS_2022_01/171251201" TargetMode="External"/><Relationship Id="rId26" Type="http://schemas.openxmlformats.org/officeDocument/2006/relationships/hyperlink" Target="https://podminky.urs.cz/item/CS_URS_2022_01/129001101" TargetMode="External"/><Relationship Id="rId39" Type="http://schemas.openxmlformats.org/officeDocument/2006/relationships/hyperlink" Target="https://podminky.urs.cz/item/CS_URS_2022_01/892312121" TargetMode="External"/><Relationship Id="rId21" Type="http://schemas.openxmlformats.org/officeDocument/2006/relationships/hyperlink" Target="https://podminky.urs.cz/item/CS_URS_2022_01/877355121" TargetMode="External"/><Relationship Id="rId34" Type="http://schemas.openxmlformats.org/officeDocument/2006/relationships/hyperlink" Target="https://podminky.urs.cz/item/CS_URS_2022_01/451572111" TargetMode="External"/><Relationship Id="rId42" Type="http://schemas.openxmlformats.org/officeDocument/2006/relationships/hyperlink" Target="https://podminky.urs.cz/item/CS_URS_2022_01/997221615" TargetMode="External"/><Relationship Id="rId7" Type="http://schemas.openxmlformats.org/officeDocument/2006/relationships/hyperlink" Target="https://podminky.urs.cz/item/CS_URS_2022_01/171152111" TargetMode="External"/><Relationship Id="rId2" Type="http://schemas.openxmlformats.org/officeDocument/2006/relationships/hyperlink" Target="https://podminky.urs.cz/item/CS_URS_2022_01/122251105" TargetMode="External"/><Relationship Id="rId16" Type="http://schemas.openxmlformats.org/officeDocument/2006/relationships/hyperlink" Target="https://podminky.urs.cz/item/CS_URS_2022_01/151101311" TargetMode="External"/><Relationship Id="rId29" Type="http://schemas.openxmlformats.org/officeDocument/2006/relationships/hyperlink" Target="https://podminky.urs.cz/item/CS_URS_2022_01/151101111" TargetMode="External"/><Relationship Id="rId1" Type="http://schemas.openxmlformats.org/officeDocument/2006/relationships/hyperlink" Target="https://podminky.urs.cz/item/CS_URS_2022_01/113151111" TargetMode="External"/><Relationship Id="rId6" Type="http://schemas.openxmlformats.org/officeDocument/2006/relationships/hyperlink" Target="https://podminky.urs.cz/item/CS_URS_2022_01/167151111" TargetMode="External"/><Relationship Id="rId11" Type="http://schemas.openxmlformats.org/officeDocument/2006/relationships/hyperlink" Target="https://podminky.urs.cz/item/CS_URS_2022_01/564851111" TargetMode="External"/><Relationship Id="rId24" Type="http://schemas.openxmlformats.org/officeDocument/2006/relationships/hyperlink" Target="https://podminky.urs.cz/item/CS_URS_2022_01/894812249" TargetMode="External"/><Relationship Id="rId32" Type="http://schemas.openxmlformats.org/officeDocument/2006/relationships/hyperlink" Target="https://podminky.urs.cz/item/CS_URS_2022_01/174151101" TargetMode="External"/><Relationship Id="rId37" Type="http://schemas.openxmlformats.org/officeDocument/2006/relationships/hyperlink" Target="https://podminky.urs.cz/item/CS_URS_2022_01/877315221" TargetMode="External"/><Relationship Id="rId40" Type="http://schemas.openxmlformats.org/officeDocument/2006/relationships/hyperlink" Target="https://podminky.urs.cz/item/CS_URS_2022_01/997221561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2_01/162351103" TargetMode="External"/><Relationship Id="rId15" Type="http://schemas.openxmlformats.org/officeDocument/2006/relationships/hyperlink" Target="https://podminky.urs.cz/item/CS_URS_2022_01/151101301" TargetMode="External"/><Relationship Id="rId23" Type="http://schemas.openxmlformats.org/officeDocument/2006/relationships/hyperlink" Target="https://podminky.urs.cz/item/CS_URS_2022_01/894812241" TargetMode="External"/><Relationship Id="rId28" Type="http://schemas.openxmlformats.org/officeDocument/2006/relationships/hyperlink" Target="https://podminky.urs.cz/item/CS_URS_2022_01/151101101" TargetMode="External"/><Relationship Id="rId36" Type="http://schemas.openxmlformats.org/officeDocument/2006/relationships/hyperlink" Target="https://podminky.urs.cz/item/CS_URS_2022_01/877315211" TargetMode="External"/><Relationship Id="rId10" Type="http://schemas.openxmlformats.org/officeDocument/2006/relationships/hyperlink" Target="https://podminky.urs.cz/item/CS_URS_2022_01/181152302" TargetMode="External"/><Relationship Id="rId19" Type="http://schemas.openxmlformats.org/officeDocument/2006/relationships/hyperlink" Target="https://podminky.urs.cz/item/CS_URS_2022_01/174151101" TargetMode="External"/><Relationship Id="rId31" Type="http://schemas.openxmlformats.org/officeDocument/2006/relationships/hyperlink" Target="https://podminky.urs.cz/item/CS_URS_2022_01/171251201" TargetMode="External"/><Relationship Id="rId44" Type="http://schemas.openxmlformats.org/officeDocument/2006/relationships/hyperlink" Target="https://podminky.urs.cz/item/CS_URS_2022_01/998225111" TargetMode="External"/><Relationship Id="rId4" Type="http://schemas.openxmlformats.org/officeDocument/2006/relationships/hyperlink" Target="https://podminky.urs.cz/item/CS_URS_2022_01/129951123" TargetMode="External"/><Relationship Id="rId9" Type="http://schemas.openxmlformats.org/officeDocument/2006/relationships/hyperlink" Target="https://podminky.urs.cz/item/CS_URS_2022_01/171251201" TargetMode="External"/><Relationship Id="rId14" Type="http://schemas.openxmlformats.org/officeDocument/2006/relationships/hyperlink" Target="https://podminky.urs.cz/item/CS_URS_2022_01/151101211" TargetMode="External"/><Relationship Id="rId22" Type="http://schemas.openxmlformats.org/officeDocument/2006/relationships/hyperlink" Target="https://podminky.urs.cz/item/CS_URS_2022_01/894812231" TargetMode="External"/><Relationship Id="rId27" Type="http://schemas.openxmlformats.org/officeDocument/2006/relationships/hyperlink" Target="https://podminky.urs.cz/item/CS_URS_2022_01/132251102" TargetMode="External"/><Relationship Id="rId30" Type="http://schemas.openxmlformats.org/officeDocument/2006/relationships/hyperlink" Target="https://podminky.urs.cz/item/CS_URS_2022_01/162351103" TargetMode="External"/><Relationship Id="rId35" Type="http://schemas.openxmlformats.org/officeDocument/2006/relationships/hyperlink" Target="https://podminky.urs.cz/item/CS_URS_2022_01/871315221" TargetMode="External"/><Relationship Id="rId43" Type="http://schemas.openxmlformats.org/officeDocument/2006/relationships/hyperlink" Target="https://podminky.urs.cz/item/CS_URS_2022_01/997221625" TargetMode="External"/><Relationship Id="rId8" Type="http://schemas.openxmlformats.org/officeDocument/2006/relationships/hyperlink" Target="https://podminky.urs.cz/item/CS_URS_2022_01/171152112" TargetMode="External"/><Relationship Id="rId3" Type="http://schemas.openxmlformats.org/officeDocument/2006/relationships/hyperlink" Target="https://podminky.urs.cz/item/CS_URS_2022_01/129951121" TargetMode="External"/><Relationship Id="rId12" Type="http://schemas.openxmlformats.org/officeDocument/2006/relationships/hyperlink" Target="https://podminky.urs.cz/item/CS_URS_2022_01/133251101" TargetMode="External"/><Relationship Id="rId17" Type="http://schemas.openxmlformats.org/officeDocument/2006/relationships/hyperlink" Target="https://podminky.urs.cz/item/CS_URS_2022_01/162351103" TargetMode="External"/><Relationship Id="rId25" Type="http://schemas.openxmlformats.org/officeDocument/2006/relationships/hyperlink" Target="https://podminky.urs.cz/item/CS_URS_2022_01/894812267" TargetMode="External"/><Relationship Id="rId33" Type="http://schemas.openxmlformats.org/officeDocument/2006/relationships/hyperlink" Target="https://podminky.urs.cz/item/CS_URS_2022_01/175111101" TargetMode="External"/><Relationship Id="rId38" Type="http://schemas.openxmlformats.org/officeDocument/2006/relationships/hyperlink" Target="https://podminky.urs.cz/item/CS_URS_2022_01/877375121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https://podminky.urs.cz/item/CS_URS_2022_01/451572111" TargetMode="External"/><Relationship Id="rId41" Type="http://schemas.openxmlformats.org/officeDocument/2006/relationships/hyperlink" Target="https://podminky.urs.cz/item/CS_URS_2022_01/997221569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73191111" TargetMode="External"/><Relationship Id="rId13" Type="http://schemas.openxmlformats.org/officeDocument/2006/relationships/hyperlink" Target="https://podminky.urs.cz/item/CS_URS_2022_01/916991121" TargetMode="External"/><Relationship Id="rId18" Type="http://schemas.openxmlformats.org/officeDocument/2006/relationships/hyperlink" Target="https://podminky.urs.cz/item/CS_URS_2022_01/997221551" TargetMode="External"/><Relationship Id="rId3" Type="http://schemas.openxmlformats.org/officeDocument/2006/relationships/hyperlink" Target="https://podminky.urs.cz/item/CS_URS_2022_01/167151111" TargetMode="External"/><Relationship Id="rId21" Type="http://schemas.openxmlformats.org/officeDocument/2006/relationships/hyperlink" Target="https://podminky.urs.cz/item/CS_URS_2022_01/998225111" TargetMode="External"/><Relationship Id="rId7" Type="http://schemas.openxmlformats.org/officeDocument/2006/relationships/hyperlink" Target="https://podminky.urs.cz/item/CS_URS_2022_01/577156111" TargetMode="External"/><Relationship Id="rId12" Type="http://schemas.openxmlformats.org/officeDocument/2006/relationships/hyperlink" Target="https://podminky.urs.cz/item/CS_URS_2022_01/916131213" TargetMode="External"/><Relationship Id="rId17" Type="http://schemas.openxmlformats.org/officeDocument/2006/relationships/hyperlink" Target="https://podminky.urs.cz/item/CS_URS_2022_01/938909331" TargetMode="External"/><Relationship Id="rId2" Type="http://schemas.openxmlformats.org/officeDocument/2006/relationships/hyperlink" Target="https://podminky.urs.cz/item/CS_URS_2022_01/162351103" TargetMode="External"/><Relationship Id="rId16" Type="http://schemas.openxmlformats.org/officeDocument/2006/relationships/hyperlink" Target="https://podminky.urs.cz/item/CS_URS_2022_01/919735112" TargetMode="External"/><Relationship Id="rId20" Type="http://schemas.openxmlformats.org/officeDocument/2006/relationships/hyperlink" Target="https://podminky.urs.cz/item/CS_URS_2022_01/997221645" TargetMode="External"/><Relationship Id="rId1" Type="http://schemas.openxmlformats.org/officeDocument/2006/relationships/hyperlink" Target="https://podminky.urs.cz/item/CS_URS_2022_01/113154123" TargetMode="External"/><Relationship Id="rId6" Type="http://schemas.openxmlformats.org/officeDocument/2006/relationships/hyperlink" Target="https://podminky.urs.cz/item/CS_URS_2022_01/566401111" TargetMode="External"/><Relationship Id="rId11" Type="http://schemas.openxmlformats.org/officeDocument/2006/relationships/hyperlink" Target="https://podminky.urs.cz/item/CS_URS_2022_01/916111123" TargetMode="External"/><Relationship Id="rId5" Type="http://schemas.openxmlformats.org/officeDocument/2006/relationships/hyperlink" Target="https://podminky.urs.cz/item/CS_URS_2022_01/182251101" TargetMode="External"/><Relationship Id="rId15" Type="http://schemas.openxmlformats.org/officeDocument/2006/relationships/hyperlink" Target="https://podminky.urs.cz/item/CS_URS_2022_01/919735111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podminky.urs.cz/item/CS_URS_2022_01/577134111" TargetMode="External"/><Relationship Id="rId19" Type="http://schemas.openxmlformats.org/officeDocument/2006/relationships/hyperlink" Target="https://podminky.urs.cz/item/CS_URS_2022_01/997221559" TargetMode="External"/><Relationship Id="rId4" Type="http://schemas.openxmlformats.org/officeDocument/2006/relationships/hyperlink" Target="https://podminky.urs.cz/item/CS_URS_2022_01/171151111" TargetMode="External"/><Relationship Id="rId9" Type="http://schemas.openxmlformats.org/officeDocument/2006/relationships/hyperlink" Target="https://podminky.urs.cz/item/CS_URS_2022_01/573231106" TargetMode="External"/><Relationship Id="rId14" Type="http://schemas.openxmlformats.org/officeDocument/2006/relationships/hyperlink" Target="https://podminky.urs.cz/item/CS_URS_2022_01/919732211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71251201" TargetMode="External"/><Relationship Id="rId13" Type="http://schemas.openxmlformats.org/officeDocument/2006/relationships/hyperlink" Target="https://podminky.urs.cz/item/CS_URS_2022_01/430321515" TargetMode="External"/><Relationship Id="rId18" Type="http://schemas.openxmlformats.org/officeDocument/2006/relationships/hyperlink" Target="https://podminky.urs.cz/item/CS_URS_2022_01/564851111" TargetMode="External"/><Relationship Id="rId26" Type="http://schemas.openxmlformats.org/officeDocument/2006/relationships/hyperlink" Target="https://podminky.urs.cz/item/CS_URS_2022_01/998223011" TargetMode="External"/><Relationship Id="rId3" Type="http://schemas.openxmlformats.org/officeDocument/2006/relationships/hyperlink" Target="https://podminky.urs.cz/item/CS_URS_2022_01/162351103" TargetMode="External"/><Relationship Id="rId21" Type="http://schemas.openxmlformats.org/officeDocument/2006/relationships/hyperlink" Target="https://podminky.urs.cz/item/CS_URS_2022_01/916231213" TargetMode="External"/><Relationship Id="rId7" Type="http://schemas.openxmlformats.org/officeDocument/2006/relationships/hyperlink" Target="https://podminky.urs.cz/item/CS_URS_2022_01/171152112" TargetMode="External"/><Relationship Id="rId12" Type="http://schemas.openxmlformats.org/officeDocument/2006/relationships/hyperlink" Target="https://podminky.urs.cz/item/CS_URS_2022_01/334121110" TargetMode="External"/><Relationship Id="rId17" Type="http://schemas.openxmlformats.org/officeDocument/2006/relationships/hyperlink" Target="https://podminky.urs.cz/item/CS_URS_2022_01/451313531" TargetMode="External"/><Relationship Id="rId25" Type="http://schemas.openxmlformats.org/officeDocument/2006/relationships/hyperlink" Target="https://podminky.urs.cz/item/CS_URS_2022_01/997221615" TargetMode="External"/><Relationship Id="rId2" Type="http://schemas.openxmlformats.org/officeDocument/2006/relationships/hyperlink" Target="https://podminky.urs.cz/item/CS_URS_2022_01/129951121" TargetMode="External"/><Relationship Id="rId16" Type="http://schemas.openxmlformats.org/officeDocument/2006/relationships/hyperlink" Target="https://podminky.urs.cz/item/CS_URS_2022_01/431351122" TargetMode="External"/><Relationship Id="rId20" Type="http://schemas.openxmlformats.org/officeDocument/2006/relationships/hyperlink" Target="https://podminky.urs.cz/item/CS_URS_2022_01/596211210" TargetMode="External"/><Relationship Id="rId1" Type="http://schemas.openxmlformats.org/officeDocument/2006/relationships/hyperlink" Target="https://podminky.urs.cz/item/CS_URS_2022_01/122252204" TargetMode="External"/><Relationship Id="rId6" Type="http://schemas.openxmlformats.org/officeDocument/2006/relationships/hyperlink" Target="https://podminky.urs.cz/item/CS_URS_2022_01/171152111" TargetMode="External"/><Relationship Id="rId11" Type="http://schemas.openxmlformats.org/officeDocument/2006/relationships/hyperlink" Target="https://podminky.urs.cz/item/CS_URS_2022_01/213311113" TargetMode="External"/><Relationship Id="rId24" Type="http://schemas.openxmlformats.org/officeDocument/2006/relationships/hyperlink" Target="https://podminky.urs.cz/item/CS_URS_2022_01/997221569" TargetMode="External"/><Relationship Id="rId5" Type="http://schemas.openxmlformats.org/officeDocument/2006/relationships/hyperlink" Target="https://podminky.urs.cz/item/CS_URS_2022_01/171151111" TargetMode="External"/><Relationship Id="rId15" Type="http://schemas.openxmlformats.org/officeDocument/2006/relationships/hyperlink" Target="https://podminky.urs.cz/item/CS_URS_2022_01/431351121" TargetMode="External"/><Relationship Id="rId23" Type="http://schemas.openxmlformats.org/officeDocument/2006/relationships/hyperlink" Target="https://podminky.urs.cz/item/CS_URS_2022_01/997221561" TargetMode="External"/><Relationship Id="rId28" Type="http://schemas.openxmlformats.org/officeDocument/2006/relationships/drawing" Target="../drawings/drawing4.xml"/><Relationship Id="rId10" Type="http://schemas.openxmlformats.org/officeDocument/2006/relationships/hyperlink" Target="https://podminky.urs.cz/item/CS_URS_2022_01/182251101" TargetMode="External"/><Relationship Id="rId19" Type="http://schemas.openxmlformats.org/officeDocument/2006/relationships/hyperlink" Target="https://podminky.urs.cz/item/CS_URS_2022_01/591211111" TargetMode="External"/><Relationship Id="rId4" Type="http://schemas.openxmlformats.org/officeDocument/2006/relationships/hyperlink" Target="https://podminky.urs.cz/item/CS_URS_2022_01/167151111" TargetMode="External"/><Relationship Id="rId9" Type="http://schemas.openxmlformats.org/officeDocument/2006/relationships/hyperlink" Target="https://podminky.urs.cz/item/CS_URS_2022_01/181152302" TargetMode="External"/><Relationship Id="rId14" Type="http://schemas.openxmlformats.org/officeDocument/2006/relationships/hyperlink" Target="https://podminky.urs.cz/item/CS_URS_2022_01/430361821" TargetMode="External"/><Relationship Id="rId22" Type="http://schemas.openxmlformats.org/officeDocument/2006/relationships/hyperlink" Target="https://podminky.urs.cz/item/CS_URS_2022_01/916991121" TargetMode="External"/><Relationship Id="rId27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81152302" TargetMode="External"/><Relationship Id="rId13" Type="http://schemas.openxmlformats.org/officeDocument/2006/relationships/hyperlink" Target="https://podminky.urs.cz/item/CS_URS_2022_01/997221625" TargetMode="External"/><Relationship Id="rId3" Type="http://schemas.openxmlformats.org/officeDocument/2006/relationships/hyperlink" Target="https://podminky.urs.cz/item/CS_URS_2022_01/162351103" TargetMode="External"/><Relationship Id="rId7" Type="http://schemas.openxmlformats.org/officeDocument/2006/relationships/hyperlink" Target="https://podminky.urs.cz/item/CS_URS_2022_01/171251201" TargetMode="External"/><Relationship Id="rId12" Type="http://schemas.openxmlformats.org/officeDocument/2006/relationships/hyperlink" Target="https://podminky.urs.cz/item/CS_URS_2022_01/997221615" TargetMode="External"/><Relationship Id="rId2" Type="http://schemas.openxmlformats.org/officeDocument/2006/relationships/hyperlink" Target="https://podminky.urs.cz/item/CS_URS_2022_01/129951121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s://podminky.urs.cz/item/CS_URS_2022_01/122251105" TargetMode="External"/><Relationship Id="rId6" Type="http://schemas.openxmlformats.org/officeDocument/2006/relationships/hyperlink" Target="https://podminky.urs.cz/item/CS_URS_2022_01/171152112" TargetMode="External"/><Relationship Id="rId11" Type="http://schemas.openxmlformats.org/officeDocument/2006/relationships/hyperlink" Target="https://podminky.urs.cz/item/CS_URS_2022_01/997221569" TargetMode="External"/><Relationship Id="rId5" Type="http://schemas.openxmlformats.org/officeDocument/2006/relationships/hyperlink" Target="https://podminky.urs.cz/item/CS_URS_2022_01/171152111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podminky.urs.cz/item/CS_URS_2022_01/997221561" TargetMode="External"/><Relationship Id="rId4" Type="http://schemas.openxmlformats.org/officeDocument/2006/relationships/hyperlink" Target="https://podminky.urs.cz/item/CS_URS_2022_01/167151111" TargetMode="External"/><Relationship Id="rId9" Type="http://schemas.openxmlformats.org/officeDocument/2006/relationships/hyperlink" Target="https://podminky.urs.cz/item/CS_URS_2022_01/564851111" TargetMode="External"/><Relationship Id="rId14" Type="http://schemas.openxmlformats.org/officeDocument/2006/relationships/hyperlink" Target="https://podminky.urs.cz/item/CS_URS_2022_01/9982230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66401111" TargetMode="External"/><Relationship Id="rId13" Type="http://schemas.openxmlformats.org/officeDocument/2006/relationships/hyperlink" Target="https://podminky.urs.cz/item/CS_URS_2022_01/916131213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podminky.urs.cz/item/CS_URS_2022_01/171151111" TargetMode="External"/><Relationship Id="rId7" Type="http://schemas.openxmlformats.org/officeDocument/2006/relationships/hyperlink" Target="https://podminky.urs.cz/item/CS_URS_2022_01/451313531" TargetMode="External"/><Relationship Id="rId12" Type="http://schemas.openxmlformats.org/officeDocument/2006/relationships/hyperlink" Target="https://podminky.urs.cz/item/CS_URS_2022_01/916132112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https://podminky.urs.cz/item/CS_URS_2022_01/167151111" TargetMode="External"/><Relationship Id="rId16" Type="http://schemas.openxmlformats.org/officeDocument/2006/relationships/hyperlink" Target="https://podminky.urs.cz/item/CS_URS_2022_01/998223011" TargetMode="External"/><Relationship Id="rId1" Type="http://schemas.openxmlformats.org/officeDocument/2006/relationships/hyperlink" Target="https://podminky.urs.cz/item/CS_URS_2022_01/162351103" TargetMode="External"/><Relationship Id="rId6" Type="http://schemas.openxmlformats.org/officeDocument/2006/relationships/hyperlink" Target="https://podminky.urs.cz/item/CS_URS_2022_01/334121110" TargetMode="External"/><Relationship Id="rId11" Type="http://schemas.openxmlformats.org/officeDocument/2006/relationships/hyperlink" Target="https://podminky.urs.cz/item/CS_URS_2022_01/596811312" TargetMode="External"/><Relationship Id="rId5" Type="http://schemas.openxmlformats.org/officeDocument/2006/relationships/hyperlink" Target="https://podminky.urs.cz/item/CS_URS_2022_01/213311113" TargetMode="External"/><Relationship Id="rId15" Type="http://schemas.openxmlformats.org/officeDocument/2006/relationships/hyperlink" Target="https://podminky.urs.cz/item/CS_URS_2022_01/916991121" TargetMode="External"/><Relationship Id="rId10" Type="http://schemas.openxmlformats.org/officeDocument/2006/relationships/hyperlink" Target="https://podminky.urs.cz/item/CS_URS_2022_01/596211210" TargetMode="External"/><Relationship Id="rId4" Type="http://schemas.openxmlformats.org/officeDocument/2006/relationships/hyperlink" Target="https://podminky.urs.cz/item/CS_URS_2022_01/182251101" TargetMode="External"/><Relationship Id="rId9" Type="http://schemas.openxmlformats.org/officeDocument/2006/relationships/hyperlink" Target="https://podminky.urs.cz/item/CS_URS_2022_01/591211111" TargetMode="External"/><Relationship Id="rId14" Type="http://schemas.openxmlformats.org/officeDocument/2006/relationships/hyperlink" Target="https://podminky.urs.cz/item/CS_URS_2022_01/91623121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64952114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podminky.urs.cz/item/CS_URS_2022_01/171151111" TargetMode="External"/><Relationship Id="rId7" Type="http://schemas.openxmlformats.org/officeDocument/2006/relationships/hyperlink" Target="https://podminky.urs.cz/item/CS_URS_2022_01/564851113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https://podminky.urs.cz/item/CS_URS_2022_01/167151111" TargetMode="External"/><Relationship Id="rId1" Type="http://schemas.openxmlformats.org/officeDocument/2006/relationships/hyperlink" Target="https://podminky.urs.cz/item/CS_URS_2022_01/162351103" TargetMode="External"/><Relationship Id="rId6" Type="http://schemas.openxmlformats.org/officeDocument/2006/relationships/hyperlink" Target="https://podminky.urs.cz/item/CS_URS_2022_01/182251101" TargetMode="External"/><Relationship Id="rId11" Type="http://schemas.openxmlformats.org/officeDocument/2006/relationships/hyperlink" Target="https://podminky.urs.cz/item/CS_URS_2022_01/998225111" TargetMode="External"/><Relationship Id="rId5" Type="http://schemas.openxmlformats.org/officeDocument/2006/relationships/hyperlink" Target="https://podminky.urs.cz/item/CS_URS_2022_01/181152302" TargetMode="External"/><Relationship Id="rId10" Type="http://schemas.openxmlformats.org/officeDocument/2006/relationships/hyperlink" Target="https://podminky.urs.cz/item/CS_URS_2022_01/916991121" TargetMode="External"/><Relationship Id="rId4" Type="http://schemas.openxmlformats.org/officeDocument/2006/relationships/hyperlink" Target="https://podminky.urs.cz/item/CS_URS_2022_01/171152112" TargetMode="External"/><Relationship Id="rId9" Type="http://schemas.openxmlformats.org/officeDocument/2006/relationships/hyperlink" Target="https://podminky.urs.cz/item/CS_URS_2022_01/91623121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64851114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s://podminky.urs.cz/item/CS_URS_2022_01/162351103" TargetMode="External"/><Relationship Id="rId7" Type="http://schemas.openxmlformats.org/officeDocument/2006/relationships/hyperlink" Target="https://podminky.urs.cz/item/CS_URS_2022_01/564851111" TargetMode="External"/><Relationship Id="rId12" Type="http://schemas.openxmlformats.org/officeDocument/2006/relationships/hyperlink" Target="https://podminky.urs.cz/item/CS_URS_2022_01/998223011" TargetMode="External"/><Relationship Id="rId2" Type="http://schemas.openxmlformats.org/officeDocument/2006/relationships/hyperlink" Target="https://podminky.urs.cz/item/CS_URS_2022_01/129951121" TargetMode="External"/><Relationship Id="rId1" Type="http://schemas.openxmlformats.org/officeDocument/2006/relationships/hyperlink" Target="https://podminky.urs.cz/item/CS_URS_2022_01/122252204" TargetMode="External"/><Relationship Id="rId6" Type="http://schemas.openxmlformats.org/officeDocument/2006/relationships/hyperlink" Target="https://podminky.urs.cz/item/CS_URS_2022_01/181152302" TargetMode="External"/><Relationship Id="rId11" Type="http://schemas.openxmlformats.org/officeDocument/2006/relationships/hyperlink" Target="https://podminky.urs.cz/item/CS_URS_2022_01/997221615" TargetMode="External"/><Relationship Id="rId5" Type="http://schemas.openxmlformats.org/officeDocument/2006/relationships/hyperlink" Target="https://podminky.urs.cz/item/CS_URS_2022_01/171251201" TargetMode="External"/><Relationship Id="rId10" Type="http://schemas.openxmlformats.org/officeDocument/2006/relationships/hyperlink" Target="https://podminky.urs.cz/item/CS_URS_2022_01/997221569" TargetMode="External"/><Relationship Id="rId4" Type="http://schemas.openxmlformats.org/officeDocument/2006/relationships/hyperlink" Target="https://podminky.urs.cz/item/CS_URS_2022_01/171152111" TargetMode="External"/><Relationship Id="rId9" Type="http://schemas.openxmlformats.org/officeDocument/2006/relationships/hyperlink" Target="https://podminky.urs.cz/item/CS_URS_2022_01/997221561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77134111" TargetMode="External"/><Relationship Id="rId13" Type="http://schemas.openxmlformats.org/officeDocument/2006/relationships/hyperlink" Target="https://podminky.urs.cz/item/CS_URS_2022_01/916991121" TargetMode="External"/><Relationship Id="rId3" Type="http://schemas.openxmlformats.org/officeDocument/2006/relationships/hyperlink" Target="https://podminky.urs.cz/item/CS_URS_2022_01/171151111" TargetMode="External"/><Relationship Id="rId7" Type="http://schemas.openxmlformats.org/officeDocument/2006/relationships/hyperlink" Target="https://podminky.urs.cz/item/CS_URS_2022_01/573231106" TargetMode="External"/><Relationship Id="rId12" Type="http://schemas.openxmlformats.org/officeDocument/2006/relationships/hyperlink" Target="https://podminky.urs.cz/item/CS_URS_2022_01/916131213" TargetMode="External"/><Relationship Id="rId2" Type="http://schemas.openxmlformats.org/officeDocument/2006/relationships/hyperlink" Target="https://podminky.urs.cz/item/CS_URS_2022_01/167151111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s://podminky.urs.cz/item/CS_URS_2022_01/162351103" TargetMode="External"/><Relationship Id="rId6" Type="http://schemas.openxmlformats.org/officeDocument/2006/relationships/hyperlink" Target="https://podminky.urs.cz/item/CS_URS_2022_01/573191111" TargetMode="External"/><Relationship Id="rId11" Type="http://schemas.openxmlformats.org/officeDocument/2006/relationships/hyperlink" Target="https://podminky.urs.cz/item/CS_URS_2022_01/916111123" TargetMode="External"/><Relationship Id="rId5" Type="http://schemas.openxmlformats.org/officeDocument/2006/relationships/hyperlink" Target="https://podminky.urs.cz/item/CS_URS_2022_01/566401111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podminky.urs.cz/item/CS_URS_2022_01/596412212" TargetMode="External"/><Relationship Id="rId4" Type="http://schemas.openxmlformats.org/officeDocument/2006/relationships/hyperlink" Target="https://podminky.urs.cz/item/CS_URS_2022_01/182251101" TargetMode="External"/><Relationship Id="rId9" Type="http://schemas.openxmlformats.org/officeDocument/2006/relationships/hyperlink" Target="https://podminky.urs.cz/item/CS_URS_2022_01/577156111" TargetMode="External"/><Relationship Id="rId14" Type="http://schemas.openxmlformats.org/officeDocument/2006/relationships/hyperlink" Target="https://podminky.urs.cz/item/CS_URS_2022_01/998223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84"/>
  <sheetViews>
    <sheetView showGridLines="0" tabSelected="1" workbookViewId="0">
      <selection activeCell="BE70" sqref="BE7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87" t="s">
        <v>6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92" t="s">
        <v>15</v>
      </c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R5" s="21"/>
      <c r="BE5" s="289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293" t="s">
        <v>18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R6" s="21"/>
      <c r="BE6" s="290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290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0"/>
      <c r="BS8" s="18" t="s">
        <v>7</v>
      </c>
    </row>
    <row r="9" spans="1:74" ht="14.45" customHeight="1">
      <c r="B9" s="21"/>
      <c r="AR9" s="21"/>
      <c r="BE9" s="290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90"/>
      <c r="BS10" s="18" t="s">
        <v>7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290"/>
      <c r="BS11" s="18" t="s">
        <v>7</v>
      </c>
    </row>
    <row r="12" spans="1:74" ht="6.95" customHeight="1">
      <c r="B12" s="21"/>
      <c r="AR12" s="21"/>
      <c r="BE12" s="290"/>
      <c r="BS12" s="18" t="s">
        <v>7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290"/>
      <c r="BS13" s="18" t="s">
        <v>7</v>
      </c>
    </row>
    <row r="14" spans="1:74" ht="12.75">
      <c r="B14" s="21"/>
      <c r="E14" s="294" t="s">
        <v>32</v>
      </c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8" t="s">
        <v>29</v>
      </c>
      <c r="AN14" s="30" t="s">
        <v>32</v>
      </c>
      <c r="AR14" s="21"/>
      <c r="BE14" s="290"/>
      <c r="BS14" s="18" t="s">
        <v>7</v>
      </c>
    </row>
    <row r="15" spans="1:74" ht="6.95" customHeight="1">
      <c r="B15" s="21"/>
      <c r="AR15" s="21"/>
      <c r="BE15" s="290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34</v>
      </c>
      <c r="AR16" s="21"/>
      <c r="BE16" s="290"/>
      <c r="BS16" s="18" t="s">
        <v>4</v>
      </c>
    </row>
    <row r="17" spans="2:71" ht="18.399999999999999" customHeight="1">
      <c r="B17" s="21"/>
      <c r="E17" s="26" t="s">
        <v>35</v>
      </c>
      <c r="AK17" s="28" t="s">
        <v>29</v>
      </c>
      <c r="AN17" s="26" t="s">
        <v>36</v>
      </c>
      <c r="AR17" s="21"/>
      <c r="BE17" s="290"/>
      <c r="BS17" s="18" t="s">
        <v>37</v>
      </c>
    </row>
    <row r="18" spans="2:71" ht="6.95" customHeight="1">
      <c r="B18" s="21"/>
      <c r="AR18" s="21"/>
      <c r="BE18" s="290"/>
      <c r="BS18" s="18" t="s">
        <v>7</v>
      </c>
    </row>
    <row r="19" spans="2:71" ht="12" customHeight="1">
      <c r="B19" s="21"/>
      <c r="D19" s="28" t="s">
        <v>38</v>
      </c>
      <c r="AK19" s="28" t="s">
        <v>26</v>
      </c>
      <c r="AN19" s="26" t="s">
        <v>3</v>
      </c>
      <c r="AR19" s="21"/>
      <c r="BE19" s="290"/>
      <c r="BS19" s="18" t="s">
        <v>7</v>
      </c>
    </row>
    <row r="20" spans="2:71" ht="18.399999999999999" customHeight="1">
      <c r="B20" s="21"/>
      <c r="E20" s="26" t="s">
        <v>39</v>
      </c>
      <c r="AK20" s="28" t="s">
        <v>29</v>
      </c>
      <c r="AN20" s="26" t="s">
        <v>3</v>
      </c>
      <c r="AR20" s="21"/>
      <c r="BE20" s="290"/>
      <c r="BS20" s="18" t="s">
        <v>4</v>
      </c>
    </row>
    <row r="21" spans="2:71" ht="6.95" customHeight="1">
      <c r="B21" s="21"/>
      <c r="AR21" s="21"/>
      <c r="BE21" s="290"/>
    </row>
    <row r="22" spans="2:71" ht="12" customHeight="1">
      <c r="B22" s="21"/>
      <c r="D22" s="28" t="s">
        <v>40</v>
      </c>
      <c r="AR22" s="21"/>
      <c r="BE22" s="290"/>
    </row>
    <row r="23" spans="2:71" ht="51.95" customHeight="1">
      <c r="B23" s="21"/>
      <c r="E23" s="296" t="s">
        <v>41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R23" s="21"/>
      <c r="BE23" s="290"/>
    </row>
    <row r="24" spans="2:71" ht="6.95" customHeight="1">
      <c r="B24" s="21"/>
      <c r="AR24" s="21"/>
      <c r="BE24" s="290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0"/>
    </row>
    <row r="26" spans="2:71" s="1" customFormat="1" ht="21" customHeight="1">
      <c r="B26" s="33"/>
      <c r="D26" s="34" t="s">
        <v>42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7">
        <f>ROUND(AG54,2)</f>
        <v>0</v>
      </c>
      <c r="AL26" s="298"/>
      <c r="AM26" s="298"/>
      <c r="AN26" s="298"/>
      <c r="AO26" s="298"/>
      <c r="AR26" s="33"/>
      <c r="BE26" s="290"/>
    </row>
    <row r="27" spans="2:71" s="1" customFormat="1" ht="6.95" customHeight="1">
      <c r="B27" s="33"/>
      <c r="AR27" s="33"/>
      <c r="BE27" s="290"/>
    </row>
    <row r="28" spans="2:71" s="1" customFormat="1" ht="12.75">
      <c r="B28" s="33"/>
      <c r="L28" s="299" t="s">
        <v>43</v>
      </c>
      <c r="M28" s="299"/>
      <c r="N28" s="299"/>
      <c r="O28" s="299"/>
      <c r="P28" s="299"/>
      <c r="W28" s="299" t="s">
        <v>44</v>
      </c>
      <c r="X28" s="299"/>
      <c r="Y28" s="299"/>
      <c r="Z28" s="299"/>
      <c r="AA28" s="299"/>
      <c r="AB28" s="299"/>
      <c r="AC28" s="299"/>
      <c r="AD28" s="299"/>
      <c r="AE28" s="299"/>
      <c r="AK28" s="299" t="s">
        <v>45</v>
      </c>
      <c r="AL28" s="299"/>
      <c r="AM28" s="299"/>
      <c r="AN28" s="299"/>
      <c r="AO28" s="299"/>
      <c r="AR28" s="33"/>
      <c r="BE28" s="290"/>
    </row>
    <row r="29" spans="2:71" s="2" customFormat="1" ht="14.45" customHeight="1">
      <c r="B29" s="37"/>
      <c r="D29" s="28" t="s">
        <v>46</v>
      </c>
      <c r="F29" s="28" t="s">
        <v>47</v>
      </c>
      <c r="L29" s="280">
        <v>0.21</v>
      </c>
      <c r="M29" s="281"/>
      <c r="N29" s="281"/>
      <c r="O29" s="281"/>
      <c r="P29" s="281"/>
      <c r="W29" s="282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2">
        <f>ROUND(AV54, 2)</f>
        <v>0</v>
      </c>
      <c r="AL29" s="281"/>
      <c r="AM29" s="281"/>
      <c r="AN29" s="281"/>
      <c r="AO29" s="281"/>
      <c r="AR29" s="37"/>
      <c r="BE29" s="291"/>
    </row>
    <row r="30" spans="2:71" s="2" customFormat="1" ht="14.45" customHeight="1">
      <c r="B30" s="37"/>
      <c r="F30" s="28" t="s">
        <v>48</v>
      </c>
      <c r="L30" s="280">
        <v>0.15</v>
      </c>
      <c r="M30" s="281"/>
      <c r="N30" s="281"/>
      <c r="O30" s="281"/>
      <c r="P30" s="281"/>
      <c r="W30" s="282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2">
        <f>ROUND(AW54, 2)</f>
        <v>0</v>
      </c>
      <c r="AL30" s="281"/>
      <c r="AM30" s="281"/>
      <c r="AN30" s="281"/>
      <c r="AO30" s="281"/>
      <c r="AR30" s="37"/>
      <c r="BE30" s="291"/>
    </row>
    <row r="31" spans="2:71" s="2" customFormat="1" ht="14.45" hidden="1" customHeight="1">
      <c r="B31" s="37"/>
      <c r="F31" s="28" t="s">
        <v>49</v>
      </c>
      <c r="L31" s="280">
        <v>0.21</v>
      </c>
      <c r="M31" s="281"/>
      <c r="N31" s="281"/>
      <c r="O31" s="281"/>
      <c r="P31" s="281"/>
      <c r="W31" s="282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2">
        <v>0</v>
      </c>
      <c r="AL31" s="281"/>
      <c r="AM31" s="281"/>
      <c r="AN31" s="281"/>
      <c r="AO31" s="281"/>
      <c r="AR31" s="37"/>
      <c r="BE31" s="291"/>
    </row>
    <row r="32" spans="2:71" s="2" customFormat="1" ht="14.45" hidden="1" customHeight="1">
      <c r="B32" s="37"/>
      <c r="F32" s="28" t="s">
        <v>50</v>
      </c>
      <c r="L32" s="280">
        <v>0.15</v>
      </c>
      <c r="M32" s="281"/>
      <c r="N32" s="281"/>
      <c r="O32" s="281"/>
      <c r="P32" s="281"/>
      <c r="W32" s="282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2">
        <v>0</v>
      </c>
      <c r="AL32" s="281"/>
      <c r="AM32" s="281"/>
      <c r="AN32" s="281"/>
      <c r="AO32" s="281"/>
      <c r="AR32" s="37"/>
      <c r="BE32" s="291"/>
    </row>
    <row r="33" spans="2:44" s="2" customFormat="1" ht="14.45" hidden="1" customHeight="1">
      <c r="B33" s="37"/>
      <c r="F33" s="28" t="s">
        <v>51</v>
      </c>
      <c r="L33" s="280">
        <v>0</v>
      </c>
      <c r="M33" s="281"/>
      <c r="N33" s="281"/>
      <c r="O33" s="281"/>
      <c r="P33" s="281"/>
      <c r="W33" s="282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2">
        <v>0</v>
      </c>
      <c r="AL33" s="281"/>
      <c r="AM33" s="281"/>
      <c r="AN33" s="281"/>
      <c r="AO33" s="281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53</v>
      </c>
      <c r="U35" s="40"/>
      <c r="V35" s="40"/>
      <c r="W35" s="40"/>
      <c r="X35" s="286" t="s">
        <v>54</v>
      </c>
      <c r="Y35" s="284"/>
      <c r="Z35" s="284"/>
      <c r="AA35" s="284"/>
      <c r="AB35" s="284"/>
      <c r="AC35" s="40"/>
      <c r="AD35" s="40"/>
      <c r="AE35" s="40"/>
      <c r="AF35" s="40"/>
      <c r="AG35" s="40"/>
      <c r="AH35" s="40"/>
      <c r="AI35" s="40"/>
      <c r="AJ35" s="40"/>
      <c r="AK35" s="283">
        <f>SUM(AK26:AK33)</f>
        <v>0</v>
      </c>
      <c r="AL35" s="284"/>
      <c r="AM35" s="284"/>
      <c r="AN35" s="284"/>
      <c r="AO35" s="285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55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1029-22/3</v>
      </c>
      <c r="AR44" s="46"/>
    </row>
    <row r="45" spans="2:44" s="4" customFormat="1" ht="36.950000000000003" customHeight="1">
      <c r="B45" s="47"/>
      <c r="C45" s="48" t="s">
        <v>17</v>
      </c>
      <c r="L45" s="319" t="str">
        <f>K6</f>
        <v>H-blok - výstavba BD v areálu bývalého Moravolenu Hanušovice</v>
      </c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k.ú. Hanušovice</v>
      </c>
      <c r="AI47" s="28" t="s">
        <v>23</v>
      </c>
      <c r="AM47" s="301" t="str">
        <f>IF(AN8= "","",AN8)</f>
        <v>10. 6. 2022</v>
      </c>
      <c r="AN47" s="301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Město Hanušovice</v>
      </c>
      <c r="AI49" s="28" t="s">
        <v>33</v>
      </c>
      <c r="AM49" s="302" t="str">
        <f>IF(E17="","",E17)</f>
        <v>Cekr CZ s.r.o.</v>
      </c>
      <c r="AN49" s="303"/>
      <c r="AO49" s="303"/>
      <c r="AP49" s="303"/>
      <c r="AR49" s="33"/>
      <c r="AS49" s="304" t="s">
        <v>56</v>
      </c>
      <c r="AT49" s="30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25.7" customHeight="1">
      <c r="B50" s="33"/>
      <c r="C50" s="28" t="s">
        <v>31</v>
      </c>
      <c r="L50" s="3" t="str">
        <f>IF(E14= "Vyplň údaj","",E14)</f>
        <v/>
      </c>
      <c r="AI50" s="28" t="s">
        <v>38</v>
      </c>
      <c r="AM50" s="302" t="str">
        <f>IF(E20="","",E20)</f>
        <v>Jan Zamykal, CS ÚRS 2022 01</v>
      </c>
      <c r="AN50" s="303"/>
      <c r="AO50" s="303"/>
      <c r="AP50" s="303"/>
      <c r="AR50" s="33"/>
      <c r="AS50" s="306"/>
      <c r="AT50" s="307"/>
      <c r="BD50" s="53"/>
    </row>
    <row r="51" spans="1:91" s="1" customFormat="1" ht="10.9" customHeight="1">
      <c r="B51" s="33"/>
      <c r="AR51" s="33"/>
      <c r="AS51" s="306"/>
      <c r="AT51" s="307"/>
      <c r="BD51" s="53"/>
    </row>
    <row r="52" spans="1:91" s="1" customFormat="1" ht="29.25" customHeight="1">
      <c r="B52" s="33"/>
      <c r="C52" s="321" t="s">
        <v>57</v>
      </c>
      <c r="D52" s="309"/>
      <c r="E52" s="309"/>
      <c r="F52" s="309"/>
      <c r="G52" s="309"/>
      <c r="H52" s="54"/>
      <c r="I52" s="308" t="s">
        <v>58</v>
      </c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10" t="s">
        <v>59</v>
      </c>
      <c r="AH52" s="309"/>
      <c r="AI52" s="309"/>
      <c r="AJ52" s="309"/>
      <c r="AK52" s="309"/>
      <c r="AL52" s="309"/>
      <c r="AM52" s="309"/>
      <c r="AN52" s="308" t="s">
        <v>60</v>
      </c>
      <c r="AO52" s="309"/>
      <c r="AP52" s="309"/>
      <c r="AQ52" s="55" t="s">
        <v>61</v>
      </c>
      <c r="AR52" s="33"/>
      <c r="AS52" s="56" t="s">
        <v>62</v>
      </c>
      <c r="AT52" s="57" t="s">
        <v>63</v>
      </c>
      <c r="AU52" s="57" t="s">
        <v>64</v>
      </c>
      <c r="AV52" s="57" t="s">
        <v>65</v>
      </c>
      <c r="AW52" s="57" t="s">
        <v>66</v>
      </c>
      <c r="AX52" s="57" t="s">
        <v>67</v>
      </c>
      <c r="AY52" s="57" t="s">
        <v>68</v>
      </c>
      <c r="AZ52" s="57" t="s">
        <v>69</v>
      </c>
      <c r="BA52" s="57" t="s">
        <v>70</v>
      </c>
      <c r="BB52" s="57" t="s">
        <v>71</v>
      </c>
      <c r="BC52" s="57" t="s">
        <v>72</v>
      </c>
      <c r="BD52" s="58" t="s">
        <v>73</v>
      </c>
    </row>
    <row r="53" spans="1:91" s="1" customFormat="1" ht="10.9" customHeight="1">
      <c r="B53" s="33"/>
      <c r="AR53" s="33"/>
      <c r="AS53" s="59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0"/>
      <c r="C54" s="61" t="s">
        <v>74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17">
        <f>ROUND(AG55+AG70+AG75+AG81,2)</f>
        <v>0</v>
      </c>
      <c r="AH54" s="317"/>
      <c r="AI54" s="317"/>
      <c r="AJ54" s="317"/>
      <c r="AK54" s="317"/>
      <c r="AL54" s="317"/>
      <c r="AM54" s="317"/>
      <c r="AN54" s="318">
        <f t="shared" ref="AN54:AN82" si="0">SUM(AG54,AT54)</f>
        <v>0</v>
      </c>
      <c r="AO54" s="318"/>
      <c r="AP54" s="318"/>
      <c r="AQ54" s="64" t="s">
        <v>3</v>
      </c>
      <c r="AR54" s="60"/>
      <c r="AS54" s="65">
        <f>ROUND(AS55+AS70+AS75+AS81,2)</f>
        <v>0</v>
      </c>
      <c r="AT54" s="66">
        <f t="shared" ref="AT54:AT82" si="1">ROUND(SUM(AV54:AW54),2)</f>
        <v>0</v>
      </c>
      <c r="AU54" s="67">
        <f>ROUND(AU55+AU70+AU75+AU81,5)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ROUND(AZ55+AZ70+AZ75+AZ81,2)</f>
        <v>0</v>
      </c>
      <c r="BA54" s="66">
        <f>ROUND(BA55+BA70+BA75+BA81,2)</f>
        <v>0</v>
      </c>
      <c r="BB54" s="66">
        <f>ROUND(BB55+BB70+BB75+BB81,2)</f>
        <v>0</v>
      </c>
      <c r="BC54" s="66">
        <f>ROUND(BC55+BC70+BC75+BC81,2)</f>
        <v>0</v>
      </c>
      <c r="BD54" s="68">
        <f>ROUND(BD55+BD70+BD75+BD81,2)</f>
        <v>0</v>
      </c>
      <c r="BS54" s="69" t="s">
        <v>75</v>
      </c>
      <c r="BT54" s="69" t="s">
        <v>76</v>
      </c>
      <c r="BU54" s="70" t="s">
        <v>77</v>
      </c>
      <c r="BV54" s="69" t="s">
        <v>78</v>
      </c>
      <c r="BW54" s="69" t="s">
        <v>5</v>
      </c>
      <c r="BX54" s="69" t="s">
        <v>79</v>
      </c>
      <c r="CL54" s="69" t="s">
        <v>3</v>
      </c>
    </row>
    <row r="55" spans="1:91" s="6" customFormat="1" ht="16.5" customHeight="1">
      <c r="B55" s="71"/>
      <c r="C55" s="72"/>
      <c r="D55" s="322" t="s">
        <v>80</v>
      </c>
      <c r="E55" s="322"/>
      <c r="F55" s="322"/>
      <c r="G55" s="322"/>
      <c r="H55" s="322"/>
      <c r="I55" s="73"/>
      <c r="J55" s="322" t="s">
        <v>81</v>
      </c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13">
        <f>ROUND(AG56+AG59+AG60+AG63+AG64+AG67,2)</f>
        <v>0</v>
      </c>
      <c r="AH55" s="312"/>
      <c r="AI55" s="312"/>
      <c r="AJ55" s="312"/>
      <c r="AK55" s="312"/>
      <c r="AL55" s="312"/>
      <c r="AM55" s="312"/>
      <c r="AN55" s="311">
        <f t="shared" si="0"/>
        <v>0</v>
      </c>
      <c r="AO55" s="312"/>
      <c r="AP55" s="312"/>
      <c r="AQ55" s="74" t="s">
        <v>82</v>
      </c>
      <c r="AR55" s="71"/>
      <c r="AS55" s="75">
        <f>ROUND(AS56+AS59+AS60+AS63+AS64+AS67,2)</f>
        <v>0</v>
      </c>
      <c r="AT55" s="76">
        <f t="shared" si="1"/>
        <v>0</v>
      </c>
      <c r="AU55" s="77">
        <f>ROUND(AU56+AU59+AU60+AU63+AU64+AU67,5)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ROUND(AZ56+AZ59+AZ60+AZ63+AZ64+AZ67,2)</f>
        <v>0</v>
      </c>
      <c r="BA55" s="76">
        <f>ROUND(BA56+BA59+BA60+BA63+BA64+BA67,2)</f>
        <v>0</v>
      </c>
      <c r="BB55" s="76">
        <f>ROUND(BB56+BB59+BB60+BB63+BB64+BB67,2)</f>
        <v>0</v>
      </c>
      <c r="BC55" s="76">
        <f>ROUND(BC56+BC59+BC60+BC63+BC64+BC67,2)</f>
        <v>0</v>
      </c>
      <c r="BD55" s="78">
        <f>ROUND(BD56+BD59+BD60+BD63+BD64+BD67,2)</f>
        <v>0</v>
      </c>
      <c r="BS55" s="79" t="s">
        <v>75</v>
      </c>
      <c r="BT55" s="79" t="s">
        <v>83</v>
      </c>
      <c r="BU55" s="79" t="s">
        <v>77</v>
      </c>
      <c r="BV55" s="79" t="s">
        <v>78</v>
      </c>
      <c r="BW55" s="79" t="s">
        <v>84</v>
      </c>
      <c r="BX55" s="79" t="s">
        <v>5</v>
      </c>
      <c r="CL55" s="79" t="s">
        <v>3</v>
      </c>
      <c r="CM55" s="79" t="s">
        <v>85</v>
      </c>
    </row>
    <row r="56" spans="1:91" s="3" customFormat="1" ht="16.5" customHeight="1">
      <c r="B56" s="46"/>
      <c r="C56" s="9"/>
      <c r="D56" s="9"/>
      <c r="E56" s="300" t="s">
        <v>86</v>
      </c>
      <c r="F56" s="300"/>
      <c r="G56" s="300"/>
      <c r="H56" s="300"/>
      <c r="I56" s="300"/>
      <c r="J56" s="9"/>
      <c r="K56" s="300" t="s">
        <v>87</v>
      </c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16">
        <f>ROUND(SUM(AG57:AG58),2)</f>
        <v>0</v>
      </c>
      <c r="AH56" s="315"/>
      <c r="AI56" s="315"/>
      <c r="AJ56" s="315"/>
      <c r="AK56" s="315"/>
      <c r="AL56" s="315"/>
      <c r="AM56" s="315"/>
      <c r="AN56" s="314">
        <f t="shared" si="0"/>
        <v>0</v>
      </c>
      <c r="AO56" s="315"/>
      <c r="AP56" s="315"/>
      <c r="AQ56" s="80" t="s">
        <v>88</v>
      </c>
      <c r="AR56" s="46"/>
      <c r="AS56" s="81">
        <f>ROUND(SUM(AS57:AS58),2)</f>
        <v>0</v>
      </c>
      <c r="AT56" s="82">
        <f t="shared" si="1"/>
        <v>0</v>
      </c>
      <c r="AU56" s="83">
        <f>ROUND(SUM(AU57:AU58),5)</f>
        <v>0</v>
      </c>
      <c r="AV56" s="82">
        <f>ROUND(AZ56*L29,2)</f>
        <v>0</v>
      </c>
      <c r="AW56" s="82">
        <f>ROUND(BA56*L30,2)</f>
        <v>0</v>
      </c>
      <c r="AX56" s="82">
        <f>ROUND(BB56*L29,2)</f>
        <v>0</v>
      </c>
      <c r="AY56" s="82">
        <f>ROUND(BC56*L30,2)</f>
        <v>0</v>
      </c>
      <c r="AZ56" s="82">
        <f>ROUND(SUM(AZ57:AZ58),2)</f>
        <v>0</v>
      </c>
      <c r="BA56" s="82">
        <f>ROUND(SUM(BA57:BA58),2)</f>
        <v>0</v>
      </c>
      <c r="BB56" s="82">
        <f>ROUND(SUM(BB57:BB58),2)</f>
        <v>0</v>
      </c>
      <c r="BC56" s="82">
        <f>ROUND(SUM(BC57:BC58),2)</f>
        <v>0</v>
      </c>
      <c r="BD56" s="84">
        <f>ROUND(SUM(BD57:BD58),2)</f>
        <v>0</v>
      </c>
      <c r="BS56" s="26" t="s">
        <v>75</v>
      </c>
      <c r="BT56" s="26" t="s">
        <v>85</v>
      </c>
      <c r="BU56" s="26" t="s">
        <v>77</v>
      </c>
      <c r="BV56" s="26" t="s">
        <v>78</v>
      </c>
      <c r="BW56" s="26" t="s">
        <v>89</v>
      </c>
      <c r="BX56" s="26" t="s">
        <v>84</v>
      </c>
      <c r="CL56" s="26" t="s">
        <v>3</v>
      </c>
    </row>
    <row r="57" spans="1:91" s="3" customFormat="1" ht="23.25" customHeight="1">
      <c r="A57" s="85" t="s">
        <v>90</v>
      </c>
      <c r="B57" s="46"/>
      <c r="C57" s="9"/>
      <c r="D57" s="9"/>
      <c r="E57" s="9"/>
      <c r="F57" s="300" t="s">
        <v>91</v>
      </c>
      <c r="G57" s="300"/>
      <c r="H57" s="300"/>
      <c r="I57" s="300"/>
      <c r="J57" s="300"/>
      <c r="K57" s="9"/>
      <c r="L57" s="300" t="s">
        <v>92</v>
      </c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14">
        <f>'101.1 - Komunikace vozidl...'!J34</f>
        <v>0</v>
      </c>
      <c r="AH57" s="315"/>
      <c r="AI57" s="315"/>
      <c r="AJ57" s="315"/>
      <c r="AK57" s="315"/>
      <c r="AL57" s="315"/>
      <c r="AM57" s="315"/>
      <c r="AN57" s="314">
        <f t="shared" si="0"/>
        <v>0</v>
      </c>
      <c r="AO57" s="315"/>
      <c r="AP57" s="315"/>
      <c r="AQ57" s="80" t="s">
        <v>88</v>
      </c>
      <c r="AR57" s="46"/>
      <c r="AS57" s="81">
        <v>0</v>
      </c>
      <c r="AT57" s="82">
        <f t="shared" si="1"/>
        <v>0</v>
      </c>
      <c r="AU57" s="83">
        <f>'101.1 - Komunikace vozidl...'!P98</f>
        <v>0</v>
      </c>
      <c r="AV57" s="82">
        <f>'101.1 - Komunikace vozidl...'!J37</f>
        <v>0</v>
      </c>
      <c r="AW57" s="82">
        <f>'101.1 - Komunikace vozidl...'!J38</f>
        <v>0</v>
      </c>
      <c r="AX57" s="82">
        <f>'101.1 - Komunikace vozidl...'!J39</f>
        <v>0</v>
      </c>
      <c r="AY57" s="82">
        <f>'101.1 - Komunikace vozidl...'!J40</f>
        <v>0</v>
      </c>
      <c r="AZ57" s="82">
        <f>'101.1 - Komunikace vozidl...'!F37</f>
        <v>0</v>
      </c>
      <c r="BA57" s="82">
        <f>'101.1 - Komunikace vozidl...'!F38</f>
        <v>0</v>
      </c>
      <c r="BB57" s="82">
        <f>'101.1 - Komunikace vozidl...'!F39</f>
        <v>0</v>
      </c>
      <c r="BC57" s="82">
        <f>'101.1 - Komunikace vozidl...'!F40</f>
        <v>0</v>
      </c>
      <c r="BD57" s="84">
        <f>'101.1 - Komunikace vozidl...'!F41</f>
        <v>0</v>
      </c>
      <c r="BT57" s="26" t="s">
        <v>93</v>
      </c>
      <c r="BV57" s="26" t="s">
        <v>78</v>
      </c>
      <c r="BW57" s="26" t="s">
        <v>94</v>
      </c>
      <c r="BX57" s="26" t="s">
        <v>89</v>
      </c>
      <c r="CL57" s="26" t="s">
        <v>3</v>
      </c>
    </row>
    <row r="58" spans="1:91" s="3" customFormat="1" ht="16.5" customHeight="1">
      <c r="A58" s="85" t="s">
        <v>90</v>
      </c>
      <c r="B58" s="46"/>
      <c r="C58" s="9"/>
      <c r="D58" s="9"/>
      <c r="E58" s="9"/>
      <c r="F58" s="300" t="s">
        <v>95</v>
      </c>
      <c r="G58" s="300"/>
      <c r="H58" s="300"/>
      <c r="I58" s="300"/>
      <c r="J58" s="300"/>
      <c r="K58" s="9"/>
      <c r="L58" s="300" t="s">
        <v>96</v>
      </c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14">
        <f>'101.2 - Komunikace vozidl...'!J34</f>
        <v>0</v>
      </c>
      <c r="AH58" s="315"/>
      <c r="AI58" s="315"/>
      <c r="AJ58" s="315"/>
      <c r="AK58" s="315"/>
      <c r="AL58" s="315"/>
      <c r="AM58" s="315"/>
      <c r="AN58" s="314">
        <f t="shared" si="0"/>
        <v>0</v>
      </c>
      <c r="AO58" s="315"/>
      <c r="AP58" s="315"/>
      <c r="AQ58" s="80" t="s">
        <v>88</v>
      </c>
      <c r="AR58" s="46"/>
      <c r="AS58" s="81">
        <v>0</v>
      </c>
      <c r="AT58" s="82">
        <f t="shared" si="1"/>
        <v>0</v>
      </c>
      <c r="AU58" s="83">
        <f>'101.2 - Komunikace vozidl...'!P97</f>
        <v>0</v>
      </c>
      <c r="AV58" s="82">
        <f>'101.2 - Komunikace vozidl...'!J37</f>
        <v>0</v>
      </c>
      <c r="AW58" s="82">
        <f>'101.2 - Komunikace vozidl...'!J38</f>
        <v>0</v>
      </c>
      <c r="AX58" s="82">
        <f>'101.2 - Komunikace vozidl...'!J39</f>
        <v>0</v>
      </c>
      <c r="AY58" s="82">
        <f>'101.2 - Komunikace vozidl...'!J40</f>
        <v>0</v>
      </c>
      <c r="AZ58" s="82">
        <f>'101.2 - Komunikace vozidl...'!F37</f>
        <v>0</v>
      </c>
      <c r="BA58" s="82">
        <f>'101.2 - Komunikace vozidl...'!F38</f>
        <v>0</v>
      </c>
      <c r="BB58" s="82">
        <f>'101.2 - Komunikace vozidl...'!F39</f>
        <v>0</v>
      </c>
      <c r="BC58" s="82">
        <f>'101.2 - Komunikace vozidl...'!F40</f>
        <v>0</v>
      </c>
      <c r="BD58" s="84">
        <f>'101.2 - Komunikace vozidl...'!F41</f>
        <v>0</v>
      </c>
      <c r="BT58" s="26" t="s">
        <v>93</v>
      </c>
      <c r="BV58" s="26" t="s">
        <v>78</v>
      </c>
      <c r="BW58" s="26" t="s">
        <v>97</v>
      </c>
      <c r="BX58" s="26" t="s">
        <v>89</v>
      </c>
      <c r="CL58" s="26" t="s">
        <v>3</v>
      </c>
    </row>
    <row r="59" spans="1:91" s="3" customFormat="1" ht="16.5" customHeight="1">
      <c r="A59" s="85" t="s">
        <v>90</v>
      </c>
      <c r="B59" s="46"/>
      <c r="C59" s="9"/>
      <c r="D59" s="9"/>
      <c r="E59" s="300" t="s">
        <v>98</v>
      </c>
      <c r="F59" s="300"/>
      <c r="G59" s="300"/>
      <c r="H59" s="300"/>
      <c r="I59" s="300"/>
      <c r="J59" s="9"/>
      <c r="K59" s="300" t="s">
        <v>99</v>
      </c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14">
        <f>'SO 102 - Komunikace pojíz...'!J32</f>
        <v>0</v>
      </c>
      <c r="AH59" s="315"/>
      <c r="AI59" s="315"/>
      <c r="AJ59" s="315"/>
      <c r="AK59" s="315"/>
      <c r="AL59" s="315"/>
      <c r="AM59" s="315"/>
      <c r="AN59" s="314">
        <f t="shared" si="0"/>
        <v>0</v>
      </c>
      <c r="AO59" s="315"/>
      <c r="AP59" s="315"/>
      <c r="AQ59" s="80" t="s">
        <v>88</v>
      </c>
      <c r="AR59" s="46"/>
      <c r="AS59" s="81">
        <v>0</v>
      </c>
      <c r="AT59" s="82">
        <f t="shared" si="1"/>
        <v>0</v>
      </c>
      <c r="AU59" s="83">
        <f>'SO 102 - Komunikace pojíz...'!P94</f>
        <v>0</v>
      </c>
      <c r="AV59" s="82">
        <f>'SO 102 - Komunikace pojíz...'!J35</f>
        <v>0</v>
      </c>
      <c r="AW59" s="82">
        <f>'SO 102 - Komunikace pojíz...'!J36</f>
        <v>0</v>
      </c>
      <c r="AX59" s="82">
        <f>'SO 102 - Komunikace pojíz...'!J37</f>
        <v>0</v>
      </c>
      <c r="AY59" s="82">
        <f>'SO 102 - Komunikace pojíz...'!J38</f>
        <v>0</v>
      </c>
      <c r="AZ59" s="82">
        <f>'SO 102 - Komunikace pojíz...'!F35</f>
        <v>0</v>
      </c>
      <c r="BA59" s="82">
        <f>'SO 102 - Komunikace pojíz...'!F36</f>
        <v>0</v>
      </c>
      <c r="BB59" s="82">
        <f>'SO 102 - Komunikace pojíz...'!F37</f>
        <v>0</v>
      </c>
      <c r="BC59" s="82">
        <f>'SO 102 - Komunikace pojíz...'!F38</f>
        <v>0</v>
      </c>
      <c r="BD59" s="84">
        <f>'SO 102 - Komunikace pojíz...'!F39</f>
        <v>0</v>
      </c>
      <c r="BT59" s="26" t="s">
        <v>85</v>
      </c>
      <c r="BV59" s="26" t="s">
        <v>78</v>
      </c>
      <c r="BW59" s="26" t="s">
        <v>100</v>
      </c>
      <c r="BX59" s="26" t="s">
        <v>84</v>
      </c>
      <c r="CL59" s="26" t="s">
        <v>3</v>
      </c>
    </row>
    <row r="60" spans="1:91" s="3" customFormat="1" ht="16.5" customHeight="1">
      <c r="B60" s="46"/>
      <c r="C60" s="9"/>
      <c r="D60" s="9"/>
      <c r="E60" s="300" t="s">
        <v>101</v>
      </c>
      <c r="F60" s="300"/>
      <c r="G60" s="300"/>
      <c r="H60" s="300"/>
      <c r="I60" s="300"/>
      <c r="J60" s="9"/>
      <c r="K60" s="300" t="s">
        <v>102</v>
      </c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16">
        <f>ROUND(SUM(AG61:AG62),2)</f>
        <v>0</v>
      </c>
      <c r="AH60" s="315"/>
      <c r="AI60" s="315"/>
      <c r="AJ60" s="315"/>
      <c r="AK60" s="315"/>
      <c r="AL60" s="315"/>
      <c r="AM60" s="315"/>
      <c r="AN60" s="314">
        <f t="shared" si="0"/>
        <v>0</v>
      </c>
      <c r="AO60" s="315"/>
      <c r="AP60" s="315"/>
      <c r="AQ60" s="80" t="s">
        <v>88</v>
      </c>
      <c r="AR60" s="46"/>
      <c r="AS60" s="81">
        <f>ROUND(SUM(AS61:AS62),2)</f>
        <v>0</v>
      </c>
      <c r="AT60" s="82">
        <f t="shared" si="1"/>
        <v>0</v>
      </c>
      <c r="AU60" s="83">
        <f>ROUND(SUM(AU61:AU62),5)</f>
        <v>0</v>
      </c>
      <c r="AV60" s="82">
        <f>ROUND(AZ60*L29,2)</f>
        <v>0</v>
      </c>
      <c r="AW60" s="82">
        <f>ROUND(BA60*L30,2)</f>
        <v>0</v>
      </c>
      <c r="AX60" s="82">
        <f>ROUND(BB60*L29,2)</f>
        <v>0</v>
      </c>
      <c r="AY60" s="82">
        <f>ROUND(BC60*L30,2)</f>
        <v>0</v>
      </c>
      <c r="AZ60" s="82">
        <f>ROUND(SUM(AZ61:AZ62),2)</f>
        <v>0</v>
      </c>
      <c r="BA60" s="82">
        <f>ROUND(SUM(BA61:BA62),2)</f>
        <v>0</v>
      </c>
      <c r="BB60" s="82">
        <f>ROUND(SUM(BB61:BB62),2)</f>
        <v>0</v>
      </c>
      <c r="BC60" s="82">
        <f>ROUND(SUM(BC61:BC62),2)</f>
        <v>0</v>
      </c>
      <c r="BD60" s="84">
        <f>ROUND(SUM(BD61:BD62),2)</f>
        <v>0</v>
      </c>
      <c r="BS60" s="26" t="s">
        <v>75</v>
      </c>
      <c r="BT60" s="26" t="s">
        <v>85</v>
      </c>
      <c r="BU60" s="26" t="s">
        <v>77</v>
      </c>
      <c r="BV60" s="26" t="s">
        <v>78</v>
      </c>
      <c r="BW60" s="26" t="s">
        <v>103</v>
      </c>
      <c r="BX60" s="26" t="s">
        <v>84</v>
      </c>
      <c r="CL60" s="26" t="s">
        <v>3</v>
      </c>
    </row>
    <row r="61" spans="1:91" s="3" customFormat="1" ht="23.25" customHeight="1">
      <c r="A61" s="85" t="s">
        <v>90</v>
      </c>
      <c r="B61" s="46"/>
      <c r="C61" s="9"/>
      <c r="D61" s="9"/>
      <c r="E61" s="9"/>
      <c r="F61" s="300" t="s">
        <v>104</v>
      </c>
      <c r="G61" s="300"/>
      <c r="H61" s="300"/>
      <c r="I61" s="300"/>
      <c r="J61" s="300"/>
      <c r="K61" s="9"/>
      <c r="L61" s="300" t="s">
        <v>105</v>
      </c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14">
        <f>'110.1 - Komunikace pro pě...'!J34</f>
        <v>0</v>
      </c>
      <c r="AH61" s="315"/>
      <c r="AI61" s="315"/>
      <c r="AJ61" s="315"/>
      <c r="AK61" s="315"/>
      <c r="AL61" s="315"/>
      <c r="AM61" s="315"/>
      <c r="AN61" s="314">
        <f t="shared" si="0"/>
        <v>0</v>
      </c>
      <c r="AO61" s="315"/>
      <c r="AP61" s="315"/>
      <c r="AQ61" s="80" t="s">
        <v>88</v>
      </c>
      <c r="AR61" s="46"/>
      <c r="AS61" s="81">
        <v>0</v>
      </c>
      <c r="AT61" s="82">
        <f t="shared" si="1"/>
        <v>0</v>
      </c>
      <c r="AU61" s="83">
        <f>'110.1 - Komunikace pro pě...'!P96</f>
        <v>0</v>
      </c>
      <c r="AV61" s="82">
        <f>'110.1 - Komunikace pro pě...'!J37</f>
        <v>0</v>
      </c>
      <c r="AW61" s="82">
        <f>'110.1 - Komunikace pro pě...'!J38</f>
        <v>0</v>
      </c>
      <c r="AX61" s="82">
        <f>'110.1 - Komunikace pro pě...'!J39</f>
        <v>0</v>
      </c>
      <c r="AY61" s="82">
        <f>'110.1 - Komunikace pro pě...'!J40</f>
        <v>0</v>
      </c>
      <c r="AZ61" s="82">
        <f>'110.1 - Komunikace pro pě...'!F37</f>
        <v>0</v>
      </c>
      <c r="BA61" s="82">
        <f>'110.1 - Komunikace pro pě...'!F38</f>
        <v>0</v>
      </c>
      <c r="BB61" s="82">
        <f>'110.1 - Komunikace pro pě...'!F39</f>
        <v>0</v>
      </c>
      <c r="BC61" s="82">
        <f>'110.1 - Komunikace pro pě...'!F40</f>
        <v>0</v>
      </c>
      <c r="BD61" s="84">
        <f>'110.1 - Komunikace pro pě...'!F41</f>
        <v>0</v>
      </c>
      <c r="BT61" s="26" t="s">
        <v>93</v>
      </c>
      <c r="BV61" s="26" t="s">
        <v>78</v>
      </c>
      <c r="BW61" s="26" t="s">
        <v>106</v>
      </c>
      <c r="BX61" s="26" t="s">
        <v>103</v>
      </c>
      <c r="CL61" s="26" t="s">
        <v>3</v>
      </c>
    </row>
    <row r="62" spans="1:91" s="3" customFormat="1" ht="16.5" customHeight="1">
      <c r="A62" s="85" t="s">
        <v>90</v>
      </c>
      <c r="B62" s="46"/>
      <c r="C62" s="9"/>
      <c r="D62" s="9"/>
      <c r="E62" s="9"/>
      <c r="F62" s="300" t="s">
        <v>107</v>
      </c>
      <c r="G62" s="300"/>
      <c r="H62" s="300"/>
      <c r="I62" s="300"/>
      <c r="J62" s="300"/>
      <c r="K62" s="9"/>
      <c r="L62" s="300" t="s">
        <v>108</v>
      </c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14">
        <f>'110.2 - Komunikace pro pě...'!J34</f>
        <v>0</v>
      </c>
      <c r="AH62" s="315"/>
      <c r="AI62" s="315"/>
      <c r="AJ62" s="315"/>
      <c r="AK62" s="315"/>
      <c r="AL62" s="315"/>
      <c r="AM62" s="315"/>
      <c r="AN62" s="314">
        <f t="shared" si="0"/>
        <v>0</v>
      </c>
      <c r="AO62" s="315"/>
      <c r="AP62" s="315"/>
      <c r="AQ62" s="80" t="s">
        <v>88</v>
      </c>
      <c r="AR62" s="46"/>
      <c r="AS62" s="81">
        <v>0</v>
      </c>
      <c r="AT62" s="82">
        <f t="shared" si="1"/>
        <v>0</v>
      </c>
      <c r="AU62" s="83">
        <f>'110.2 - Komunikace pro pě...'!P99</f>
        <v>0</v>
      </c>
      <c r="AV62" s="82">
        <f>'110.2 - Komunikace pro pě...'!J37</f>
        <v>0</v>
      </c>
      <c r="AW62" s="82">
        <f>'110.2 - Komunikace pro pě...'!J38</f>
        <v>0</v>
      </c>
      <c r="AX62" s="82">
        <f>'110.2 - Komunikace pro pě...'!J39</f>
        <v>0</v>
      </c>
      <c r="AY62" s="82">
        <f>'110.2 - Komunikace pro pě...'!J40</f>
        <v>0</v>
      </c>
      <c r="AZ62" s="82">
        <f>'110.2 - Komunikace pro pě...'!F37</f>
        <v>0</v>
      </c>
      <c r="BA62" s="82">
        <f>'110.2 - Komunikace pro pě...'!F38</f>
        <v>0</v>
      </c>
      <c r="BB62" s="82">
        <f>'110.2 - Komunikace pro pě...'!F39</f>
        <v>0</v>
      </c>
      <c r="BC62" s="82">
        <f>'110.2 - Komunikace pro pě...'!F40</f>
        <v>0</v>
      </c>
      <c r="BD62" s="84">
        <f>'110.2 - Komunikace pro pě...'!F41</f>
        <v>0</v>
      </c>
      <c r="BT62" s="26" t="s">
        <v>93</v>
      </c>
      <c r="BV62" s="26" t="s">
        <v>78</v>
      </c>
      <c r="BW62" s="26" t="s">
        <v>109</v>
      </c>
      <c r="BX62" s="26" t="s">
        <v>103</v>
      </c>
      <c r="CL62" s="26" t="s">
        <v>3</v>
      </c>
    </row>
    <row r="63" spans="1:91" s="3" customFormat="1" ht="16.5" customHeight="1">
      <c r="A63" s="85" t="s">
        <v>90</v>
      </c>
      <c r="B63" s="46"/>
      <c r="C63" s="9"/>
      <c r="D63" s="9"/>
      <c r="E63" s="300" t="s">
        <v>110</v>
      </c>
      <c r="F63" s="300"/>
      <c r="G63" s="300"/>
      <c r="H63" s="300"/>
      <c r="I63" s="300"/>
      <c r="J63" s="9"/>
      <c r="K63" s="300" t="s">
        <v>111</v>
      </c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14">
        <f>'SO 111 - Nezpevněná volno...'!J32</f>
        <v>0</v>
      </c>
      <c r="AH63" s="315"/>
      <c r="AI63" s="315"/>
      <c r="AJ63" s="315"/>
      <c r="AK63" s="315"/>
      <c r="AL63" s="315"/>
      <c r="AM63" s="315"/>
      <c r="AN63" s="314">
        <f t="shared" si="0"/>
        <v>0</v>
      </c>
      <c r="AO63" s="315"/>
      <c r="AP63" s="315"/>
      <c r="AQ63" s="80" t="s">
        <v>88</v>
      </c>
      <c r="AR63" s="46"/>
      <c r="AS63" s="81">
        <v>0</v>
      </c>
      <c r="AT63" s="82">
        <f t="shared" si="1"/>
        <v>0</v>
      </c>
      <c r="AU63" s="83">
        <f>'SO 111 - Nezpevněná volno...'!P90</f>
        <v>0</v>
      </c>
      <c r="AV63" s="82">
        <f>'SO 111 - Nezpevněná volno...'!J35</f>
        <v>0</v>
      </c>
      <c r="AW63" s="82">
        <f>'SO 111 - Nezpevněná volno...'!J36</f>
        <v>0</v>
      </c>
      <c r="AX63" s="82">
        <f>'SO 111 - Nezpevněná volno...'!J37</f>
        <v>0</v>
      </c>
      <c r="AY63" s="82">
        <f>'SO 111 - Nezpevněná volno...'!J38</f>
        <v>0</v>
      </c>
      <c r="AZ63" s="82">
        <f>'SO 111 - Nezpevněná volno...'!F35</f>
        <v>0</v>
      </c>
      <c r="BA63" s="82">
        <f>'SO 111 - Nezpevněná volno...'!F36</f>
        <v>0</v>
      </c>
      <c r="BB63" s="82">
        <f>'SO 111 - Nezpevněná volno...'!F37</f>
        <v>0</v>
      </c>
      <c r="BC63" s="82">
        <f>'SO 111 - Nezpevněná volno...'!F38</f>
        <v>0</v>
      </c>
      <c r="BD63" s="84">
        <f>'SO 111 - Nezpevněná volno...'!F39</f>
        <v>0</v>
      </c>
      <c r="BT63" s="26" t="s">
        <v>85</v>
      </c>
      <c r="BV63" s="26" t="s">
        <v>78</v>
      </c>
      <c r="BW63" s="26" t="s">
        <v>112</v>
      </c>
      <c r="BX63" s="26" t="s">
        <v>84</v>
      </c>
      <c r="CL63" s="26" t="s">
        <v>3</v>
      </c>
    </row>
    <row r="64" spans="1:91" s="3" customFormat="1" ht="16.5" customHeight="1">
      <c r="B64" s="46"/>
      <c r="C64" s="9"/>
      <c r="D64" s="9"/>
      <c r="E64" s="300" t="s">
        <v>113</v>
      </c>
      <c r="F64" s="300"/>
      <c r="G64" s="300"/>
      <c r="H64" s="300"/>
      <c r="I64" s="300"/>
      <c r="J64" s="9"/>
      <c r="K64" s="300" t="s">
        <v>114</v>
      </c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16">
        <f>ROUND(SUM(AG65:AG66),2)</f>
        <v>0</v>
      </c>
      <c r="AH64" s="315"/>
      <c r="AI64" s="315"/>
      <c r="AJ64" s="315"/>
      <c r="AK64" s="315"/>
      <c r="AL64" s="315"/>
      <c r="AM64" s="315"/>
      <c r="AN64" s="314">
        <f t="shared" si="0"/>
        <v>0</v>
      </c>
      <c r="AO64" s="315"/>
      <c r="AP64" s="315"/>
      <c r="AQ64" s="80" t="s">
        <v>88</v>
      </c>
      <c r="AR64" s="46"/>
      <c r="AS64" s="81">
        <f>ROUND(SUM(AS65:AS66),2)</f>
        <v>0</v>
      </c>
      <c r="AT64" s="82">
        <f t="shared" si="1"/>
        <v>0</v>
      </c>
      <c r="AU64" s="83">
        <f>ROUND(SUM(AU65:AU66),5)</f>
        <v>0</v>
      </c>
      <c r="AV64" s="82">
        <f>ROUND(AZ64*L29,2)</f>
        <v>0</v>
      </c>
      <c r="AW64" s="82">
        <f>ROUND(BA64*L30,2)</f>
        <v>0</v>
      </c>
      <c r="AX64" s="82">
        <f>ROUND(BB64*L29,2)</f>
        <v>0</v>
      </c>
      <c r="AY64" s="82">
        <f>ROUND(BC64*L30,2)</f>
        <v>0</v>
      </c>
      <c r="AZ64" s="82">
        <f>ROUND(SUM(AZ65:AZ66),2)</f>
        <v>0</v>
      </c>
      <c r="BA64" s="82">
        <f>ROUND(SUM(BA65:BA66),2)</f>
        <v>0</v>
      </c>
      <c r="BB64" s="82">
        <f>ROUND(SUM(BB65:BB66),2)</f>
        <v>0</v>
      </c>
      <c r="BC64" s="82">
        <f>ROUND(SUM(BC65:BC66),2)</f>
        <v>0</v>
      </c>
      <c r="BD64" s="84">
        <f>ROUND(SUM(BD65:BD66),2)</f>
        <v>0</v>
      </c>
      <c r="BS64" s="26" t="s">
        <v>75</v>
      </c>
      <c r="BT64" s="26" t="s">
        <v>85</v>
      </c>
      <c r="BU64" s="26" t="s">
        <v>77</v>
      </c>
      <c r="BV64" s="26" t="s">
        <v>78</v>
      </c>
      <c r="BW64" s="26" t="s">
        <v>115</v>
      </c>
      <c r="BX64" s="26" t="s">
        <v>84</v>
      </c>
      <c r="CL64" s="26" t="s">
        <v>3</v>
      </c>
    </row>
    <row r="65" spans="1:91" s="3" customFormat="1" ht="16.5" customHeight="1">
      <c r="A65" s="85" t="s">
        <v>90</v>
      </c>
      <c r="B65" s="46"/>
      <c r="C65" s="9"/>
      <c r="D65" s="9"/>
      <c r="E65" s="9"/>
      <c r="F65" s="300" t="s">
        <v>116</v>
      </c>
      <c r="G65" s="300"/>
      <c r="H65" s="300"/>
      <c r="I65" s="300"/>
      <c r="J65" s="300"/>
      <c r="K65" s="9"/>
      <c r="L65" s="300" t="s">
        <v>117</v>
      </c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14">
        <f>'120.1 - Parkoviště - nest...'!J34</f>
        <v>0</v>
      </c>
      <c r="AH65" s="315"/>
      <c r="AI65" s="315"/>
      <c r="AJ65" s="315"/>
      <c r="AK65" s="315"/>
      <c r="AL65" s="315"/>
      <c r="AM65" s="315"/>
      <c r="AN65" s="314">
        <f t="shared" si="0"/>
        <v>0</v>
      </c>
      <c r="AO65" s="315"/>
      <c r="AP65" s="315"/>
      <c r="AQ65" s="80" t="s">
        <v>88</v>
      </c>
      <c r="AR65" s="46"/>
      <c r="AS65" s="81">
        <v>0</v>
      </c>
      <c r="AT65" s="82">
        <f t="shared" si="1"/>
        <v>0</v>
      </c>
      <c r="AU65" s="83">
        <f>'120.1 - Parkoviště - nest...'!P96</f>
        <v>0</v>
      </c>
      <c r="AV65" s="82">
        <f>'120.1 - Parkoviště - nest...'!J37</f>
        <v>0</v>
      </c>
      <c r="AW65" s="82">
        <f>'120.1 - Parkoviště - nest...'!J38</f>
        <v>0</v>
      </c>
      <c r="AX65" s="82">
        <f>'120.1 - Parkoviště - nest...'!J39</f>
        <v>0</v>
      </c>
      <c r="AY65" s="82">
        <f>'120.1 - Parkoviště - nest...'!J40</f>
        <v>0</v>
      </c>
      <c r="AZ65" s="82">
        <f>'120.1 - Parkoviště - nest...'!F37</f>
        <v>0</v>
      </c>
      <c r="BA65" s="82">
        <f>'120.1 - Parkoviště - nest...'!F38</f>
        <v>0</v>
      </c>
      <c r="BB65" s="82">
        <f>'120.1 - Parkoviště - nest...'!F39</f>
        <v>0</v>
      </c>
      <c r="BC65" s="82">
        <f>'120.1 - Parkoviště - nest...'!F40</f>
        <v>0</v>
      </c>
      <c r="BD65" s="84">
        <f>'120.1 - Parkoviště - nest...'!F41</f>
        <v>0</v>
      </c>
      <c r="BT65" s="26" t="s">
        <v>93</v>
      </c>
      <c r="BV65" s="26" t="s">
        <v>78</v>
      </c>
      <c r="BW65" s="26" t="s">
        <v>118</v>
      </c>
      <c r="BX65" s="26" t="s">
        <v>115</v>
      </c>
      <c r="CL65" s="26" t="s">
        <v>3</v>
      </c>
    </row>
    <row r="66" spans="1:91" s="3" customFormat="1" ht="16.5" customHeight="1">
      <c r="A66" s="85" t="s">
        <v>90</v>
      </c>
      <c r="B66" s="46"/>
      <c r="C66" s="9"/>
      <c r="D66" s="9"/>
      <c r="E66" s="9"/>
      <c r="F66" s="300" t="s">
        <v>119</v>
      </c>
      <c r="G66" s="300"/>
      <c r="H66" s="300"/>
      <c r="I66" s="300"/>
      <c r="J66" s="300"/>
      <c r="K66" s="9"/>
      <c r="L66" s="300" t="s">
        <v>120</v>
      </c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14">
        <f>'120.2 - Parkoviště - kryt...'!J34</f>
        <v>0</v>
      </c>
      <c r="AH66" s="315"/>
      <c r="AI66" s="315"/>
      <c r="AJ66" s="315"/>
      <c r="AK66" s="315"/>
      <c r="AL66" s="315"/>
      <c r="AM66" s="315"/>
      <c r="AN66" s="314">
        <f t="shared" si="0"/>
        <v>0</v>
      </c>
      <c r="AO66" s="315"/>
      <c r="AP66" s="315"/>
      <c r="AQ66" s="80" t="s">
        <v>88</v>
      </c>
      <c r="AR66" s="46"/>
      <c r="AS66" s="81">
        <v>0</v>
      </c>
      <c r="AT66" s="82">
        <f t="shared" si="1"/>
        <v>0</v>
      </c>
      <c r="AU66" s="83">
        <f>'120.2 - Parkoviště - kryt...'!P96</f>
        <v>0</v>
      </c>
      <c r="AV66" s="82">
        <f>'120.2 - Parkoviště - kryt...'!J37</f>
        <v>0</v>
      </c>
      <c r="AW66" s="82">
        <f>'120.2 - Parkoviště - kryt...'!J38</f>
        <v>0</v>
      </c>
      <c r="AX66" s="82">
        <f>'120.2 - Parkoviště - kryt...'!J39</f>
        <v>0</v>
      </c>
      <c r="AY66" s="82">
        <f>'120.2 - Parkoviště - kryt...'!J40</f>
        <v>0</v>
      </c>
      <c r="AZ66" s="82">
        <f>'120.2 - Parkoviště - kryt...'!F37</f>
        <v>0</v>
      </c>
      <c r="BA66" s="82">
        <f>'120.2 - Parkoviště - kryt...'!F38</f>
        <v>0</v>
      </c>
      <c r="BB66" s="82">
        <f>'120.2 - Parkoviště - kryt...'!F39</f>
        <v>0</v>
      </c>
      <c r="BC66" s="82">
        <f>'120.2 - Parkoviště - kryt...'!F40</f>
        <v>0</v>
      </c>
      <c r="BD66" s="84">
        <f>'120.2 - Parkoviště - kryt...'!F41</f>
        <v>0</v>
      </c>
      <c r="BT66" s="26" t="s">
        <v>93</v>
      </c>
      <c r="BV66" s="26" t="s">
        <v>78</v>
      </c>
      <c r="BW66" s="26" t="s">
        <v>121</v>
      </c>
      <c r="BX66" s="26" t="s">
        <v>115</v>
      </c>
      <c r="CL66" s="26" t="s">
        <v>3</v>
      </c>
    </row>
    <row r="67" spans="1:91" s="3" customFormat="1" ht="16.5" customHeight="1">
      <c r="B67" s="46"/>
      <c r="C67" s="9"/>
      <c r="D67" s="9"/>
      <c r="E67" s="300" t="s">
        <v>122</v>
      </c>
      <c r="F67" s="300"/>
      <c r="G67" s="300"/>
      <c r="H67" s="300"/>
      <c r="I67" s="300"/>
      <c r="J67" s="9"/>
      <c r="K67" s="300" t="s">
        <v>123</v>
      </c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16">
        <f>ROUND(SUM(AG68:AG69),2)</f>
        <v>0</v>
      </c>
      <c r="AH67" s="315"/>
      <c r="AI67" s="315"/>
      <c r="AJ67" s="315"/>
      <c r="AK67" s="315"/>
      <c r="AL67" s="315"/>
      <c r="AM67" s="315"/>
      <c r="AN67" s="314">
        <f t="shared" si="0"/>
        <v>0</v>
      </c>
      <c r="AO67" s="315"/>
      <c r="AP67" s="315"/>
      <c r="AQ67" s="80" t="s">
        <v>88</v>
      </c>
      <c r="AR67" s="46"/>
      <c r="AS67" s="81">
        <f>ROUND(SUM(AS68:AS69),2)</f>
        <v>0</v>
      </c>
      <c r="AT67" s="82">
        <f t="shared" si="1"/>
        <v>0</v>
      </c>
      <c r="AU67" s="83">
        <f>ROUND(SUM(AU68:AU69),5)</f>
        <v>0</v>
      </c>
      <c r="AV67" s="82">
        <f>ROUND(AZ67*L29,2)</f>
        <v>0</v>
      </c>
      <c r="AW67" s="82">
        <f>ROUND(BA67*L30,2)</f>
        <v>0</v>
      </c>
      <c r="AX67" s="82">
        <f>ROUND(BB67*L29,2)</f>
        <v>0</v>
      </c>
      <c r="AY67" s="82">
        <f>ROUND(BC67*L30,2)</f>
        <v>0</v>
      </c>
      <c r="AZ67" s="82">
        <f>ROUND(SUM(AZ68:AZ69),2)</f>
        <v>0</v>
      </c>
      <c r="BA67" s="82">
        <f>ROUND(SUM(BA68:BA69),2)</f>
        <v>0</v>
      </c>
      <c r="BB67" s="82">
        <f>ROUND(SUM(BB68:BB69),2)</f>
        <v>0</v>
      </c>
      <c r="BC67" s="82">
        <f>ROUND(SUM(BC68:BC69),2)</f>
        <v>0</v>
      </c>
      <c r="BD67" s="84">
        <f>ROUND(SUM(BD68:BD69),2)</f>
        <v>0</v>
      </c>
      <c r="BS67" s="26" t="s">
        <v>75</v>
      </c>
      <c r="BT67" s="26" t="s">
        <v>85</v>
      </c>
      <c r="BU67" s="26" t="s">
        <v>77</v>
      </c>
      <c r="BV67" s="26" t="s">
        <v>78</v>
      </c>
      <c r="BW67" s="26" t="s">
        <v>124</v>
      </c>
      <c r="BX67" s="26" t="s">
        <v>84</v>
      </c>
      <c r="CL67" s="26" t="s">
        <v>3</v>
      </c>
    </row>
    <row r="68" spans="1:91" s="3" customFormat="1" ht="16.5" customHeight="1">
      <c r="A68" s="85" t="s">
        <v>90</v>
      </c>
      <c r="B68" s="46"/>
      <c r="C68" s="9"/>
      <c r="D68" s="9"/>
      <c r="E68" s="9"/>
      <c r="F68" s="300" t="s">
        <v>125</v>
      </c>
      <c r="G68" s="300"/>
      <c r="H68" s="300"/>
      <c r="I68" s="300"/>
      <c r="J68" s="300"/>
      <c r="K68" s="9"/>
      <c r="L68" s="300" t="s">
        <v>126</v>
      </c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14">
        <f>'SO 191 - dopravní značení...'!J34</f>
        <v>0</v>
      </c>
      <c r="AH68" s="315"/>
      <c r="AI68" s="315"/>
      <c r="AJ68" s="315"/>
      <c r="AK68" s="315"/>
      <c r="AL68" s="315"/>
      <c r="AM68" s="315"/>
      <c r="AN68" s="314">
        <f t="shared" si="0"/>
        <v>0</v>
      </c>
      <c r="AO68" s="315"/>
      <c r="AP68" s="315"/>
      <c r="AQ68" s="80" t="s">
        <v>88</v>
      </c>
      <c r="AR68" s="46"/>
      <c r="AS68" s="81">
        <v>0</v>
      </c>
      <c r="AT68" s="82">
        <f t="shared" si="1"/>
        <v>0</v>
      </c>
      <c r="AU68" s="83">
        <f>'SO 191 - dopravní značení...'!P94</f>
        <v>0</v>
      </c>
      <c r="AV68" s="82">
        <f>'SO 191 - dopravní značení...'!J37</f>
        <v>0</v>
      </c>
      <c r="AW68" s="82">
        <f>'SO 191 - dopravní značení...'!J38</f>
        <v>0</v>
      </c>
      <c r="AX68" s="82">
        <f>'SO 191 - dopravní značení...'!J39</f>
        <v>0</v>
      </c>
      <c r="AY68" s="82">
        <f>'SO 191 - dopravní značení...'!J40</f>
        <v>0</v>
      </c>
      <c r="AZ68" s="82">
        <f>'SO 191 - dopravní značení...'!F37</f>
        <v>0</v>
      </c>
      <c r="BA68" s="82">
        <f>'SO 191 - dopravní značení...'!F38</f>
        <v>0</v>
      </c>
      <c r="BB68" s="82">
        <f>'SO 191 - dopravní značení...'!F39</f>
        <v>0</v>
      </c>
      <c r="BC68" s="82">
        <f>'SO 191 - dopravní značení...'!F40</f>
        <v>0</v>
      </c>
      <c r="BD68" s="84">
        <f>'SO 191 - dopravní značení...'!F41</f>
        <v>0</v>
      </c>
      <c r="BT68" s="26" t="s">
        <v>93</v>
      </c>
      <c r="BV68" s="26" t="s">
        <v>78</v>
      </c>
      <c r="BW68" s="26" t="s">
        <v>127</v>
      </c>
      <c r="BX68" s="26" t="s">
        <v>124</v>
      </c>
      <c r="CL68" s="26" t="s">
        <v>3</v>
      </c>
    </row>
    <row r="69" spans="1:91" s="3" customFormat="1" ht="16.5" customHeight="1">
      <c r="A69" s="85" t="s">
        <v>90</v>
      </c>
      <c r="B69" s="46"/>
      <c r="C69" s="9"/>
      <c r="D69" s="9"/>
      <c r="E69" s="9"/>
      <c r="F69" s="300" t="s">
        <v>128</v>
      </c>
      <c r="G69" s="300"/>
      <c r="H69" s="300"/>
      <c r="I69" s="300"/>
      <c r="J69" s="300"/>
      <c r="K69" s="9"/>
      <c r="L69" s="300" t="s">
        <v>129</v>
      </c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14">
        <f>'SO 192 - DIO'!J34</f>
        <v>0</v>
      </c>
      <c r="AH69" s="315"/>
      <c r="AI69" s="315"/>
      <c r="AJ69" s="315"/>
      <c r="AK69" s="315"/>
      <c r="AL69" s="315"/>
      <c r="AM69" s="315"/>
      <c r="AN69" s="314">
        <f t="shared" si="0"/>
        <v>0</v>
      </c>
      <c r="AO69" s="315"/>
      <c r="AP69" s="315"/>
      <c r="AQ69" s="80" t="s">
        <v>88</v>
      </c>
      <c r="AR69" s="46"/>
      <c r="AS69" s="81">
        <v>0</v>
      </c>
      <c r="AT69" s="82">
        <f t="shared" si="1"/>
        <v>0</v>
      </c>
      <c r="AU69" s="83">
        <f>'SO 192 - DIO'!P93</f>
        <v>0</v>
      </c>
      <c r="AV69" s="82">
        <f>'SO 192 - DIO'!J37</f>
        <v>0</v>
      </c>
      <c r="AW69" s="82">
        <f>'SO 192 - DIO'!J38</f>
        <v>0</v>
      </c>
      <c r="AX69" s="82">
        <f>'SO 192 - DIO'!J39</f>
        <v>0</v>
      </c>
      <c r="AY69" s="82">
        <f>'SO 192 - DIO'!J40</f>
        <v>0</v>
      </c>
      <c r="AZ69" s="82">
        <f>'SO 192 - DIO'!F37</f>
        <v>0</v>
      </c>
      <c r="BA69" s="82">
        <f>'SO 192 - DIO'!F38</f>
        <v>0</v>
      </c>
      <c r="BB69" s="82">
        <f>'SO 192 - DIO'!F39</f>
        <v>0</v>
      </c>
      <c r="BC69" s="82">
        <f>'SO 192 - DIO'!F40</f>
        <v>0</v>
      </c>
      <c r="BD69" s="84">
        <f>'SO 192 - DIO'!F41</f>
        <v>0</v>
      </c>
      <c r="BT69" s="26" t="s">
        <v>93</v>
      </c>
      <c r="BV69" s="26" t="s">
        <v>78</v>
      </c>
      <c r="BW69" s="26" t="s">
        <v>130</v>
      </c>
      <c r="BX69" s="26" t="s">
        <v>124</v>
      </c>
      <c r="CL69" s="26" t="s">
        <v>3</v>
      </c>
    </row>
    <row r="70" spans="1:91" s="6" customFormat="1" ht="16.5" customHeight="1">
      <c r="B70" s="71"/>
      <c r="C70" s="72"/>
      <c r="D70" s="322" t="s">
        <v>131</v>
      </c>
      <c r="E70" s="322"/>
      <c r="F70" s="322"/>
      <c r="G70" s="322"/>
      <c r="H70" s="322"/>
      <c r="I70" s="73"/>
      <c r="J70" s="322" t="s">
        <v>132</v>
      </c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13">
        <f>ROUND(AG71+SUM(AG72),2)</f>
        <v>0</v>
      </c>
      <c r="AH70" s="312"/>
      <c r="AI70" s="312"/>
      <c r="AJ70" s="312"/>
      <c r="AK70" s="312"/>
      <c r="AL70" s="312"/>
      <c r="AM70" s="312"/>
      <c r="AN70" s="311">
        <f>SUM(AG70,AT70)</f>
        <v>0</v>
      </c>
      <c r="AO70" s="312"/>
      <c r="AP70" s="312"/>
      <c r="AQ70" s="74" t="s">
        <v>82</v>
      </c>
      <c r="AR70" s="71"/>
      <c r="AS70" s="75">
        <f>ROUND(AS71+SUM(AS72:AS73),2)</f>
        <v>0</v>
      </c>
      <c r="AT70" s="76">
        <f t="shared" si="1"/>
        <v>0</v>
      </c>
      <c r="AU70" s="77">
        <f>ROUND(AU71+SUM(AU72:AU73),5)</f>
        <v>0</v>
      </c>
      <c r="AV70" s="76">
        <f>ROUND(AZ70*L29,2)</f>
        <v>0</v>
      </c>
      <c r="AW70" s="76">
        <f>ROUND(BA70*L30,2)</f>
        <v>0</v>
      </c>
      <c r="AX70" s="76">
        <f>ROUND(BB70*L29,2)</f>
        <v>0</v>
      </c>
      <c r="AY70" s="76">
        <f>ROUND(BC70*L30,2)</f>
        <v>0</v>
      </c>
      <c r="AZ70" s="76">
        <f>ROUND(AZ71+SUM(AZ72:AZ73),2)</f>
        <v>0</v>
      </c>
      <c r="BA70" s="76">
        <f>ROUND(BA71+SUM(BA72:BA73),2)</f>
        <v>0</v>
      </c>
      <c r="BB70" s="76">
        <f>ROUND(BB71+SUM(BB72:BB73),2)</f>
        <v>0</v>
      </c>
      <c r="BC70" s="76">
        <f>ROUND(BC71+SUM(BC72:BC73),2)</f>
        <v>0</v>
      </c>
      <c r="BD70" s="78">
        <f>ROUND(BD71+SUM(BD72:BD73),2)</f>
        <v>0</v>
      </c>
      <c r="BS70" s="79" t="s">
        <v>75</v>
      </c>
      <c r="BT70" s="79" t="s">
        <v>83</v>
      </c>
      <c r="BU70" s="79" t="s">
        <v>77</v>
      </c>
      <c r="BV70" s="79" t="s">
        <v>78</v>
      </c>
      <c r="BW70" s="79" t="s">
        <v>133</v>
      </c>
      <c r="BX70" s="79" t="s">
        <v>5</v>
      </c>
      <c r="CL70" s="79" t="s">
        <v>3</v>
      </c>
      <c r="CM70" s="79" t="s">
        <v>85</v>
      </c>
    </row>
    <row r="71" spans="1:91" s="3" customFormat="1" ht="16.5" customHeight="1">
      <c r="A71" s="85" t="s">
        <v>90</v>
      </c>
      <c r="B71" s="46"/>
      <c r="C71" s="9"/>
      <c r="D71" s="9"/>
      <c r="E71" s="300" t="s">
        <v>134</v>
      </c>
      <c r="F71" s="300"/>
      <c r="G71" s="300"/>
      <c r="H71" s="300"/>
      <c r="I71" s="300"/>
      <c r="J71" s="9"/>
      <c r="K71" s="300" t="s">
        <v>135</v>
      </c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14">
        <f>'IO.01 - Vodovod hlavní řa...'!J32</f>
        <v>0</v>
      </c>
      <c r="AH71" s="315"/>
      <c r="AI71" s="315"/>
      <c r="AJ71" s="315"/>
      <c r="AK71" s="315"/>
      <c r="AL71" s="315"/>
      <c r="AM71" s="315"/>
      <c r="AN71" s="314">
        <f t="shared" si="0"/>
        <v>0</v>
      </c>
      <c r="AO71" s="315"/>
      <c r="AP71" s="315"/>
      <c r="AQ71" s="80" t="s">
        <v>88</v>
      </c>
      <c r="AR71" s="46"/>
      <c r="AS71" s="81">
        <v>0</v>
      </c>
      <c r="AT71" s="82">
        <f t="shared" si="1"/>
        <v>0</v>
      </c>
      <c r="AU71" s="83">
        <f>'IO.01 - Vodovod hlavní řa...'!P96</f>
        <v>0</v>
      </c>
      <c r="AV71" s="82">
        <f>'IO.01 - Vodovod hlavní řa...'!J35</f>
        <v>0</v>
      </c>
      <c r="AW71" s="82">
        <f>'IO.01 - Vodovod hlavní řa...'!J36</f>
        <v>0</v>
      </c>
      <c r="AX71" s="82">
        <f>'IO.01 - Vodovod hlavní řa...'!J37</f>
        <v>0</v>
      </c>
      <c r="AY71" s="82">
        <f>'IO.01 - Vodovod hlavní řa...'!J38</f>
        <v>0</v>
      </c>
      <c r="AZ71" s="82">
        <f>'IO.01 - Vodovod hlavní řa...'!F35</f>
        <v>0</v>
      </c>
      <c r="BA71" s="82">
        <f>'IO.01 - Vodovod hlavní řa...'!F36</f>
        <v>0</v>
      </c>
      <c r="BB71" s="82">
        <f>'IO.01 - Vodovod hlavní řa...'!F37</f>
        <v>0</v>
      </c>
      <c r="BC71" s="82">
        <f>'IO.01 - Vodovod hlavní řa...'!F38</f>
        <v>0</v>
      </c>
      <c r="BD71" s="84">
        <f>'IO.01 - Vodovod hlavní řa...'!F39</f>
        <v>0</v>
      </c>
      <c r="BT71" s="26" t="s">
        <v>85</v>
      </c>
      <c r="BV71" s="26" t="s">
        <v>78</v>
      </c>
      <c r="BW71" s="26" t="s">
        <v>136</v>
      </c>
      <c r="BX71" s="26" t="s">
        <v>133</v>
      </c>
      <c r="CL71" s="26" t="s">
        <v>3</v>
      </c>
    </row>
    <row r="72" spans="1:91" s="3" customFormat="1" ht="16.5" customHeight="1">
      <c r="A72" s="85" t="s">
        <v>90</v>
      </c>
      <c r="B72" s="46"/>
      <c r="C72" s="9"/>
      <c r="D72" s="9"/>
      <c r="E72" s="300" t="s">
        <v>137</v>
      </c>
      <c r="F72" s="300"/>
      <c r="G72" s="300"/>
      <c r="H72" s="300"/>
      <c r="I72" s="300"/>
      <c r="J72" s="9"/>
      <c r="K72" s="300" t="s">
        <v>138</v>
      </c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14">
        <f>'IO.02 - Splašková kanaliz...'!J32</f>
        <v>0</v>
      </c>
      <c r="AH72" s="315"/>
      <c r="AI72" s="315"/>
      <c r="AJ72" s="315"/>
      <c r="AK72" s="315"/>
      <c r="AL72" s="315"/>
      <c r="AM72" s="315"/>
      <c r="AN72" s="314">
        <f t="shared" si="0"/>
        <v>0</v>
      </c>
      <c r="AO72" s="315"/>
      <c r="AP72" s="315"/>
      <c r="AQ72" s="80" t="s">
        <v>88</v>
      </c>
      <c r="AR72" s="46"/>
      <c r="AS72" s="81">
        <v>0</v>
      </c>
      <c r="AT72" s="82">
        <f t="shared" si="1"/>
        <v>0</v>
      </c>
      <c r="AU72" s="83">
        <f>'IO.02 - Splašková kanaliz...'!P96</f>
        <v>0</v>
      </c>
      <c r="AV72" s="82">
        <f>'IO.02 - Splašková kanaliz...'!J35</f>
        <v>0</v>
      </c>
      <c r="AW72" s="82">
        <f>'IO.02 - Splašková kanaliz...'!J36</f>
        <v>0</v>
      </c>
      <c r="AX72" s="82">
        <f>'IO.02 - Splašková kanaliz...'!J37</f>
        <v>0</v>
      </c>
      <c r="AY72" s="82">
        <f>'IO.02 - Splašková kanaliz...'!J38</f>
        <v>0</v>
      </c>
      <c r="AZ72" s="82">
        <f>'IO.02 - Splašková kanaliz...'!F35</f>
        <v>0</v>
      </c>
      <c r="BA72" s="82">
        <f>'IO.02 - Splašková kanaliz...'!F36</f>
        <v>0</v>
      </c>
      <c r="BB72" s="82">
        <f>'IO.02 - Splašková kanaliz...'!F37</f>
        <v>0</v>
      </c>
      <c r="BC72" s="82">
        <f>'IO.02 - Splašková kanaliz...'!F38</f>
        <v>0</v>
      </c>
      <c r="BD72" s="84">
        <f>'IO.02 - Splašková kanaliz...'!F39</f>
        <v>0</v>
      </c>
      <c r="BT72" s="26" t="s">
        <v>85</v>
      </c>
      <c r="BV72" s="26" t="s">
        <v>78</v>
      </c>
      <c r="BW72" s="26" t="s">
        <v>139</v>
      </c>
      <c r="BX72" s="26" t="s">
        <v>133</v>
      </c>
      <c r="CL72" s="26" t="s">
        <v>3</v>
      </c>
    </row>
    <row r="73" spans="1:91" s="3" customFormat="1" ht="16.5" customHeight="1">
      <c r="B73" s="46"/>
      <c r="C73" s="9"/>
      <c r="D73" s="9"/>
      <c r="E73" s="300" t="s">
        <v>140</v>
      </c>
      <c r="F73" s="300"/>
      <c r="G73" s="300"/>
      <c r="H73" s="300"/>
      <c r="I73" s="300"/>
      <c r="J73" s="9"/>
      <c r="K73" s="300" t="s">
        <v>141</v>
      </c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16">
        <f>ROUND(SUM(AG74),2)</f>
        <v>0</v>
      </c>
      <c r="AH73" s="315"/>
      <c r="AI73" s="315"/>
      <c r="AJ73" s="315"/>
      <c r="AK73" s="315"/>
      <c r="AL73" s="315"/>
      <c r="AM73" s="315"/>
      <c r="AN73" s="314">
        <f>SUM(AG73,AT73)</f>
        <v>0</v>
      </c>
      <c r="AO73" s="315"/>
      <c r="AP73" s="315"/>
      <c r="AQ73" s="80" t="s">
        <v>88</v>
      </c>
      <c r="AR73" s="46"/>
      <c r="AS73" s="81">
        <f>ROUND(SUM(AS74:AS74),2)</f>
        <v>0</v>
      </c>
      <c r="AT73" s="82">
        <f t="shared" si="1"/>
        <v>0</v>
      </c>
      <c r="AU73" s="83">
        <f>ROUND(SUM(AU74:AU74),5)</f>
        <v>0</v>
      </c>
      <c r="AV73" s="82">
        <f>ROUND(AZ73*L29,2)</f>
        <v>0</v>
      </c>
      <c r="AW73" s="82">
        <f>ROUND(BA73*L30,2)</f>
        <v>0</v>
      </c>
      <c r="AX73" s="82">
        <f>ROUND(BB73*L29,2)</f>
        <v>0</v>
      </c>
      <c r="AY73" s="82">
        <f>ROUND(BC73*L30,2)</f>
        <v>0</v>
      </c>
      <c r="AZ73" s="82">
        <f>ROUND(SUM(AZ74:AZ74),2)</f>
        <v>0</v>
      </c>
      <c r="BA73" s="82">
        <f>ROUND(SUM(BA74:BA74),2)</f>
        <v>0</v>
      </c>
      <c r="BB73" s="82">
        <f>ROUND(SUM(BB74:BB74),2)</f>
        <v>0</v>
      </c>
      <c r="BC73" s="82">
        <f>ROUND(SUM(BC74:BC74),2)</f>
        <v>0</v>
      </c>
      <c r="BD73" s="84">
        <f>ROUND(SUM(BD74:BD74),2)</f>
        <v>0</v>
      </c>
      <c r="BS73" s="26" t="s">
        <v>75</v>
      </c>
      <c r="BT73" s="26" t="s">
        <v>85</v>
      </c>
      <c r="BV73" s="26" t="s">
        <v>78</v>
      </c>
      <c r="BW73" s="26" t="s">
        <v>142</v>
      </c>
      <c r="BX73" s="26" t="s">
        <v>133</v>
      </c>
      <c r="CL73" s="26" t="s">
        <v>3</v>
      </c>
    </row>
    <row r="74" spans="1:91" s="3" customFormat="1" ht="16.5" customHeight="1">
      <c r="A74" s="85" t="s">
        <v>90</v>
      </c>
      <c r="B74" s="46"/>
      <c r="C74" s="9"/>
      <c r="D74" s="9"/>
      <c r="E74" s="9"/>
      <c r="F74" s="300" t="s">
        <v>140</v>
      </c>
      <c r="G74" s="300"/>
      <c r="H74" s="300"/>
      <c r="I74" s="300"/>
      <c r="J74" s="300"/>
      <c r="K74" s="9"/>
      <c r="L74" s="300" t="s">
        <v>141</v>
      </c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14">
        <f>'IO.05 - Dešťová kanalizace'!J32</f>
        <v>0</v>
      </c>
      <c r="AH74" s="315"/>
      <c r="AI74" s="315"/>
      <c r="AJ74" s="315"/>
      <c r="AK74" s="315"/>
      <c r="AL74" s="315"/>
      <c r="AM74" s="315"/>
      <c r="AN74" s="314">
        <f t="shared" si="0"/>
        <v>0</v>
      </c>
      <c r="AO74" s="315"/>
      <c r="AP74" s="315"/>
      <c r="AQ74" s="80" t="s">
        <v>88</v>
      </c>
      <c r="AR74" s="46"/>
      <c r="AS74" s="81">
        <v>0</v>
      </c>
      <c r="AT74" s="82">
        <f t="shared" si="1"/>
        <v>0</v>
      </c>
      <c r="AU74" s="83">
        <f>'IO.05 - Dešťová kanalizace'!P94</f>
        <v>0</v>
      </c>
      <c r="AV74" s="82">
        <f>'IO.05 - Dešťová kanalizace'!J35</f>
        <v>0</v>
      </c>
      <c r="AW74" s="82">
        <f>'IO.05 - Dešťová kanalizace'!J36</f>
        <v>0</v>
      </c>
      <c r="AX74" s="82">
        <f>'IO.05 - Dešťová kanalizace'!J37</f>
        <v>0</v>
      </c>
      <c r="AY74" s="82">
        <f>'IO.05 - Dešťová kanalizace'!J38</f>
        <v>0</v>
      </c>
      <c r="AZ74" s="82">
        <f>'IO.05 - Dešťová kanalizace'!F35</f>
        <v>0</v>
      </c>
      <c r="BA74" s="82">
        <f>'IO.05 - Dešťová kanalizace'!F36</f>
        <v>0</v>
      </c>
      <c r="BB74" s="82">
        <f>'IO.05 - Dešťová kanalizace'!F37</f>
        <v>0</v>
      </c>
      <c r="BC74" s="82">
        <f>'IO.05 - Dešťová kanalizace'!F38</f>
        <v>0</v>
      </c>
      <c r="BD74" s="84">
        <f>'IO.05 - Dešťová kanalizace'!F39</f>
        <v>0</v>
      </c>
      <c r="BT74" s="26" t="s">
        <v>93</v>
      </c>
      <c r="BU74" s="26" t="s">
        <v>143</v>
      </c>
      <c r="BV74" s="26" t="s">
        <v>78</v>
      </c>
      <c r="BW74" s="26" t="s">
        <v>142</v>
      </c>
      <c r="BX74" s="26" t="s">
        <v>133</v>
      </c>
      <c r="CL74" s="26" t="s">
        <v>3</v>
      </c>
    </row>
    <row r="75" spans="1:91" s="6" customFormat="1" ht="16.5" customHeight="1">
      <c r="B75" s="71"/>
      <c r="C75" s="72"/>
      <c r="D75" s="322" t="s">
        <v>144</v>
      </c>
      <c r="E75" s="322"/>
      <c r="F75" s="322"/>
      <c r="G75" s="322"/>
      <c r="H75" s="322"/>
      <c r="I75" s="73"/>
      <c r="J75" s="322" t="s">
        <v>145</v>
      </c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13">
        <f>ROUND(AG76,2)</f>
        <v>0</v>
      </c>
      <c r="AH75" s="312"/>
      <c r="AI75" s="312"/>
      <c r="AJ75" s="312"/>
      <c r="AK75" s="312"/>
      <c r="AL75" s="312"/>
      <c r="AM75" s="312"/>
      <c r="AN75" s="311">
        <f t="shared" si="0"/>
        <v>0</v>
      </c>
      <c r="AO75" s="312"/>
      <c r="AP75" s="312"/>
      <c r="AQ75" s="74" t="s">
        <v>82</v>
      </c>
      <c r="AR75" s="71"/>
      <c r="AS75" s="75">
        <f>ROUND(AS76,2)</f>
        <v>0</v>
      </c>
      <c r="AT75" s="76">
        <f t="shared" si="1"/>
        <v>0</v>
      </c>
      <c r="AU75" s="77">
        <f>ROUND(AU76,5)</f>
        <v>0</v>
      </c>
      <c r="AV75" s="76">
        <f>ROUND(AZ75*L29,2)</f>
        <v>0</v>
      </c>
      <c r="AW75" s="76">
        <f>ROUND(BA75*L30,2)</f>
        <v>0</v>
      </c>
      <c r="AX75" s="76">
        <f>ROUND(BB75*L29,2)</f>
        <v>0</v>
      </c>
      <c r="AY75" s="76">
        <f>ROUND(BC75*L30,2)</f>
        <v>0</v>
      </c>
      <c r="AZ75" s="76">
        <f>ROUND(AZ76,2)</f>
        <v>0</v>
      </c>
      <c r="BA75" s="76">
        <f>ROUND(BA76,2)</f>
        <v>0</v>
      </c>
      <c r="BB75" s="76">
        <f>ROUND(BB76,2)</f>
        <v>0</v>
      </c>
      <c r="BC75" s="76">
        <f>ROUND(BC76,2)</f>
        <v>0</v>
      </c>
      <c r="BD75" s="78">
        <f>ROUND(BD76,2)</f>
        <v>0</v>
      </c>
      <c r="BS75" s="79" t="s">
        <v>75</v>
      </c>
      <c r="BT75" s="79" t="s">
        <v>83</v>
      </c>
      <c r="BU75" s="79" t="s">
        <v>77</v>
      </c>
      <c r="BV75" s="79" t="s">
        <v>78</v>
      </c>
      <c r="BW75" s="79" t="s">
        <v>146</v>
      </c>
      <c r="BX75" s="79" t="s">
        <v>5</v>
      </c>
      <c r="CL75" s="79" t="s">
        <v>3</v>
      </c>
      <c r="CM75" s="79" t="s">
        <v>85</v>
      </c>
    </row>
    <row r="76" spans="1:91" s="3" customFormat="1" ht="16.5" customHeight="1">
      <c r="B76" s="46"/>
      <c r="C76" s="9"/>
      <c r="D76" s="9"/>
      <c r="E76" s="300" t="s">
        <v>147</v>
      </c>
      <c r="F76" s="300"/>
      <c r="G76" s="300"/>
      <c r="H76" s="300"/>
      <c r="I76" s="300"/>
      <c r="J76" s="9"/>
      <c r="K76" s="300" t="s">
        <v>148</v>
      </c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16">
        <f>ROUND(SUM(AG77:AG80),2)</f>
        <v>0</v>
      </c>
      <c r="AH76" s="315"/>
      <c r="AI76" s="315"/>
      <c r="AJ76" s="315"/>
      <c r="AK76" s="315"/>
      <c r="AL76" s="315"/>
      <c r="AM76" s="315"/>
      <c r="AN76" s="314">
        <f t="shared" si="0"/>
        <v>0</v>
      </c>
      <c r="AO76" s="315"/>
      <c r="AP76" s="315"/>
      <c r="AQ76" s="80" t="s">
        <v>88</v>
      </c>
      <c r="AR76" s="46"/>
      <c r="AS76" s="81">
        <f>ROUND(SUM(AS77:AS80),2)</f>
        <v>0</v>
      </c>
      <c r="AT76" s="82">
        <f t="shared" si="1"/>
        <v>0</v>
      </c>
      <c r="AU76" s="83">
        <f>ROUND(SUM(AU77:AU80),5)</f>
        <v>0</v>
      </c>
      <c r="AV76" s="82">
        <f>ROUND(AZ76*L29,2)</f>
        <v>0</v>
      </c>
      <c r="AW76" s="82">
        <f>ROUND(BA76*L30,2)</f>
        <v>0</v>
      </c>
      <c r="AX76" s="82">
        <f>ROUND(BB76*L29,2)</f>
        <v>0</v>
      </c>
      <c r="AY76" s="82">
        <f>ROUND(BC76*L30,2)</f>
        <v>0</v>
      </c>
      <c r="AZ76" s="82">
        <f>ROUND(SUM(AZ77:AZ80),2)</f>
        <v>0</v>
      </c>
      <c r="BA76" s="82">
        <f>ROUND(SUM(BA77:BA80),2)</f>
        <v>0</v>
      </c>
      <c r="BB76" s="82">
        <f>ROUND(SUM(BB77:BB80),2)</f>
        <v>0</v>
      </c>
      <c r="BC76" s="82">
        <f>ROUND(SUM(BC77:BC80),2)</f>
        <v>0</v>
      </c>
      <c r="BD76" s="84">
        <f>ROUND(SUM(BD77:BD80),2)</f>
        <v>0</v>
      </c>
      <c r="BS76" s="26" t="s">
        <v>75</v>
      </c>
      <c r="BT76" s="26" t="s">
        <v>85</v>
      </c>
      <c r="BU76" s="26" t="s">
        <v>77</v>
      </c>
      <c r="BV76" s="26" t="s">
        <v>78</v>
      </c>
      <c r="BW76" s="26" t="s">
        <v>149</v>
      </c>
      <c r="BX76" s="26" t="s">
        <v>146</v>
      </c>
      <c r="CL76" s="26" t="s">
        <v>3</v>
      </c>
    </row>
    <row r="77" spans="1:91" s="3" customFormat="1" ht="16.5" customHeight="1">
      <c r="A77" s="85" t="s">
        <v>90</v>
      </c>
      <c r="B77" s="46"/>
      <c r="C77" s="9"/>
      <c r="D77" s="9"/>
      <c r="E77" s="9"/>
      <c r="F77" s="300" t="s">
        <v>150</v>
      </c>
      <c r="G77" s="300"/>
      <c r="H77" s="300"/>
      <c r="I77" s="300"/>
      <c r="J77" s="300"/>
      <c r="K77" s="9"/>
      <c r="L77" s="300" t="s">
        <v>151</v>
      </c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14">
        <f>'01 - Rozvod VO'!J34</f>
        <v>0</v>
      </c>
      <c r="AH77" s="315"/>
      <c r="AI77" s="315"/>
      <c r="AJ77" s="315"/>
      <c r="AK77" s="315"/>
      <c r="AL77" s="315"/>
      <c r="AM77" s="315"/>
      <c r="AN77" s="314">
        <f t="shared" si="0"/>
        <v>0</v>
      </c>
      <c r="AO77" s="315"/>
      <c r="AP77" s="315"/>
      <c r="AQ77" s="80" t="s">
        <v>88</v>
      </c>
      <c r="AR77" s="46"/>
      <c r="AS77" s="81">
        <v>0</v>
      </c>
      <c r="AT77" s="82">
        <f t="shared" si="1"/>
        <v>0</v>
      </c>
      <c r="AU77" s="83">
        <f>'01 - Rozvod VO'!P100</f>
        <v>0</v>
      </c>
      <c r="AV77" s="82">
        <f>'01 - Rozvod VO'!J37</f>
        <v>0</v>
      </c>
      <c r="AW77" s="82">
        <f>'01 - Rozvod VO'!J38</f>
        <v>0</v>
      </c>
      <c r="AX77" s="82">
        <f>'01 - Rozvod VO'!J39</f>
        <v>0</v>
      </c>
      <c r="AY77" s="82">
        <f>'01 - Rozvod VO'!J40</f>
        <v>0</v>
      </c>
      <c r="AZ77" s="82">
        <f>'01 - Rozvod VO'!F37</f>
        <v>0</v>
      </c>
      <c r="BA77" s="82">
        <f>'01 - Rozvod VO'!F38</f>
        <v>0</v>
      </c>
      <c r="BB77" s="82">
        <f>'01 - Rozvod VO'!F39</f>
        <v>0</v>
      </c>
      <c r="BC77" s="82">
        <f>'01 - Rozvod VO'!F40</f>
        <v>0</v>
      </c>
      <c r="BD77" s="84">
        <f>'01 - Rozvod VO'!F41</f>
        <v>0</v>
      </c>
      <c r="BT77" s="26" t="s">
        <v>93</v>
      </c>
      <c r="BV77" s="26" t="s">
        <v>78</v>
      </c>
      <c r="BW77" s="26" t="s">
        <v>152</v>
      </c>
      <c r="BX77" s="26" t="s">
        <v>149</v>
      </c>
      <c r="CL77" s="26" t="s">
        <v>3</v>
      </c>
    </row>
    <row r="78" spans="1:91" s="3" customFormat="1" ht="16.5" customHeight="1">
      <c r="A78" s="85" t="s">
        <v>90</v>
      </c>
      <c r="B78" s="46"/>
      <c r="C78" s="9"/>
      <c r="D78" s="9"/>
      <c r="E78" s="9"/>
      <c r="F78" s="300" t="s">
        <v>153</v>
      </c>
      <c r="G78" s="300"/>
      <c r="H78" s="300"/>
      <c r="I78" s="300"/>
      <c r="J78" s="300"/>
      <c r="K78" s="9"/>
      <c r="L78" s="300" t="s">
        <v>154</v>
      </c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14">
        <f>'02 - Manipulační technika'!J34</f>
        <v>0</v>
      </c>
      <c r="AH78" s="315"/>
      <c r="AI78" s="315"/>
      <c r="AJ78" s="315"/>
      <c r="AK78" s="315"/>
      <c r="AL78" s="315"/>
      <c r="AM78" s="315"/>
      <c r="AN78" s="314">
        <f t="shared" si="0"/>
        <v>0</v>
      </c>
      <c r="AO78" s="315"/>
      <c r="AP78" s="315"/>
      <c r="AQ78" s="80" t="s">
        <v>88</v>
      </c>
      <c r="AR78" s="46"/>
      <c r="AS78" s="81">
        <v>0</v>
      </c>
      <c r="AT78" s="82">
        <f t="shared" si="1"/>
        <v>0</v>
      </c>
      <c r="AU78" s="83">
        <f>'02 - Manipulační technika'!P92</f>
        <v>0</v>
      </c>
      <c r="AV78" s="82">
        <f>'02 - Manipulační technika'!J37</f>
        <v>0</v>
      </c>
      <c r="AW78" s="82">
        <f>'02 - Manipulační technika'!J38</f>
        <v>0</v>
      </c>
      <c r="AX78" s="82">
        <f>'02 - Manipulační technika'!J39</f>
        <v>0</v>
      </c>
      <c r="AY78" s="82">
        <f>'02 - Manipulační technika'!J40</f>
        <v>0</v>
      </c>
      <c r="AZ78" s="82">
        <f>'02 - Manipulační technika'!F37</f>
        <v>0</v>
      </c>
      <c r="BA78" s="82">
        <f>'02 - Manipulační technika'!F38</f>
        <v>0</v>
      </c>
      <c r="BB78" s="82">
        <f>'02 - Manipulační technika'!F39</f>
        <v>0</v>
      </c>
      <c r="BC78" s="82">
        <f>'02 - Manipulační technika'!F40</f>
        <v>0</v>
      </c>
      <c r="BD78" s="84">
        <f>'02 - Manipulační technika'!F41</f>
        <v>0</v>
      </c>
      <c r="BT78" s="26" t="s">
        <v>93</v>
      </c>
      <c r="BV78" s="26" t="s">
        <v>78</v>
      </c>
      <c r="BW78" s="26" t="s">
        <v>155</v>
      </c>
      <c r="BX78" s="26" t="s">
        <v>149</v>
      </c>
      <c r="CL78" s="26" t="s">
        <v>3</v>
      </c>
    </row>
    <row r="79" spans="1:91" s="3" customFormat="1" ht="16.5" customHeight="1">
      <c r="A79" s="85" t="s">
        <v>90</v>
      </c>
      <c r="B79" s="46"/>
      <c r="C79" s="9"/>
      <c r="D79" s="9"/>
      <c r="E79" s="9"/>
      <c r="F79" s="300" t="s">
        <v>156</v>
      </c>
      <c r="G79" s="300"/>
      <c r="H79" s="300"/>
      <c r="I79" s="300"/>
      <c r="J79" s="300"/>
      <c r="K79" s="9"/>
      <c r="L79" s="300" t="s">
        <v>157</v>
      </c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14">
        <f>'03 - Zemní práce'!J34</f>
        <v>0</v>
      </c>
      <c r="AH79" s="315"/>
      <c r="AI79" s="315"/>
      <c r="AJ79" s="315"/>
      <c r="AK79" s="315"/>
      <c r="AL79" s="315"/>
      <c r="AM79" s="315"/>
      <c r="AN79" s="314">
        <f t="shared" si="0"/>
        <v>0</v>
      </c>
      <c r="AO79" s="315"/>
      <c r="AP79" s="315"/>
      <c r="AQ79" s="80" t="s">
        <v>88</v>
      </c>
      <c r="AR79" s="46"/>
      <c r="AS79" s="81">
        <v>0</v>
      </c>
      <c r="AT79" s="82">
        <f t="shared" si="1"/>
        <v>0</v>
      </c>
      <c r="AU79" s="83">
        <f>'03 - Zemní práce'!P96</f>
        <v>0</v>
      </c>
      <c r="AV79" s="82">
        <f>'03 - Zemní práce'!J37</f>
        <v>0</v>
      </c>
      <c r="AW79" s="82">
        <f>'03 - Zemní práce'!J38</f>
        <v>0</v>
      </c>
      <c r="AX79" s="82">
        <f>'03 - Zemní práce'!J39</f>
        <v>0</v>
      </c>
      <c r="AY79" s="82">
        <f>'03 - Zemní práce'!J40</f>
        <v>0</v>
      </c>
      <c r="AZ79" s="82">
        <f>'03 - Zemní práce'!F37</f>
        <v>0</v>
      </c>
      <c r="BA79" s="82">
        <f>'03 - Zemní práce'!F38</f>
        <v>0</v>
      </c>
      <c r="BB79" s="82">
        <f>'03 - Zemní práce'!F39</f>
        <v>0</v>
      </c>
      <c r="BC79" s="82">
        <f>'03 - Zemní práce'!F40</f>
        <v>0</v>
      </c>
      <c r="BD79" s="84">
        <f>'03 - Zemní práce'!F41</f>
        <v>0</v>
      </c>
      <c r="BT79" s="26" t="s">
        <v>93</v>
      </c>
      <c r="BV79" s="26" t="s">
        <v>78</v>
      </c>
      <c r="BW79" s="26" t="s">
        <v>158</v>
      </c>
      <c r="BX79" s="26" t="s">
        <v>149</v>
      </c>
      <c r="CL79" s="26" t="s">
        <v>3</v>
      </c>
    </row>
    <row r="80" spans="1:91" s="3" customFormat="1" ht="16.5" customHeight="1">
      <c r="A80" s="85" t="s">
        <v>90</v>
      </c>
      <c r="B80" s="46"/>
      <c r="C80" s="9"/>
      <c r="D80" s="9"/>
      <c r="E80" s="9"/>
      <c r="F80" s="300" t="s">
        <v>159</v>
      </c>
      <c r="G80" s="300"/>
      <c r="H80" s="300"/>
      <c r="I80" s="300"/>
      <c r="J80" s="300"/>
      <c r="K80" s="9"/>
      <c r="L80" s="300" t="s">
        <v>160</v>
      </c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14">
        <f>'04 - Výchozí revize, doku...'!J34</f>
        <v>0</v>
      </c>
      <c r="AH80" s="315"/>
      <c r="AI80" s="315"/>
      <c r="AJ80" s="315"/>
      <c r="AK80" s="315"/>
      <c r="AL80" s="315"/>
      <c r="AM80" s="315"/>
      <c r="AN80" s="314">
        <f t="shared" si="0"/>
        <v>0</v>
      </c>
      <c r="AO80" s="315"/>
      <c r="AP80" s="315"/>
      <c r="AQ80" s="80" t="s">
        <v>88</v>
      </c>
      <c r="AR80" s="46"/>
      <c r="AS80" s="81">
        <v>0</v>
      </c>
      <c r="AT80" s="82">
        <f t="shared" si="1"/>
        <v>0</v>
      </c>
      <c r="AU80" s="83">
        <f>'04 - Výchozí revize, doku...'!P93</f>
        <v>0</v>
      </c>
      <c r="AV80" s="82">
        <f>'04 - Výchozí revize, doku...'!J37</f>
        <v>0</v>
      </c>
      <c r="AW80" s="82">
        <f>'04 - Výchozí revize, doku...'!J38</f>
        <v>0</v>
      </c>
      <c r="AX80" s="82">
        <f>'04 - Výchozí revize, doku...'!J39</f>
        <v>0</v>
      </c>
      <c r="AY80" s="82">
        <f>'04 - Výchozí revize, doku...'!J40</f>
        <v>0</v>
      </c>
      <c r="AZ80" s="82">
        <f>'04 - Výchozí revize, doku...'!F37</f>
        <v>0</v>
      </c>
      <c r="BA80" s="82">
        <f>'04 - Výchozí revize, doku...'!F38</f>
        <v>0</v>
      </c>
      <c r="BB80" s="82">
        <f>'04 - Výchozí revize, doku...'!F39</f>
        <v>0</v>
      </c>
      <c r="BC80" s="82">
        <f>'04 - Výchozí revize, doku...'!F40</f>
        <v>0</v>
      </c>
      <c r="BD80" s="84">
        <f>'04 - Výchozí revize, doku...'!F41</f>
        <v>0</v>
      </c>
      <c r="BT80" s="26" t="s">
        <v>93</v>
      </c>
      <c r="BV80" s="26" t="s">
        <v>78</v>
      </c>
      <c r="BW80" s="26" t="s">
        <v>161</v>
      </c>
      <c r="BX80" s="26" t="s">
        <v>149</v>
      </c>
      <c r="CL80" s="26" t="s">
        <v>3</v>
      </c>
    </row>
    <row r="81" spans="1:91" s="6" customFormat="1" ht="16.5" customHeight="1">
      <c r="B81" s="71"/>
      <c r="C81" s="72"/>
      <c r="D81" s="322" t="s">
        <v>162</v>
      </c>
      <c r="E81" s="322"/>
      <c r="F81" s="322"/>
      <c r="G81" s="322"/>
      <c r="H81" s="322"/>
      <c r="I81" s="73"/>
      <c r="J81" s="322" t="s">
        <v>163</v>
      </c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13">
        <f>ROUND(AG82,2)</f>
        <v>0</v>
      </c>
      <c r="AH81" s="312"/>
      <c r="AI81" s="312"/>
      <c r="AJ81" s="312"/>
      <c r="AK81" s="312"/>
      <c r="AL81" s="312"/>
      <c r="AM81" s="312"/>
      <c r="AN81" s="311">
        <f t="shared" si="0"/>
        <v>0</v>
      </c>
      <c r="AO81" s="312"/>
      <c r="AP81" s="312"/>
      <c r="AQ81" s="74" t="s">
        <v>82</v>
      </c>
      <c r="AR81" s="71"/>
      <c r="AS81" s="75">
        <f>ROUND(AS82,2)</f>
        <v>0</v>
      </c>
      <c r="AT81" s="76">
        <f t="shared" si="1"/>
        <v>0</v>
      </c>
      <c r="AU81" s="77">
        <f>ROUND(AU82,5)</f>
        <v>0</v>
      </c>
      <c r="AV81" s="76">
        <f>ROUND(AZ81*L29,2)</f>
        <v>0</v>
      </c>
      <c r="AW81" s="76">
        <f>ROUND(BA81*L30,2)</f>
        <v>0</v>
      </c>
      <c r="AX81" s="76">
        <f>ROUND(BB81*L29,2)</f>
        <v>0</v>
      </c>
      <c r="AY81" s="76">
        <f>ROUND(BC81*L30,2)</f>
        <v>0</v>
      </c>
      <c r="AZ81" s="76">
        <f>ROUND(AZ82,2)</f>
        <v>0</v>
      </c>
      <c r="BA81" s="76">
        <f>ROUND(BA82,2)</f>
        <v>0</v>
      </c>
      <c r="BB81" s="76">
        <f>ROUND(BB82,2)</f>
        <v>0</v>
      </c>
      <c r="BC81" s="76">
        <f>ROUND(BC82,2)</f>
        <v>0</v>
      </c>
      <c r="BD81" s="78">
        <f>ROUND(BD82,2)</f>
        <v>0</v>
      </c>
      <c r="BS81" s="79" t="s">
        <v>75</v>
      </c>
      <c r="BT81" s="79" t="s">
        <v>83</v>
      </c>
      <c r="BU81" s="79" t="s">
        <v>77</v>
      </c>
      <c r="BV81" s="79" t="s">
        <v>78</v>
      </c>
      <c r="BW81" s="79" t="s">
        <v>164</v>
      </c>
      <c r="BX81" s="79" t="s">
        <v>5</v>
      </c>
      <c r="CL81" s="79" t="s">
        <v>3</v>
      </c>
      <c r="CM81" s="79" t="s">
        <v>85</v>
      </c>
    </row>
    <row r="82" spans="1:91" s="3" customFormat="1" ht="16.5" customHeight="1">
      <c r="A82" s="85" t="s">
        <v>90</v>
      </c>
      <c r="B82" s="46"/>
      <c r="C82" s="9"/>
      <c r="D82" s="9"/>
      <c r="E82" s="300" t="s">
        <v>165</v>
      </c>
      <c r="F82" s="300"/>
      <c r="G82" s="300"/>
      <c r="H82" s="300"/>
      <c r="I82" s="300"/>
      <c r="J82" s="9"/>
      <c r="K82" s="300" t="s">
        <v>166</v>
      </c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14">
        <f>'SO 901 - VRN - vedlejší r...'!J32</f>
        <v>0</v>
      </c>
      <c r="AH82" s="315"/>
      <c r="AI82" s="315"/>
      <c r="AJ82" s="315"/>
      <c r="AK82" s="315"/>
      <c r="AL82" s="315"/>
      <c r="AM82" s="315"/>
      <c r="AN82" s="314">
        <f t="shared" si="0"/>
        <v>0</v>
      </c>
      <c r="AO82" s="315"/>
      <c r="AP82" s="315"/>
      <c r="AQ82" s="80" t="s">
        <v>88</v>
      </c>
      <c r="AR82" s="46"/>
      <c r="AS82" s="86">
        <v>0</v>
      </c>
      <c r="AT82" s="87">
        <f t="shared" si="1"/>
        <v>0</v>
      </c>
      <c r="AU82" s="88">
        <f>'SO 901 - VRN - vedlejší r...'!P90</f>
        <v>0</v>
      </c>
      <c r="AV82" s="87">
        <f>'SO 901 - VRN - vedlejší r...'!J35</f>
        <v>0</v>
      </c>
      <c r="AW82" s="87">
        <f>'SO 901 - VRN - vedlejší r...'!J36</f>
        <v>0</v>
      </c>
      <c r="AX82" s="87">
        <f>'SO 901 - VRN - vedlejší r...'!J37</f>
        <v>0</v>
      </c>
      <c r="AY82" s="87">
        <f>'SO 901 - VRN - vedlejší r...'!J38</f>
        <v>0</v>
      </c>
      <c r="AZ82" s="87">
        <f>'SO 901 - VRN - vedlejší r...'!F35</f>
        <v>0</v>
      </c>
      <c r="BA82" s="87">
        <f>'SO 901 - VRN - vedlejší r...'!F36</f>
        <v>0</v>
      </c>
      <c r="BB82" s="87">
        <f>'SO 901 - VRN - vedlejší r...'!F37</f>
        <v>0</v>
      </c>
      <c r="BC82" s="87">
        <f>'SO 901 - VRN - vedlejší r...'!F38</f>
        <v>0</v>
      </c>
      <c r="BD82" s="89">
        <f>'SO 901 - VRN - vedlejší r...'!F39</f>
        <v>0</v>
      </c>
      <c r="BT82" s="26" t="s">
        <v>85</v>
      </c>
      <c r="BV82" s="26" t="s">
        <v>78</v>
      </c>
      <c r="BW82" s="26" t="s">
        <v>167</v>
      </c>
      <c r="BX82" s="26" t="s">
        <v>164</v>
      </c>
      <c r="CL82" s="26" t="s">
        <v>3</v>
      </c>
    </row>
    <row r="83" spans="1:91" s="1" customFormat="1" ht="30" customHeight="1">
      <c r="B83" s="33"/>
      <c r="AR83" s="33"/>
    </row>
    <row r="84" spans="1:91" s="1" customFormat="1" ht="6.95" customHeight="1"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33"/>
    </row>
  </sheetData>
  <mergeCells count="150">
    <mergeCell ref="E64:I64"/>
    <mergeCell ref="K64:AF64"/>
    <mergeCell ref="F65:J65"/>
    <mergeCell ref="L65:AF65"/>
    <mergeCell ref="F66:J66"/>
    <mergeCell ref="L66:AF66"/>
    <mergeCell ref="K67:AF67"/>
    <mergeCell ref="E67:I67"/>
    <mergeCell ref="L68:AF68"/>
    <mergeCell ref="F68:J68"/>
    <mergeCell ref="L69:AF69"/>
    <mergeCell ref="F69:J69"/>
    <mergeCell ref="J70:AF70"/>
    <mergeCell ref="D70:H70"/>
    <mergeCell ref="K71:AF71"/>
    <mergeCell ref="E71:I71"/>
    <mergeCell ref="K72:AF72"/>
    <mergeCell ref="E72:I72"/>
    <mergeCell ref="K73:AF73"/>
    <mergeCell ref="E73:I73"/>
    <mergeCell ref="L74:AF74"/>
    <mergeCell ref="F74:J74"/>
    <mergeCell ref="J75:AF75"/>
    <mergeCell ref="D75:H75"/>
    <mergeCell ref="E76:I76"/>
    <mergeCell ref="K76:AF76"/>
    <mergeCell ref="F77:J77"/>
    <mergeCell ref="L77:AF77"/>
    <mergeCell ref="F78:J78"/>
    <mergeCell ref="L78:AF78"/>
    <mergeCell ref="F79:J79"/>
    <mergeCell ref="L79:AF79"/>
    <mergeCell ref="F80:J80"/>
    <mergeCell ref="L80:AF80"/>
    <mergeCell ref="D81:H81"/>
    <mergeCell ref="J81:AF81"/>
    <mergeCell ref="E82:I82"/>
    <mergeCell ref="K82:AF82"/>
    <mergeCell ref="AG61:AM61"/>
    <mergeCell ref="AN61:AP61"/>
    <mergeCell ref="AG62:AM62"/>
    <mergeCell ref="AN62:AP62"/>
    <mergeCell ref="AN63:AP63"/>
    <mergeCell ref="AG63:AM63"/>
    <mergeCell ref="AG64:AM64"/>
    <mergeCell ref="AN64:AP64"/>
    <mergeCell ref="AN65:AP65"/>
    <mergeCell ref="AG65:AM65"/>
    <mergeCell ref="AN66:AP66"/>
    <mergeCell ref="AG66:AM66"/>
    <mergeCell ref="AG67:AM67"/>
    <mergeCell ref="AN67:AP67"/>
    <mergeCell ref="AN68:AP68"/>
    <mergeCell ref="AG68:AM68"/>
    <mergeCell ref="AN69:AP69"/>
    <mergeCell ref="AG69:AM69"/>
    <mergeCell ref="AG70:AM70"/>
    <mergeCell ref="AN70:AP70"/>
    <mergeCell ref="AG71:AM71"/>
    <mergeCell ref="AN71:AP71"/>
    <mergeCell ref="AG72:AM72"/>
    <mergeCell ref="AN72:AP72"/>
    <mergeCell ref="AG73:AM73"/>
    <mergeCell ref="AN73:AP73"/>
    <mergeCell ref="AN74:AP74"/>
    <mergeCell ref="AG74:AM74"/>
    <mergeCell ref="AN75:AP75"/>
    <mergeCell ref="AG75:AM75"/>
    <mergeCell ref="AN76:AP76"/>
    <mergeCell ref="AG76:AM76"/>
    <mergeCell ref="AN77:AP77"/>
    <mergeCell ref="AG77:AM77"/>
    <mergeCell ref="AN78:AP78"/>
    <mergeCell ref="AG78:AM78"/>
    <mergeCell ref="AN79:AP79"/>
    <mergeCell ref="AG79:AM79"/>
    <mergeCell ref="AN80:AP80"/>
    <mergeCell ref="AG80:AM80"/>
    <mergeCell ref="AN81:AP81"/>
    <mergeCell ref="AG81:AM81"/>
    <mergeCell ref="AN82:AP82"/>
    <mergeCell ref="AG82:AM82"/>
    <mergeCell ref="L62:AF62"/>
    <mergeCell ref="F62:J62"/>
    <mergeCell ref="L45:AO45"/>
    <mergeCell ref="C52:G52"/>
    <mergeCell ref="I52:AF52"/>
    <mergeCell ref="D55:H55"/>
    <mergeCell ref="J55:AF55"/>
    <mergeCell ref="K56:AF56"/>
    <mergeCell ref="E56:I56"/>
    <mergeCell ref="L57:AF57"/>
    <mergeCell ref="F57:J57"/>
    <mergeCell ref="AN54:AP54"/>
    <mergeCell ref="F58:J58"/>
    <mergeCell ref="L58:AF58"/>
    <mergeCell ref="E59:I59"/>
    <mergeCell ref="K59:AF59"/>
    <mergeCell ref="E60:I60"/>
    <mergeCell ref="K60:AF60"/>
    <mergeCell ref="L61:AF61"/>
    <mergeCell ref="F61:J61"/>
    <mergeCell ref="L32:P32"/>
    <mergeCell ref="W32:AE32"/>
    <mergeCell ref="AK32:AO32"/>
    <mergeCell ref="E63:I63"/>
    <mergeCell ref="K63:AF63"/>
    <mergeCell ref="AM47:AN47"/>
    <mergeCell ref="AM49:AP49"/>
    <mergeCell ref="AS49:AT51"/>
    <mergeCell ref="AM50:AP50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N58:AP58"/>
    <mergeCell ref="AG59:AM59"/>
    <mergeCell ref="AN59:AP59"/>
    <mergeCell ref="AN60:AP60"/>
    <mergeCell ref="AG60:AM60"/>
    <mergeCell ref="AG54:AM54"/>
    <mergeCell ref="L33:P33"/>
    <mergeCell ref="W33:AE33"/>
    <mergeCell ref="AK33:AO33"/>
    <mergeCell ref="AK35:AO35"/>
    <mergeCell ref="X35:AB35"/>
    <mergeCell ref="AR2:BE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</mergeCells>
  <hyperlinks>
    <hyperlink ref="A57" location="'101.1 - Komunikace vozidl...'!C2" display="/" xr:uid="{00000000-0004-0000-0000-000000000000}"/>
    <hyperlink ref="A58" location="'101.2 - Komunikace vozidl...'!C2" display="/" xr:uid="{00000000-0004-0000-0000-000001000000}"/>
    <hyperlink ref="A59" location="'SO 102 - Komunikace pojíz...'!C2" display="/" xr:uid="{00000000-0004-0000-0000-000002000000}"/>
    <hyperlink ref="A61" location="'110.1 - Komunikace pro pě...'!C2" display="/" xr:uid="{00000000-0004-0000-0000-000003000000}"/>
    <hyperlink ref="A62" location="'110.2 - Komunikace pro pě...'!C2" display="/" xr:uid="{00000000-0004-0000-0000-000004000000}"/>
    <hyperlink ref="A63" location="'SO 111 - Nezpevněná volno...'!C2" display="/" xr:uid="{00000000-0004-0000-0000-000005000000}"/>
    <hyperlink ref="A65" location="'120.1 - Parkoviště - nest...'!C2" display="/" xr:uid="{00000000-0004-0000-0000-000006000000}"/>
    <hyperlink ref="A66" location="'120.2 - Parkoviště - kryt...'!C2" display="/" xr:uid="{00000000-0004-0000-0000-000007000000}"/>
    <hyperlink ref="A68" location="'SO 191 - dopravní značení...'!C2" display="/" xr:uid="{00000000-0004-0000-0000-000008000000}"/>
    <hyperlink ref="A69" location="'SO 192 - DIO'!C2" display="/" xr:uid="{00000000-0004-0000-0000-000009000000}"/>
    <hyperlink ref="A71" location="'IO.01 - Vodovod hlavní řa...'!C2" display="/" xr:uid="{00000000-0004-0000-0000-00000A000000}"/>
    <hyperlink ref="A72" location="'IO.02 - Splašková kanaliz...'!C2" display="/" xr:uid="{00000000-0004-0000-0000-00000B000000}"/>
    <hyperlink ref="A74" location="'IO.05 - Dešťová kanalizace'!C2" display="/" xr:uid="{00000000-0004-0000-0000-00000E000000}"/>
    <hyperlink ref="A77" location="'01 - Rozvod VO'!C2" display="/" xr:uid="{00000000-0004-0000-0000-000010000000}"/>
    <hyperlink ref="A78" location="'02 - Manipulační technika'!C2" display="/" xr:uid="{00000000-0004-0000-0000-000011000000}"/>
    <hyperlink ref="A79" location="'03 - Zemní práce'!C2" display="/" xr:uid="{00000000-0004-0000-0000-000012000000}"/>
    <hyperlink ref="A80" location="'04 - Výchozí revize, doku...'!C2" display="/" xr:uid="{00000000-0004-0000-0000-000013000000}"/>
    <hyperlink ref="A82" location="'SO 901 - VRN - vedlejší r...'!C2" display="/" xr:uid="{00000000-0004-0000-0000-000014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127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1145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1146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ROUND(J94,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ROUND((SUM(BE94:BE170)),  2)</f>
        <v>0</v>
      </c>
      <c r="I37" s="94">
        <v>0.21</v>
      </c>
      <c r="J37" s="82">
        <f>ROUND(((SUM(BE94:BE170))*I37),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ROUND((SUM(BF94:BF170)),  2)</f>
        <v>0</v>
      </c>
      <c r="I38" s="94">
        <v>0.15</v>
      </c>
      <c r="J38" s="82">
        <f>ROUND(((SUM(BF94:BF170))*I38),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ROUND((SUM(BG94:BG170)),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ROUND((SUM(BH94:BH170)),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ROUND((SUM(BI94:BI170)),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1145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SO 191 - dopravní značení - konečné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J94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J95</f>
        <v>0</v>
      </c>
      <c r="L68" s="104"/>
    </row>
    <row r="69" spans="2:47" s="9" customFormat="1" ht="19.899999999999999" customHeight="1">
      <c r="B69" s="108"/>
      <c r="D69" s="109" t="s">
        <v>611</v>
      </c>
      <c r="E69" s="110"/>
      <c r="F69" s="110"/>
      <c r="G69" s="110"/>
      <c r="H69" s="110"/>
      <c r="I69" s="110"/>
      <c r="J69" s="111">
        <f>J96</f>
        <v>0</v>
      </c>
      <c r="L69" s="108"/>
    </row>
    <row r="70" spans="2:47" s="9" customFormat="1" ht="19.899999999999999" customHeight="1">
      <c r="B70" s="108"/>
      <c r="D70" s="109" t="s">
        <v>185</v>
      </c>
      <c r="E70" s="110"/>
      <c r="F70" s="110"/>
      <c r="G70" s="110"/>
      <c r="H70" s="110"/>
      <c r="I70" s="110"/>
      <c r="J70" s="111">
        <f>J168</f>
        <v>0</v>
      </c>
      <c r="L70" s="108"/>
    </row>
    <row r="71" spans="2:47" s="1" customFormat="1" ht="21.75" customHeight="1">
      <c r="B71" s="33"/>
      <c r="L71" s="33"/>
    </row>
    <row r="72" spans="2:47" s="1" customFormat="1" ht="6.95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47" s="1" customFormat="1" ht="6.95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47" s="1" customFormat="1" ht="24.95" customHeight="1">
      <c r="B77" s="33"/>
      <c r="C77" s="22" t="s">
        <v>186</v>
      </c>
      <c r="L77" s="33"/>
    </row>
    <row r="78" spans="2:47" s="1" customFormat="1" ht="6.95" customHeight="1">
      <c r="B78" s="33"/>
      <c r="L78" s="33"/>
    </row>
    <row r="79" spans="2:47" s="1" customFormat="1" ht="12" customHeight="1">
      <c r="B79" s="33"/>
      <c r="C79" s="28" t="s">
        <v>17</v>
      </c>
      <c r="L79" s="33"/>
    </row>
    <row r="80" spans="2:47" s="1" customFormat="1" ht="16.5" customHeight="1">
      <c r="B80" s="33"/>
      <c r="E80" s="323" t="str">
        <f>E7</f>
        <v>H-blok - výstavba BD v areálu bývalého Moravolenu Hanušovice</v>
      </c>
      <c r="F80" s="324"/>
      <c r="G80" s="324"/>
      <c r="H80" s="324"/>
      <c r="L80" s="33"/>
    </row>
    <row r="81" spans="2:63" ht="12" customHeight="1">
      <c r="B81" s="21"/>
      <c r="C81" s="28" t="s">
        <v>169</v>
      </c>
      <c r="L81" s="21"/>
    </row>
    <row r="82" spans="2:63" ht="16.5" customHeight="1">
      <c r="B82" s="21"/>
      <c r="E82" s="323" t="s">
        <v>170</v>
      </c>
      <c r="F82" s="288"/>
      <c r="G82" s="288"/>
      <c r="H82" s="288"/>
      <c r="L82" s="21"/>
    </row>
    <row r="83" spans="2:63" ht="12" customHeight="1">
      <c r="B83" s="21"/>
      <c r="C83" s="28" t="s">
        <v>171</v>
      </c>
      <c r="L83" s="21"/>
    </row>
    <row r="84" spans="2:63" s="1" customFormat="1" ht="16.5" customHeight="1">
      <c r="B84" s="33"/>
      <c r="E84" s="307" t="s">
        <v>1145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173</v>
      </c>
      <c r="L85" s="33"/>
    </row>
    <row r="86" spans="2:63" s="1" customFormat="1" ht="16.5" customHeight="1">
      <c r="B86" s="33"/>
      <c r="E86" s="319" t="str">
        <f>E13</f>
        <v>SO 191 - dopravní značení - konečné</v>
      </c>
      <c r="F86" s="325"/>
      <c r="G86" s="325"/>
      <c r="H86" s="325"/>
      <c r="L86" s="33"/>
    </row>
    <row r="87" spans="2:63" s="1" customFormat="1" ht="6.95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F16</f>
        <v>k.ú. Hanušovice</v>
      </c>
      <c r="I88" s="28" t="s">
        <v>23</v>
      </c>
      <c r="J88" s="50" t="str">
        <f>IF(J16="","",J16)</f>
        <v>10. 6. 2022</v>
      </c>
      <c r="L88" s="33"/>
    </row>
    <row r="89" spans="2:63" s="1" customFormat="1" ht="6.95" customHeight="1">
      <c r="B89" s="33"/>
      <c r="L89" s="33"/>
    </row>
    <row r="90" spans="2:63" s="1" customFormat="1" ht="15.2" customHeight="1">
      <c r="B90" s="33"/>
      <c r="C90" s="28" t="s">
        <v>25</v>
      </c>
      <c r="F90" s="26" t="str">
        <f>E19</f>
        <v>Město Hanušovice</v>
      </c>
      <c r="I90" s="28" t="s">
        <v>33</v>
      </c>
      <c r="J90" s="31" t="str">
        <f>E25</f>
        <v>Cekr CZ s.r.o.</v>
      </c>
      <c r="L90" s="33"/>
    </row>
    <row r="91" spans="2:63" s="1" customFormat="1" ht="25.7" customHeight="1">
      <c r="B91" s="33"/>
      <c r="C91" s="28" t="s">
        <v>31</v>
      </c>
      <c r="F91" s="26" t="str">
        <f>IF(E22="","",E22)</f>
        <v>Vyplň údaj</v>
      </c>
      <c r="I91" s="28" t="s">
        <v>38</v>
      </c>
      <c r="J91" s="31" t="str">
        <f>E28</f>
        <v>Jan Zamykal, CS ÚRS 2022 01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187</v>
      </c>
      <c r="D93" s="114" t="s">
        <v>61</v>
      </c>
      <c r="E93" s="114" t="s">
        <v>57</v>
      </c>
      <c r="F93" s="114" t="s">
        <v>58</v>
      </c>
      <c r="G93" s="114" t="s">
        <v>188</v>
      </c>
      <c r="H93" s="114" t="s">
        <v>189</v>
      </c>
      <c r="I93" s="114" t="s">
        <v>190</v>
      </c>
      <c r="J93" s="114" t="s">
        <v>177</v>
      </c>
      <c r="K93" s="115" t="s">
        <v>191</v>
      </c>
      <c r="L93" s="112"/>
      <c r="M93" s="56" t="s">
        <v>3</v>
      </c>
      <c r="N93" s="57" t="s">
        <v>46</v>
      </c>
      <c r="O93" s="57" t="s">
        <v>192</v>
      </c>
      <c r="P93" s="57" t="s">
        <v>193</v>
      </c>
      <c r="Q93" s="57" t="s">
        <v>194</v>
      </c>
      <c r="R93" s="57" t="s">
        <v>195</v>
      </c>
      <c r="S93" s="57" t="s">
        <v>196</v>
      </c>
      <c r="T93" s="58" t="s">
        <v>197</v>
      </c>
    </row>
    <row r="94" spans="2:63" s="1" customFormat="1" ht="22.9" customHeight="1">
      <c r="B94" s="33"/>
      <c r="C94" s="61" t="s">
        <v>198</v>
      </c>
      <c r="J94" s="116">
        <f>BK94</f>
        <v>0</v>
      </c>
      <c r="L94" s="33"/>
      <c r="M94" s="59"/>
      <c r="N94" s="51"/>
      <c r="O94" s="51"/>
      <c r="P94" s="117">
        <f>P95</f>
        <v>0</v>
      </c>
      <c r="Q94" s="51"/>
      <c r="R94" s="117">
        <f>R95</f>
        <v>1.7745999999999997</v>
      </c>
      <c r="S94" s="51"/>
      <c r="T94" s="118">
        <f>T95</f>
        <v>0</v>
      </c>
      <c r="AT94" s="18" t="s">
        <v>75</v>
      </c>
      <c r="AU94" s="18" t="s">
        <v>178</v>
      </c>
      <c r="BK94" s="119">
        <f>BK95</f>
        <v>0</v>
      </c>
    </row>
    <row r="95" spans="2:63" s="11" customFormat="1" ht="25.9" customHeight="1">
      <c r="B95" s="120"/>
      <c r="D95" s="121" t="s">
        <v>75</v>
      </c>
      <c r="E95" s="122" t="s">
        <v>199</v>
      </c>
      <c r="F95" s="122" t="s">
        <v>200</v>
      </c>
      <c r="I95" s="123"/>
      <c r="J95" s="124">
        <f>BK95</f>
        <v>0</v>
      </c>
      <c r="L95" s="120"/>
      <c r="M95" s="125"/>
      <c r="P95" s="126">
        <f>P96+P168</f>
        <v>0</v>
      </c>
      <c r="R95" s="126">
        <f>R96+R168</f>
        <v>1.7745999999999997</v>
      </c>
      <c r="T95" s="127">
        <f>T96+T168</f>
        <v>0</v>
      </c>
      <c r="AR95" s="121" t="s">
        <v>83</v>
      </c>
      <c r="AT95" s="128" t="s">
        <v>75</v>
      </c>
      <c r="AU95" s="128" t="s">
        <v>76</v>
      </c>
      <c r="AY95" s="121" t="s">
        <v>201</v>
      </c>
      <c r="BK95" s="129">
        <f>BK96+BK168</f>
        <v>0</v>
      </c>
    </row>
    <row r="96" spans="2:63" s="11" customFormat="1" ht="22.9" customHeight="1">
      <c r="B96" s="120"/>
      <c r="D96" s="121" t="s">
        <v>75</v>
      </c>
      <c r="E96" s="130" t="s">
        <v>282</v>
      </c>
      <c r="F96" s="130" t="s">
        <v>662</v>
      </c>
      <c r="I96" s="123"/>
      <c r="J96" s="131">
        <f>BK96</f>
        <v>0</v>
      </c>
      <c r="L96" s="120"/>
      <c r="M96" s="125"/>
      <c r="P96" s="126">
        <f>SUM(P97:P167)</f>
        <v>0</v>
      </c>
      <c r="R96" s="126">
        <f>SUM(R97:R167)</f>
        <v>1.7745999999999997</v>
      </c>
      <c r="T96" s="127">
        <f>SUM(T97:T167)</f>
        <v>0</v>
      </c>
      <c r="AR96" s="121" t="s">
        <v>83</v>
      </c>
      <c r="AT96" s="128" t="s">
        <v>75</v>
      </c>
      <c r="AU96" s="128" t="s">
        <v>83</v>
      </c>
      <c r="AY96" s="121" t="s">
        <v>201</v>
      </c>
      <c r="BK96" s="129">
        <f>SUM(BK97:BK167)</f>
        <v>0</v>
      </c>
    </row>
    <row r="97" spans="2:65" s="1" customFormat="1" ht="16.5" customHeight="1">
      <c r="B97" s="132"/>
      <c r="C97" s="133" t="s">
        <v>83</v>
      </c>
      <c r="D97" s="133" t="s">
        <v>202</v>
      </c>
      <c r="E97" s="134" t="s">
        <v>1147</v>
      </c>
      <c r="F97" s="135" t="s">
        <v>1148</v>
      </c>
      <c r="G97" s="136" t="s">
        <v>382</v>
      </c>
      <c r="H97" s="137">
        <v>15</v>
      </c>
      <c r="I97" s="138"/>
      <c r="J97" s="139">
        <f>ROUND(I97*H97,2)</f>
        <v>0</v>
      </c>
      <c r="K97" s="135" t="s">
        <v>206</v>
      </c>
      <c r="L97" s="33"/>
      <c r="M97" s="140" t="s">
        <v>3</v>
      </c>
      <c r="N97" s="141" t="s">
        <v>47</v>
      </c>
      <c r="P97" s="142">
        <f>O97*H97</f>
        <v>0</v>
      </c>
      <c r="Q97" s="142">
        <v>6.9999999999999999E-4</v>
      </c>
      <c r="R97" s="142">
        <f>Q97*H97</f>
        <v>1.0500000000000001E-2</v>
      </c>
      <c r="S97" s="142">
        <v>0</v>
      </c>
      <c r="T97" s="143">
        <f>S97*H97</f>
        <v>0</v>
      </c>
      <c r="AR97" s="144" t="s">
        <v>207</v>
      </c>
      <c r="AT97" s="144" t="s">
        <v>202</v>
      </c>
      <c r="AU97" s="144" t="s">
        <v>85</v>
      </c>
      <c r="AY97" s="18" t="s">
        <v>201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83</v>
      </c>
      <c r="BK97" s="145">
        <f>ROUND(I97*H97,2)</f>
        <v>0</v>
      </c>
      <c r="BL97" s="18" t="s">
        <v>207</v>
      </c>
      <c r="BM97" s="144" t="s">
        <v>1149</v>
      </c>
    </row>
    <row r="98" spans="2:65" s="1" customFormat="1">
      <c r="B98" s="33"/>
      <c r="D98" s="146" t="s">
        <v>209</v>
      </c>
      <c r="F98" s="147" t="s">
        <v>1150</v>
      </c>
      <c r="I98" s="148"/>
      <c r="L98" s="33"/>
      <c r="M98" s="149"/>
      <c r="T98" s="53"/>
      <c r="AT98" s="18" t="s">
        <v>209</v>
      </c>
      <c r="AU98" s="18" t="s">
        <v>85</v>
      </c>
    </row>
    <row r="99" spans="2:65" s="12" customFormat="1">
      <c r="B99" s="150"/>
      <c r="D99" s="151" t="s">
        <v>211</v>
      </c>
      <c r="E99" s="152" t="s">
        <v>3</v>
      </c>
      <c r="F99" s="153" t="s">
        <v>1151</v>
      </c>
      <c r="H99" s="152" t="s">
        <v>3</v>
      </c>
      <c r="I99" s="154"/>
      <c r="L99" s="150"/>
      <c r="M99" s="155"/>
      <c r="T99" s="156"/>
      <c r="AT99" s="152" t="s">
        <v>211</v>
      </c>
      <c r="AU99" s="152" t="s">
        <v>85</v>
      </c>
      <c r="AV99" s="12" t="s">
        <v>83</v>
      </c>
      <c r="AW99" s="12" t="s">
        <v>37</v>
      </c>
      <c r="AX99" s="12" t="s">
        <v>76</v>
      </c>
      <c r="AY99" s="152" t="s">
        <v>201</v>
      </c>
    </row>
    <row r="100" spans="2:65" s="13" customFormat="1">
      <c r="B100" s="157"/>
      <c r="D100" s="151" t="s">
        <v>211</v>
      </c>
      <c r="E100" s="158" t="s">
        <v>3</v>
      </c>
      <c r="F100" s="159" t="s">
        <v>1152</v>
      </c>
      <c r="H100" s="160">
        <v>11</v>
      </c>
      <c r="I100" s="161"/>
      <c r="L100" s="157"/>
      <c r="M100" s="162"/>
      <c r="T100" s="163"/>
      <c r="AT100" s="158" t="s">
        <v>211</v>
      </c>
      <c r="AU100" s="158" t="s">
        <v>85</v>
      </c>
      <c r="AV100" s="13" t="s">
        <v>85</v>
      </c>
      <c r="AW100" s="13" t="s">
        <v>37</v>
      </c>
      <c r="AX100" s="13" t="s">
        <v>76</v>
      </c>
      <c r="AY100" s="158" t="s">
        <v>201</v>
      </c>
    </row>
    <row r="101" spans="2:65" s="13" customFormat="1">
      <c r="B101" s="157"/>
      <c r="D101" s="151" t="s">
        <v>211</v>
      </c>
      <c r="E101" s="158" t="s">
        <v>3</v>
      </c>
      <c r="F101" s="159" t="s">
        <v>1153</v>
      </c>
      <c r="H101" s="160">
        <v>1</v>
      </c>
      <c r="I101" s="161"/>
      <c r="L101" s="157"/>
      <c r="M101" s="162"/>
      <c r="T101" s="163"/>
      <c r="AT101" s="158" t="s">
        <v>211</v>
      </c>
      <c r="AU101" s="158" t="s">
        <v>85</v>
      </c>
      <c r="AV101" s="13" t="s">
        <v>85</v>
      </c>
      <c r="AW101" s="13" t="s">
        <v>37</v>
      </c>
      <c r="AX101" s="13" t="s">
        <v>76</v>
      </c>
      <c r="AY101" s="158" t="s">
        <v>201</v>
      </c>
    </row>
    <row r="102" spans="2:65" s="13" customFormat="1">
      <c r="B102" s="157"/>
      <c r="D102" s="151" t="s">
        <v>211</v>
      </c>
      <c r="E102" s="158" t="s">
        <v>3</v>
      </c>
      <c r="F102" s="159" t="s">
        <v>1154</v>
      </c>
      <c r="H102" s="160">
        <v>1</v>
      </c>
      <c r="I102" s="161"/>
      <c r="L102" s="157"/>
      <c r="M102" s="162"/>
      <c r="T102" s="163"/>
      <c r="AT102" s="158" t="s">
        <v>211</v>
      </c>
      <c r="AU102" s="158" t="s">
        <v>85</v>
      </c>
      <c r="AV102" s="13" t="s">
        <v>85</v>
      </c>
      <c r="AW102" s="13" t="s">
        <v>37</v>
      </c>
      <c r="AX102" s="13" t="s">
        <v>76</v>
      </c>
      <c r="AY102" s="158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1155</v>
      </c>
      <c r="H103" s="160">
        <v>2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4" customFormat="1">
      <c r="B104" s="164"/>
      <c r="D104" s="151" t="s">
        <v>211</v>
      </c>
      <c r="E104" s="165" t="s">
        <v>3</v>
      </c>
      <c r="F104" s="166" t="s">
        <v>214</v>
      </c>
      <c r="H104" s="167">
        <v>15</v>
      </c>
      <c r="I104" s="168"/>
      <c r="L104" s="164"/>
      <c r="M104" s="169"/>
      <c r="T104" s="170"/>
      <c r="AT104" s="165" t="s">
        <v>211</v>
      </c>
      <c r="AU104" s="165" t="s">
        <v>85</v>
      </c>
      <c r="AV104" s="14" t="s">
        <v>207</v>
      </c>
      <c r="AW104" s="14" t="s">
        <v>37</v>
      </c>
      <c r="AX104" s="14" t="s">
        <v>83</v>
      </c>
      <c r="AY104" s="165" t="s">
        <v>201</v>
      </c>
    </row>
    <row r="105" spans="2:65" s="1" customFormat="1" ht="16.5" customHeight="1">
      <c r="B105" s="132"/>
      <c r="C105" s="178" t="s">
        <v>85</v>
      </c>
      <c r="D105" s="178" t="s">
        <v>272</v>
      </c>
      <c r="E105" s="179" t="s">
        <v>1156</v>
      </c>
      <c r="F105" s="180" t="s">
        <v>1157</v>
      </c>
      <c r="G105" s="181" t="s">
        <v>382</v>
      </c>
      <c r="H105" s="182">
        <v>11</v>
      </c>
      <c r="I105" s="183"/>
      <c r="J105" s="184">
        <f>ROUND(I105*H105,2)</f>
        <v>0</v>
      </c>
      <c r="K105" s="180" t="s">
        <v>206</v>
      </c>
      <c r="L105" s="185"/>
      <c r="M105" s="186" t="s">
        <v>3</v>
      </c>
      <c r="N105" s="187" t="s">
        <v>47</v>
      </c>
      <c r="P105" s="142">
        <f>O105*H105</f>
        <v>0</v>
      </c>
      <c r="Q105" s="142">
        <v>3.5000000000000001E-3</v>
      </c>
      <c r="R105" s="142">
        <f>Q105*H105</f>
        <v>3.85E-2</v>
      </c>
      <c r="S105" s="142">
        <v>0</v>
      </c>
      <c r="T105" s="143">
        <f>S105*H105</f>
        <v>0</v>
      </c>
      <c r="AR105" s="144" t="s">
        <v>271</v>
      </c>
      <c r="AT105" s="144" t="s">
        <v>272</v>
      </c>
      <c r="AU105" s="144" t="s">
        <v>85</v>
      </c>
      <c r="AY105" s="18" t="s">
        <v>201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83</v>
      </c>
      <c r="BK105" s="145">
        <f>ROUND(I105*H105,2)</f>
        <v>0</v>
      </c>
      <c r="BL105" s="18" t="s">
        <v>207</v>
      </c>
      <c r="BM105" s="144" t="s">
        <v>1158</v>
      </c>
    </row>
    <row r="106" spans="2:65" s="12" customFormat="1">
      <c r="B106" s="150"/>
      <c r="D106" s="151" t="s">
        <v>211</v>
      </c>
      <c r="E106" s="152" t="s">
        <v>3</v>
      </c>
      <c r="F106" s="153" t="s">
        <v>1159</v>
      </c>
      <c r="H106" s="152" t="s">
        <v>3</v>
      </c>
      <c r="I106" s="154"/>
      <c r="L106" s="150"/>
      <c r="M106" s="155"/>
      <c r="T106" s="156"/>
      <c r="AT106" s="152" t="s">
        <v>211</v>
      </c>
      <c r="AU106" s="152" t="s">
        <v>85</v>
      </c>
      <c r="AV106" s="12" t="s">
        <v>83</v>
      </c>
      <c r="AW106" s="12" t="s">
        <v>37</v>
      </c>
      <c r="AX106" s="12" t="s">
        <v>76</v>
      </c>
      <c r="AY106" s="152" t="s">
        <v>201</v>
      </c>
    </row>
    <row r="107" spans="2:65" s="13" customFormat="1">
      <c r="B107" s="157"/>
      <c r="D107" s="151" t="s">
        <v>211</v>
      </c>
      <c r="E107" s="158" t="s">
        <v>3</v>
      </c>
      <c r="F107" s="159" t="s">
        <v>1152</v>
      </c>
      <c r="H107" s="160">
        <v>11</v>
      </c>
      <c r="I107" s="161"/>
      <c r="L107" s="157"/>
      <c r="M107" s="162"/>
      <c r="T107" s="163"/>
      <c r="AT107" s="158" t="s">
        <v>211</v>
      </c>
      <c r="AU107" s="158" t="s">
        <v>85</v>
      </c>
      <c r="AV107" s="13" t="s">
        <v>85</v>
      </c>
      <c r="AW107" s="13" t="s">
        <v>37</v>
      </c>
      <c r="AX107" s="13" t="s">
        <v>76</v>
      </c>
      <c r="AY107" s="158" t="s">
        <v>201</v>
      </c>
    </row>
    <row r="108" spans="2:65" s="14" customFormat="1">
      <c r="B108" s="164"/>
      <c r="D108" s="151" t="s">
        <v>211</v>
      </c>
      <c r="E108" s="165" t="s">
        <v>3</v>
      </c>
      <c r="F108" s="166" t="s">
        <v>214</v>
      </c>
      <c r="H108" s="167">
        <v>11</v>
      </c>
      <c r="I108" s="168"/>
      <c r="L108" s="164"/>
      <c r="M108" s="169"/>
      <c r="T108" s="170"/>
      <c r="AT108" s="165" t="s">
        <v>211</v>
      </c>
      <c r="AU108" s="165" t="s">
        <v>85</v>
      </c>
      <c r="AV108" s="14" t="s">
        <v>207</v>
      </c>
      <c r="AW108" s="14" t="s">
        <v>37</v>
      </c>
      <c r="AX108" s="14" t="s">
        <v>83</v>
      </c>
      <c r="AY108" s="165" t="s">
        <v>201</v>
      </c>
    </row>
    <row r="109" spans="2:65" s="1" customFormat="1" ht="16.5" customHeight="1">
      <c r="B109" s="132"/>
      <c r="C109" s="178" t="s">
        <v>93</v>
      </c>
      <c r="D109" s="178" t="s">
        <v>272</v>
      </c>
      <c r="E109" s="179" t="s">
        <v>1160</v>
      </c>
      <c r="F109" s="180" t="s">
        <v>1161</v>
      </c>
      <c r="G109" s="181" t="s">
        <v>382</v>
      </c>
      <c r="H109" s="182">
        <v>2</v>
      </c>
      <c r="I109" s="183"/>
      <c r="J109" s="184">
        <f>ROUND(I109*H109,2)</f>
        <v>0</v>
      </c>
      <c r="K109" s="180" t="s">
        <v>206</v>
      </c>
      <c r="L109" s="185"/>
      <c r="M109" s="186" t="s">
        <v>3</v>
      </c>
      <c r="N109" s="187" t="s">
        <v>47</v>
      </c>
      <c r="P109" s="142">
        <f>O109*H109</f>
        <v>0</v>
      </c>
      <c r="Q109" s="142">
        <v>3.5000000000000001E-3</v>
      </c>
      <c r="R109" s="142">
        <f>Q109*H109</f>
        <v>7.0000000000000001E-3</v>
      </c>
      <c r="S109" s="142">
        <v>0</v>
      </c>
      <c r="T109" s="143">
        <f>S109*H109</f>
        <v>0</v>
      </c>
      <c r="AR109" s="144" t="s">
        <v>271</v>
      </c>
      <c r="AT109" s="144" t="s">
        <v>272</v>
      </c>
      <c r="AU109" s="144" t="s">
        <v>85</v>
      </c>
      <c r="AY109" s="18" t="s">
        <v>201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207</v>
      </c>
      <c r="BM109" s="144" t="s">
        <v>1162</v>
      </c>
    </row>
    <row r="110" spans="2:65" s="12" customFormat="1">
      <c r="B110" s="150"/>
      <c r="D110" s="151" t="s">
        <v>211</v>
      </c>
      <c r="E110" s="152" t="s">
        <v>3</v>
      </c>
      <c r="F110" s="153" t="s">
        <v>1159</v>
      </c>
      <c r="H110" s="152" t="s">
        <v>3</v>
      </c>
      <c r="I110" s="154"/>
      <c r="L110" s="150"/>
      <c r="M110" s="155"/>
      <c r="T110" s="156"/>
      <c r="AT110" s="152" t="s">
        <v>211</v>
      </c>
      <c r="AU110" s="152" t="s">
        <v>85</v>
      </c>
      <c r="AV110" s="12" t="s">
        <v>83</v>
      </c>
      <c r="AW110" s="12" t="s">
        <v>37</v>
      </c>
      <c r="AX110" s="12" t="s">
        <v>76</v>
      </c>
      <c r="AY110" s="152" t="s">
        <v>201</v>
      </c>
    </row>
    <row r="111" spans="2:65" s="13" customFormat="1">
      <c r="B111" s="157"/>
      <c r="D111" s="151" t="s">
        <v>211</v>
      </c>
      <c r="E111" s="158" t="s">
        <v>3</v>
      </c>
      <c r="F111" s="159" t="s">
        <v>1155</v>
      </c>
      <c r="H111" s="160">
        <v>2</v>
      </c>
      <c r="I111" s="161"/>
      <c r="L111" s="157"/>
      <c r="M111" s="162"/>
      <c r="T111" s="163"/>
      <c r="AT111" s="158" t="s">
        <v>211</v>
      </c>
      <c r="AU111" s="158" t="s">
        <v>85</v>
      </c>
      <c r="AV111" s="13" t="s">
        <v>85</v>
      </c>
      <c r="AW111" s="13" t="s">
        <v>37</v>
      </c>
      <c r="AX111" s="13" t="s">
        <v>76</v>
      </c>
      <c r="AY111" s="158" t="s">
        <v>201</v>
      </c>
    </row>
    <row r="112" spans="2:65" s="14" customFormat="1">
      <c r="B112" s="164"/>
      <c r="D112" s="151" t="s">
        <v>211</v>
      </c>
      <c r="E112" s="165" t="s">
        <v>3</v>
      </c>
      <c r="F112" s="166" t="s">
        <v>214</v>
      </c>
      <c r="H112" s="167">
        <v>2</v>
      </c>
      <c r="I112" s="168"/>
      <c r="L112" s="164"/>
      <c r="M112" s="169"/>
      <c r="T112" s="170"/>
      <c r="AT112" s="165" t="s">
        <v>211</v>
      </c>
      <c r="AU112" s="165" t="s">
        <v>85</v>
      </c>
      <c r="AV112" s="14" t="s">
        <v>207</v>
      </c>
      <c r="AW112" s="14" t="s">
        <v>37</v>
      </c>
      <c r="AX112" s="14" t="s">
        <v>83</v>
      </c>
      <c r="AY112" s="165" t="s">
        <v>201</v>
      </c>
    </row>
    <row r="113" spans="2:65" s="1" customFormat="1" ht="16.5" customHeight="1">
      <c r="B113" s="132"/>
      <c r="C113" s="178" t="s">
        <v>207</v>
      </c>
      <c r="D113" s="178" t="s">
        <v>272</v>
      </c>
      <c r="E113" s="179" t="s">
        <v>1163</v>
      </c>
      <c r="F113" s="180" t="s">
        <v>1164</v>
      </c>
      <c r="G113" s="181" t="s">
        <v>382</v>
      </c>
      <c r="H113" s="182">
        <v>1</v>
      </c>
      <c r="I113" s="183"/>
      <c r="J113" s="184">
        <f>ROUND(I113*H113,2)</f>
        <v>0</v>
      </c>
      <c r="K113" s="180" t="s">
        <v>206</v>
      </c>
      <c r="L113" s="185"/>
      <c r="M113" s="186" t="s">
        <v>3</v>
      </c>
      <c r="N113" s="187" t="s">
        <v>47</v>
      </c>
      <c r="P113" s="142">
        <f>O113*H113</f>
        <v>0</v>
      </c>
      <c r="Q113" s="142">
        <v>3.5000000000000001E-3</v>
      </c>
      <c r="R113" s="142">
        <f>Q113*H113</f>
        <v>3.5000000000000001E-3</v>
      </c>
      <c r="S113" s="142">
        <v>0</v>
      </c>
      <c r="T113" s="143">
        <f>S113*H113</f>
        <v>0</v>
      </c>
      <c r="AR113" s="144" t="s">
        <v>271</v>
      </c>
      <c r="AT113" s="144" t="s">
        <v>272</v>
      </c>
      <c r="AU113" s="144" t="s">
        <v>85</v>
      </c>
      <c r="AY113" s="18" t="s">
        <v>201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207</v>
      </c>
      <c r="BM113" s="144" t="s">
        <v>1165</v>
      </c>
    </row>
    <row r="114" spans="2:65" s="12" customFormat="1">
      <c r="B114" s="150"/>
      <c r="D114" s="151" t="s">
        <v>211</v>
      </c>
      <c r="E114" s="152" t="s">
        <v>3</v>
      </c>
      <c r="F114" s="153" t="s">
        <v>1159</v>
      </c>
      <c r="H114" s="152" t="s">
        <v>3</v>
      </c>
      <c r="I114" s="154"/>
      <c r="L114" s="150"/>
      <c r="M114" s="155"/>
      <c r="T114" s="156"/>
      <c r="AT114" s="152" t="s">
        <v>211</v>
      </c>
      <c r="AU114" s="152" t="s">
        <v>85</v>
      </c>
      <c r="AV114" s="12" t="s">
        <v>83</v>
      </c>
      <c r="AW114" s="12" t="s">
        <v>37</v>
      </c>
      <c r="AX114" s="12" t="s">
        <v>76</v>
      </c>
      <c r="AY114" s="152" t="s">
        <v>201</v>
      </c>
    </row>
    <row r="115" spans="2:65" s="13" customFormat="1">
      <c r="B115" s="157"/>
      <c r="D115" s="151" t="s">
        <v>211</v>
      </c>
      <c r="E115" s="158" t="s">
        <v>3</v>
      </c>
      <c r="F115" s="159" t="s">
        <v>1154</v>
      </c>
      <c r="H115" s="160">
        <v>1</v>
      </c>
      <c r="I115" s="161"/>
      <c r="L115" s="157"/>
      <c r="M115" s="162"/>
      <c r="T115" s="163"/>
      <c r="AT115" s="158" t="s">
        <v>211</v>
      </c>
      <c r="AU115" s="158" t="s">
        <v>85</v>
      </c>
      <c r="AV115" s="13" t="s">
        <v>85</v>
      </c>
      <c r="AW115" s="13" t="s">
        <v>37</v>
      </c>
      <c r="AX115" s="13" t="s">
        <v>76</v>
      </c>
      <c r="AY115" s="158" t="s">
        <v>201</v>
      </c>
    </row>
    <row r="116" spans="2:65" s="14" customFormat="1">
      <c r="B116" s="164"/>
      <c r="D116" s="151" t="s">
        <v>211</v>
      </c>
      <c r="E116" s="165" t="s">
        <v>3</v>
      </c>
      <c r="F116" s="166" t="s">
        <v>214</v>
      </c>
      <c r="H116" s="167">
        <v>1</v>
      </c>
      <c r="I116" s="168"/>
      <c r="L116" s="164"/>
      <c r="M116" s="169"/>
      <c r="T116" s="170"/>
      <c r="AT116" s="165" t="s">
        <v>211</v>
      </c>
      <c r="AU116" s="165" t="s">
        <v>85</v>
      </c>
      <c r="AV116" s="14" t="s">
        <v>207</v>
      </c>
      <c r="AW116" s="14" t="s">
        <v>37</v>
      </c>
      <c r="AX116" s="14" t="s">
        <v>83</v>
      </c>
      <c r="AY116" s="165" t="s">
        <v>201</v>
      </c>
    </row>
    <row r="117" spans="2:65" s="1" customFormat="1" ht="16.5" customHeight="1">
      <c r="B117" s="132"/>
      <c r="C117" s="178" t="s">
        <v>247</v>
      </c>
      <c r="D117" s="178" t="s">
        <v>272</v>
      </c>
      <c r="E117" s="179" t="s">
        <v>1166</v>
      </c>
      <c r="F117" s="180" t="s">
        <v>1167</v>
      </c>
      <c r="G117" s="181" t="s">
        <v>382</v>
      </c>
      <c r="H117" s="182">
        <v>1</v>
      </c>
      <c r="I117" s="183"/>
      <c r="J117" s="184">
        <f>ROUND(I117*H117,2)</f>
        <v>0</v>
      </c>
      <c r="K117" s="180" t="s">
        <v>206</v>
      </c>
      <c r="L117" s="185"/>
      <c r="M117" s="186" t="s">
        <v>3</v>
      </c>
      <c r="N117" s="187" t="s">
        <v>47</v>
      </c>
      <c r="P117" s="142">
        <f>O117*H117</f>
        <v>0</v>
      </c>
      <c r="Q117" s="142">
        <v>3.5000000000000001E-3</v>
      </c>
      <c r="R117" s="142">
        <f>Q117*H117</f>
        <v>3.5000000000000001E-3</v>
      </c>
      <c r="S117" s="142">
        <v>0</v>
      </c>
      <c r="T117" s="143">
        <f>S117*H117</f>
        <v>0</v>
      </c>
      <c r="AR117" s="144" t="s">
        <v>271</v>
      </c>
      <c r="AT117" s="144" t="s">
        <v>272</v>
      </c>
      <c r="AU117" s="144" t="s">
        <v>85</v>
      </c>
      <c r="AY117" s="18" t="s">
        <v>201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83</v>
      </c>
      <c r="BK117" s="145">
        <f>ROUND(I117*H117,2)</f>
        <v>0</v>
      </c>
      <c r="BL117" s="18" t="s">
        <v>207</v>
      </c>
      <c r="BM117" s="144" t="s">
        <v>1168</v>
      </c>
    </row>
    <row r="118" spans="2:65" s="12" customFormat="1">
      <c r="B118" s="150"/>
      <c r="D118" s="151" t="s">
        <v>211</v>
      </c>
      <c r="E118" s="152" t="s">
        <v>3</v>
      </c>
      <c r="F118" s="153" t="s">
        <v>1159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3" customFormat="1">
      <c r="B119" s="157"/>
      <c r="D119" s="151" t="s">
        <v>211</v>
      </c>
      <c r="E119" s="158" t="s">
        <v>3</v>
      </c>
      <c r="F119" s="159" t="s">
        <v>1169</v>
      </c>
      <c r="H119" s="160">
        <v>1</v>
      </c>
      <c r="I119" s="161"/>
      <c r="L119" s="157"/>
      <c r="M119" s="162"/>
      <c r="T119" s="163"/>
      <c r="AT119" s="158" t="s">
        <v>211</v>
      </c>
      <c r="AU119" s="158" t="s">
        <v>85</v>
      </c>
      <c r="AV119" s="13" t="s">
        <v>85</v>
      </c>
      <c r="AW119" s="13" t="s">
        <v>37</v>
      </c>
      <c r="AX119" s="13" t="s">
        <v>76</v>
      </c>
      <c r="AY119" s="158" t="s">
        <v>201</v>
      </c>
    </row>
    <row r="120" spans="2:65" s="14" customFormat="1">
      <c r="B120" s="164"/>
      <c r="D120" s="151" t="s">
        <v>211</v>
      </c>
      <c r="E120" s="165" t="s">
        <v>3</v>
      </c>
      <c r="F120" s="166" t="s">
        <v>214</v>
      </c>
      <c r="H120" s="167">
        <v>1</v>
      </c>
      <c r="I120" s="168"/>
      <c r="L120" s="164"/>
      <c r="M120" s="169"/>
      <c r="T120" s="170"/>
      <c r="AT120" s="165" t="s">
        <v>211</v>
      </c>
      <c r="AU120" s="165" t="s">
        <v>85</v>
      </c>
      <c r="AV120" s="14" t="s">
        <v>207</v>
      </c>
      <c r="AW120" s="14" t="s">
        <v>37</v>
      </c>
      <c r="AX120" s="14" t="s">
        <v>83</v>
      </c>
      <c r="AY120" s="165" t="s">
        <v>201</v>
      </c>
    </row>
    <row r="121" spans="2:65" s="1" customFormat="1" ht="16.5" customHeight="1">
      <c r="B121" s="132"/>
      <c r="C121" s="133" t="s">
        <v>257</v>
      </c>
      <c r="D121" s="133" t="s">
        <v>202</v>
      </c>
      <c r="E121" s="134" t="s">
        <v>1170</v>
      </c>
      <c r="F121" s="135" t="s">
        <v>1171</v>
      </c>
      <c r="G121" s="136" t="s">
        <v>382</v>
      </c>
      <c r="H121" s="137">
        <v>14</v>
      </c>
      <c r="I121" s="138"/>
      <c r="J121" s="139">
        <f>ROUND(I121*H121,2)</f>
        <v>0</v>
      </c>
      <c r="K121" s="135" t="s">
        <v>206</v>
      </c>
      <c r="L121" s="33"/>
      <c r="M121" s="140" t="s">
        <v>3</v>
      </c>
      <c r="N121" s="141" t="s">
        <v>47</v>
      </c>
      <c r="P121" s="142">
        <f>O121*H121</f>
        <v>0</v>
      </c>
      <c r="Q121" s="142">
        <v>0.11241</v>
      </c>
      <c r="R121" s="142">
        <f>Q121*H121</f>
        <v>1.5737399999999999</v>
      </c>
      <c r="S121" s="142">
        <v>0</v>
      </c>
      <c r="T121" s="143">
        <f>S121*H121</f>
        <v>0</v>
      </c>
      <c r="AR121" s="144" t="s">
        <v>207</v>
      </c>
      <c r="AT121" s="144" t="s">
        <v>202</v>
      </c>
      <c r="AU121" s="144" t="s">
        <v>85</v>
      </c>
      <c r="AY121" s="18" t="s">
        <v>201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83</v>
      </c>
      <c r="BK121" s="145">
        <f>ROUND(I121*H121,2)</f>
        <v>0</v>
      </c>
      <c r="BL121" s="18" t="s">
        <v>207</v>
      </c>
      <c r="BM121" s="144" t="s">
        <v>1172</v>
      </c>
    </row>
    <row r="122" spans="2:65" s="1" customFormat="1">
      <c r="B122" s="33"/>
      <c r="D122" s="146" t="s">
        <v>209</v>
      </c>
      <c r="F122" s="147" t="s">
        <v>1173</v>
      </c>
      <c r="I122" s="148"/>
      <c r="L122" s="33"/>
      <c r="M122" s="149"/>
      <c r="T122" s="53"/>
      <c r="AT122" s="18" t="s">
        <v>209</v>
      </c>
      <c r="AU122" s="18" t="s">
        <v>85</v>
      </c>
    </row>
    <row r="123" spans="2:65" s="12" customFormat="1">
      <c r="B123" s="150"/>
      <c r="D123" s="151" t="s">
        <v>211</v>
      </c>
      <c r="E123" s="152" t="s">
        <v>3</v>
      </c>
      <c r="F123" s="153" t="s">
        <v>1174</v>
      </c>
      <c r="H123" s="152" t="s">
        <v>3</v>
      </c>
      <c r="I123" s="154"/>
      <c r="L123" s="150"/>
      <c r="M123" s="155"/>
      <c r="T123" s="156"/>
      <c r="AT123" s="152" t="s">
        <v>211</v>
      </c>
      <c r="AU123" s="152" t="s">
        <v>85</v>
      </c>
      <c r="AV123" s="12" t="s">
        <v>83</v>
      </c>
      <c r="AW123" s="12" t="s">
        <v>37</v>
      </c>
      <c r="AX123" s="12" t="s">
        <v>76</v>
      </c>
      <c r="AY123" s="152" t="s">
        <v>201</v>
      </c>
    </row>
    <row r="124" spans="2:65" s="13" customFormat="1">
      <c r="B124" s="157"/>
      <c r="D124" s="151" t="s">
        <v>211</v>
      </c>
      <c r="E124" s="158" t="s">
        <v>3</v>
      </c>
      <c r="F124" s="159" t="s">
        <v>1175</v>
      </c>
      <c r="H124" s="160">
        <v>11</v>
      </c>
      <c r="I124" s="161"/>
      <c r="L124" s="157"/>
      <c r="M124" s="162"/>
      <c r="T124" s="163"/>
      <c r="AT124" s="158" t="s">
        <v>211</v>
      </c>
      <c r="AU124" s="158" t="s">
        <v>85</v>
      </c>
      <c r="AV124" s="13" t="s">
        <v>85</v>
      </c>
      <c r="AW124" s="13" t="s">
        <v>37</v>
      </c>
      <c r="AX124" s="13" t="s">
        <v>76</v>
      </c>
      <c r="AY124" s="158" t="s">
        <v>201</v>
      </c>
    </row>
    <row r="125" spans="2:65" s="13" customFormat="1">
      <c r="B125" s="157"/>
      <c r="D125" s="151" t="s">
        <v>211</v>
      </c>
      <c r="E125" s="158" t="s">
        <v>3</v>
      </c>
      <c r="F125" s="159" t="s">
        <v>1154</v>
      </c>
      <c r="H125" s="160">
        <v>1</v>
      </c>
      <c r="I125" s="161"/>
      <c r="L125" s="157"/>
      <c r="M125" s="162"/>
      <c r="T125" s="163"/>
      <c r="AT125" s="158" t="s">
        <v>211</v>
      </c>
      <c r="AU125" s="158" t="s">
        <v>85</v>
      </c>
      <c r="AV125" s="13" t="s">
        <v>85</v>
      </c>
      <c r="AW125" s="13" t="s">
        <v>37</v>
      </c>
      <c r="AX125" s="13" t="s">
        <v>76</v>
      </c>
      <c r="AY125" s="158" t="s">
        <v>201</v>
      </c>
    </row>
    <row r="126" spans="2:65" s="13" customFormat="1">
      <c r="B126" s="157"/>
      <c r="D126" s="151" t="s">
        <v>211</v>
      </c>
      <c r="E126" s="158" t="s">
        <v>3</v>
      </c>
      <c r="F126" s="159" t="s">
        <v>1155</v>
      </c>
      <c r="H126" s="160">
        <v>2</v>
      </c>
      <c r="I126" s="161"/>
      <c r="L126" s="157"/>
      <c r="M126" s="162"/>
      <c r="T126" s="163"/>
      <c r="AT126" s="158" t="s">
        <v>211</v>
      </c>
      <c r="AU126" s="158" t="s">
        <v>85</v>
      </c>
      <c r="AV126" s="13" t="s">
        <v>85</v>
      </c>
      <c r="AW126" s="13" t="s">
        <v>37</v>
      </c>
      <c r="AX126" s="13" t="s">
        <v>76</v>
      </c>
      <c r="AY126" s="158" t="s">
        <v>201</v>
      </c>
    </row>
    <row r="127" spans="2:65" s="14" customFormat="1">
      <c r="B127" s="164"/>
      <c r="D127" s="151" t="s">
        <v>211</v>
      </c>
      <c r="E127" s="165" t="s">
        <v>3</v>
      </c>
      <c r="F127" s="166" t="s">
        <v>214</v>
      </c>
      <c r="H127" s="167">
        <v>14</v>
      </c>
      <c r="I127" s="168"/>
      <c r="L127" s="164"/>
      <c r="M127" s="169"/>
      <c r="T127" s="170"/>
      <c r="AT127" s="165" t="s">
        <v>211</v>
      </c>
      <c r="AU127" s="165" t="s">
        <v>85</v>
      </c>
      <c r="AV127" s="14" t="s">
        <v>207</v>
      </c>
      <c r="AW127" s="14" t="s">
        <v>37</v>
      </c>
      <c r="AX127" s="14" t="s">
        <v>83</v>
      </c>
      <c r="AY127" s="165" t="s">
        <v>201</v>
      </c>
    </row>
    <row r="128" spans="2:65" s="1" customFormat="1" ht="16.5" customHeight="1">
      <c r="B128" s="132"/>
      <c r="C128" s="178" t="s">
        <v>263</v>
      </c>
      <c r="D128" s="178" t="s">
        <v>272</v>
      </c>
      <c r="E128" s="179" t="s">
        <v>1176</v>
      </c>
      <c r="F128" s="180" t="s">
        <v>1177</v>
      </c>
      <c r="G128" s="181" t="s">
        <v>382</v>
      </c>
      <c r="H128" s="182">
        <v>14</v>
      </c>
      <c r="I128" s="183"/>
      <c r="J128" s="184">
        <f>ROUND(I128*H128,2)</f>
        <v>0</v>
      </c>
      <c r="K128" s="180" t="s">
        <v>206</v>
      </c>
      <c r="L128" s="185"/>
      <c r="M128" s="186" t="s">
        <v>3</v>
      </c>
      <c r="N128" s="187" t="s">
        <v>47</v>
      </c>
      <c r="P128" s="142">
        <f>O128*H128</f>
        <v>0</v>
      </c>
      <c r="Q128" s="142">
        <v>2.5000000000000001E-3</v>
      </c>
      <c r="R128" s="142">
        <f>Q128*H128</f>
        <v>3.5000000000000003E-2</v>
      </c>
      <c r="S128" s="142">
        <v>0</v>
      </c>
      <c r="T128" s="143">
        <f>S128*H128</f>
        <v>0</v>
      </c>
      <c r="AR128" s="144" t="s">
        <v>271</v>
      </c>
      <c r="AT128" s="144" t="s">
        <v>272</v>
      </c>
      <c r="AU128" s="144" t="s">
        <v>85</v>
      </c>
      <c r="AY128" s="18" t="s">
        <v>201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207</v>
      </c>
      <c r="BM128" s="144" t="s">
        <v>1178</v>
      </c>
    </row>
    <row r="129" spans="2:65" s="12" customFormat="1">
      <c r="B129" s="150"/>
      <c r="D129" s="151" t="s">
        <v>211</v>
      </c>
      <c r="E129" s="152" t="s">
        <v>3</v>
      </c>
      <c r="F129" s="153" t="s">
        <v>1179</v>
      </c>
      <c r="H129" s="152" t="s">
        <v>3</v>
      </c>
      <c r="I129" s="154"/>
      <c r="L129" s="150"/>
      <c r="M129" s="155"/>
      <c r="T129" s="156"/>
      <c r="AT129" s="152" t="s">
        <v>211</v>
      </c>
      <c r="AU129" s="152" t="s">
        <v>85</v>
      </c>
      <c r="AV129" s="12" t="s">
        <v>83</v>
      </c>
      <c r="AW129" s="12" t="s">
        <v>37</v>
      </c>
      <c r="AX129" s="12" t="s">
        <v>76</v>
      </c>
      <c r="AY129" s="152" t="s">
        <v>201</v>
      </c>
    </row>
    <row r="130" spans="2:65" s="13" customFormat="1">
      <c r="B130" s="157"/>
      <c r="D130" s="151" t="s">
        <v>211</v>
      </c>
      <c r="E130" s="158" t="s">
        <v>3</v>
      </c>
      <c r="F130" s="159" t="s">
        <v>327</v>
      </c>
      <c r="H130" s="160">
        <v>14</v>
      </c>
      <c r="I130" s="161"/>
      <c r="L130" s="157"/>
      <c r="M130" s="162"/>
      <c r="T130" s="163"/>
      <c r="AT130" s="158" t="s">
        <v>211</v>
      </c>
      <c r="AU130" s="158" t="s">
        <v>85</v>
      </c>
      <c r="AV130" s="13" t="s">
        <v>85</v>
      </c>
      <c r="AW130" s="13" t="s">
        <v>37</v>
      </c>
      <c r="AX130" s="13" t="s">
        <v>76</v>
      </c>
      <c r="AY130" s="158" t="s">
        <v>201</v>
      </c>
    </row>
    <row r="131" spans="2:65" s="14" customFormat="1">
      <c r="B131" s="164"/>
      <c r="D131" s="151" t="s">
        <v>211</v>
      </c>
      <c r="E131" s="165" t="s">
        <v>3</v>
      </c>
      <c r="F131" s="166" t="s">
        <v>214</v>
      </c>
      <c r="H131" s="167">
        <v>14</v>
      </c>
      <c r="I131" s="168"/>
      <c r="L131" s="164"/>
      <c r="M131" s="169"/>
      <c r="T131" s="170"/>
      <c r="AT131" s="165" t="s">
        <v>211</v>
      </c>
      <c r="AU131" s="165" t="s">
        <v>85</v>
      </c>
      <c r="AV131" s="14" t="s">
        <v>207</v>
      </c>
      <c r="AW131" s="14" t="s">
        <v>37</v>
      </c>
      <c r="AX131" s="14" t="s">
        <v>83</v>
      </c>
      <c r="AY131" s="165" t="s">
        <v>201</v>
      </c>
    </row>
    <row r="132" spans="2:65" s="1" customFormat="1" ht="16.5" customHeight="1">
      <c r="B132" s="132"/>
      <c r="C132" s="133" t="s">
        <v>271</v>
      </c>
      <c r="D132" s="133" t="s">
        <v>202</v>
      </c>
      <c r="E132" s="134" t="s">
        <v>1180</v>
      </c>
      <c r="F132" s="135" t="s">
        <v>1181</v>
      </c>
      <c r="G132" s="136" t="s">
        <v>500</v>
      </c>
      <c r="H132" s="137">
        <v>736</v>
      </c>
      <c r="I132" s="138"/>
      <c r="J132" s="139">
        <f>ROUND(I132*H132,2)</f>
        <v>0</v>
      </c>
      <c r="K132" s="135" t="s">
        <v>206</v>
      </c>
      <c r="L132" s="33"/>
      <c r="M132" s="140" t="s">
        <v>3</v>
      </c>
      <c r="N132" s="141" t="s">
        <v>47</v>
      </c>
      <c r="P132" s="142">
        <f>O132*H132</f>
        <v>0</v>
      </c>
      <c r="Q132" s="142">
        <v>8.0000000000000007E-5</v>
      </c>
      <c r="R132" s="142">
        <f>Q132*H132</f>
        <v>5.8880000000000002E-2</v>
      </c>
      <c r="S132" s="142">
        <v>0</v>
      </c>
      <c r="T132" s="143">
        <f>S132*H132</f>
        <v>0</v>
      </c>
      <c r="AR132" s="144" t="s">
        <v>207</v>
      </c>
      <c r="AT132" s="144" t="s">
        <v>202</v>
      </c>
      <c r="AU132" s="144" t="s">
        <v>85</v>
      </c>
      <c r="AY132" s="18" t="s">
        <v>201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83</v>
      </c>
      <c r="BK132" s="145">
        <f>ROUND(I132*H132,2)</f>
        <v>0</v>
      </c>
      <c r="BL132" s="18" t="s">
        <v>207</v>
      </c>
      <c r="BM132" s="144" t="s">
        <v>1182</v>
      </c>
    </row>
    <row r="133" spans="2:65" s="1" customFormat="1">
      <c r="B133" s="33"/>
      <c r="D133" s="146" t="s">
        <v>209</v>
      </c>
      <c r="F133" s="147" t="s">
        <v>1183</v>
      </c>
      <c r="I133" s="148"/>
      <c r="L133" s="33"/>
      <c r="M133" s="149"/>
      <c r="T133" s="53"/>
      <c r="AT133" s="18" t="s">
        <v>209</v>
      </c>
      <c r="AU133" s="18" t="s">
        <v>85</v>
      </c>
    </row>
    <row r="134" spans="2:65" s="12" customFormat="1">
      <c r="B134" s="150"/>
      <c r="D134" s="151" t="s">
        <v>211</v>
      </c>
      <c r="E134" s="152" t="s">
        <v>3</v>
      </c>
      <c r="F134" s="153" t="s">
        <v>1184</v>
      </c>
      <c r="H134" s="152" t="s">
        <v>3</v>
      </c>
      <c r="I134" s="154"/>
      <c r="L134" s="150"/>
      <c r="M134" s="155"/>
      <c r="T134" s="156"/>
      <c r="AT134" s="152" t="s">
        <v>211</v>
      </c>
      <c r="AU134" s="152" t="s">
        <v>85</v>
      </c>
      <c r="AV134" s="12" t="s">
        <v>83</v>
      </c>
      <c r="AW134" s="12" t="s">
        <v>37</v>
      </c>
      <c r="AX134" s="12" t="s">
        <v>76</v>
      </c>
      <c r="AY134" s="152" t="s">
        <v>201</v>
      </c>
    </row>
    <row r="135" spans="2:65" s="13" customFormat="1">
      <c r="B135" s="157"/>
      <c r="D135" s="151" t="s">
        <v>211</v>
      </c>
      <c r="E135" s="158" t="s">
        <v>3</v>
      </c>
      <c r="F135" s="159" t="s">
        <v>1185</v>
      </c>
      <c r="H135" s="160">
        <v>690</v>
      </c>
      <c r="I135" s="161"/>
      <c r="L135" s="157"/>
      <c r="M135" s="162"/>
      <c r="T135" s="163"/>
      <c r="AT135" s="158" t="s">
        <v>211</v>
      </c>
      <c r="AU135" s="158" t="s">
        <v>85</v>
      </c>
      <c r="AV135" s="13" t="s">
        <v>85</v>
      </c>
      <c r="AW135" s="13" t="s">
        <v>37</v>
      </c>
      <c r="AX135" s="13" t="s">
        <v>76</v>
      </c>
      <c r="AY135" s="158" t="s">
        <v>201</v>
      </c>
    </row>
    <row r="136" spans="2:65" s="13" customFormat="1">
      <c r="B136" s="157"/>
      <c r="D136" s="151" t="s">
        <v>211</v>
      </c>
      <c r="E136" s="158" t="s">
        <v>3</v>
      </c>
      <c r="F136" s="159" t="s">
        <v>1186</v>
      </c>
      <c r="H136" s="160">
        <v>46</v>
      </c>
      <c r="I136" s="161"/>
      <c r="L136" s="157"/>
      <c r="M136" s="162"/>
      <c r="T136" s="163"/>
      <c r="AT136" s="158" t="s">
        <v>211</v>
      </c>
      <c r="AU136" s="158" t="s">
        <v>85</v>
      </c>
      <c r="AV136" s="13" t="s">
        <v>85</v>
      </c>
      <c r="AW136" s="13" t="s">
        <v>37</v>
      </c>
      <c r="AX136" s="13" t="s">
        <v>76</v>
      </c>
      <c r="AY136" s="158" t="s">
        <v>201</v>
      </c>
    </row>
    <row r="137" spans="2:65" s="14" customFormat="1">
      <c r="B137" s="164"/>
      <c r="D137" s="151" t="s">
        <v>211</v>
      </c>
      <c r="E137" s="165" t="s">
        <v>3</v>
      </c>
      <c r="F137" s="166" t="s">
        <v>214</v>
      </c>
      <c r="H137" s="167">
        <v>736</v>
      </c>
      <c r="I137" s="168"/>
      <c r="L137" s="164"/>
      <c r="M137" s="169"/>
      <c r="T137" s="170"/>
      <c r="AT137" s="165" t="s">
        <v>211</v>
      </c>
      <c r="AU137" s="165" t="s">
        <v>85</v>
      </c>
      <c r="AV137" s="14" t="s">
        <v>207</v>
      </c>
      <c r="AW137" s="14" t="s">
        <v>37</v>
      </c>
      <c r="AX137" s="14" t="s">
        <v>83</v>
      </c>
      <c r="AY137" s="165" t="s">
        <v>201</v>
      </c>
    </row>
    <row r="138" spans="2:65" s="1" customFormat="1" ht="16.5" customHeight="1">
      <c r="B138" s="132"/>
      <c r="C138" s="133" t="s">
        <v>282</v>
      </c>
      <c r="D138" s="133" t="s">
        <v>202</v>
      </c>
      <c r="E138" s="134" t="s">
        <v>1187</v>
      </c>
      <c r="F138" s="135" t="s">
        <v>1188</v>
      </c>
      <c r="G138" s="136" t="s">
        <v>500</v>
      </c>
      <c r="H138" s="137">
        <v>216</v>
      </c>
      <c r="I138" s="138"/>
      <c r="J138" s="139">
        <f>ROUND(I138*H138,2)</f>
        <v>0</v>
      </c>
      <c r="K138" s="135" t="s">
        <v>206</v>
      </c>
      <c r="L138" s="33"/>
      <c r="M138" s="140" t="s">
        <v>3</v>
      </c>
      <c r="N138" s="141" t="s">
        <v>47</v>
      </c>
      <c r="P138" s="142">
        <f>O138*H138</f>
        <v>0</v>
      </c>
      <c r="Q138" s="142">
        <v>8.0000000000000007E-5</v>
      </c>
      <c r="R138" s="142">
        <f>Q138*H138</f>
        <v>1.728E-2</v>
      </c>
      <c r="S138" s="142">
        <v>0</v>
      </c>
      <c r="T138" s="143">
        <f>S138*H138</f>
        <v>0</v>
      </c>
      <c r="AR138" s="144" t="s">
        <v>207</v>
      </c>
      <c r="AT138" s="144" t="s">
        <v>202</v>
      </c>
      <c r="AU138" s="144" t="s">
        <v>85</v>
      </c>
      <c r="AY138" s="18" t="s">
        <v>201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83</v>
      </c>
      <c r="BK138" s="145">
        <f>ROUND(I138*H138,2)</f>
        <v>0</v>
      </c>
      <c r="BL138" s="18" t="s">
        <v>207</v>
      </c>
      <c r="BM138" s="144" t="s">
        <v>1189</v>
      </c>
    </row>
    <row r="139" spans="2:65" s="1" customFormat="1">
      <c r="B139" s="33"/>
      <c r="D139" s="146" t="s">
        <v>209</v>
      </c>
      <c r="F139" s="147" t="s">
        <v>1190</v>
      </c>
      <c r="I139" s="148"/>
      <c r="L139" s="33"/>
      <c r="M139" s="149"/>
      <c r="T139" s="53"/>
      <c r="AT139" s="18" t="s">
        <v>209</v>
      </c>
      <c r="AU139" s="18" t="s">
        <v>85</v>
      </c>
    </row>
    <row r="140" spans="2:65" s="12" customFormat="1">
      <c r="B140" s="150"/>
      <c r="D140" s="151" t="s">
        <v>211</v>
      </c>
      <c r="E140" s="152" t="s">
        <v>3</v>
      </c>
      <c r="F140" s="153" t="s">
        <v>1184</v>
      </c>
      <c r="H140" s="152" t="s">
        <v>3</v>
      </c>
      <c r="I140" s="154"/>
      <c r="L140" s="150"/>
      <c r="M140" s="155"/>
      <c r="T140" s="156"/>
      <c r="AT140" s="152" t="s">
        <v>211</v>
      </c>
      <c r="AU140" s="152" t="s">
        <v>85</v>
      </c>
      <c r="AV140" s="12" t="s">
        <v>83</v>
      </c>
      <c r="AW140" s="12" t="s">
        <v>37</v>
      </c>
      <c r="AX140" s="12" t="s">
        <v>76</v>
      </c>
      <c r="AY140" s="152" t="s">
        <v>201</v>
      </c>
    </row>
    <row r="141" spans="2:65" s="13" customFormat="1">
      <c r="B141" s="157"/>
      <c r="D141" s="151" t="s">
        <v>211</v>
      </c>
      <c r="E141" s="158" t="s">
        <v>3</v>
      </c>
      <c r="F141" s="159" t="s">
        <v>1191</v>
      </c>
      <c r="H141" s="160">
        <v>216</v>
      </c>
      <c r="I141" s="161"/>
      <c r="L141" s="157"/>
      <c r="M141" s="162"/>
      <c r="T141" s="163"/>
      <c r="AT141" s="158" t="s">
        <v>211</v>
      </c>
      <c r="AU141" s="158" t="s">
        <v>85</v>
      </c>
      <c r="AV141" s="13" t="s">
        <v>85</v>
      </c>
      <c r="AW141" s="13" t="s">
        <v>37</v>
      </c>
      <c r="AX141" s="13" t="s">
        <v>76</v>
      </c>
      <c r="AY141" s="158" t="s">
        <v>201</v>
      </c>
    </row>
    <row r="142" spans="2:65" s="14" customFormat="1">
      <c r="B142" s="164"/>
      <c r="D142" s="151" t="s">
        <v>211</v>
      </c>
      <c r="E142" s="165" t="s">
        <v>3</v>
      </c>
      <c r="F142" s="166" t="s">
        <v>214</v>
      </c>
      <c r="H142" s="167">
        <v>216</v>
      </c>
      <c r="I142" s="168"/>
      <c r="L142" s="164"/>
      <c r="M142" s="169"/>
      <c r="T142" s="170"/>
      <c r="AT142" s="165" t="s">
        <v>211</v>
      </c>
      <c r="AU142" s="165" t="s">
        <v>85</v>
      </c>
      <c r="AV142" s="14" t="s">
        <v>207</v>
      </c>
      <c r="AW142" s="14" t="s">
        <v>37</v>
      </c>
      <c r="AX142" s="14" t="s">
        <v>83</v>
      </c>
      <c r="AY142" s="165" t="s">
        <v>201</v>
      </c>
    </row>
    <row r="143" spans="2:65" s="1" customFormat="1" ht="16.5" customHeight="1">
      <c r="B143" s="132"/>
      <c r="C143" s="133" t="s">
        <v>292</v>
      </c>
      <c r="D143" s="133" t="s">
        <v>202</v>
      </c>
      <c r="E143" s="134" t="s">
        <v>1192</v>
      </c>
      <c r="F143" s="135" t="s">
        <v>1193</v>
      </c>
      <c r="G143" s="136" t="s">
        <v>500</v>
      </c>
      <c r="H143" s="137">
        <v>105</v>
      </c>
      <c r="I143" s="138"/>
      <c r="J143" s="139">
        <f>ROUND(I143*H143,2)</f>
        <v>0</v>
      </c>
      <c r="K143" s="135" t="s">
        <v>206</v>
      </c>
      <c r="L143" s="33"/>
      <c r="M143" s="140" t="s">
        <v>3</v>
      </c>
      <c r="N143" s="141" t="s">
        <v>47</v>
      </c>
      <c r="P143" s="142">
        <f>O143*H143</f>
        <v>0</v>
      </c>
      <c r="Q143" s="142">
        <v>8.0000000000000007E-5</v>
      </c>
      <c r="R143" s="142">
        <f>Q143*H143</f>
        <v>8.4000000000000012E-3</v>
      </c>
      <c r="S143" s="142">
        <v>0</v>
      </c>
      <c r="T143" s="143">
        <f>S143*H143</f>
        <v>0</v>
      </c>
      <c r="AR143" s="144" t="s">
        <v>207</v>
      </c>
      <c r="AT143" s="144" t="s">
        <v>202</v>
      </c>
      <c r="AU143" s="144" t="s">
        <v>85</v>
      </c>
      <c r="AY143" s="18" t="s">
        <v>201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83</v>
      </c>
      <c r="BK143" s="145">
        <f>ROUND(I143*H143,2)</f>
        <v>0</v>
      </c>
      <c r="BL143" s="18" t="s">
        <v>207</v>
      </c>
      <c r="BM143" s="144" t="s">
        <v>1194</v>
      </c>
    </row>
    <row r="144" spans="2:65" s="1" customFormat="1">
      <c r="B144" s="33"/>
      <c r="D144" s="146" t="s">
        <v>209</v>
      </c>
      <c r="F144" s="147" t="s">
        <v>1195</v>
      </c>
      <c r="I144" s="148"/>
      <c r="L144" s="33"/>
      <c r="M144" s="149"/>
      <c r="T144" s="53"/>
      <c r="AT144" s="18" t="s">
        <v>209</v>
      </c>
      <c r="AU144" s="18" t="s">
        <v>85</v>
      </c>
    </row>
    <row r="145" spans="2:65" s="12" customFormat="1">
      <c r="B145" s="150"/>
      <c r="D145" s="151" t="s">
        <v>211</v>
      </c>
      <c r="E145" s="152" t="s">
        <v>3</v>
      </c>
      <c r="F145" s="153" t="s">
        <v>1184</v>
      </c>
      <c r="H145" s="152" t="s">
        <v>3</v>
      </c>
      <c r="I145" s="154"/>
      <c r="L145" s="150"/>
      <c r="M145" s="155"/>
      <c r="T145" s="156"/>
      <c r="AT145" s="152" t="s">
        <v>211</v>
      </c>
      <c r="AU145" s="152" t="s">
        <v>85</v>
      </c>
      <c r="AV145" s="12" t="s">
        <v>83</v>
      </c>
      <c r="AW145" s="12" t="s">
        <v>37</v>
      </c>
      <c r="AX145" s="12" t="s">
        <v>76</v>
      </c>
      <c r="AY145" s="152" t="s">
        <v>201</v>
      </c>
    </row>
    <row r="146" spans="2:65" s="13" customFormat="1">
      <c r="B146" s="157"/>
      <c r="D146" s="151" t="s">
        <v>211</v>
      </c>
      <c r="E146" s="158" t="s">
        <v>3</v>
      </c>
      <c r="F146" s="159" t="s">
        <v>1196</v>
      </c>
      <c r="H146" s="160">
        <v>55</v>
      </c>
      <c r="I146" s="161"/>
      <c r="L146" s="157"/>
      <c r="M146" s="162"/>
      <c r="T146" s="163"/>
      <c r="AT146" s="158" t="s">
        <v>211</v>
      </c>
      <c r="AU146" s="158" t="s">
        <v>85</v>
      </c>
      <c r="AV146" s="13" t="s">
        <v>85</v>
      </c>
      <c r="AW146" s="13" t="s">
        <v>37</v>
      </c>
      <c r="AX146" s="13" t="s">
        <v>76</v>
      </c>
      <c r="AY146" s="158" t="s">
        <v>201</v>
      </c>
    </row>
    <row r="147" spans="2:65" s="13" customFormat="1">
      <c r="B147" s="157"/>
      <c r="D147" s="151" t="s">
        <v>211</v>
      </c>
      <c r="E147" s="158" t="s">
        <v>3</v>
      </c>
      <c r="F147" s="159" t="s">
        <v>1197</v>
      </c>
      <c r="H147" s="160">
        <v>50</v>
      </c>
      <c r="I147" s="161"/>
      <c r="L147" s="157"/>
      <c r="M147" s="162"/>
      <c r="T147" s="163"/>
      <c r="AT147" s="158" t="s">
        <v>211</v>
      </c>
      <c r="AU147" s="158" t="s">
        <v>85</v>
      </c>
      <c r="AV147" s="13" t="s">
        <v>85</v>
      </c>
      <c r="AW147" s="13" t="s">
        <v>37</v>
      </c>
      <c r="AX147" s="13" t="s">
        <v>76</v>
      </c>
      <c r="AY147" s="158" t="s">
        <v>201</v>
      </c>
    </row>
    <row r="148" spans="2:65" s="14" customFormat="1">
      <c r="B148" s="164"/>
      <c r="D148" s="151" t="s">
        <v>211</v>
      </c>
      <c r="E148" s="165" t="s">
        <v>3</v>
      </c>
      <c r="F148" s="166" t="s">
        <v>214</v>
      </c>
      <c r="H148" s="167">
        <v>105</v>
      </c>
      <c r="I148" s="168"/>
      <c r="L148" s="164"/>
      <c r="M148" s="169"/>
      <c r="T148" s="170"/>
      <c r="AT148" s="165" t="s">
        <v>211</v>
      </c>
      <c r="AU148" s="165" t="s">
        <v>85</v>
      </c>
      <c r="AV148" s="14" t="s">
        <v>207</v>
      </c>
      <c r="AW148" s="14" t="s">
        <v>37</v>
      </c>
      <c r="AX148" s="14" t="s">
        <v>83</v>
      </c>
      <c r="AY148" s="165" t="s">
        <v>201</v>
      </c>
    </row>
    <row r="149" spans="2:65" s="1" customFormat="1" ht="16.5" customHeight="1">
      <c r="B149" s="132"/>
      <c r="C149" s="133" t="s">
        <v>298</v>
      </c>
      <c r="D149" s="133" t="s">
        <v>202</v>
      </c>
      <c r="E149" s="134" t="s">
        <v>1198</v>
      </c>
      <c r="F149" s="135" t="s">
        <v>1199</v>
      </c>
      <c r="G149" s="136" t="s">
        <v>205</v>
      </c>
      <c r="H149" s="137">
        <v>30</v>
      </c>
      <c r="I149" s="138"/>
      <c r="J149" s="139">
        <f>ROUND(I149*H149,2)</f>
        <v>0</v>
      </c>
      <c r="K149" s="135" t="s">
        <v>206</v>
      </c>
      <c r="L149" s="33"/>
      <c r="M149" s="140" t="s">
        <v>3</v>
      </c>
      <c r="N149" s="141" t="s">
        <v>47</v>
      </c>
      <c r="P149" s="142">
        <f>O149*H149</f>
        <v>0</v>
      </c>
      <c r="Q149" s="142">
        <v>5.9999999999999995E-4</v>
      </c>
      <c r="R149" s="142">
        <f>Q149*H149</f>
        <v>1.7999999999999999E-2</v>
      </c>
      <c r="S149" s="142">
        <v>0</v>
      </c>
      <c r="T149" s="143">
        <f>S149*H149</f>
        <v>0</v>
      </c>
      <c r="AR149" s="144" t="s">
        <v>207</v>
      </c>
      <c r="AT149" s="144" t="s">
        <v>202</v>
      </c>
      <c r="AU149" s="144" t="s">
        <v>85</v>
      </c>
      <c r="AY149" s="18" t="s">
        <v>201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8" t="s">
        <v>83</v>
      </c>
      <c r="BK149" s="145">
        <f>ROUND(I149*H149,2)</f>
        <v>0</v>
      </c>
      <c r="BL149" s="18" t="s">
        <v>207</v>
      </c>
      <c r="BM149" s="144" t="s">
        <v>1200</v>
      </c>
    </row>
    <row r="150" spans="2:65" s="1" customFormat="1">
      <c r="B150" s="33"/>
      <c r="D150" s="146" t="s">
        <v>209</v>
      </c>
      <c r="F150" s="147" t="s">
        <v>1201</v>
      </c>
      <c r="I150" s="148"/>
      <c r="L150" s="33"/>
      <c r="M150" s="149"/>
      <c r="T150" s="53"/>
      <c r="AT150" s="18" t="s">
        <v>209</v>
      </c>
      <c r="AU150" s="18" t="s">
        <v>85</v>
      </c>
    </row>
    <row r="151" spans="2:65" s="12" customFormat="1">
      <c r="B151" s="150"/>
      <c r="D151" s="151" t="s">
        <v>211</v>
      </c>
      <c r="E151" s="152" t="s">
        <v>3</v>
      </c>
      <c r="F151" s="153" t="s">
        <v>1184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3" customFormat="1">
      <c r="B152" s="157"/>
      <c r="D152" s="151" t="s">
        <v>211</v>
      </c>
      <c r="E152" s="158" t="s">
        <v>3</v>
      </c>
      <c r="F152" s="159" t="s">
        <v>1202</v>
      </c>
      <c r="H152" s="160">
        <v>30</v>
      </c>
      <c r="I152" s="161"/>
      <c r="L152" s="157"/>
      <c r="M152" s="162"/>
      <c r="T152" s="163"/>
      <c r="AT152" s="158" t="s">
        <v>211</v>
      </c>
      <c r="AU152" s="158" t="s">
        <v>85</v>
      </c>
      <c r="AV152" s="13" t="s">
        <v>85</v>
      </c>
      <c r="AW152" s="13" t="s">
        <v>37</v>
      </c>
      <c r="AX152" s="13" t="s">
        <v>76</v>
      </c>
      <c r="AY152" s="158" t="s">
        <v>201</v>
      </c>
    </row>
    <row r="153" spans="2:65" s="14" customFormat="1">
      <c r="B153" s="164"/>
      <c r="D153" s="151" t="s">
        <v>211</v>
      </c>
      <c r="E153" s="165" t="s">
        <v>3</v>
      </c>
      <c r="F153" s="166" t="s">
        <v>214</v>
      </c>
      <c r="H153" s="167">
        <v>30</v>
      </c>
      <c r="I153" s="168"/>
      <c r="L153" s="164"/>
      <c r="M153" s="169"/>
      <c r="T153" s="170"/>
      <c r="AT153" s="165" t="s">
        <v>211</v>
      </c>
      <c r="AU153" s="165" t="s">
        <v>85</v>
      </c>
      <c r="AV153" s="14" t="s">
        <v>207</v>
      </c>
      <c r="AW153" s="14" t="s">
        <v>37</v>
      </c>
      <c r="AX153" s="14" t="s">
        <v>83</v>
      </c>
      <c r="AY153" s="165" t="s">
        <v>201</v>
      </c>
    </row>
    <row r="154" spans="2:65" s="1" customFormat="1" ht="24.2" customHeight="1">
      <c r="B154" s="132"/>
      <c r="C154" s="133" t="s">
        <v>307</v>
      </c>
      <c r="D154" s="133" t="s">
        <v>202</v>
      </c>
      <c r="E154" s="134" t="s">
        <v>1203</v>
      </c>
      <c r="F154" s="135" t="s">
        <v>1204</v>
      </c>
      <c r="G154" s="136" t="s">
        <v>500</v>
      </c>
      <c r="H154" s="137">
        <v>1057</v>
      </c>
      <c r="I154" s="138"/>
      <c r="J154" s="139">
        <f>ROUND(I154*H154,2)</f>
        <v>0</v>
      </c>
      <c r="K154" s="135" t="s">
        <v>206</v>
      </c>
      <c r="L154" s="33"/>
      <c r="M154" s="140" t="s">
        <v>3</v>
      </c>
      <c r="N154" s="141" t="s">
        <v>47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207</v>
      </c>
      <c r="AT154" s="144" t="s">
        <v>202</v>
      </c>
      <c r="AU154" s="144" t="s">
        <v>85</v>
      </c>
      <c r="AY154" s="18" t="s">
        <v>201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83</v>
      </c>
      <c r="BK154" s="145">
        <f>ROUND(I154*H154,2)</f>
        <v>0</v>
      </c>
      <c r="BL154" s="18" t="s">
        <v>207</v>
      </c>
      <c r="BM154" s="144" t="s">
        <v>1205</v>
      </c>
    </row>
    <row r="155" spans="2:65" s="1" customFormat="1">
      <c r="B155" s="33"/>
      <c r="D155" s="146" t="s">
        <v>209</v>
      </c>
      <c r="F155" s="147" t="s">
        <v>1206</v>
      </c>
      <c r="I155" s="148"/>
      <c r="L155" s="33"/>
      <c r="M155" s="149"/>
      <c r="T155" s="53"/>
      <c r="AT155" s="18" t="s">
        <v>209</v>
      </c>
      <c r="AU155" s="18" t="s">
        <v>85</v>
      </c>
    </row>
    <row r="156" spans="2:65" s="12" customFormat="1">
      <c r="B156" s="150"/>
      <c r="D156" s="151" t="s">
        <v>211</v>
      </c>
      <c r="E156" s="152" t="s">
        <v>3</v>
      </c>
      <c r="F156" s="153" t="s">
        <v>1184</v>
      </c>
      <c r="H156" s="152" t="s">
        <v>3</v>
      </c>
      <c r="I156" s="154"/>
      <c r="L156" s="150"/>
      <c r="M156" s="155"/>
      <c r="T156" s="156"/>
      <c r="AT156" s="152" t="s">
        <v>211</v>
      </c>
      <c r="AU156" s="152" t="s">
        <v>85</v>
      </c>
      <c r="AV156" s="12" t="s">
        <v>83</v>
      </c>
      <c r="AW156" s="12" t="s">
        <v>37</v>
      </c>
      <c r="AX156" s="12" t="s">
        <v>76</v>
      </c>
      <c r="AY156" s="152" t="s">
        <v>201</v>
      </c>
    </row>
    <row r="157" spans="2:65" s="13" customFormat="1">
      <c r="B157" s="157"/>
      <c r="D157" s="151" t="s">
        <v>211</v>
      </c>
      <c r="E157" s="158" t="s">
        <v>3</v>
      </c>
      <c r="F157" s="159" t="s">
        <v>1185</v>
      </c>
      <c r="H157" s="160">
        <v>690</v>
      </c>
      <c r="I157" s="161"/>
      <c r="L157" s="157"/>
      <c r="M157" s="162"/>
      <c r="T157" s="163"/>
      <c r="AT157" s="158" t="s">
        <v>211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201</v>
      </c>
    </row>
    <row r="158" spans="2:65" s="13" customFormat="1">
      <c r="B158" s="157"/>
      <c r="D158" s="151" t="s">
        <v>211</v>
      </c>
      <c r="E158" s="158" t="s">
        <v>3</v>
      </c>
      <c r="F158" s="159" t="s">
        <v>1186</v>
      </c>
      <c r="H158" s="160">
        <v>46</v>
      </c>
      <c r="I158" s="161"/>
      <c r="L158" s="157"/>
      <c r="M158" s="162"/>
      <c r="T158" s="163"/>
      <c r="AT158" s="158" t="s">
        <v>211</v>
      </c>
      <c r="AU158" s="158" t="s">
        <v>85</v>
      </c>
      <c r="AV158" s="13" t="s">
        <v>85</v>
      </c>
      <c r="AW158" s="13" t="s">
        <v>37</v>
      </c>
      <c r="AX158" s="13" t="s">
        <v>76</v>
      </c>
      <c r="AY158" s="158" t="s">
        <v>201</v>
      </c>
    </row>
    <row r="159" spans="2:65" s="13" customFormat="1">
      <c r="B159" s="157"/>
      <c r="D159" s="151" t="s">
        <v>211</v>
      </c>
      <c r="E159" s="158" t="s">
        <v>3</v>
      </c>
      <c r="F159" s="159" t="s">
        <v>1191</v>
      </c>
      <c r="H159" s="160">
        <v>216</v>
      </c>
      <c r="I159" s="161"/>
      <c r="L159" s="157"/>
      <c r="M159" s="162"/>
      <c r="T159" s="163"/>
      <c r="AT159" s="158" t="s">
        <v>211</v>
      </c>
      <c r="AU159" s="158" t="s">
        <v>85</v>
      </c>
      <c r="AV159" s="13" t="s">
        <v>85</v>
      </c>
      <c r="AW159" s="13" t="s">
        <v>37</v>
      </c>
      <c r="AX159" s="13" t="s">
        <v>76</v>
      </c>
      <c r="AY159" s="158" t="s">
        <v>201</v>
      </c>
    </row>
    <row r="160" spans="2:65" s="13" customFormat="1">
      <c r="B160" s="157"/>
      <c r="D160" s="151" t="s">
        <v>211</v>
      </c>
      <c r="E160" s="158" t="s">
        <v>3</v>
      </c>
      <c r="F160" s="159" t="s">
        <v>1196</v>
      </c>
      <c r="H160" s="160">
        <v>55</v>
      </c>
      <c r="I160" s="161"/>
      <c r="L160" s="157"/>
      <c r="M160" s="162"/>
      <c r="T160" s="163"/>
      <c r="AT160" s="158" t="s">
        <v>211</v>
      </c>
      <c r="AU160" s="158" t="s">
        <v>85</v>
      </c>
      <c r="AV160" s="13" t="s">
        <v>85</v>
      </c>
      <c r="AW160" s="13" t="s">
        <v>37</v>
      </c>
      <c r="AX160" s="13" t="s">
        <v>76</v>
      </c>
      <c r="AY160" s="158" t="s">
        <v>201</v>
      </c>
    </row>
    <row r="161" spans="2:65" s="13" customFormat="1">
      <c r="B161" s="157"/>
      <c r="D161" s="151" t="s">
        <v>211</v>
      </c>
      <c r="E161" s="158" t="s">
        <v>3</v>
      </c>
      <c r="F161" s="159" t="s">
        <v>1197</v>
      </c>
      <c r="H161" s="160">
        <v>50</v>
      </c>
      <c r="I161" s="161"/>
      <c r="L161" s="157"/>
      <c r="M161" s="162"/>
      <c r="T161" s="163"/>
      <c r="AT161" s="158" t="s">
        <v>211</v>
      </c>
      <c r="AU161" s="158" t="s">
        <v>85</v>
      </c>
      <c r="AV161" s="13" t="s">
        <v>85</v>
      </c>
      <c r="AW161" s="13" t="s">
        <v>37</v>
      </c>
      <c r="AX161" s="13" t="s">
        <v>76</v>
      </c>
      <c r="AY161" s="158" t="s">
        <v>201</v>
      </c>
    </row>
    <row r="162" spans="2:65" s="14" customFormat="1">
      <c r="B162" s="164"/>
      <c r="D162" s="151" t="s">
        <v>211</v>
      </c>
      <c r="E162" s="165" t="s">
        <v>3</v>
      </c>
      <c r="F162" s="166" t="s">
        <v>214</v>
      </c>
      <c r="H162" s="167">
        <v>1057</v>
      </c>
      <c r="I162" s="168"/>
      <c r="L162" s="164"/>
      <c r="M162" s="169"/>
      <c r="T162" s="170"/>
      <c r="AT162" s="165" t="s">
        <v>211</v>
      </c>
      <c r="AU162" s="165" t="s">
        <v>85</v>
      </c>
      <c r="AV162" s="14" t="s">
        <v>207</v>
      </c>
      <c r="AW162" s="14" t="s">
        <v>37</v>
      </c>
      <c r="AX162" s="14" t="s">
        <v>83</v>
      </c>
      <c r="AY162" s="165" t="s">
        <v>201</v>
      </c>
    </row>
    <row r="163" spans="2:65" s="1" customFormat="1" ht="24.2" customHeight="1">
      <c r="B163" s="132"/>
      <c r="C163" s="133" t="s">
        <v>318</v>
      </c>
      <c r="D163" s="133" t="s">
        <v>202</v>
      </c>
      <c r="E163" s="134" t="s">
        <v>1207</v>
      </c>
      <c r="F163" s="135" t="s">
        <v>1208</v>
      </c>
      <c r="G163" s="136" t="s">
        <v>205</v>
      </c>
      <c r="H163" s="137">
        <v>30</v>
      </c>
      <c r="I163" s="138"/>
      <c r="J163" s="139">
        <f>ROUND(I163*H163,2)</f>
        <v>0</v>
      </c>
      <c r="K163" s="135" t="s">
        <v>206</v>
      </c>
      <c r="L163" s="33"/>
      <c r="M163" s="140" t="s">
        <v>3</v>
      </c>
      <c r="N163" s="141" t="s">
        <v>47</v>
      </c>
      <c r="P163" s="142">
        <f>O163*H163</f>
        <v>0</v>
      </c>
      <c r="Q163" s="142">
        <v>1.0000000000000001E-5</v>
      </c>
      <c r="R163" s="142">
        <f>Q163*H163</f>
        <v>3.0000000000000003E-4</v>
      </c>
      <c r="S163" s="142">
        <v>0</v>
      </c>
      <c r="T163" s="143">
        <f>S163*H163</f>
        <v>0</v>
      </c>
      <c r="AR163" s="144" t="s">
        <v>207</v>
      </c>
      <c r="AT163" s="144" t="s">
        <v>202</v>
      </c>
      <c r="AU163" s="144" t="s">
        <v>85</v>
      </c>
      <c r="AY163" s="18" t="s">
        <v>201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8" t="s">
        <v>83</v>
      </c>
      <c r="BK163" s="145">
        <f>ROUND(I163*H163,2)</f>
        <v>0</v>
      </c>
      <c r="BL163" s="18" t="s">
        <v>207</v>
      </c>
      <c r="BM163" s="144" t="s">
        <v>1209</v>
      </c>
    </row>
    <row r="164" spans="2:65" s="1" customFormat="1">
      <c r="B164" s="33"/>
      <c r="D164" s="146" t="s">
        <v>209</v>
      </c>
      <c r="F164" s="147" t="s">
        <v>1210</v>
      </c>
      <c r="I164" s="148"/>
      <c r="L164" s="33"/>
      <c r="M164" s="149"/>
      <c r="T164" s="53"/>
      <c r="AT164" s="18" t="s">
        <v>209</v>
      </c>
      <c r="AU164" s="18" t="s">
        <v>85</v>
      </c>
    </row>
    <row r="165" spans="2:65" s="12" customFormat="1">
      <c r="B165" s="150"/>
      <c r="D165" s="151" t="s">
        <v>211</v>
      </c>
      <c r="E165" s="152" t="s">
        <v>3</v>
      </c>
      <c r="F165" s="153" t="s">
        <v>1184</v>
      </c>
      <c r="H165" s="152" t="s">
        <v>3</v>
      </c>
      <c r="I165" s="154"/>
      <c r="L165" s="150"/>
      <c r="M165" s="155"/>
      <c r="T165" s="156"/>
      <c r="AT165" s="152" t="s">
        <v>211</v>
      </c>
      <c r="AU165" s="152" t="s">
        <v>85</v>
      </c>
      <c r="AV165" s="12" t="s">
        <v>83</v>
      </c>
      <c r="AW165" s="12" t="s">
        <v>37</v>
      </c>
      <c r="AX165" s="12" t="s">
        <v>76</v>
      </c>
      <c r="AY165" s="152" t="s">
        <v>201</v>
      </c>
    </row>
    <row r="166" spans="2:65" s="13" customFormat="1">
      <c r="B166" s="157"/>
      <c r="D166" s="151" t="s">
        <v>211</v>
      </c>
      <c r="E166" s="158" t="s">
        <v>3</v>
      </c>
      <c r="F166" s="159" t="s">
        <v>1202</v>
      </c>
      <c r="H166" s="160">
        <v>30</v>
      </c>
      <c r="I166" s="161"/>
      <c r="L166" s="157"/>
      <c r="M166" s="162"/>
      <c r="T166" s="163"/>
      <c r="AT166" s="158" t="s">
        <v>211</v>
      </c>
      <c r="AU166" s="158" t="s">
        <v>85</v>
      </c>
      <c r="AV166" s="13" t="s">
        <v>85</v>
      </c>
      <c r="AW166" s="13" t="s">
        <v>37</v>
      </c>
      <c r="AX166" s="13" t="s">
        <v>76</v>
      </c>
      <c r="AY166" s="158" t="s">
        <v>201</v>
      </c>
    </row>
    <row r="167" spans="2:65" s="14" customFormat="1">
      <c r="B167" s="164"/>
      <c r="D167" s="151" t="s">
        <v>211</v>
      </c>
      <c r="E167" s="165" t="s">
        <v>3</v>
      </c>
      <c r="F167" s="166" t="s">
        <v>214</v>
      </c>
      <c r="H167" s="167">
        <v>30</v>
      </c>
      <c r="I167" s="168"/>
      <c r="L167" s="164"/>
      <c r="M167" s="169"/>
      <c r="T167" s="170"/>
      <c r="AT167" s="165" t="s">
        <v>211</v>
      </c>
      <c r="AU167" s="165" t="s">
        <v>85</v>
      </c>
      <c r="AV167" s="14" t="s">
        <v>207</v>
      </c>
      <c r="AW167" s="14" t="s">
        <v>37</v>
      </c>
      <c r="AX167" s="14" t="s">
        <v>83</v>
      </c>
      <c r="AY167" s="165" t="s">
        <v>201</v>
      </c>
    </row>
    <row r="168" spans="2:65" s="11" customFormat="1" ht="22.9" customHeight="1">
      <c r="B168" s="120"/>
      <c r="D168" s="121" t="s">
        <v>75</v>
      </c>
      <c r="E168" s="130" t="s">
        <v>603</v>
      </c>
      <c r="F168" s="130" t="s">
        <v>604</v>
      </c>
      <c r="I168" s="123"/>
      <c r="J168" s="131">
        <f>BK168</f>
        <v>0</v>
      </c>
      <c r="L168" s="120"/>
      <c r="M168" s="125"/>
      <c r="P168" s="126">
        <f>SUM(P169:P170)</f>
        <v>0</v>
      </c>
      <c r="R168" s="126">
        <f>SUM(R169:R170)</f>
        <v>0</v>
      </c>
      <c r="T168" s="127">
        <f>SUM(T169:T170)</f>
        <v>0</v>
      </c>
      <c r="AR168" s="121" t="s">
        <v>83</v>
      </c>
      <c r="AT168" s="128" t="s">
        <v>75</v>
      </c>
      <c r="AU168" s="128" t="s">
        <v>83</v>
      </c>
      <c r="AY168" s="121" t="s">
        <v>201</v>
      </c>
      <c r="BK168" s="129">
        <f>SUM(BK169:BK170)</f>
        <v>0</v>
      </c>
    </row>
    <row r="169" spans="2:65" s="1" customFormat="1" ht="24.2" customHeight="1">
      <c r="B169" s="132"/>
      <c r="C169" s="133" t="s">
        <v>327</v>
      </c>
      <c r="D169" s="133" t="s">
        <v>202</v>
      </c>
      <c r="E169" s="134" t="s">
        <v>904</v>
      </c>
      <c r="F169" s="135" t="s">
        <v>905</v>
      </c>
      <c r="G169" s="136" t="s">
        <v>275</v>
      </c>
      <c r="H169" s="137">
        <v>1.7749999999999999</v>
      </c>
      <c r="I169" s="138"/>
      <c r="J169" s="139">
        <f>ROUND(I169*H169,2)</f>
        <v>0</v>
      </c>
      <c r="K169" s="135" t="s">
        <v>206</v>
      </c>
      <c r="L169" s="33"/>
      <c r="M169" s="140" t="s">
        <v>3</v>
      </c>
      <c r="N169" s="141" t="s">
        <v>47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207</v>
      </c>
      <c r="AT169" s="144" t="s">
        <v>202</v>
      </c>
      <c r="AU169" s="144" t="s">
        <v>85</v>
      </c>
      <c r="AY169" s="18" t="s">
        <v>201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83</v>
      </c>
      <c r="BK169" s="145">
        <f>ROUND(I169*H169,2)</f>
        <v>0</v>
      </c>
      <c r="BL169" s="18" t="s">
        <v>207</v>
      </c>
      <c r="BM169" s="144" t="s">
        <v>1211</v>
      </c>
    </row>
    <row r="170" spans="2:65" s="1" customFormat="1">
      <c r="B170" s="33"/>
      <c r="D170" s="146" t="s">
        <v>209</v>
      </c>
      <c r="F170" s="147" t="s">
        <v>907</v>
      </c>
      <c r="I170" s="148"/>
      <c r="L170" s="33"/>
      <c r="M170" s="189"/>
      <c r="N170" s="190"/>
      <c r="O170" s="190"/>
      <c r="P170" s="190"/>
      <c r="Q170" s="190"/>
      <c r="R170" s="190"/>
      <c r="S170" s="190"/>
      <c r="T170" s="191"/>
      <c r="AT170" s="18" t="s">
        <v>209</v>
      </c>
      <c r="AU170" s="18" t="s">
        <v>85</v>
      </c>
    </row>
    <row r="171" spans="2:65" s="1" customFormat="1" ht="6.95" customHeight="1"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33"/>
    </row>
  </sheetData>
  <autoFilter ref="C93:K170" xr:uid="{00000000-0009-0000-0000-000009000000}"/>
  <mergeCells count="15">
    <mergeCell ref="E80:H80"/>
    <mergeCell ref="E84:H84"/>
    <mergeCell ref="E82:H82"/>
    <mergeCell ref="E86:H86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8" r:id="rId1" xr:uid="{00000000-0004-0000-0900-000000000000}"/>
    <hyperlink ref="F122" r:id="rId2" xr:uid="{00000000-0004-0000-0900-000001000000}"/>
    <hyperlink ref="F133" r:id="rId3" xr:uid="{00000000-0004-0000-0900-000002000000}"/>
    <hyperlink ref="F139" r:id="rId4" xr:uid="{00000000-0004-0000-0900-000003000000}"/>
    <hyperlink ref="F144" r:id="rId5" xr:uid="{00000000-0004-0000-0900-000004000000}"/>
    <hyperlink ref="F150" r:id="rId6" xr:uid="{00000000-0004-0000-0900-000005000000}"/>
    <hyperlink ref="F155" r:id="rId7" xr:uid="{00000000-0004-0000-0900-000006000000}"/>
    <hyperlink ref="F164" r:id="rId8" xr:uid="{00000000-0004-0000-0900-000007000000}"/>
    <hyperlink ref="F170" r:id="rId9" xr:uid="{00000000-0004-0000-0900-000008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0"/>
  <headerFooter>
    <oddFooter>&amp;CStrana &amp;P z &amp;N</oddFooter>
  </headerFooter>
  <drawing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9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130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1145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1212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ROUND(J93,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ROUND((SUM(BE93:BE97)),  2)</f>
        <v>0</v>
      </c>
      <c r="I37" s="94">
        <v>0.21</v>
      </c>
      <c r="J37" s="82">
        <f>ROUND(((SUM(BE93:BE97))*I37),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ROUND((SUM(BF93:BF97)),  2)</f>
        <v>0</v>
      </c>
      <c r="I38" s="94">
        <v>0.15</v>
      </c>
      <c r="J38" s="82">
        <f>ROUND(((SUM(BF93:BF97))*I38),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ROUND((SUM(BG93:BG97)),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ROUND((SUM(BH93:BH97)),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ROUND((SUM(BI93:BI97)),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1145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SO 192 - DIO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J93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J94</f>
        <v>0</v>
      </c>
      <c r="L68" s="104"/>
    </row>
    <row r="69" spans="2:47" s="9" customFormat="1" ht="19.899999999999999" customHeight="1">
      <c r="B69" s="108"/>
      <c r="D69" s="109" t="s">
        <v>611</v>
      </c>
      <c r="E69" s="110"/>
      <c r="F69" s="110"/>
      <c r="G69" s="110"/>
      <c r="H69" s="110"/>
      <c r="I69" s="110"/>
      <c r="J69" s="111">
        <f>J95</f>
        <v>0</v>
      </c>
      <c r="L69" s="108"/>
    </row>
    <row r="70" spans="2:47" s="1" customFormat="1" ht="21.75" customHeight="1">
      <c r="B70" s="33"/>
      <c r="L70" s="33"/>
    </row>
    <row r="71" spans="2:47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47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47" s="1" customFormat="1" ht="24.95" customHeight="1">
      <c r="B76" s="33"/>
      <c r="C76" s="22" t="s">
        <v>186</v>
      </c>
      <c r="L76" s="33"/>
    </row>
    <row r="77" spans="2:47" s="1" customFormat="1" ht="6.95" customHeight="1">
      <c r="B77" s="33"/>
      <c r="L77" s="33"/>
    </row>
    <row r="78" spans="2:47" s="1" customFormat="1" ht="12" customHeight="1">
      <c r="B78" s="33"/>
      <c r="C78" s="28" t="s">
        <v>17</v>
      </c>
      <c r="L78" s="33"/>
    </row>
    <row r="79" spans="2:47" s="1" customFormat="1" ht="16.5" customHeight="1">
      <c r="B79" s="33"/>
      <c r="E79" s="323" t="str">
        <f>E7</f>
        <v>H-blok - výstavba BD v areálu bývalého Moravolenu Hanušovice</v>
      </c>
      <c r="F79" s="324"/>
      <c r="G79" s="324"/>
      <c r="H79" s="324"/>
      <c r="L79" s="33"/>
    </row>
    <row r="80" spans="2:47" ht="12" customHeight="1">
      <c r="B80" s="21"/>
      <c r="C80" s="28" t="s">
        <v>169</v>
      </c>
      <c r="L80" s="21"/>
    </row>
    <row r="81" spans="2:65" ht="16.5" customHeight="1">
      <c r="B81" s="21"/>
      <c r="E81" s="323" t="s">
        <v>170</v>
      </c>
      <c r="F81" s="288"/>
      <c r="G81" s="288"/>
      <c r="H81" s="288"/>
      <c r="L81" s="21"/>
    </row>
    <row r="82" spans="2:65" ht="12" customHeight="1">
      <c r="B82" s="21"/>
      <c r="C82" s="28" t="s">
        <v>171</v>
      </c>
      <c r="L82" s="21"/>
    </row>
    <row r="83" spans="2:65" s="1" customFormat="1" ht="16.5" customHeight="1">
      <c r="B83" s="33"/>
      <c r="E83" s="307" t="s">
        <v>1145</v>
      </c>
      <c r="F83" s="325"/>
      <c r="G83" s="325"/>
      <c r="H83" s="325"/>
      <c r="L83" s="33"/>
    </row>
    <row r="84" spans="2:65" s="1" customFormat="1" ht="12" customHeight="1">
      <c r="B84" s="33"/>
      <c r="C84" s="28" t="s">
        <v>173</v>
      </c>
      <c r="L84" s="33"/>
    </row>
    <row r="85" spans="2:65" s="1" customFormat="1" ht="16.5" customHeight="1">
      <c r="B85" s="33"/>
      <c r="E85" s="319" t="str">
        <f>E13</f>
        <v>SO 192 - DIO</v>
      </c>
      <c r="F85" s="325"/>
      <c r="G85" s="325"/>
      <c r="H85" s="325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F16</f>
        <v>k.ú. Hanušovice</v>
      </c>
      <c r="I87" s="28" t="s">
        <v>23</v>
      </c>
      <c r="J87" s="50" t="str">
        <f>IF(J16="","",J16)</f>
        <v>10. 6. 2022</v>
      </c>
      <c r="L87" s="33"/>
    </row>
    <row r="88" spans="2:65" s="1" customFormat="1" ht="6.95" customHeight="1">
      <c r="B88" s="33"/>
      <c r="L88" s="33"/>
    </row>
    <row r="89" spans="2:65" s="1" customFormat="1" ht="15.2" customHeight="1">
      <c r="B89" s="33"/>
      <c r="C89" s="28" t="s">
        <v>25</v>
      </c>
      <c r="F89" s="26" t="str">
        <f>E19</f>
        <v>Město Hanušovice</v>
      </c>
      <c r="I89" s="28" t="s">
        <v>33</v>
      </c>
      <c r="J89" s="31" t="str">
        <f>E25</f>
        <v>Cekr CZ s.r.o.</v>
      </c>
      <c r="L89" s="33"/>
    </row>
    <row r="90" spans="2:65" s="1" customFormat="1" ht="25.7" customHeight="1">
      <c r="B90" s="33"/>
      <c r="C90" s="28" t="s">
        <v>31</v>
      </c>
      <c r="F90" s="26" t="str">
        <f>IF(E22="","",E22)</f>
        <v>Vyplň údaj</v>
      </c>
      <c r="I90" s="28" t="s">
        <v>38</v>
      </c>
      <c r="J90" s="31" t="str">
        <f>E28</f>
        <v>Jan Zamykal, CS ÚRS 2022 01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187</v>
      </c>
      <c r="D92" s="114" t="s">
        <v>61</v>
      </c>
      <c r="E92" s="114" t="s">
        <v>57</v>
      </c>
      <c r="F92" s="114" t="s">
        <v>58</v>
      </c>
      <c r="G92" s="114" t="s">
        <v>188</v>
      </c>
      <c r="H92" s="114" t="s">
        <v>189</v>
      </c>
      <c r="I92" s="114" t="s">
        <v>190</v>
      </c>
      <c r="J92" s="114" t="s">
        <v>177</v>
      </c>
      <c r="K92" s="115" t="s">
        <v>191</v>
      </c>
      <c r="L92" s="112"/>
      <c r="M92" s="56" t="s">
        <v>3</v>
      </c>
      <c r="N92" s="57" t="s">
        <v>46</v>
      </c>
      <c r="O92" s="57" t="s">
        <v>192</v>
      </c>
      <c r="P92" s="57" t="s">
        <v>193</v>
      </c>
      <c r="Q92" s="57" t="s">
        <v>194</v>
      </c>
      <c r="R92" s="57" t="s">
        <v>195</v>
      </c>
      <c r="S92" s="57" t="s">
        <v>196</v>
      </c>
      <c r="T92" s="58" t="s">
        <v>197</v>
      </c>
    </row>
    <row r="93" spans="2:65" s="1" customFormat="1" ht="22.9" customHeight="1">
      <c r="B93" s="33"/>
      <c r="C93" s="61" t="s">
        <v>198</v>
      </c>
      <c r="J93" s="116">
        <f>BK93</f>
        <v>0</v>
      </c>
      <c r="L93" s="33"/>
      <c r="M93" s="59"/>
      <c r="N93" s="51"/>
      <c r="O93" s="51"/>
      <c r="P93" s="117">
        <f>P94</f>
        <v>0</v>
      </c>
      <c r="Q93" s="51"/>
      <c r="R93" s="117">
        <f>R94</f>
        <v>0</v>
      </c>
      <c r="S93" s="51"/>
      <c r="T93" s="118">
        <f>T94</f>
        <v>0</v>
      </c>
      <c r="AT93" s="18" t="s">
        <v>75</v>
      </c>
      <c r="AU93" s="18" t="s">
        <v>178</v>
      </c>
      <c r="BK93" s="119">
        <f>BK94</f>
        <v>0</v>
      </c>
    </row>
    <row r="94" spans="2:65" s="11" customFormat="1" ht="25.9" customHeight="1">
      <c r="B94" s="120"/>
      <c r="D94" s="121" t="s">
        <v>75</v>
      </c>
      <c r="E94" s="122" t="s">
        <v>199</v>
      </c>
      <c r="F94" s="122" t="s">
        <v>200</v>
      </c>
      <c r="I94" s="123"/>
      <c r="J94" s="124">
        <f>BK94</f>
        <v>0</v>
      </c>
      <c r="L94" s="120"/>
      <c r="M94" s="125"/>
      <c r="P94" s="126">
        <f>P95</f>
        <v>0</v>
      </c>
      <c r="R94" s="126">
        <f>R95</f>
        <v>0</v>
      </c>
      <c r="T94" s="127">
        <f>T95</f>
        <v>0</v>
      </c>
      <c r="AR94" s="121" t="s">
        <v>83</v>
      </c>
      <c r="AT94" s="128" t="s">
        <v>75</v>
      </c>
      <c r="AU94" s="128" t="s">
        <v>76</v>
      </c>
      <c r="AY94" s="121" t="s">
        <v>201</v>
      </c>
      <c r="BK94" s="129">
        <f>BK95</f>
        <v>0</v>
      </c>
    </row>
    <row r="95" spans="2:65" s="11" customFormat="1" ht="22.9" customHeight="1">
      <c r="B95" s="120"/>
      <c r="D95" s="121" t="s">
        <v>75</v>
      </c>
      <c r="E95" s="130" t="s">
        <v>282</v>
      </c>
      <c r="F95" s="130" t="s">
        <v>662</v>
      </c>
      <c r="I95" s="123"/>
      <c r="J95" s="131">
        <f>BK95</f>
        <v>0</v>
      </c>
      <c r="L95" s="120"/>
      <c r="M95" s="125"/>
      <c r="P95" s="126">
        <f>SUM(P96:P97)</f>
        <v>0</v>
      </c>
      <c r="R95" s="126">
        <f>SUM(R96:R97)</f>
        <v>0</v>
      </c>
      <c r="T95" s="127">
        <f>SUM(T96:T97)</f>
        <v>0</v>
      </c>
      <c r="AR95" s="121" t="s">
        <v>83</v>
      </c>
      <c r="AT95" s="128" t="s">
        <v>75</v>
      </c>
      <c r="AU95" s="128" t="s">
        <v>83</v>
      </c>
      <c r="AY95" s="121" t="s">
        <v>201</v>
      </c>
      <c r="BK95" s="129">
        <f>SUM(BK96:BK97)</f>
        <v>0</v>
      </c>
    </row>
    <row r="96" spans="2:65" s="1" customFormat="1" ht="16.5" customHeight="1">
      <c r="B96" s="132"/>
      <c r="C96" s="133" t="s">
        <v>83</v>
      </c>
      <c r="D96" s="133" t="s">
        <v>202</v>
      </c>
      <c r="E96" s="134" t="s">
        <v>1213</v>
      </c>
      <c r="F96" s="135" t="s">
        <v>1214</v>
      </c>
      <c r="G96" s="136" t="s">
        <v>560</v>
      </c>
      <c r="H96" s="137">
        <v>1</v>
      </c>
      <c r="I96" s="138"/>
      <c r="J96" s="139">
        <f>ROUND(I96*H96,2)</f>
        <v>0</v>
      </c>
      <c r="K96" s="135" t="s">
        <v>276</v>
      </c>
      <c r="L96" s="33"/>
      <c r="M96" s="140" t="s">
        <v>3</v>
      </c>
      <c r="N96" s="141" t="s">
        <v>47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207</v>
      </c>
      <c r="AT96" s="144" t="s">
        <v>202</v>
      </c>
      <c r="AU96" s="144" t="s">
        <v>85</v>
      </c>
      <c r="AY96" s="18" t="s">
        <v>201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207</v>
      </c>
      <c r="BM96" s="144" t="s">
        <v>1215</v>
      </c>
    </row>
    <row r="97" spans="2:47" s="1" customFormat="1" ht="29.25">
      <c r="B97" s="33"/>
      <c r="D97" s="151" t="s">
        <v>278</v>
      </c>
      <c r="F97" s="188" t="s">
        <v>1216</v>
      </c>
      <c r="I97" s="148"/>
      <c r="L97" s="33"/>
      <c r="M97" s="189"/>
      <c r="N97" s="190"/>
      <c r="O97" s="190"/>
      <c r="P97" s="190"/>
      <c r="Q97" s="190"/>
      <c r="R97" s="190"/>
      <c r="S97" s="190"/>
      <c r="T97" s="191"/>
      <c r="AT97" s="18" t="s">
        <v>278</v>
      </c>
      <c r="AU97" s="18" t="s">
        <v>85</v>
      </c>
    </row>
    <row r="98" spans="2:47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33"/>
    </row>
  </sheetData>
  <autoFilter ref="C92:K97" xr:uid="{00000000-0009-0000-0000-00000A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136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1217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1218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ROUND((SUM(BE96:BE215)),  2)</f>
        <v>0</v>
      </c>
      <c r="I35" s="94">
        <v>0.21</v>
      </c>
      <c r="J35" s="82">
        <f>ROUND(((SUM(BE96:BE215))*I35),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ROUND((SUM(BF96:BF215)),  2)</f>
        <v>0</v>
      </c>
      <c r="I36" s="94">
        <v>0.15</v>
      </c>
      <c r="J36" s="82">
        <f>ROUND(((SUM(BF96:BF215))*I36),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ROUND((SUM(BG96:BG215)),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ROUND((SUM(BH96:BH215)),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ROUND((SUM(BI96:BI215)),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1217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IO.01 - Vodovod hlavní řad - zpevněné plochy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J96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1219</v>
      </c>
      <c r="E64" s="106"/>
      <c r="F64" s="106"/>
      <c r="G64" s="106"/>
      <c r="H64" s="106"/>
      <c r="I64" s="106"/>
      <c r="J64" s="107">
        <f>J97</f>
        <v>0</v>
      </c>
      <c r="L64" s="104"/>
    </row>
    <row r="65" spans="2:12" s="8" customFormat="1" ht="24.95" customHeight="1">
      <c r="B65" s="104"/>
      <c r="D65" s="105" t="s">
        <v>1220</v>
      </c>
      <c r="E65" s="106"/>
      <c r="F65" s="106"/>
      <c r="G65" s="106"/>
      <c r="H65" s="106"/>
      <c r="I65" s="106"/>
      <c r="J65" s="107">
        <f>J108</f>
        <v>0</v>
      </c>
      <c r="L65" s="104"/>
    </row>
    <row r="66" spans="2:12" s="8" customFormat="1" ht="24.95" customHeight="1">
      <c r="B66" s="104"/>
      <c r="D66" s="105" t="s">
        <v>1221</v>
      </c>
      <c r="E66" s="106"/>
      <c r="F66" s="106"/>
      <c r="G66" s="106"/>
      <c r="H66" s="106"/>
      <c r="I66" s="106"/>
      <c r="J66" s="107">
        <f>J119</f>
        <v>0</v>
      </c>
      <c r="L66" s="104"/>
    </row>
    <row r="67" spans="2:12" s="8" customFormat="1" ht="24.95" customHeight="1">
      <c r="B67" s="104"/>
      <c r="D67" s="105" t="s">
        <v>1222</v>
      </c>
      <c r="E67" s="106"/>
      <c r="F67" s="106"/>
      <c r="G67" s="106"/>
      <c r="H67" s="106"/>
      <c r="I67" s="106"/>
      <c r="J67" s="107">
        <f>J122</f>
        <v>0</v>
      </c>
      <c r="L67" s="104"/>
    </row>
    <row r="68" spans="2:12" s="8" customFormat="1" ht="24.95" customHeight="1">
      <c r="B68" s="104"/>
      <c r="D68" s="105" t="s">
        <v>1223</v>
      </c>
      <c r="E68" s="106"/>
      <c r="F68" s="106"/>
      <c r="G68" s="106"/>
      <c r="H68" s="106"/>
      <c r="I68" s="106"/>
      <c r="J68" s="107">
        <f>J125</f>
        <v>0</v>
      </c>
      <c r="L68" s="104"/>
    </row>
    <row r="69" spans="2:12" s="8" customFormat="1" ht="24.95" customHeight="1">
      <c r="B69" s="104"/>
      <c r="D69" s="105" t="s">
        <v>1224</v>
      </c>
      <c r="E69" s="106"/>
      <c r="F69" s="106"/>
      <c r="G69" s="106"/>
      <c r="H69" s="106"/>
      <c r="I69" s="106"/>
      <c r="J69" s="107">
        <f>J130</f>
        <v>0</v>
      </c>
      <c r="L69" s="104"/>
    </row>
    <row r="70" spans="2:12" s="8" customFormat="1" ht="24.95" customHeight="1">
      <c r="B70" s="104"/>
      <c r="D70" s="105" t="s">
        <v>1225</v>
      </c>
      <c r="E70" s="106"/>
      <c r="F70" s="106"/>
      <c r="G70" s="106"/>
      <c r="H70" s="106"/>
      <c r="I70" s="106"/>
      <c r="J70" s="107">
        <f>J135</f>
        <v>0</v>
      </c>
      <c r="L70" s="104"/>
    </row>
    <row r="71" spans="2:12" s="8" customFormat="1" ht="24.95" customHeight="1">
      <c r="B71" s="104"/>
      <c r="D71" s="105" t="s">
        <v>1226</v>
      </c>
      <c r="E71" s="106"/>
      <c r="F71" s="106"/>
      <c r="G71" s="106"/>
      <c r="H71" s="106"/>
      <c r="I71" s="106"/>
      <c r="J71" s="107">
        <f>J138</f>
        <v>0</v>
      </c>
      <c r="L71" s="104"/>
    </row>
    <row r="72" spans="2:12" s="8" customFormat="1" ht="24.95" customHeight="1">
      <c r="B72" s="104"/>
      <c r="D72" s="105" t="s">
        <v>1227</v>
      </c>
      <c r="E72" s="106"/>
      <c r="F72" s="106"/>
      <c r="G72" s="106"/>
      <c r="H72" s="106"/>
      <c r="I72" s="106"/>
      <c r="J72" s="107">
        <f>J142</f>
        <v>0</v>
      </c>
      <c r="L72" s="104"/>
    </row>
    <row r="73" spans="2:12" s="8" customFormat="1" ht="24.95" customHeight="1">
      <c r="B73" s="104"/>
      <c r="D73" s="105" t="s">
        <v>1228</v>
      </c>
      <c r="E73" s="106"/>
      <c r="F73" s="106"/>
      <c r="G73" s="106"/>
      <c r="H73" s="106"/>
      <c r="I73" s="106"/>
      <c r="J73" s="107">
        <f>J149</f>
        <v>0</v>
      </c>
      <c r="L73" s="104"/>
    </row>
    <row r="74" spans="2:12" s="8" customFormat="1" ht="24.95" customHeight="1">
      <c r="B74" s="104"/>
      <c r="D74" s="105" t="s">
        <v>1229</v>
      </c>
      <c r="E74" s="106"/>
      <c r="F74" s="106"/>
      <c r="G74" s="106"/>
      <c r="H74" s="106"/>
      <c r="I74" s="106"/>
      <c r="J74" s="107">
        <f>J213</f>
        <v>0</v>
      </c>
      <c r="L74" s="104"/>
    </row>
    <row r="75" spans="2:12" s="1" customFormat="1" ht="21.75" customHeight="1">
      <c r="B75" s="33"/>
      <c r="L75" s="33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>
      <c r="B81" s="33"/>
      <c r="C81" s="22" t="s">
        <v>186</v>
      </c>
      <c r="L81" s="33"/>
    </row>
    <row r="82" spans="2:63" s="1" customFormat="1" ht="6.95" customHeight="1">
      <c r="B82" s="33"/>
      <c r="L82" s="33"/>
    </row>
    <row r="83" spans="2:63" s="1" customFormat="1" ht="12" customHeight="1">
      <c r="B83" s="33"/>
      <c r="C83" s="28" t="s">
        <v>17</v>
      </c>
      <c r="L83" s="33"/>
    </row>
    <row r="84" spans="2:63" s="1" customFormat="1" ht="16.5" customHeight="1">
      <c r="B84" s="33"/>
      <c r="E84" s="323" t="str">
        <f>E7</f>
        <v>H-blok - výstavba BD v areálu bývalého Moravolenu Hanušovice</v>
      </c>
      <c r="F84" s="324"/>
      <c r="G84" s="324"/>
      <c r="H84" s="324"/>
      <c r="L84" s="33"/>
    </row>
    <row r="85" spans="2:63" ht="12" customHeight="1">
      <c r="B85" s="21"/>
      <c r="C85" s="28" t="s">
        <v>169</v>
      </c>
      <c r="L85" s="21"/>
    </row>
    <row r="86" spans="2:63" s="1" customFormat="1" ht="16.5" customHeight="1">
      <c r="B86" s="33"/>
      <c r="E86" s="323" t="s">
        <v>1217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171</v>
      </c>
      <c r="L87" s="33"/>
    </row>
    <row r="88" spans="2:63" s="1" customFormat="1" ht="16.5" customHeight="1">
      <c r="B88" s="33"/>
      <c r="E88" s="319" t="str">
        <f>E11</f>
        <v>IO.01 - Vodovod hlavní řad - zpevněné plochy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>k.ú. Hanušovice</v>
      </c>
      <c r="I90" s="28" t="s">
        <v>23</v>
      </c>
      <c r="J90" s="50" t="str">
        <f>IF(J14="","",J14)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E17</f>
        <v>Město Hanušovice</v>
      </c>
      <c r="I92" s="28" t="s">
        <v>33</v>
      </c>
      <c r="J92" s="31" t="str">
        <f>E23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IF(E20="","",E20)</f>
        <v>Vyplň údaj</v>
      </c>
      <c r="I93" s="28" t="s">
        <v>38</v>
      </c>
      <c r="J93" s="31" t="str">
        <f>E26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P97+P108+P119+P122+P125+P130+P135+P138+P142+P149+P213</f>
        <v>0</v>
      </c>
      <c r="Q96" s="51"/>
      <c r="R96" s="117">
        <f>R97+R108+R119+R122+R125+R130+R135+R138+R142+R149+R213</f>
        <v>0</v>
      </c>
      <c r="S96" s="51"/>
      <c r="T96" s="118">
        <f>T97+T108+T119+T122+T125+T130+T135+T138+T142+T149+T213</f>
        <v>0</v>
      </c>
      <c r="AT96" s="18" t="s">
        <v>75</v>
      </c>
      <c r="AU96" s="18" t="s">
        <v>178</v>
      </c>
      <c r="BK96" s="119">
        <f>BK97+BK108+BK119+BK122+BK125+BK130+BK135+BK138+BK142+BK149+BK213</f>
        <v>0</v>
      </c>
    </row>
    <row r="97" spans="2:65" s="11" customFormat="1" ht="25.9" customHeight="1">
      <c r="B97" s="120"/>
      <c r="D97" s="121" t="s">
        <v>75</v>
      </c>
      <c r="E97" s="122" t="s">
        <v>298</v>
      </c>
      <c r="F97" s="122" t="s">
        <v>1230</v>
      </c>
      <c r="I97" s="123"/>
      <c r="J97" s="124">
        <f>BK97</f>
        <v>0</v>
      </c>
      <c r="L97" s="120"/>
      <c r="M97" s="125"/>
      <c r="P97" s="126">
        <f>SUM(P98:P107)</f>
        <v>0</v>
      </c>
      <c r="R97" s="126">
        <f>SUM(R98:R107)</f>
        <v>0</v>
      </c>
      <c r="T97" s="127">
        <f>SUM(T98:T107)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SUM(BK98:BK107)</f>
        <v>0</v>
      </c>
    </row>
    <row r="98" spans="2:65" s="1" customFormat="1" ht="16.5" customHeight="1">
      <c r="B98" s="132"/>
      <c r="C98" s="133" t="s">
        <v>83</v>
      </c>
      <c r="D98" s="133" t="s">
        <v>202</v>
      </c>
      <c r="E98" s="134" t="s">
        <v>1231</v>
      </c>
      <c r="F98" s="135" t="s">
        <v>1232</v>
      </c>
      <c r="G98" s="136" t="s">
        <v>500</v>
      </c>
      <c r="H98" s="137">
        <v>16</v>
      </c>
      <c r="I98" s="138"/>
      <c r="J98" s="139">
        <f t="shared" ref="J98:J107" si="0">ROUND(I98*H98,2)</f>
        <v>0</v>
      </c>
      <c r="K98" s="135" t="s">
        <v>1233</v>
      </c>
      <c r="L98" s="33"/>
      <c r="M98" s="140" t="s">
        <v>3</v>
      </c>
      <c r="N98" s="141" t="s">
        <v>47</v>
      </c>
      <c r="P98" s="142">
        <f t="shared" ref="P98:P107" si="1">O98*H98</f>
        <v>0</v>
      </c>
      <c r="Q98" s="142">
        <v>0</v>
      </c>
      <c r="R98" s="142">
        <f t="shared" ref="R98:R107" si="2">Q98*H98</f>
        <v>0</v>
      </c>
      <c r="S98" s="142">
        <v>0</v>
      </c>
      <c r="T98" s="143">
        <f t="shared" ref="T98:T107" si="3">S98*H98</f>
        <v>0</v>
      </c>
      <c r="AR98" s="144" t="s">
        <v>207</v>
      </c>
      <c r="AT98" s="144" t="s">
        <v>202</v>
      </c>
      <c r="AU98" s="144" t="s">
        <v>83</v>
      </c>
      <c r="AY98" s="18" t="s">
        <v>201</v>
      </c>
      <c r="BE98" s="145">
        <f t="shared" ref="BE98:BE107" si="4">IF(N98="základní",J98,0)</f>
        <v>0</v>
      </c>
      <c r="BF98" s="145">
        <f t="shared" ref="BF98:BF107" si="5">IF(N98="snížená",J98,0)</f>
        <v>0</v>
      </c>
      <c r="BG98" s="145">
        <f t="shared" ref="BG98:BG107" si="6">IF(N98="zákl. přenesená",J98,0)</f>
        <v>0</v>
      </c>
      <c r="BH98" s="145">
        <f t="shared" ref="BH98:BH107" si="7">IF(N98="sníž. přenesená",J98,0)</f>
        <v>0</v>
      </c>
      <c r="BI98" s="145">
        <f t="shared" ref="BI98:BI107" si="8">IF(N98="nulová",J98,0)</f>
        <v>0</v>
      </c>
      <c r="BJ98" s="18" t="s">
        <v>83</v>
      </c>
      <c r="BK98" s="145">
        <f t="shared" ref="BK98:BK107" si="9">ROUND(I98*H98,2)</f>
        <v>0</v>
      </c>
      <c r="BL98" s="18" t="s">
        <v>207</v>
      </c>
      <c r="BM98" s="144" t="s">
        <v>1234</v>
      </c>
    </row>
    <row r="99" spans="2:65" s="1" customFormat="1" ht="16.5" customHeight="1">
      <c r="B99" s="132"/>
      <c r="C99" s="133" t="s">
        <v>85</v>
      </c>
      <c r="D99" s="133" t="s">
        <v>202</v>
      </c>
      <c r="E99" s="134" t="s">
        <v>1235</v>
      </c>
      <c r="F99" s="135" t="s">
        <v>1236</v>
      </c>
      <c r="G99" s="136" t="s">
        <v>205</v>
      </c>
      <c r="H99" s="137">
        <v>8</v>
      </c>
      <c r="I99" s="138"/>
      <c r="J99" s="139">
        <f t="shared" si="0"/>
        <v>0</v>
      </c>
      <c r="K99" s="135" t="s">
        <v>1233</v>
      </c>
      <c r="L99" s="33"/>
      <c r="M99" s="140" t="s">
        <v>3</v>
      </c>
      <c r="N99" s="141" t="s">
        <v>47</v>
      </c>
      <c r="P99" s="142">
        <f t="shared" si="1"/>
        <v>0</v>
      </c>
      <c r="Q99" s="142">
        <v>0</v>
      </c>
      <c r="R99" s="142">
        <f t="shared" si="2"/>
        <v>0</v>
      </c>
      <c r="S99" s="142">
        <v>0</v>
      </c>
      <c r="T99" s="143">
        <f t="shared" si="3"/>
        <v>0</v>
      </c>
      <c r="AR99" s="144" t="s">
        <v>207</v>
      </c>
      <c r="AT99" s="144" t="s">
        <v>202</v>
      </c>
      <c r="AU99" s="144" t="s">
        <v>83</v>
      </c>
      <c r="AY99" s="18" t="s">
        <v>201</v>
      </c>
      <c r="BE99" s="145">
        <f t="shared" si="4"/>
        <v>0</v>
      </c>
      <c r="BF99" s="145">
        <f t="shared" si="5"/>
        <v>0</v>
      </c>
      <c r="BG99" s="145">
        <f t="shared" si="6"/>
        <v>0</v>
      </c>
      <c r="BH99" s="145">
        <f t="shared" si="7"/>
        <v>0</v>
      </c>
      <c r="BI99" s="145">
        <f t="shared" si="8"/>
        <v>0</v>
      </c>
      <c r="BJ99" s="18" t="s">
        <v>83</v>
      </c>
      <c r="BK99" s="145">
        <f t="shared" si="9"/>
        <v>0</v>
      </c>
      <c r="BL99" s="18" t="s">
        <v>207</v>
      </c>
      <c r="BM99" s="144" t="s">
        <v>1237</v>
      </c>
    </row>
    <row r="100" spans="2:65" s="1" customFormat="1" ht="16.5" customHeight="1">
      <c r="B100" s="132"/>
      <c r="C100" s="133" t="s">
        <v>93</v>
      </c>
      <c r="D100" s="133" t="s">
        <v>202</v>
      </c>
      <c r="E100" s="134" t="s">
        <v>1238</v>
      </c>
      <c r="F100" s="135" t="s">
        <v>1239</v>
      </c>
      <c r="G100" s="136" t="s">
        <v>205</v>
      </c>
      <c r="H100" s="137">
        <v>8</v>
      </c>
      <c r="I100" s="138"/>
      <c r="J100" s="139">
        <f t="shared" si="0"/>
        <v>0</v>
      </c>
      <c r="K100" s="135" t="s">
        <v>1233</v>
      </c>
      <c r="L100" s="33"/>
      <c r="M100" s="140" t="s">
        <v>3</v>
      </c>
      <c r="N100" s="141" t="s">
        <v>47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207</v>
      </c>
      <c r="AT100" s="144" t="s">
        <v>202</v>
      </c>
      <c r="AU100" s="144" t="s">
        <v>83</v>
      </c>
      <c r="AY100" s="18" t="s">
        <v>201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83</v>
      </c>
      <c r="BK100" s="145">
        <f t="shared" si="9"/>
        <v>0</v>
      </c>
      <c r="BL100" s="18" t="s">
        <v>207</v>
      </c>
      <c r="BM100" s="144" t="s">
        <v>1240</v>
      </c>
    </row>
    <row r="101" spans="2:65" s="1" customFormat="1" ht="16.5" customHeight="1">
      <c r="B101" s="132"/>
      <c r="C101" s="133" t="s">
        <v>207</v>
      </c>
      <c r="D101" s="133" t="s">
        <v>202</v>
      </c>
      <c r="E101" s="134" t="s">
        <v>1241</v>
      </c>
      <c r="F101" s="135" t="s">
        <v>1242</v>
      </c>
      <c r="G101" s="136" t="s">
        <v>217</v>
      </c>
      <c r="H101" s="137">
        <v>5.28</v>
      </c>
      <c r="I101" s="138"/>
      <c r="J101" s="139">
        <f t="shared" si="0"/>
        <v>0</v>
      </c>
      <c r="K101" s="135" t="s">
        <v>1233</v>
      </c>
      <c r="L101" s="33"/>
      <c r="M101" s="140" t="s">
        <v>3</v>
      </c>
      <c r="N101" s="141" t="s">
        <v>47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207</v>
      </c>
      <c r="AT101" s="144" t="s">
        <v>202</v>
      </c>
      <c r="AU101" s="144" t="s">
        <v>83</v>
      </c>
      <c r="AY101" s="18" t="s">
        <v>201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83</v>
      </c>
      <c r="BK101" s="145">
        <f t="shared" si="9"/>
        <v>0</v>
      </c>
      <c r="BL101" s="18" t="s">
        <v>207</v>
      </c>
      <c r="BM101" s="144" t="s">
        <v>1243</v>
      </c>
    </row>
    <row r="102" spans="2:65" s="1" customFormat="1" ht="16.5" customHeight="1">
      <c r="B102" s="132"/>
      <c r="C102" s="133" t="s">
        <v>257</v>
      </c>
      <c r="D102" s="133" t="s">
        <v>202</v>
      </c>
      <c r="E102" s="134" t="s">
        <v>1244</v>
      </c>
      <c r="F102" s="135" t="s">
        <v>1245</v>
      </c>
      <c r="G102" s="136" t="s">
        <v>275</v>
      </c>
      <c r="H102" s="137">
        <v>2.1120000000000001</v>
      </c>
      <c r="I102" s="138"/>
      <c r="J102" s="139">
        <f t="shared" si="0"/>
        <v>0</v>
      </c>
      <c r="K102" s="135" t="s">
        <v>1233</v>
      </c>
      <c r="L102" s="33"/>
      <c r="M102" s="140" t="s">
        <v>3</v>
      </c>
      <c r="N102" s="141" t="s">
        <v>47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207</v>
      </c>
      <c r="AT102" s="144" t="s">
        <v>202</v>
      </c>
      <c r="AU102" s="144" t="s">
        <v>83</v>
      </c>
      <c r="AY102" s="18" t="s">
        <v>201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83</v>
      </c>
      <c r="BK102" s="145">
        <f t="shared" si="9"/>
        <v>0</v>
      </c>
      <c r="BL102" s="18" t="s">
        <v>207</v>
      </c>
      <c r="BM102" s="144" t="s">
        <v>1246</v>
      </c>
    </row>
    <row r="103" spans="2:65" s="1" customFormat="1" ht="16.5" customHeight="1">
      <c r="B103" s="132"/>
      <c r="C103" s="133" t="s">
        <v>247</v>
      </c>
      <c r="D103" s="133" t="s">
        <v>202</v>
      </c>
      <c r="E103" s="134" t="s">
        <v>1247</v>
      </c>
      <c r="F103" s="135" t="s">
        <v>1248</v>
      </c>
      <c r="G103" s="136" t="s">
        <v>275</v>
      </c>
      <c r="H103" s="137">
        <v>2.1120000000000001</v>
      </c>
      <c r="I103" s="138"/>
      <c r="J103" s="139">
        <f t="shared" si="0"/>
        <v>0</v>
      </c>
      <c r="K103" s="135" t="s">
        <v>1233</v>
      </c>
      <c r="L103" s="33"/>
      <c r="M103" s="140" t="s">
        <v>3</v>
      </c>
      <c r="N103" s="141" t="s">
        <v>47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207</v>
      </c>
      <c r="AT103" s="144" t="s">
        <v>202</v>
      </c>
      <c r="AU103" s="144" t="s">
        <v>83</v>
      </c>
      <c r="AY103" s="18" t="s">
        <v>201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83</v>
      </c>
      <c r="BK103" s="145">
        <f t="shared" si="9"/>
        <v>0</v>
      </c>
      <c r="BL103" s="18" t="s">
        <v>207</v>
      </c>
      <c r="BM103" s="144" t="s">
        <v>1249</v>
      </c>
    </row>
    <row r="104" spans="2:65" s="1" customFormat="1" ht="16.5" customHeight="1">
      <c r="B104" s="132"/>
      <c r="C104" s="133" t="s">
        <v>263</v>
      </c>
      <c r="D104" s="133" t="s">
        <v>202</v>
      </c>
      <c r="E104" s="134" t="s">
        <v>1250</v>
      </c>
      <c r="F104" s="135" t="s">
        <v>1251</v>
      </c>
      <c r="G104" s="136" t="s">
        <v>275</v>
      </c>
      <c r="H104" s="137">
        <v>23.231999999999999</v>
      </c>
      <c r="I104" s="138"/>
      <c r="J104" s="139">
        <f t="shared" si="0"/>
        <v>0</v>
      </c>
      <c r="K104" s="135" t="s">
        <v>1233</v>
      </c>
      <c r="L104" s="33"/>
      <c r="M104" s="140" t="s">
        <v>3</v>
      </c>
      <c r="N104" s="141" t="s">
        <v>47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207</v>
      </c>
      <c r="AT104" s="144" t="s">
        <v>202</v>
      </c>
      <c r="AU104" s="144" t="s">
        <v>83</v>
      </c>
      <c r="AY104" s="18" t="s">
        <v>201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83</v>
      </c>
      <c r="BK104" s="145">
        <f t="shared" si="9"/>
        <v>0</v>
      </c>
      <c r="BL104" s="18" t="s">
        <v>207</v>
      </c>
      <c r="BM104" s="144" t="s">
        <v>1252</v>
      </c>
    </row>
    <row r="105" spans="2:65" s="1" customFormat="1" ht="16.5" customHeight="1">
      <c r="B105" s="132"/>
      <c r="C105" s="133" t="s">
        <v>271</v>
      </c>
      <c r="D105" s="133" t="s">
        <v>202</v>
      </c>
      <c r="E105" s="134" t="s">
        <v>1253</v>
      </c>
      <c r="F105" s="135" t="s">
        <v>1254</v>
      </c>
      <c r="G105" s="136" t="s">
        <v>275</v>
      </c>
      <c r="H105" s="137">
        <v>2.1120000000000001</v>
      </c>
      <c r="I105" s="138"/>
      <c r="J105" s="139">
        <f t="shared" si="0"/>
        <v>0</v>
      </c>
      <c r="K105" s="135" t="s">
        <v>1233</v>
      </c>
      <c r="L105" s="33"/>
      <c r="M105" s="140" t="s">
        <v>3</v>
      </c>
      <c r="N105" s="141" t="s">
        <v>47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207</v>
      </c>
      <c r="AT105" s="144" t="s">
        <v>202</v>
      </c>
      <c r="AU105" s="144" t="s">
        <v>83</v>
      </c>
      <c r="AY105" s="18" t="s">
        <v>201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83</v>
      </c>
      <c r="BK105" s="145">
        <f t="shared" si="9"/>
        <v>0</v>
      </c>
      <c r="BL105" s="18" t="s">
        <v>207</v>
      </c>
      <c r="BM105" s="144" t="s">
        <v>1255</v>
      </c>
    </row>
    <row r="106" spans="2:65" s="1" customFormat="1" ht="16.5" customHeight="1">
      <c r="B106" s="132"/>
      <c r="C106" s="133" t="s">
        <v>282</v>
      </c>
      <c r="D106" s="133" t="s">
        <v>202</v>
      </c>
      <c r="E106" s="134" t="s">
        <v>1256</v>
      </c>
      <c r="F106" s="135" t="s">
        <v>1257</v>
      </c>
      <c r="G106" s="136" t="s">
        <v>500</v>
      </c>
      <c r="H106" s="137">
        <v>4</v>
      </c>
      <c r="I106" s="138"/>
      <c r="J106" s="139">
        <f t="shared" si="0"/>
        <v>0</v>
      </c>
      <c r="K106" s="135" t="s">
        <v>1233</v>
      </c>
      <c r="L106" s="33"/>
      <c r="M106" s="140" t="s">
        <v>3</v>
      </c>
      <c r="N106" s="141" t="s">
        <v>47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207</v>
      </c>
      <c r="AT106" s="144" t="s">
        <v>202</v>
      </c>
      <c r="AU106" s="144" t="s">
        <v>83</v>
      </c>
      <c r="AY106" s="18" t="s">
        <v>201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83</v>
      </c>
      <c r="BK106" s="145">
        <f t="shared" si="9"/>
        <v>0</v>
      </c>
      <c r="BL106" s="18" t="s">
        <v>207</v>
      </c>
      <c r="BM106" s="144" t="s">
        <v>1258</v>
      </c>
    </row>
    <row r="107" spans="2:65" s="1" customFormat="1" ht="16.5" customHeight="1">
      <c r="B107" s="132"/>
      <c r="C107" s="133" t="s">
        <v>292</v>
      </c>
      <c r="D107" s="133" t="s">
        <v>202</v>
      </c>
      <c r="E107" s="134" t="s">
        <v>1259</v>
      </c>
      <c r="F107" s="135" t="s">
        <v>1260</v>
      </c>
      <c r="G107" s="136" t="s">
        <v>500</v>
      </c>
      <c r="H107" s="137">
        <v>5.4</v>
      </c>
      <c r="I107" s="138"/>
      <c r="J107" s="139">
        <f t="shared" si="0"/>
        <v>0</v>
      </c>
      <c r="K107" s="135" t="s">
        <v>1233</v>
      </c>
      <c r="L107" s="33"/>
      <c r="M107" s="140" t="s">
        <v>3</v>
      </c>
      <c r="N107" s="141" t="s">
        <v>47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207</v>
      </c>
      <c r="AT107" s="144" t="s">
        <v>202</v>
      </c>
      <c r="AU107" s="144" t="s">
        <v>83</v>
      </c>
      <c r="AY107" s="18" t="s">
        <v>201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83</v>
      </c>
      <c r="BK107" s="145">
        <f t="shared" si="9"/>
        <v>0</v>
      </c>
      <c r="BL107" s="18" t="s">
        <v>207</v>
      </c>
      <c r="BM107" s="144" t="s">
        <v>1261</v>
      </c>
    </row>
    <row r="108" spans="2:65" s="11" customFormat="1" ht="25.9" customHeight="1">
      <c r="B108" s="120"/>
      <c r="D108" s="121" t="s">
        <v>75</v>
      </c>
      <c r="E108" s="122" t="s">
        <v>318</v>
      </c>
      <c r="F108" s="122" t="s">
        <v>1262</v>
      </c>
      <c r="I108" s="123"/>
      <c r="J108" s="124">
        <f>BK108</f>
        <v>0</v>
      </c>
      <c r="L108" s="120"/>
      <c r="M108" s="125"/>
      <c r="P108" s="126">
        <f>SUM(P109:P118)</f>
        <v>0</v>
      </c>
      <c r="R108" s="126">
        <f>SUM(R109:R118)</f>
        <v>0</v>
      </c>
      <c r="T108" s="127">
        <f>SUM(T109:T118)</f>
        <v>0</v>
      </c>
      <c r="AR108" s="121" t="s">
        <v>83</v>
      </c>
      <c r="AT108" s="128" t="s">
        <v>75</v>
      </c>
      <c r="AU108" s="128" t="s">
        <v>76</v>
      </c>
      <c r="AY108" s="121" t="s">
        <v>201</v>
      </c>
      <c r="BK108" s="129">
        <f>SUM(BK109:BK118)</f>
        <v>0</v>
      </c>
    </row>
    <row r="109" spans="2:65" s="1" customFormat="1" ht="16.5" customHeight="1">
      <c r="B109" s="132"/>
      <c r="C109" s="133" t="s">
        <v>298</v>
      </c>
      <c r="D109" s="133" t="s">
        <v>202</v>
      </c>
      <c r="E109" s="134" t="s">
        <v>1263</v>
      </c>
      <c r="F109" s="135" t="s">
        <v>1264</v>
      </c>
      <c r="G109" s="136" t="s">
        <v>217</v>
      </c>
      <c r="H109" s="137">
        <v>323.85300000000001</v>
      </c>
      <c r="I109" s="138"/>
      <c r="J109" s="139">
        <f t="shared" ref="J109:J118" si="10">ROUND(I109*H109,2)</f>
        <v>0</v>
      </c>
      <c r="K109" s="135" t="s">
        <v>1233</v>
      </c>
      <c r="L109" s="33"/>
      <c r="M109" s="140" t="s">
        <v>3</v>
      </c>
      <c r="N109" s="141" t="s">
        <v>47</v>
      </c>
      <c r="P109" s="142">
        <f t="shared" ref="P109:P118" si="11">O109*H109</f>
        <v>0</v>
      </c>
      <c r="Q109" s="142">
        <v>0</v>
      </c>
      <c r="R109" s="142">
        <f t="shared" ref="R109:R118" si="12">Q109*H109</f>
        <v>0</v>
      </c>
      <c r="S109" s="142">
        <v>0</v>
      </c>
      <c r="T109" s="143">
        <f t="shared" ref="T109:T118" si="13">S109*H109</f>
        <v>0</v>
      </c>
      <c r="AR109" s="144" t="s">
        <v>207</v>
      </c>
      <c r="AT109" s="144" t="s">
        <v>202</v>
      </c>
      <c r="AU109" s="144" t="s">
        <v>83</v>
      </c>
      <c r="AY109" s="18" t="s">
        <v>201</v>
      </c>
      <c r="BE109" s="145">
        <f t="shared" ref="BE109:BE118" si="14">IF(N109="základní",J109,0)</f>
        <v>0</v>
      </c>
      <c r="BF109" s="145">
        <f t="shared" ref="BF109:BF118" si="15">IF(N109="snížená",J109,0)</f>
        <v>0</v>
      </c>
      <c r="BG109" s="145">
        <f t="shared" ref="BG109:BG118" si="16">IF(N109="zákl. přenesená",J109,0)</f>
        <v>0</v>
      </c>
      <c r="BH109" s="145">
        <f t="shared" ref="BH109:BH118" si="17">IF(N109="sníž. přenesená",J109,0)</f>
        <v>0</v>
      </c>
      <c r="BI109" s="145">
        <f t="shared" ref="BI109:BI118" si="18">IF(N109="nulová",J109,0)</f>
        <v>0</v>
      </c>
      <c r="BJ109" s="18" t="s">
        <v>83</v>
      </c>
      <c r="BK109" s="145">
        <f t="shared" ref="BK109:BK118" si="19">ROUND(I109*H109,2)</f>
        <v>0</v>
      </c>
      <c r="BL109" s="18" t="s">
        <v>207</v>
      </c>
      <c r="BM109" s="144" t="s">
        <v>1265</v>
      </c>
    </row>
    <row r="110" spans="2:65" s="1" customFormat="1" ht="16.5" customHeight="1">
      <c r="B110" s="132"/>
      <c r="C110" s="133" t="s">
        <v>307</v>
      </c>
      <c r="D110" s="133" t="s">
        <v>202</v>
      </c>
      <c r="E110" s="134" t="s">
        <v>1266</v>
      </c>
      <c r="F110" s="135" t="s">
        <v>1267</v>
      </c>
      <c r="G110" s="136" t="s">
        <v>217</v>
      </c>
      <c r="H110" s="137">
        <v>323.85300000000001</v>
      </c>
      <c r="I110" s="138"/>
      <c r="J110" s="139">
        <f t="shared" si="10"/>
        <v>0</v>
      </c>
      <c r="K110" s="135" t="s">
        <v>1233</v>
      </c>
      <c r="L110" s="33"/>
      <c r="M110" s="140" t="s">
        <v>3</v>
      </c>
      <c r="N110" s="141" t="s">
        <v>47</v>
      </c>
      <c r="P110" s="142">
        <f t="shared" si="11"/>
        <v>0</v>
      </c>
      <c r="Q110" s="142">
        <v>0</v>
      </c>
      <c r="R110" s="142">
        <f t="shared" si="12"/>
        <v>0</v>
      </c>
      <c r="S110" s="142">
        <v>0</v>
      </c>
      <c r="T110" s="143">
        <f t="shared" si="13"/>
        <v>0</v>
      </c>
      <c r="AR110" s="144" t="s">
        <v>207</v>
      </c>
      <c r="AT110" s="144" t="s">
        <v>202</v>
      </c>
      <c r="AU110" s="144" t="s">
        <v>83</v>
      </c>
      <c r="AY110" s="18" t="s">
        <v>201</v>
      </c>
      <c r="BE110" s="145">
        <f t="shared" si="14"/>
        <v>0</v>
      </c>
      <c r="BF110" s="145">
        <f t="shared" si="15"/>
        <v>0</v>
      </c>
      <c r="BG110" s="145">
        <f t="shared" si="16"/>
        <v>0</v>
      </c>
      <c r="BH110" s="145">
        <f t="shared" si="17"/>
        <v>0</v>
      </c>
      <c r="BI110" s="145">
        <f t="shared" si="18"/>
        <v>0</v>
      </c>
      <c r="BJ110" s="18" t="s">
        <v>83</v>
      </c>
      <c r="BK110" s="145">
        <f t="shared" si="19"/>
        <v>0</v>
      </c>
      <c r="BL110" s="18" t="s">
        <v>207</v>
      </c>
      <c r="BM110" s="144" t="s">
        <v>1268</v>
      </c>
    </row>
    <row r="111" spans="2:65" s="1" customFormat="1" ht="16.5" customHeight="1">
      <c r="B111" s="132"/>
      <c r="C111" s="133" t="s">
        <v>318</v>
      </c>
      <c r="D111" s="133" t="s">
        <v>202</v>
      </c>
      <c r="E111" s="134" t="s">
        <v>1269</v>
      </c>
      <c r="F111" s="135" t="s">
        <v>1270</v>
      </c>
      <c r="G111" s="136" t="s">
        <v>217</v>
      </c>
      <c r="H111" s="137">
        <v>174.38200000000001</v>
      </c>
      <c r="I111" s="138"/>
      <c r="J111" s="139">
        <f t="shared" si="10"/>
        <v>0</v>
      </c>
      <c r="K111" s="135" t="s">
        <v>1233</v>
      </c>
      <c r="L111" s="33"/>
      <c r="M111" s="140" t="s">
        <v>3</v>
      </c>
      <c r="N111" s="141" t="s">
        <v>47</v>
      </c>
      <c r="P111" s="142">
        <f t="shared" si="11"/>
        <v>0</v>
      </c>
      <c r="Q111" s="142">
        <v>0</v>
      </c>
      <c r="R111" s="142">
        <f t="shared" si="12"/>
        <v>0</v>
      </c>
      <c r="S111" s="142">
        <v>0</v>
      </c>
      <c r="T111" s="143">
        <f t="shared" si="13"/>
        <v>0</v>
      </c>
      <c r="AR111" s="144" t="s">
        <v>207</v>
      </c>
      <c r="AT111" s="144" t="s">
        <v>202</v>
      </c>
      <c r="AU111" s="144" t="s">
        <v>83</v>
      </c>
      <c r="AY111" s="18" t="s">
        <v>201</v>
      </c>
      <c r="BE111" s="145">
        <f t="shared" si="14"/>
        <v>0</v>
      </c>
      <c r="BF111" s="145">
        <f t="shared" si="15"/>
        <v>0</v>
      </c>
      <c r="BG111" s="145">
        <f t="shared" si="16"/>
        <v>0</v>
      </c>
      <c r="BH111" s="145">
        <f t="shared" si="17"/>
        <v>0</v>
      </c>
      <c r="BI111" s="145">
        <f t="shared" si="18"/>
        <v>0</v>
      </c>
      <c r="BJ111" s="18" t="s">
        <v>83</v>
      </c>
      <c r="BK111" s="145">
        <f t="shared" si="19"/>
        <v>0</v>
      </c>
      <c r="BL111" s="18" t="s">
        <v>207</v>
      </c>
      <c r="BM111" s="144" t="s">
        <v>1271</v>
      </c>
    </row>
    <row r="112" spans="2:65" s="1" customFormat="1" ht="16.5" customHeight="1">
      <c r="B112" s="132"/>
      <c r="C112" s="133" t="s">
        <v>327</v>
      </c>
      <c r="D112" s="133" t="s">
        <v>202</v>
      </c>
      <c r="E112" s="134" t="s">
        <v>1272</v>
      </c>
      <c r="F112" s="135" t="s">
        <v>1273</v>
      </c>
      <c r="G112" s="136" t="s">
        <v>217</v>
      </c>
      <c r="H112" s="137">
        <v>174.38200000000001</v>
      </c>
      <c r="I112" s="138"/>
      <c r="J112" s="139">
        <f t="shared" si="10"/>
        <v>0</v>
      </c>
      <c r="K112" s="135" t="s">
        <v>1233</v>
      </c>
      <c r="L112" s="33"/>
      <c r="M112" s="140" t="s">
        <v>3</v>
      </c>
      <c r="N112" s="141" t="s">
        <v>47</v>
      </c>
      <c r="P112" s="142">
        <f t="shared" si="11"/>
        <v>0</v>
      </c>
      <c r="Q112" s="142">
        <v>0</v>
      </c>
      <c r="R112" s="142">
        <f t="shared" si="12"/>
        <v>0</v>
      </c>
      <c r="S112" s="142">
        <v>0</v>
      </c>
      <c r="T112" s="143">
        <f t="shared" si="13"/>
        <v>0</v>
      </c>
      <c r="AR112" s="144" t="s">
        <v>207</v>
      </c>
      <c r="AT112" s="144" t="s">
        <v>202</v>
      </c>
      <c r="AU112" s="144" t="s">
        <v>83</v>
      </c>
      <c r="AY112" s="18" t="s">
        <v>201</v>
      </c>
      <c r="BE112" s="145">
        <f t="shared" si="14"/>
        <v>0</v>
      </c>
      <c r="BF112" s="145">
        <f t="shared" si="15"/>
        <v>0</v>
      </c>
      <c r="BG112" s="145">
        <f t="shared" si="16"/>
        <v>0</v>
      </c>
      <c r="BH112" s="145">
        <f t="shared" si="17"/>
        <v>0</v>
      </c>
      <c r="BI112" s="145">
        <f t="shared" si="18"/>
        <v>0</v>
      </c>
      <c r="BJ112" s="18" t="s">
        <v>83</v>
      </c>
      <c r="BK112" s="145">
        <f t="shared" si="19"/>
        <v>0</v>
      </c>
      <c r="BL112" s="18" t="s">
        <v>207</v>
      </c>
      <c r="BM112" s="144" t="s">
        <v>1274</v>
      </c>
    </row>
    <row r="113" spans="2:65" s="1" customFormat="1" ht="16.5" customHeight="1">
      <c r="B113" s="132"/>
      <c r="C113" s="133" t="s">
        <v>9</v>
      </c>
      <c r="D113" s="133" t="s">
        <v>202</v>
      </c>
      <c r="E113" s="134" t="s">
        <v>1275</v>
      </c>
      <c r="F113" s="135" t="s">
        <v>1276</v>
      </c>
      <c r="G113" s="136" t="s">
        <v>217</v>
      </c>
      <c r="H113" s="137">
        <v>27.94</v>
      </c>
      <c r="I113" s="138"/>
      <c r="J113" s="139">
        <f t="shared" si="10"/>
        <v>0</v>
      </c>
      <c r="K113" s="135" t="s">
        <v>1233</v>
      </c>
      <c r="L113" s="33"/>
      <c r="M113" s="140" t="s">
        <v>3</v>
      </c>
      <c r="N113" s="141" t="s">
        <v>47</v>
      </c>
      <c r="P113" s="142">
        <f t="shared" si="11"/>
        <v>0</v>
      </c>
      <c r="Q113" s="142">
        <v>0</v>
      </c>
      <c r="R113" s="142">
        <f t="shared" si="12"/>
        <v>0</v>
      </c>
      <c r="S113" s="142">
        <v>0</v>
      </c>
      <c r="T113" s="143">
        <f t="shared" si="13"/>
        <v>0</v>
      </c>
      <c r="AR113" s="144" t="s">
        <v>207</v>
      </c>
      <c r="AT113" s="144" t="s">
        <v>202</v>
      </c>
      <c r="AU113" s="144" t="s">
        <v>83</v>
      </c>
      <c r="AY113" s="18" t="s">
        <v>201</v>
      </c>
      <c r="BE113" s="145">
        <f t="shared" si="14"/>
        <v>0</v>
      </c>
      <c r="BF113" s="145">
        <f t="shared" si="15"/>
        <v>0</v>
      </c>
      <c r="BG113" s="145">
        <f t="shared" si="16"/>
        <v>0</v>
      </c>
      <c r="BH113" s="145">
        <f t="shared" si="17"/>
        <v>0</v>
      </c>
      <c r="BI113" s="145">
        <f t="shared" si="18"/>
        <v>0</v>
      </c>
      <c r="BJ113" s="18" t="s">
        <v>83</v>
      </c>
      <c r="BK113" s="145">
        <f t="shared" si="19"/>
        <v>0</v>
      </c>
      <c r="BL113" s="18" t="s">
        <v>207</v>
      </c>
      <c r="BM113" s="144" t="s">
        <v>1277</v>
      </c>
    </row>
    <row r="114" spans="2:65" s="1" customFormat="1" ht="16.5" customHeight="1">
      <c r="B114" s="132"/>
      <c r="C114" s="133" t="s">
        <v>340</v>
      </c>
      <c r="D114" s="133" t="s">
        <v>202</v>
      </c>
      <c r="E114" s="134" t="s">
        <v>1278</v>
      </c>
      <c r="F114" s="135" t="s">
        <v>1279</v>
      </c>
      <c r="G114" s="136" t="s">
        <v>217</v>
      </c>
      <c r="H114" s="137">
        <v>12</v>
      </c>
      <c r="I114" s="138"/>
      <c r="J114" s="139">
        <f t="shared" si="10"/>
        <v>0</v>
      </c>
      <c r="K114" s="135" t="s">
        <v>1233</v>
      </c>
      <c r="L114" s="33"/>
      <c r="M114" s="140" t="s">
        <v>3</v>
      </c>
      <c r="N114" s="141" t="s">
        <v>47</v>
      </c>
      <c r="P114" s="142">
        <f t="shared" si="11"/>
        <v>0</v>
      </c>
      <c r="Q114" s="142">
        <v>0</v>
      </c>
      <c r="R114" s="142">
        <f t="shared" si="12"/>
        <v>0</v>
      </c>
      <c r="S114" s="142">
        <v>0</v>
      </c>
      <c r="T114" s="143">
        <f t="shared" si="13"/>
        <v>0</v>
      </c>
      <c r="AR114" s="144" t="s">
        <v>207</v>
      </c>
      <c r="AT114" s="144" t="s">
        <v>202</v>
      </c>
      <c r="AU114" s="144" t="s">
        <v>83</v>
      </c>
      <c r="AY114" s="18" t="s">
        <v>201</v>
      </c>
      <c r="BE114" s="145">
        <f t="shared" si="14"/>
        <v>0</v>
      </c>
      <c r="BF114" s="145">
        <f t="shared" si="15"/>
        <v>0</v>
      </c>
      <c r="BG114" s="145">
        <f t="shared" si="16"/>
        <v>0</v>
      </c>
      <c r="BH114" s="145">
        <f t="shared" si="17"/>
        <v>0</v>
      </c>
      <c r="BI114" s="145">
        <f t="shared" si="18"/>
        <v>0</v>
      </c>
      <c r="BJ114" s="18" t="s">
        <v>83</v>
      </c>
      <c r="BK114" s="145">
        <f t="shared" si="19"/>
        <v>0</v>
      </c>
      <c r="BL114" s="18" t="s">
        <v>207</v>
      </c>
      <c r="BM114" s="144" t="s">
        <v>1280</v>
      </c>
    </row>
    <row r="115" spans="2:65" s="1" customFormat="1" ht="16.5" customHeight="1">
      <c r="B115" s="132"/>
      <c r="C115" s="133" t="s">
        <v>347</v>
      </c>
      <c r="D115" s="133" t="s">
        <v>202</v>
      </c>
      <c r="E115" s="134" t="s">
        <v>1281</v>
      </c>
      <c r="F115" s="135" t="s">
        <v>1282</v>
      </c>
      <c r="G115" s="136" t="s">
        <v>275</v>
      </c>
      <c r="H115" s="137">
        <v>27.6</v>
      </c>
      <c r="I115" s="138"/>
      <c r="J115" s="139">
        <f t="shared" si="10"/>
        <v>0</v>
      </c>
      <c r="K115" s="135" t="s">
        <v>1233</v>
      </c>
      <c r="L115" s="33"/>
      <c r="M115" s="140" t="s">
        <v>3</v>
      </c>
      <c r="N115" s="141" t="s">
        <v>47</v>
      </c>
      <c r="P115" s="142">
        <f t="shared" si="11"/>
        <v>0</v>
      </c>
      <c r="Q115" s="142">
        <v>0</v>
      </c>
      <c r="R115" s="142">
        <f t="shared" si="12"/>
        <v>0</v>
      </c>
      <c r="S115" s="142">
        <v>0</v>
      </c>
      <c r="T115" s="143">
        <f t="shared" si="13"/>
        <v>0</v>
      </c>
      <c r="AR115" s="144" t="s">
        <v>207</v>
      </c>
      <c r="AT115" s="144" t="s">
        <v>202</v>
      </c>
      <c r="AU115" s="144" t="s">
        <v>83</v>
      </c>
      <c r="AY115" s="18" t="s">
        <v>201</v>
      </c>
      <c r="BE115" s="145">
        <f t="shared" si="14"/>
        <v>0</v>
      </c>
      <c r="BF115" s="145">
        <f t="shared" si="15"/>
        <v>0</v>
      </c>
      <c r="BG115" s="145">
        <f t="shared" si="16"/>
        <v>0</v>
      </c>
      <c r="BH115" s="145">
        <f t="shared" si="17"/>
        <v>0</v>
      </c>
      <c r="BI115" s="145">
        <f t="shared" si="18"/>
        <v>0</v>
      </c>
      <c r="BJ115" s="18" t="s">
        <v>83</v>
      </c>
      <c r="BK115" s="145">
        <f t="shared" si="19"/>
        <v>0</v>
      </c>
      <c r="BL115" s="18" t="s">
        <v>207</v>
      </c>
      <c r="BM115" s="144" t="s">
        <v>1283</v>
      </c>
    </row>
    <row r="116" spans="2:65" s="1" customFormat="1" ht="16.5" customHeight="1">
      <c r="B116" s="132"/>
      <c r="C116" s="133" t="s">
        <v>352</v>
      </c>
      <c r="D116" s="133" t="s">
        <v>202</v>
      </c>
      <c r="E116" s="134" t="s">
        <v>1244</v>
      </c>
      <c r="F116" s="135" t="s">
        <v>1245</v>
      </c>
      <c r="G116" s="136" t="s">
        <v>275</v>
      </c>
      <c r="H116" s="137">
        <v>27.6</v>
      </c>
      <c r="I116" s="138"/>
      <c r="J116" s="139">
        <f t="shared" si="10"/>
        <v>0</v>
      </c>
      <c r="K116" s="135" t="s">
        <v>1233</v>
      </c>
      <c r="L116" s="33"/>
      <c r="M116" s="140" t="s">
        <v>3</v>
      </c>
      <c r="N116" s="141" t="s">
        <v>47</v>
      </c>
      <c r="P116" s="142">
        <f t="shared" si="11"/>
        <v>0</v>
      </c>
      <c r="Q116" s="142">
        <v>0</v>
      </c>
      <c r="R116" s="142">
        <f t="shared" si="12"/>
        <v>0</v>
      </c>
      <c r="S116" s="142">
        <v>0</v>
      </c>
      <c r="T116" s="143">
        <f t="shared" si="13"/>
        <v>0</v>
      </c>
      <c r="AR116" s="144" t="s">
        <v>207</v>
      </c>
      <c r="AT116" s="144" t="s">
        <v>202</v>
      </c>
      <c r="AU116" s="144" t="s">
        <v>83</v>
      </c>
      <c r="AY116" s="18" t="s">
        <v>201</v>
      </c>
      <c r="BE116" s="145">
        <f t="shared" si="14"/>
        <v>0</v>
      </c>
      <c r="BF116" s="145">
        <f t="shared" si="15"/>
        <v>0</v>
      </c>
      <c r="BG116" s="145">
        <f t="shared" si="16"/>
        <v>0</v>
      </c>
      <c r="BH116" s="145">
        <f t="shared" si="17"/>
        <v>0</v>
      </c>
      <c r="BI116" s="145">
        <f t="shared" si="18"/>
        <v>0</v>
      </c>
      <c r="BJ116" s="18" t="s">
        <v>83</v>
      </c>
      <c r="BK116" s="145">
        <f t="shared" si="19"/>
        <v>0</v>
      </c>
      <c r="BL116" s="18" t="s">
        <v>207</v>
      </c>
      <c r="BM116" s="144" t="s">
        <v>1284</v>
      </c>
    </row>
    <row r="117" spans="2:65" s="1" customFormat="1" ht="16.5" customHeight="1">
      <c r="B117" s="132"/>
      <c r="C117" s="133" t="s">
        <v>354</v>
      </c>
      <c r="D117" s="133" t="s">
        <v>202</v>
      </c>
      <c r="E117" s="134" t="s">
        <v>1250</v>
      </c>
      <c r="F117" s="135" t="s">
        <v>1251</v>
      </c>
      <c r="G117" s="136" t="s">
        <v>275</v>
      </c>
      <c r="H117" s="137">
        <v>303.60000000000002</v>
      </c>
      <c r="I117" s="138"/>
      <c r="J117" s="139">
        <f t="shared" si="10"/>
        <v>0</v>
      </c>
      <c r="K117" s="135" t="s">
        <v>1233</v>
      </c>
      <c r="L117" s="33"/>
      <c r="M117" s="140" t="s">
        <v>3</v>
      </c>
      <c r="N117" s="141" t="s">
        <v>47</v>
      </c>
      <c r="P117" s="142">
        <f t="shared" si="11"/>
        <v>0</v>
      </c>
      <c r="Q117" s="142">
        <v>0</v>
      </c>
      <c r="R117" s="142">
        <f t="shared" si="12"/>
        <v>0</v>
      </c>
      <c r="S117" s="142">
        <v>0</v>
      </c>
      <c r="T117" s="143">
        <f t="shared" si="13"/>
        <v>0</v>
      </c>
      <c r="AR117" s="144" t="s">
        <v>207</v>
      </c>
      <c r="AT117" s="144" t="s">
        <v>202</v>
      </c>
      <c r="AU117" s="144" t="s">
        <v>83</v>
      </c>
      <c r="AY117" s="18" t="s">
        <v>201</v>
      </c>
      <c r="BE117" s="145">
        <f t="shared" si="14"/>
        <v>0</v>
      </c>
      <c r="BF117" s="145">
        <f t="shared" si="15"/>
        <v>0</v>
      </c>
      <c r="BG117" s="145">
        <f t="shared" si="16"/>
        <v>0</v>
      </c>
      <c r="BH117" s="145">
        <f t="shared" si="17"/>
        <v>0</v>
      </c>
      <c r="BI117" s="145">
        <f t="shared" si="18"/>
        <v>0</v>
      </c>
      <c r="BJ117" s="18" t="s">
        <v>83</v>
      </c>
      <c r="BK117" s="145">
        <f t="shared" si="19"/>
        <v>0</v>
      </c>
      <c r="BL117" s="18" t="s">
        <v>207</v>
      </c>
      <c r="BM117" s="144" t="s">
        <v>1285</v>
      </c>
    </row>
    <row r="118" spans="2:65" s="1" customFormat="1" ht="16.5" customHeight="1">
      <c r="B118" s="132"/>
      <c r="C118" s="133" t="s">
        <v>356</v>
      </c>
      <c r="D118" s="133" t="s">
        <v>202</v>
      </c>
      <c r="E118" s="134" t="s">
        <v>1286</v>
      </c>
      <c r="F118" s="135" t="s">
        <v>1287</v>
      </c>
      <c r="G118" s="136" t="s">
        <v>275</v>
      </c>
      <c r="H118" s="137">
        <v>27.6</v>
      </c>
      <c r="I118" s="138"/>
      <c r="J118" s="139">
        <f t="shared" si="10"/>
        <v>0</v>
      </c>
      <c r="K118" s="135" t="s">
        <v>1233</v>
      </c>
      <c r="L118" s="33"/>
      <c r="M118" s="140" t="s">
        <v>3</v>
      </c>
      <c r="N118" s="141" t="s">
        <v>47</v>
      </c>
      <c r="P118" s="142">
        <f t="shared" si="11"/>
        <v>0</v>
      </c>
      <c r="Q118" s="142">
        <v>0</v>
      </c>
      <c r="R118" s="142">
        <f t="shared" si="12"/>
        <v>0</v>
      </c>
      <c r="S118" s="142">
        <v>0</v>
      </c>
      <c r="T118" s="143">
        <f t="shared" si="13"/>
        <v>0</v>
      </c>
      <c r="AR118" s="144" t="s">
        <v>207</v>
      </c>
      <c r="AT118" s="144" t="s">
        <v>202</v>
      </c>
      <c r="AU118" s="144" t="s">
        <v>83</v>
      </c>
      <c r="AY118" s="18" t="s">
        <v>201</v>
      </c>
      <c r="BE118" s="145">
        <f t="shared" si="14"/>
        <v>0</v>
      </c>
      <c r="BF118" s="145">
        <f t="shared" si="15"/>
        <v>0</v>
      </c>
      <c r="BG118" s="145">
        <f t="shared" si="16"/>
        <v>0</v>
      </c>
      <c r="BH118" s="145">
        <f t="shared" si="17"/>
        <v>0</v>
      </c>
      <c r="BI118" s="145">
        <f t="shared" si="18"/>
        <v>0</v>
      </c>
      <c r="BJ118" s="18" t="s">
        <v>83</v>
      </c>
      <c r="BK118" s="145">
        <f t="shared" si="19"/>
        <v>0</v>
      </c>
      <c r="BL118" s="18" t="s">
        <v>207</v>
      </c>
      <c r="BM118" s="144" t="s">
        <v>1288</v>
      </c>
    </row>
    <row r="119" spans="2:65" s="11" customFormat="1" ht="25.9" customHeight="1">
      <c r="B119" s="120"/>
      <c r="D119" s="121" t="s">
        <v>75</v>
      </c>
      <c r="E119" s="122" t="s">
        <v>327</v>
      </c>
      <c r="F119" s="122" t="s">
        <v>1289</v>
      </c>
      <c r="I119" s="123"/>
      <c r="J119" s="124">
        <f>BK119</f>
        <v>0</v>
      </c>
      <c r="L119" s="120"/>
      <c r="M119" s="125"/>
      <c r="P119" s="126">
        <f>SUM(P120:P121)</f>
        <v>0</v>
      </c>
      <c r="R119" s="126">
        <f>SUM(R120:R121)</f>
        <v>0</v>
      </c>
      <c r="T119" s="127">
        <f>SUM(T120:T121)</f>
        <v>0</v>
      </c>
      <c r="AR119" s="121" t="s">
        <v>83</v>
      </c>
      <c r="AT119" s="128" t="s">
        <v>75</v>
      </c>
      <c r="AU119" s="128" t="s">
        <v>76</v>
      </c>
      <c r="AY119" s="121" t="s">
        <v>201</v>
      </c>
      <c r="BK119" s="129">
        <f>SUM(BK120:BK121)</f>
        <v>0</v>
      </c>
    </row>
    <row r="120" spans="2:65" s="1" customFormat="1" ht="16.5" customHeight="1">
      <c r="B120" s="132"/>
      <c r="C120" s="133" t="s">
        <v>8</v>
      </c>
      <c r="D120" s="133" t="s">
        <v>202</v>
      </c>
      <c r="E120" s="134" t="s">
        <v>1290</v>
      </c>
      <c r="F120" s="135" t="s">
        <v>1291</v>
      </c>
      <c r="G120" s="136" t="s">
        <v>500</v>
      </c>
      <c r="H120" s="137">
        <v>9.9</v>
      </c>
      <c r="I120" s="138"/>
      <c r="J120" s="139">
        <f>ROUND(I120*H120,2)</f>
        <v>0</v>
      </c>
      <c r="K120" s="135" t="s">
        <v>1233</v>
      </c>
      <c r="L120" s="33"/>
      <c r="M120" s="140" t="s">
        <v>3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207</v>
      </c>
      <c r="AT120" s="144" t="s">
        <v>202</v>
      </c>
      <c r="AU120" s="144" t="s">
        <v>83</v>
      </c>
      <c r="AY120" s="18" t="s">
        <v>201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207</v>
      </c>
      <c r="BM120" s="144" t="s">
        <v>1292</v>
      </c>
    </row>
    <row r="121" spans="2:65" s="1" customFormat="1" ht="16.5" customHeight="1">
      <c r="B121" s="132"/>
      <c r="C121" s="133" t="s">
        <v>372</v>
      </c>
      <c r="D121" s="133" t="s">
        <v>202</v>
      </c>
      <c r="E121" s="134" t="s">
        <v>1293</v>
      </c>
      <c r="F121" s="135" t="s">
        <v>1294</v>
      </c>
      <c r="G121" s="136" t="s">
        <v>382</v>
      </c>
      <c r="H121" s="137">
        <v>10</v>
      </c>
      <c r="I121" s="138"/>
      <c r="J121" s="139">
        <f>ROUND(I121*H121,2)</f>
        <v>0</v>
      </c>
      <c r="K121" s="135" t="s">
        <v>1233</v>
      </c>
      <c r="L121" s="33"/>
      <c r="M121" s="140" t="s">
        <v>3</v>
      </c>
      <c r="N121" s="141" t="s">
        <v>47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207</v>
      </c>
      <c r="AT121" s="144" t="s">
        <v>202</v>
      </c>
      <c r="AU121" s="144" t="s">
        <v>83</v>
      </c>
      <c r="AY121" s="18" t="s">
        <v>201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83</v>
      </c>
      <c r="BK121" s="145">
        <f>ROUND(I121*H121,2)</f>
        <v>0</v>
      </c>
      <c r="BL121" s="18" t="s">
        <v>207</v>
      </c>
      <c r="BM121" s="144" t="s">
        <v>1295</v>
      </c>
    </row>
    <row r="122" spans="2:65" s="11" customFormat="1" ht="25.9" customHeight="1">
      <c r="B122" s="120"/>
      <c r="D122" s="121" t="s">
        <v>75</v>
      </c>
      <c r="E122" s="122" t="s">
        <v>9</v>
      </c>
      <c r="F122" s="122" t="s">
        <v>1296</v>
      </c>
      <c r="I122" s="123"/>
      <c r="J122" s="124">
        <f>BK122</f>
        <v>0</v>
      </c>
      <c r="L122" s="120"/>
      <c r="M122" s="125"/>
      <c r="P122" s="126">
        <f>SUM(P123:P124)</f>
        <v>0</v>
      </c>
      <c r="R122" s="126">
        <f>SUM(R123:R124)</f>
        <v>0</v>
      </c>
      <c r="T122" s="127">
        <f>SUM(T123:T124)</f>
        <v>0</v>
      </c>
      <c r="AR122" s="121" t="s">
        <v>83</v>
      </c>
      <c r="AT122" s="128" t="s">
        <v>75</v>
      </c>
      <c r="AU122" s="128" t="s">
        <v>76</v>
      </c>
      <c r="AY122" s="121" t="s">
        <v>201</v>
      </c>
      <c r="BK122" s="129">
        <f>SUM(BK123:BK124)</f>
        <v>0</v>
      </c>
    </row>
    <row r="123" spans="2:65" s="1" customFormat="1" ht="16.5" customHeight="1">
      <c r="B123" s="132"/>
      <c r="C123" s="133" t="s">
        <v>379</v>
      </c>
      <c r="D123" s="133" t="s">
        <v>202</v>
      </c>
      <c r="E123" s="134" t="s">
        <v>1297</v>
      </c>
      <c r="F123" s="135" t="s">
        <v>1298</v>
      </c>
      <c r="G123" s="136" t="s">
        <v>205</v>
      </c>
      <c r="H123" s="137">
        <v>1107.21</v>
      </c>
      <c r="I123" s="138"/>
      <c r="J123" s="139">
        <f>ROUND(I123*H123,2)</f>
        <v>0</v>
      </c>
      <c r="K123" s="135" t="s">
        <v>1233</v>
      </c>
      <c r="L123" s="33"/>
      <c r="M123" s="140" t="s">
        <v>3</v>
      </c>
      <c r="N123" s="141" t="s">
        <v>47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207</v>
      </c>
      <c r="AT123" s="144" t="s">
        <v>202</v>
      </c>
      <c r="AU123" s="144" t="s">
        <v>83</v>
      </c>
      <c r="AY123" s="18" t="s">
        <v>201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83</v>
      </c>
      <c r="BK123" s="145">
        <f>ROUND(I123*H123,2)</f>
        <v>0</v>
      </c>
      <c r="BL123" s="18" t="s">
        <v>207</v>
      </c>
      <c r="BM123" s="144" t="s">
        <v>1299</v>
      </c>
    </row>
    <row r="124" spans="2:65" s="1" customFormat="1" ht="16.5" customHeight="1">
      <c r="B124" s="132"/>
      <c r="C124" s="133" t="s">
        <v>389</v>
      </c>
      <c r="D124" s="133" t="s">
        <v>202</v>
      </c>
      <c r="E124" s="134" t="s">
        <v>1300</v>
      </c>
      <c r="F124" s="135" t="s">
        <v>1301</v>
      </c>
      <c r="G124" s="136" t="s">
        <v>205</v>
      </c>
      <c r="H124" s="137">
        <v>1107.21</v>
      </c>
      <c r="I124" s="138"/>
      <c r="J124" s="139">
        <f>ROUND(I124*H124,2)</f>
        <v>0</v>
      </c>
      <c r="K124" s="135" t="s">
        <v>1233</v>
      </c>
      <c r="L124" s="33"/>
      <c r="M124" s="140" t="s">
        <v>3</v>
      </c>
      <c r="N124" s="141" t="s">
        <v>47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207</v>
      </c>
      <c r="AT124" s="144" t="s">
        <v>202</v>
      </c>
      <c r="AU124" s="144" t="s">
        <v>83</v>
      </c>
      <c r="AY124" s="18" t="s">
        <v>201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83</v>
      </c>
      <c r="BK124" s="145">
        <f>ROUND(I124*H124,2)</f>
        <v>0</v>
      </c>
      <c r="BL124" s="18" t="s">
        <v>207</v>
      </c>
      <c r="BM124" s="144" t="s">
        <v>1302</v>
      </c>
    </row>
    <row r="125" spans="2:65" s="11" customFormat="1" ht="25.9" customHeight="1">
      <c r="B125" s="120"/>
      <c r="D125" s="121" t="s">
        <v>75</v>
      </c>
      <c r="E125" s="122" t="s">
        <v>340</v>
      </c>
      <c r="F125" s="122" t="s">
        <v>1303</v>
      </c>
      <c r="I125" s="123"/>
      <c r="J125" s="124">
        <f>BK125</f>
        <v>0</v>
      </c>
      <c r="L125" s="120"/>
      <c r="M125" s="125"/>
      <c r="P125" s="126">
        <f>SUM(P126:P129)</f>
        <v>0</v>
      </c>
      <c r="R125" s="126">
        <f>SUM(R126:R129)</f>
        <v>0</v>
      </c>
      <c r="T125" s="127">
        <f>SUM(T126:T129)</f>
        <v>0</v>
      </c>
      <c r="AR125" s="121" t="s">
        <v>83</v>
      </c>
      <c r="AT125" s="128" t="s">
        <v>75</v>
      </c>
      <c r="AU125" s="128" t="s">
        <v>76</v>
      </c>
      <c r="AY125" s="121" t="s">
        <v>201</v>
      </c>
      <c r="BK125" s="129">
        <f>SUM(BK126:BK129)</f>
        <v>0</v>
      </c>
    </row>
    <row r="126" spans="2:65" s="1" customFormat="1" ht="16.5" customHeight="1">
      <c r="B126" s="132"/>
      <c r="C126" s="133" t="s">
        <v>395</v>
      </c>
      <c r="D126" s="133" t="s">
        <v>202</v>
      </c>
      <c r="E126" s="134" t="s">
        <v>1304</v>
      </c>
      <c r="F126" s="135" t="s">
        <v>1305</v>
      </c>
      <c r="G126" s="136" t="s">
        <v>217</v>
      </c>
      <c r="H126" s="137">
        <v>274.02999999999997</v>
      </c>
      <c r="I126" s="138"/>
      <c r="J126" s="139">
        <f>ROUND(I126*H126,2)</f>
        <v>0</v>
      </c>
      <c r="K126" s="135" t="s">
        <v>1233</v>
      </c>
      <c r="L126" s="33"/>
      <c r="M126" s="140" t="s">
        <v>3</v>
      </c>
      <c r="N126" s="141" t="s">
        <v>47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207</v>
      </c>
      <c r="AT126" s="144" t="s">
        <v>202</v>
      </c>
      <c r="AU126" s="144" t="s">
        <v>83</v>
      </c>
      <c r="AY126" s="18" t="s">
        <v>201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83</v>
      </c>
      <c r="BK126" s="145">
        <f>ROUND(I126*H126,2)</f>
        <v>0</v>
      </c>
      <c r="BL126" s="18" t="s">
        <v>207</v>
      </c>
      <c r="BM126" s="144" t="s">
        <v>1306</v>
      </c>
    </row>
    <row r="127" spans="2:65" s="1" customFormat="1" ht="16.5" customHeight="1">
      <c r="B127" s="132"/>
      <c r="C127" s="133" t="s">
        <v>403</v>
      </c>
      <c r="D127" s="133" t="s">
        <v>202</v>
      </c>
      <c r="E127" s="134" t="s">
        <v>1241</v>
      </c>
      <c r="F127" s="135" t="s">
        <v>1242</v>
      </c>
      <c r="G127" s="136" t="s">
        <v>217</v>
      </c>
      <c r="H127" s="137">
        <v>498.23599999999999</v>
      </c>
      <c r="I127" s="138"/>
      <c r="J127" s="139">
        <f>ROUND(I127*H127,2)</f>
        <v>0</v>
      </c>
      <c r="K127" s="135" t="s">
        <v>1233</v>
      </c>
      <c r="L127" s="33"/>
      <c r="M127" s="140" t="s">
        <v>3</v>
      </c>
      <c r="N127" s="141" t="s">
        <v>47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207</v>
      </c>
      <c r="AT127" s="144" t="s">
        <v>202</v>
      </c>
      <c r="AU127" s="144" t="s">
        <v>83</v>
      </c>
      <c r="AY127" s="18" t="s">
        <v>201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8" t="s">
        <v>83</v>
      </c>
      <c r="BK127" s="145">
        <f>ROUND(I127*H127,2)</f>
        <v>0</v>
      </c>
      <c r="BL127" s="18" t="s">
        <v>207</v>
      </c>
      <c r="BM127" s="144" t="s">
        <v>1307</v>
      </c>
    </row>
    <row r="128" spans="2:65" s="1" customFormat="1" ht="16.5" customHeight="1">
      <c r="B128" s="132"/>
      <c r="C128" s="133" t="s">
        <v>409</v>
      </c>
      <c r="D128" s="133" t="s">
        <v>202</v>
      </c>
      <c r="E128" s="134" t="s">
        <v>1308</v>
      </c>
      <c r="F128" s="135" t="s">
        <v>1309</v>
      </c>
      <c r="G128" s="136" t="s">
        <v>217</v>
      </c>
      <c r="H128" s="137">
        <v>498.23599999999999</v>
      </c>
      <c r="I128" s="138"/>
      <c r="J128" s="139">
        <f>ROUND(I128*H128,2)</f>
        <v>0</v>
      </c>
      <c r="K128" s="135" t="s">
        <v>1233</v>
      </c>
      <c r="L128" s="33"/>
      <c r="M128" s="140" t="s">
        <v>3</v>
      </c>
      <c r="N128" s="141" t="s">
        <v>47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207</v>
      </c>
      <c r="AT128" s="144" t="s">
        <v>202</v>
      </c>
      <c r="AU128" s="144" t="s">
        <v>83</v>
      </c>
      <c r="AY128" s="18" t="s">
        <v>201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207</v>
      </c>
      <c r="BM128" s="144" t="s">
        <v>1310</v>
      </c>
    </row>
    <row r="129" spans="2:65" s="1" customFormat="1" ht="16.5" customHeight="1">
      <c r="B129" s="132"/>
      <c r="C129" s="133" t="s">
        <v>415</v>
      </c>
      <c r="D129" s="133" t="s">
        <v>202</v>
      </c>
      <c r="E129" s="134" t="s">
        <v>1311</v>
      </c>
      <c r="F129" s="135" t="s">
        <v>1312</v>
      </c>
      <c r="G129" s="136" t="s">
        <v>217</v>
      </c>
      <c r="H129" s="137">
        <v>498.23599999999999</v>
      </c>
      <c r="I129" s="138"/>
      <c r="J129" s="139">
        <f>ROUND(I129*H129,2)</f>
        <v>0</v>
      </c>
      <c r="K129" s="135" t="s">
        <v>1233</v>
      </c>
      <c r="L129" s="33"/>
      <c r="M129" s="140" t="s">
        <v>3</v>
      </c>
      <c r="N129" s="141" t="s">
        <v>47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207</v>
      </c>
      <c r="AT129" s="144" t="s">
        <v>202</v>
      </c>
      <c r="AU129" s="144" t="s">
        <v>83</v>
      </c>
      <c r="AY129" s="18" t="s">
        <v>201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8" t="s">
        <v>83</v>
      </c>
      <c r="BK129" s="145">
        <f>ROUND(I129*H129,2)</f>
        <v>0</v>
      </c>
      <c r="BL129" s="18" t="s">
        <v>207</v>
      </c>
      <c r="BM129" s="144" t="s">
        <v>1313</v>
      </c>
    </row>
    <row r="130" spans="2:65" s="11" customFormat="1" ht="25.9" customHeight="1">
      <c r="B130" s="120"/>
      <c r="D130" s="121" t="s">
        <v>75</v>
      </c>
      <c r="E130" s="122" t="s">
        <v>347</v>
      </c>
      <c r="F130" s="122" t="s">
        <v>1314</v>
      </c>
      <c r="I130" s="123"/>
      <c r="J130" s="124">
        <f>BK130</f>
        <v>0</v>
      </c>
      <c r="L130" s="120"/>
      <c r="M130" s="125"/>
      <c r="P130" s="126">
        <f>SUM(P131:P134)</f>
        <v>0</v>
      </c>
      <c r="R130" s="126">
        <f>SUM(R131:R134)</f>
        <v>0</v>
      </c>
      <c r="T130" s="127">
        <f>SUM(T131:T134)</f>
        <v>0</v>
      </c>
      <c r="AR130" s="121" t="s">
        <v>83</v>
      </c>
      <c r="AT130" s="128" t="s">
        <v>75</v>
      </c>
      <c r="AU130" s="128" t="s">
        <v>76</v>
      </c>
      <c r="AY130" s="121" t="s">
        <v>201</v>
      </c>
      <c r="BK130" s="129">
        <f>SUM(BK131:BK134)</f>
        <v>0</v>
      </c>
    </row>
    <row r="131" spans="2:65" s="1" customFormat="1" ht="16.5" customHeight="1">
      <c r="B131" s="132"/>
      <c r="C131" s="133" t="s">
        <v>421</v>
      </c>
      <c r="D131" s="133" t="s">
        <v>202</v>
      </c>
      <c r="E131" s="134" t="s">
        <v>1315</v>
      </c>
      <c r="F131" s="135" t="s">
        <v>1316</v>
      </c>
      <c r="G131" s="136" t="s">
        <v>217</v>
      </c>
      <c r="H131" s="137">
        <v>34.137</v>
      </c>
      <c r="I131" s="138"/>
      <c r="J131" s="139">
        <f>ROUND(I131*H131,2)</f>
        <v>0</v>
      </c>
      <c r="K131" s="135" t="s">
        <v>1233</v>
      </c>
      <c r="L131" s="33"/>
      <c r="M131" s="140" t="s">
        <v>3</v>
      </c>
      <c r="N131" s="141" t="s">
        <v>47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207</v>
      </c>
      <c r="AT131" s="144" t="s">
        <v>202</v>
      </c>
      <c r="AU131" s="144" t="s">
        <v>83</v>
      </c>
      <c r="AY131" s="18" t="s">
        <v>201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83</v>
      </c>
      <c r="BK131" s="145">
        <f>ROUND(I131*H131,2)</f>
        <v>0</v>
      </c>
      <c r="BL131" s="18" t="s">
        <v>207</v>
      </c>
      <c r="BM131" s="144" t="s">
        <v>1317</v>
      </c>
    </row>
    <row r="132" spans="2:65" s="1" customFormat="1" ht="16.5" customHeight="1">
      <c r="B132" s="132"/>
      <c r="C132" s="133" t="s">
        <v>427</v>
      </c>
      <c r="D132" s="133" t="s">
        <v>202</v>
      </c>
      <c r="E132" s="134" t="s">
        <v>1318</v>
      </c>
      <c r="F132" s="135" t="s">
        <v>1319</v>
      </c>
      <c r="G132" s="136" t="s">
        <v>217</v>
      </c>
      <c r="H132" s="137">
        <v>132.37299999999999</v>
      </c>
      <c r="I132" s="138"/>
      <c r="J132" s="139">
        <f>ROUND(I132*H132,2)</f>
        <v>0</v>
      </c>
      <c r="K132" s="135" t="s">
        <v>1233</v>
      </c>
      <c r="L132" s="33"/>
      <c r="M132" s="140" t="s">
        <v>3</v>
      </c>
      <c r="N132" s="141" t="s">
        <v>47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207</v>
      </c>
      <c r="AT132" s="144" t="s">
        <v>202</v>
      </c>
      <c r="AU132" s="144" t="s">
        <v>83</v>
      </c>
      <c r="AY132" s="18" t="s">
        <v>201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83</v>
      </c>
      <c r="BK132" s="145">
        <f>ROUND(I132*H132,2)</f>
        <v>0</v>
      </c>
      <c r="BL132" s="18" t="s">
        <v>207</v>
      </c>
      <c r="BM132" s="144" t="s">
        <v>1320</v>
      </c>
    </row>
    <row r="133" spans="2:65" s="1" customFormat="1" ht="16.5" customHeight="1">
      <c r="B133" s="132"/>
      <c r="C133" s="133" t="s">
        <v>434</v>
      </c>
      <c r="D133" s="133" t="s">
        <v>202</v>
      </c>
      <c r="E133" s="134" t="s">
        <v>1321</v>
      </c>
      <c r="F133" s="135" t="s">
        <v>1322</v>
      </c>
      <c r="G133" s="136" t="s">
        <v>217</v>
      </c>
      <c r="H133" s="137">
        <v>289.50200000000001</v>
      </c>
      <c r="I133" s="138"/>
      <c r="J133" s="139">
        <f>ROUND(I133*H133,2)</f>
        <v>0</v>
      </c>
      <c r="K133" s="135" t="s">
        <v>1233</v>
      </c>
      <c r="L133" s="33"/>
      <c r="M133" s="140" t="s">
        <v>3</v>
      </c>
      <c r="N133" s="141" t="s">
        <v>47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207</v>
      </c>
      <c r="AT133" s="144" t="s">
        <v>202</v>
      </c>
      <c r="AU133" s="144" t="s">
        <v>83</v>
      </c>
      <c r="AY133" s="18" t="s">
        <v>201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8" t="s">
        <v>83</v>
      </c>
      <c r="BK133" s="145">
        <f>ROUND(I133*H133,2)</f>
        <v>0</v>
      </c>
      <c r="BL133" s="18" t="s">
        <v>207</v>
      </c>
      <c r="BM133" s="144" t="s">
        <v>1323</v>
      </c>
    </row>
    <row r="134" spans="2:65" s="1" customFormat="1" ht="16.5" customHeight="1">
      <c r="B134" s="132"/>
      <c r="C134" s="133" t="s">
        <v>441</v>
      </c>
      <c r="D134" s="133" t="s">
        <v>202</v>
      </c>
      <c r="E134" s="134" t="s">
        <v>1324</v>
      </c>
      <c r="F134" s="135" t="s">
        <v>1325</v>
      </c>
      <c r="G134" s="136" t="s">
        <v>275</v>
      </c>
      <c r="H134" s="137">
        <v>509.52300000000002</v>
      </c>
      <c r="I134" s="138"/>
      <c r="J134" s="139">
        <f>ROUND(I134*H134,2)</f>
        <v>0</v>
      </c>
      <c r="K134" s="135" t="s">
        <v>1233</v>
      </c>
      <c r="L134" s="33"/>
      <c r="M134" s="140" t="s">
        <v>3</v>
      </c>
      <c r="N134" s="141" t="s">
        <v>47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207</v>
      </c>
      <c r="AT134" s="144" t="s">
        <v>202</v>
      </c>
      <c r="AU134" s="144" t="s">
        <v>83</v>
      </c>
      <c r="AY134" s="18" t="s">
        <v>201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207</v>
      </c>
      <c r="BM134" s="144" t="s">
        <v>1326</v>
      </c>
    </row>
    <row r="135" spans="2:65" s="11" customFormat="1" ht="25.9" customHeight="1">
      <c r="B135" s="120"/>
      <c r="D135" s="121" t="s">
        <v>75</v>
      </c>
      <c r="E135" s="122" t="s">
        <v>352</v>
      </c>
      <c r="F135" s="122" t="s">
        <v>1327</v>
      </c>
      <c r="I135" s="123"/>
      <c r="J135" s="124">
        <f>BK135</f>
        <v>0</v>
      </c>
      <c r="L135" s="120"/>
      <c r="M135" s="125"/>
      <c r="P135" s="126">
        <f>SUM(P136:P137)</f>
        <v>0</v>
      </c>
      <c r="R135" s="126">
        <f>SUM(R136:R137)</f>
        <v>0</v>
      </c>
      <c r="T135" s="127">
        <f>SUM(T136:T137)</f>
        <v>0</v>
      </c>
      <c r="AR135" s="121" t="s">
        <v>83</v>
      </c>
      <c r="AT135" s="128" t="s">
        <v>75</v>
      </c>
      <c r="AU135" s="128" t="s">
        <v>76</v>
      </c>
      <c r="AY135" s="121" t="s">
        <v>201</v>
      </c>
      <c r="BK135" s="129">
        <f>SUM(BK136:BK137)</f>
        <v>0</v>
      </c>
    </row>
    <row r="136" spans="2:65" s="1" customFormat="1" ht="16.5" customHeight="1">
      <c r="B136" s="132"/>
      <c r="C136" s="133" t="s">
        <v>449</v>
      </c>
      <c r="D136" s="133" t="s">
        <v>202</v>
      </c>
      <c r="E136" s="134" t="s">
        <v>1328</v>
      </c>
      <c r="F136" s="135" t="s">
        <v>1329</v>
      </c>
      <c r="G136" s="136" t="s">
        <v>205</v>
      </c>
      <c r="H136" s="137">
        <v>341.37</v>
      </c>
      <c r="I136" s="138"/>
      <c r="J136" s="139">
        <f>ROUND(I136*H136,2)</f>
        <v>0</v>
      </c>
      <c r="K136" s="135" t="s">
        <v>1233</v>
      </c>
      <c r="L136" s="33"/>
      <c r="M136" s="140" t="s">
        <v>3</v>
      </c>
      <c r="N136" s="141" t="s">
        <v>47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207</v>
      </c>
      <c r="AT136" s="144" t="s">
        <v>202</v>
      </c>
      <c r="AU136" s="144" t="s">
        <v>83</v>
      </c>
      <c r="AY136" s="18" t="s">
        <v>201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83</v>
      </c>
      <c r="BK136" s="145">
        <f>ROUND(I136*H136,2)</f>
        <v>0</v>
      </c>
      <c r="BL136" s="18" t="s">
        <v>207</v>
      </c>
      <c r="BM136" s="144" t="s">
        <v>1330</v>
      </c>
    </row>
    <row r="137" spans="2:65" s="1" customFormat="1" ht="16.5" customHeight="1">
      <c r="B137" s="132"/>
      <c r="C137" s="133" t="s">
        <v>457</v>
      </c>
      <c r="D137" s="133" t="s">
        <v>202</v>
      </c>
      <c r="E137" s="134" t="s">
        <v>1331</v>
      </c>
      <c r="F137" s="135" t="s">
        <v>1332</v>
      </c>
      <c r="G137" s="136" t="s">
        <v>205</v>
      </c>
      <c r="H137" s="137">
        <v>455.16</v>
      </c>
      <c r="I137" s="138"/>
      <c r="J137" s="139">
        <f>ROUND(I137*H137,2)</f>
        <v>0</v>
      </c>
      <c r="K137" s="135" t="s">
        <v>1233</v>
      </c>
      <c r="L137" s="33"/>
      <c r="M137" s="140" t="s">
        <v>3</v>
      </c>
      <c r="N137" s="141" t="s">
        <v>47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207</v>
      </c>
      <c r="AT137" s="144" t="s">
        <v>202</v>
      </c>
      <c r="AU137" s="144" t="s">
        <v>83</v>
      </c>
      <c r="AY137" s="18" t="s">
        <v>201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83</v>
      </c>
      <c r="BK137" s="145">
        <f>ROUND(I137*H137,2)</f>
        <v>0</v>
      </c>
      <c r="BL137" s="18" t="s">
        <v>207</v>
      </c>
      <c r="BM137" s="144" t="s">
        <v>1333</v>
      </c>
    </row>
    <row r="138" spans="2:65" s="11" customFormat="1" ht="25.9" customHeight="1">
      <c r="B138" s="120"/>
      <c r="D138" s="121" t="s">
        <v>75</v>
      </c>
      <c r="E138" s="122" t="s">
        <v>8</v>
      </c>
      <c r="F138" s="122" t="s">
        <v>1334</v>
      </c>
      <c r="I138" s="123"/>
      <c r="J138" s="124">
        <f>BK138</f>
        <v>0</v>
      </c>
      <c r="L138" s="120"/>
      <c r="M138" s="125"/>
      <c r="P138" s="126">
        <f>SUM(P139:P141)</f>
        <v>0</v>
      </c>
      <c r="R138" s="126">
        <f>SUM(R139:R141)</f>
        <v>0</v>
      </c>
      <c r="T138" s="127">
        <f>SUM(T139:T141)</f>
        <v>0</v>
      </c>
      <c r="AR138" s="121" t="s">
        <v>83</v>
      </c>
      <c r="AT138" s="128" t="s">
        <v>75</v>
      </c>
      <c r="AU138" s="128" t="s">
        <v>76</v>
      </c>
      <c r="AY138" s="121" t="s">
        <v>201</v>
      </c>
      <c r="BK138" s="129">
        <f>SUM(BK139:BK141)</f>
        <v>0</v>
      </c>
    </row>
    <row r="139" spans="2:65" s="1" customFormat="1" ht="16.5" customHeight="1">
      <c r="B139" s="132"/>
      <c r="C139" s="133" t="s">
        <v>463</v>
      </c>
      <c r="D139" s="133" t="s">
        <v>202</v>
      </c>
      <c r="E139" s="134" t="s">
        <v>1335</v>
      </c>
      <c r="F139" s="135" t="s">
        <v>1336</v>
      </c>
      <c r="G139" s="136" t="s">
        <v>217</v>
      </c>
      <c r="H139" s="137">
        <v>7.38</v>
      </c>
      <c r="I139" s="138"/>
      <c r="J139" s="139">
        <f>ROUND(I139*H139,2)</f>
        <v>0</v>
      </c>
      <c r="K139" s="135" t="s">
        <v>1233</v>
      </c>
      <c r="L139" s="33"/>
      <c r="M139" s="140" t="s">
        <v>3</v>
      </c>
      <c r="N139" s="141" t="s">
        <v>47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207</v>
      </c>
      <c r="AT139" s="144" t="s">
        <v>202</v>
      </c>
      <c r="AU139" s="144" t="s">
        <v>83</v>
      </c>
      <c r="AY139" s="18" t="s">
        <v>201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83</v>
      </c>
      <c r="BK139" s="145">
        <f>ROUND(I139*H139,2)</f>
        <v>0</v>
      </c>
      <c r="BL139" s="18" t="s">
        <v>207</v>
      </c>
      <c r="BM139" s="144" t="s">
        <v>1337</v>
      </c>
    </row>
    <row r="140" spans="2:65" s="1" customFormat="1" ht="16.5" customHeight="1">
      <c r="B140" s="132"/>
      <c r="C140" s="133" t="s">
        <v>466</v>
      </c>
      <c r="D140" s="133" t="s">
        <v>202</v>
      </c>
      <c r="E140" s="134" t="s">
        <v>1338</v>
      </c>
      <c r="F140" s="135" t="s">
        <v>1339</v>
      </c>
      <c r="G140" s="136" t="s">
        <v>500</v>
      </c>
      <c r="H140" s="137">
        <v>328</v>
      </c>
      <c r="I140" s="138"/>
      <c r="J140" s="139">
        <f>ROUND(I140*H140,2)</f>
        <v>0</v>
      </c>
      <c r="K140" s="135" t="s">
        <v>1233</v>
      </c>
      <c r="L140" s="33"/>
      <c r="M140" s="140" t="s">
        <v>3</v>
      </c>
      <c r="N140" s="141" t="s">
        <v>47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207</v>
      </c>
      <c r="AT140" s="144" t="s">
        <v>202</v>
      </c>
      <c r="AU140" s="144" t="s">
        <v>83</v>
      </c>
      <c r="AY140" s="18" t="s">
        <v>201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83</v>
      </c>
      <c r="BK140" s="145">
        <f>ROUND(I140*H140,2)</f>
        <v>0</v>
      </c>
      <c r="BL140" s="18" t="s">
        <v>207</v>
      </c>
      <c r="BM140" s="144" t="s">
        <v>1340</v>
      </c>
    </row>
    <row r="141" spans="2:65" s="1" customFormat="1" ht="16.5" customHeight="1">
      <c r="B141" s="132"/>
      <c r="C141" s="133" t="s">
        <v>468</v>
      </c>
      <c r="D141" s="133" t="s">
        <v>202</v>
      </c>
      <c r="E141" s="134" t="s">
        <v>1341</v>
      </c>
      <c r="F141" s="135" t="s">
        <v>1342</v>
      </c>
      <c r="G141" s="136" t="s">
        <v>500</v>
      </c>
      <c r="H141" s="137">
        <v>344.4</v>
      </c>
      <c r="I141" s="138"/>
      <c r="J141" s="139">
        <f>ROUND(I141*H141,2)</f>
        <v>0</v>
      </c>
      <c r="K141" s="135" t="s">
        <v>1233</v>
      </c>
      <c r="L141" s="33"/>
      <c r="M141" s="140" t="s">
        <v>3</v>
      </c>
      <c r="N141" s="141" t="s">
        <v>47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207</v>
      </c>
      <c r="AT141" s="144" t="s">
        <v>202</v>
      </c>
      <c r="AU141" s="144" t="s">
        <v>83</v>
      </c>
      <c r="AY141" s="18" t="s">
        <v>201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83</v>
      </c>
      <c r="BK141" s="145">
        <f>ROUND(I141*H141,2)</f>
        <v>0</v>
      </c>
      <c r="BL141" s="18" t="s">
        <v>207</v>
      </c>
      <c r="BM141" s="144" t="s">
        <v>1343</v>
      </c>
    </row>
    <row r="142" spans="2:65" s="11" customFormat="1" ht="25.9" customHeight="1">
      <c r="B142" s="120"/>
      <c r="D142" s="121" t="s">
        <v>75</v>
      </c>
      <c r="E142" s="122" t="s">
        <v>597</v>
      </c>
      <c r="F142" s="122" t="s">
        <v>1344</v>
      </c>
      <c r="I142" s="123"/>
      <c r="J142" s="124">
        <f>BK142</f>
        <v>0</v>
      </c>
      <c r="L142" s="120"/>
      <c r="M142" s="125"/>
      <c r="P142" s="126">
        <f>SUM(P143:P148)</f>
        <v>0</v>
      </c>
      <c r="R142" s="126">
        <f>SUM(R143:R148)</f>
        <v>0</v>
      </c>
      <c r="T142" s="127">
        <f>SUM(T143:T148)</f>
        <v>0</v>
      </c>
      <c r="AR142" s="121" t="s">
        <v>83</v>
      </c>
      <c r="AT142" s="128" t="s">
        <v>75</v>
      </c>
      <c r="AU142" s="128" t="s">
        <v>76</v>
      </c>
      <c r="AY142" s="121" t="s">
        <v>201</v>
      </c>
      <c r="BK142" s="129">
        <f>SUM(BK143:BK148)</f>
        <v>0</v>
      </c>
    </row>
    <row r="143" spans="2:65" s="1" customFormat="1" ht="16.5" customHeight="1">
      <c r="B143" s="132"/>
      <c r="C143" s="133" t="s">
        <v>474</v>
      </c>
      <c r="D143" s="133" t="s">
        <v>202</v>
      </c>
      <c r="E143" s="134" t="s">
        <v>1345</v>
      </c>
      <c r="F143" s="135" t="s">
        <v>1346</v>
      </c>
      <c r="G143" s="136" t="s">
        <v>205</v>
      </c>
      <c r="H143" s="137">
        <v>8.8000000000000007</v>
      </c>
      <c r="I143" s="138"/>
      <c r="J143" s="139">
        <f t="shared" ref="J143:J148" si="20">ROUND(I143*H143,2)</f>
        <v>0</v>
      </c>
      <c r="K143" s="135" t="s">
        <v>1233</v>
      </c>
      <c r="L143" s="33"/>
      <c r="M143" s="140" t="s">
        <v>3</v>
      </c>
      <c r="N143" s="141" t="s">
        <v>47</v>
      </c>
      <c r="P143" s="142">
        <f t="shared" ref="P143:P148" si="21">O143*H143</f>
        <v>0</v>
      </c>
      <c r="Q143" s="142">
        <v>0</v>
      </c>
      <c r="R143" s="142">
        <f t="shared" ref="R143:R148" si="22">Q143*H143</f>
        <v>0</v>
      </c>
      <c r="S143" s="142">
        <v>0</v>
      </c>
      <c r="T143" s="143">
        <f t="shared" ref="T143:T148" si="23">S143*H143</f>
        <v>0</v>
      </c>
      <c r="AR143" s="144" t="s">
        <v>207</v>
      </c>
      <c r="AT143" s="144" t="s">
        <v>202</v>
      </c>
      <c r="AU143" s="144" t="s">
        <v>83</v>
      </c>
      <c r="AY143" s="18" t="s">
        <v>201</v>
      </c>
      <c r="BE143" s="145">
        <f t="shared" ref="BE143:BE148" si="24">IF(N143="základní",J143,0)</f>
        <v>0</v>
      </c>
      <c r="BF143" s="145">
        <f t="shared" ref="BF143:BF148" si="25">IF(N143="snížená",J143,0)</f>
        <v>0</v>
      </c>
      <c r="BG143" s="145">
        <f t="shared" ref="BG143:BG148" si="26">IF(N143="zákl. přenesená",J143,0)</f>
        <v>0</v>
      </c>
      <c r="BH143" s="145">
        <f t="shared" ref="BH143:BH148" si="27">IF(N143="sníž. přenesená",J143,0)</f>
        <v>0</v>
      </c>
      <c r="BI143" s="145">
        <f t="shared" ref="BI143:BI148" si="28">IF(N143="nulová",J143,0)</f>
        <v>0</v>
      </c>
      <c r="BJ143" s="18" t="s">
        <v>83</v>
      </c>
      <c r="BK143" s="145">
        <f t="shared" ref="BK143:BK148" si="29">ROUND(I143*H143,2)</f>
        <v>0</v>
      </c>
      <c r="BL143" s="18" t="s">
        <v>207</v>
      </c>
      <c r="BM143" s="144" t="s">
        <v>1347</v>
      </c>
    </row>
    <row r="144" spans="2:65" s="1" customFormat="1" ht="16.5" customHeight="1">
      <c r="B144" s="132"/>
      <c r="C144" s="133" t="s">
        <v>478</v>
      </c>
      <c r="D144" s="133" t="s">
        <v>202</v>
      </c>
      <c r="E144" s="134" t="s">
        <v>1348</v>
      </c>
      <c r="F144" s="135" t="s">
        <v>1349</v>
      </c>
      <c r="G144" s="136" t="s">
        <v>205</v>
      </c>
      <c r="H144" s="137">
        <v>8.8000000000000007</v>
      </c>
      <c r="I144" s="138"/>
      <c r="J144" s="139">
        <f t="shared" si="20"/>
        <v>0</v>
      </c>
      <c r="K144" s="135" t="s">
        <v>1233</v>
      </c>
      <c r="L144" s="33"/>
      <c r="M144" s="140" t="s">
        <v>3</v>
      </c>
      <c r="N144" s="141" t="s">
        <v>47</v>
      </c>
      <c r="P144" s="142">
        <f t="shared" si="21"/>
        <v>0</v>
      </c>
      <c r="Q144" s="142">
        <v>0</v>
      </c>
      <c r="R144" s="142">
        <f t="shared" si="22"/>
        <v>0</v>
      </c>
      <c r="S144" s="142">
        <v>0</v>
      </c>
      <c r="T144" s="143">
        <f t="shared" si="23"/>
        <v>0</v>
      </c>
      <c r="AR144" s="144" t="s">
        <v>207</v>
      </c>
      <c r="AT144" s="144" t="s">
        <v>202</v>
      </c>
      <c r="AU144" s="144" t="s">
        <v>83</v>
      </c>
      <c r="AY144" s="18" t="s">
        <v>201</v>
      </c>
      <c r="BE144" s="145">
        <f t="shared" si="24"/>
        <v>0</v>
      </c>
      <c r="BF144" s="145">
        <f t="shared" si="25"/>
        <v>0</v>
      </c>
      <c r="BG144" s="145">
        <f t="shared" si="26"/>
        <v>0</v>
      </c>
      <c r="BH144" s="145">
        <f t="shared" si="27"/>
        <v>0</v>
      </c>
      <c r="BI144" s="145">
        <f t="shared" si="28"/>
        <v>0</v>
      </c>
      <c r="BJ144" s="18" t="s">
        <v>83</v>
      </c>
      <c r="BK144" s="145">
        <f t="shared" si="29"/>
        <v>0</v>
      </c>
      <c r="BL144" s="18" t="s">
        <v>207</v>
      </c>
      <c r="BM144" s="144" t="s">
        <v>1350</v>
      </c>
    </row>
    <row r="145" spans="2:65" s="1" customFormat="1" ht="16.5" customHeight="1">
      <c r="B145" s="132"/>
      <c r="C145" s="133" t="s">
        <v>486</v>
      </c>
      <c r="D145" s="133" t="s">
        <v>202</v>
      </c>
      <c r="E145" s="134" t="s">
        <v>1351</v>
      </c>
      <c r="F145" s="135" t="s">
        <v>1352</v>
      </c>
      <c r="G145" s="136" t="s">
        <v>205</v>
      </c>
      <c r="H145" s="137">
        <v>8.8000000000000007</v>
      </c>
      <c r="I145" s="138"/>
      <c r="J145" s="139">
        <f t="shared" si="20"/>
        <v>0</v>
      </c>
      <c r="K145" s="135" t="s">
        <v>1233</v>
      </c>
      <c r="L145" s="33"/>
      <c r="M145" s="140" t="s">
        <v>3</v>
      </c>
      <c r="N145" s="141" t="s">
        <v>47</v>
      </c>
      <c r="P145" s="142">
        <f t="shared" si="21"/>
        <v>0</v>
      </c>
      <c r="Q145" s="142">
        <v>0</v>
      </c>
      <c r="R145" s="142">
        <f t="shared" si="22"/>
        <v>0</v>
      </c>
      <c r="S145" s="142">
        <v>0</v>
      </c>
      <c r="T145" s="143">
        <f t="shared" si="23"/>
        <v>0</v>
      </c>
      <c r="AR145" s="144" t="s">
        <v>207</v>
      </c>
      <c r="AT145" s="144" t="s">
        <v>202</v>
      </c>
      <c r="AU145" s="144" t="s">
        <v>83</v>
      </c>
      <c r="AY145" s="18" t="s">
        <v>201</v>
      </c>
      <c r="BE145" s="145">
        <f t="shared" si="24"/>
        <v>0</v>
      </c>
      <c r="BF145" s="145">
        <f t="shared" si="25"/>
        <v>0</v>
      </c>
      <c r="BG145" s="145">
        <f t="shared" si="26"/>
        <v>0</v>
      </c>
      <c r="BH145" s="145">
        <f t="shared" si="27"/>
        <v>0</v>
      </c>
      <c r="BI145" s="145">
        <f t="shared" si="28"/>
        <v>0</v>
      </c>
      <c r="BJ145" s="18" t="s">
        <v>83</v>
      </c>
      <c r="BK145" s="145">
        <f t="shared" si="29"/>
        <v>0</v>
      </c>
      <c r="BL145" s="18" t="s">
        <v>207</v>
      </c>
      <c r="BM145" s="144" t="s">
        <v>1353</v>
      </c>
    </row>
    <row r="146" spans="2:65" s="1" customFormat="1" ht="16.5" customHeight="1">
      <c r="B146" s="132"/>
      <c r="C146" s="133" t="s">
        <v>492</v>
      </c>
      <c r="D146" s="133" t="s">
        <v>202</v>
      </c>
      <c r="E146" s="134" t="s">
        <v>1354</v>
      </c>
      <c r="F146" s="135" t="s">
        <v>1355</v>
      </c>
      <c r="G146" s="136" t="s">
        <v>205</v>
      </c>
      <c r="H146" s="137">
        <v>8.8000000000000007</v>
      </c>
      <c r="I146" s="138"/>
      <c r="J146" s="139">
        <f t="shared" si="20"/>
        <v>0</v>
      </c>
      <c r="K146" s="135" t="s">
        <v>1233</v>
      </c>
      <c r="L146" s="33"/>
      <c r="M146" s="140" t="s">
        <v>3</v>
      </c>
      <c r="N146" s="141" t="s">
        <v>47</v>
      </c>
      <c r="P146" s="142">
        <f t="shared" si="21"/>
        <v>0</v>
      </c>
      <c r="Q146" s="142">
        <v>0</v>
      </c>
      <c r="R146" s="142">
        <f t="shared" si="22"/>
        <v>0</v>
      </c>
      <c r="S146" s="142">
        <v>0</v>
      </c>
      <c r="T146" s="143">
        <f t="shared" si="23"/>
        <v>0</v>
      </c>
      <c r="AR146" s="144" t="s">
        <v>207</v>
      </c>
      <c r="AT146" s="144" t="s">
        <v>202</v>
      </c>
      <c r="AU146" s="144" t="s">
        <v>83</v>
      </c>
      <c r="AY146" s="18" t="s">
        <v>201</v>
      </c>
      <c r="BE146" s="145">
        <f t="shared" si="24"/>
        <v>0</v>
      </c>
      <c r="BF146" s="145">
        <f t="shared" si="25"/>
        <v>0</v>
      </c>
      <c r="BG146" s="145">
        <f t="shared" si="26"/>
        <v>0</v>
      </c>
      <c r="BH146" s="145">
        <f t="shared" si="27"/>
        <v>0</v>
      </c>
      <c r="BI146" s="145">
        <f t="shared" si="28"/>
        <v>0</v>
      </c>
      <c r="BJ146" s="18" t="s">
        <v>83</v>
      </c>
      <c r="BK146" s="145">
        <f t="shared" si="29"/>
        <v>0</v>
      </c>
      <c r="BL146" s="18" t="s">
        <v>207</v>
      </c>
      <c r="BM146" s="144" t="s">
        <v>1356</v>
      </c>
    </row>
    <row r="147" spans="2:65" s="1" customFormat="1" ht="16.5" customHeight="1">
      <c r="B147" s="132"/>
      <c r="C147" s="133" t="s">
        <v>497</v>
      </c>
      <c r="D147" s="133" t="s">
        <v>202</v>
      </c>
      <c r="E147" s="134" t="s">
        <v>1357</v>
      </c>
      <c r="F147" s="135" t="s">
        <v>1358</v>
      </c>
      <c r="G147" s="136" t="s">
        <v>205</v>
      </c>
      <c r="H147" s="137">
        <v>8.8000000000000007</v>
      </c>
      <c r="I147" s="138"/>
      <c r="J147" s="139">
        <f t="shared" si="20"/>
        <v>0</v>
      </c>
      <c r="K147" s="135" t="s">
        <v>1233</v>
      </c>
      <c r="L147" s="33"/>
      <c r="M147" s="140" t="s">
        <v>3</v>
      </c>
      <c r="N147" s="141" t="s">
        <v>47</v>
      </c>
      <c r="P147" s="142">
        <f t="shared" si="21"/>
        <v>0</v>
      </c>
      <c r="Q147" s="142">
        <v>0</v>
      </c>
      <c r="R147" s="142">
        <f t="shared" si="22"/>
        <v>0</v>
      </c>
      <c r="S147" s="142">
        <v>0</v>
      </c>
      <c r="T147" s="143">
        <f t="shared" si="23"/>
        <v>0</v>
      </c>
      <c r="AR147" s="144" t="s">
        <v>207</v>
      </c>
      <c r="AT147" s="144" t="s">
        <v>202</v>
      </c>
      <c r="AU147" s="144" t="s">
        <v>83</v>
      </c>
      <c r="AY147" s="18" t="s">
        <v>201</v>
      </c>
      <c r="BE147" s="145">
        <f t="shared" si="24"/>
        <v>0</v>
      </c>
      <c r="BF147" s="145">
        <f t="shared" si="25"/>
        <v>0</v>
      </c>
      <c r="BG147" s="145">
        <f t="shared" si="26"/>
        <v>0</v>
      </c>
      <c r="BH147" s="145">
        <f t="shared" si="27"/>
        <v>0</v>
      </c>
      <c r="BI147" s="145">
        <f t="shared" si="28"/>
        <v>0</v>
      </c>
      <c r="BJ147" s="18" t="s">
        <v>83</v>
      </c>
      <c r="BK147" s="145">
        <f t="shared" si="29"/>
        <v>0</v>
      </c>
      <c r="BL147" s="18" t="s">
        <v>207</v>
      </c>
      <c r="BM147" s="144" t="s">
        <v>1359</v>
      </c>
    </row>
    <row r="148" spans="2:65" s="1" customFormat="1" ht="16.5" customHeight="1">
      <c r="B148" s="132"/>
      <c r="C148" s="133" t="s">
        <v>506</v>
      </c>
      <c r="D148" s="133" t="s">
        <v>202</v>
      </c>
      <c r="E148" s="134" t="s">
        <v>1360</v>
      </c>
      <c r="F148" s="135" t="s">
        <v>1361</v>
      </c>
      <c r="G148" s="136" t="s">
        <v>275</v>
      </c>
      <c r="H148" s="137">
        <v>7.12</v>
      </c>
      <c r="I148" s="138"/>
      <c r="J148" s="139">
        <f t="shared" si="20"/>
        <v>0</v>
      </c>
      <c r="K148" s="135" t="s">
        <v>1233</v>
      </c>
      <c r="L148" s="33"/>
      <c r="M148" s="140" t="s">
        <v>3</v>
      </c>
      <c r="N148" s="141" t="s">
        <v>47</v>
      </c>
      <c r="P148" s="142">
        <f t="shared" si="21"/>
        <v>0</v>
      </c>
      <c r="Q148" s="142">
        <v>0</v>
      </c>
      <c r="R148" s="142">
        <f t="shared" si="22"/>
        <v>0</v>
      </c>
      <c r="S148" s="142">
        <v>0</v>
      </c>
      <c r="T148" s="143">
        <f t="shared" si="23"/>
        <v>0</v>
      </c>
      <c r="AR148" s="144" t="s">
        <v>207</v>
      </c>
      <c r="AT148" s="144" t="s">
        <v>202</v>
      </c>
      <c r="AU148" s="144" t="s">
        <v>83</v>
      </c>
      <c r="AY148" s="18" t="s">
        <v>201</v>
      </c>
      <c r="BE148" s="145">
        <f t="shared" si="24"/>
        <v>0</v>
      </c>
      <c r="BF148" s="145">
        <f t="shared" si="25"/>
        <v>0</v>
      </c>
      <c r="BG148" s="145">
        <f t="shared" si="26"/>
        <v>0</v>
      </c>
      <c r="BH148" s="145">
        <f t="shared" si="27"/>
        <v>0</v>
      </c>
      <c r="BI148" s="145">
        <f t="shared" si="28"/>
        <v>0</v>
      </c>
      <c r="BJ148" s="18" t="s">
        <v>83</v>
      </c>
      <c r="BK148" s="145">
        <f t="shared" si="29"/>
        <v>0</v>
      </c>
      <c r="BL148" s="18" t="s">
        <v>207</v>
      </c>
      <c r="BM148" s="144" t="s">
        <v>1362</v>
      </c>
    </row>
    <row r="149" spans="2:65" s="11" customFormat="1" ht="25.9" customHeight="1">
      <c r="B149" s="120"/>
      <c r="D149" s="121" t="s">
        <v>75</v>
      </c>
      <c r="E149" s="122" t="s">
        <v>1363</v>
      </c>
      <c r="F149" s="122" t="s">
        <v>1364</v>
      </c>
      <c r="I149" s="123"/>
      <c r="J149" s="124">
        <f>BK149</f>
        <v>0</v>
      </c>
      <c r="L149" s="120"/>
      <c r="M149" s="125"/>
      <c r="P149" s="126">
        <f>SUM(P150:P212)</f>
        <v>0</v>
      </c>
      <c r="R149" s="126">
        <f>SUM(R150:R212)</f>
        <v>0</v>
      </c>
      <c r="T149" s="127">
        <f>SUM(T150:T212)</f>
        <v>0</v>
      </c>
      <c r="AR149" s="121" t="s">
        <v>83</v>
      </c>
      <c r="AT149" s="128" t="s">
        <v>75</v>
      </c>
      <c r="AU149" s="128" t="s">
        <v>76</v>
      </c>
      <c r="AY149" s="121" t="s">
        <v>201</v>
      </c>
      <c r="BK149" s="129">
        <f>SUM(BK150:BK212)</f>
        <v>0</v>
      </c>
    </row>
    <row r="150" spans="2:65" s="1" customFormat="1" ht="16.5" customHeight="1">
      <c r="B150" s="132"/>
      <c r="C150" s="133" t="s">
        <v>514</v>
      </c>
      <c r="D150" s="133" t="s">
        <v>202</v>
      </c>
      <c r="E150" s="134" t="s">
        <v>1365</v>
      </c>
      <c r="F150" s="135" t="s">
        <v>1366</v>
      </c>
      <c r="G150" s="136" t="s">
        <v>382</v>
      </c>
      <c r="H150" s="137">
        <v>1</v>
      </c>
      <c r="I150" s="138"/>
      <c r="J150" s="139">
        <f t="shared" ref="J150:J181" si="30">ROUND(I150*H150,2)</f>
        <v>0</v>
      </c>
      <c r="K150" s="135" t="s">
        <v>1233</v>
      </c>
      <c r="L150" s="33"/>
      <c r="M150" s="140" t="s">
        <v>3</v>
      </c>
      <c r="N150" s="141" t="s">
        <v>47</v>
      </c>
      <c r="P150" s="142">
        <f t="shared" ref="P150:P181" si="31">O150*H150</f>
        <v>0</v>
      </c>
      <c r="Q150" s="142">
        <v>0</v>
      </c>
      <c r="R150" s="142">
        <f t="shared" ref="R150:R181" si="32">Q150*H150</f>
        <v>0</v>
      </c>
      <c r="S150" s="142">
        <v>0</v>
      </c>
      <c r="T150" s="143">
        <f t="shared" ref="T150:T181" si="33">S150*H150</f>
        <v>0</v>
      </c>
      <c r="AR150" s="144" t="s">
        <v>207</v>
      </c>
      <c r="AT150" s="144" t="s">
        <v>202</v>
      </c>
      <c r="AU150" s="144" t="s">
        <v>83</v>
      </c>
      <c r="AY150" s="18" t="s">
        <v>201</v>
      </c>
      <c r="BE150" s="145">
        <f t="shared" ref="BE150:BE181" si="34">IF(N150="základní",J150,0)</f>
        <v>0</v>
      </c>
      <c r="BF150" s="145">
        <f t="shared" ref="BF150:BF181" si="35">IF(N150="snížená",J150,0)</f>
        <v>0</v>
      </c>
      <c r="BG150" s="145">
        <f t="shared" ref="BG150:BG181" si="36">IF(N150="zákl. přenesená",J150,0)</f>
        <v>0</v>
      </c>
      <c r="BH150" s="145">
        <f t="shared" ref="BH150:BH181" si="37">IF(N150="sníž. přenesená",J150,0)</f>
        <v>0</v>
      </c>
      <c r="BI150" s="145">
        <f t="shared" ref="BI150:BI181" si="38">IF(N150="nulová",J150,0)</f>
        <v>0</v>
      </c>
      <c r="BJ150" s="18" t="s">
        <v>83</v>
      </c>
      <c r="BK150" s="145">
        <f t="shared" ref="BK150:BK181" si="39">ROUND(I150*H150,2)</f>
        <v>0</v>
      </c>
      <c r="BL150" s="18" t="s">
        <v>207</v>
      </c>
      <c r="BM150" s="144" t="s">
        <v>1367</v>
      </c>
    </row>
    <row r="151" spans="2:65" s="1" customFormat="1" ht="16.5" customHeight="1">
      <c r="B151" s="132"/>
      <c r="C151" s="133" t="s">
        <v>520</v>
      </c>
      <c r="D151" s="133" t="s">
        <v>202</v>
      </c>
      <c r="E151" s="134" t="s">
        <v>1368</v>
      </c>
      <c r="F151" s="135" t="s">
        <v>1369</v>
      </c>
      <c r="G151" s="136" t="s">
        <v>500</v>
      </c>
      <c r="H151" s="137">
        <v>94</v>
      </c>
      <c r="I151" s="138"/>
      <c r="J151" s="139">
        <f t="shared" si="30"/>
        <v>0</v>
      </c>
      <c r="K151" s="135" t="s">
        <v>1233</v>
      </c>
      <c r="L151" s="33"/>
      <c r="M151" s="140" t="s">
        <v>3</v>
      </c>
      <c r="N151" s="141" t="s">
        <v>47</v>
      </c>
      <c r="P151" s="142">
        <f t="shared" si="31"/>
        <v>0</v>
      </c>
      <c r="Q151" s="142">
        <v>0</v>
      </c>
      <c r="R151" s="142">
        <f t="shared" si="32"/>
        <v>0</v>
      </c>
      <c r="S151" s="142">
        <v>0</v>
      </c>
      <c r="T151" s="143">
        <f t="shared" si="33"/>
        <v>0</v>
      </c>
      <c r="AR151" s="144" t="s">
        <v>207</v>
      </c>
      <c r="AT151" s="144" t="s">
        <v>202</v>
      </c>
      <c r="AU151" s="144" t="s">
        <v>83</v>
      </c>
      <c r="AY151" s="18" t="s">
        <v>201</v>
      </c>
      <c r="BE151" s="145">
        <f t="shared" si="34"/>
        <v>0</v>
      </c>
      <c r="BF151" s="145">
        <f t="shared" si="35"/>
        <v>0</v>
      </c>
      <c r="BG151" s="145">
        <f t="shared" si="36"/>
        <v>0</v>
      </c>
      <c r="BH151" s="145">
        <f t="shared" si="37"/>
        <v>0</v>
      </c>
      <c r="BI151" s="145">
        <f t="shared" si="38"/>
        <v>0</v>
      </c>
      <c r="BJ151" s="18" t="s">
        <v>83</v>
      </c>
      <c r="BK151" s="145">
        <f t="shared" si="39"/>
        <v>0</v>
      </c>
      <c r="BL151" s="18" t="s">
        <v>207</v>
      </c>
      <c r="BM151" s="144" t="s">
        <v>1370</v>
      </c>
    </row>
    <row r="152" spans="2:65" s="1" customFormat="1" ht="16.5" customHeight="1">
      <c r="B152" s="132"/>
      <c r="C152" s="133" t="s">
        <v>524</v>
      </c>
      <c r="D152" s="133" t="s">
        <v>202</v>
      </c>
      <c r="E152" s="134" t="s">
        <v>1371</v>
      </c>
      <c r="F152" s="135" t="s">
        <v>1372</v>
      </c>
      <c r="G152" s="136" t="s">
        <v>500</v>
      </c>
      <c r="H152" s="137">
        <v>95.88</v>
      </c>
      <c r="I152" s="138"/>
      <c r="J152" s="139">
        <f t="shared" si="30"/>
        <v>0</v>
      </c>
      <c r="K152" s="135" t="s">
        <v>1233</v>
      </c>
      <c r="L152" s="33"/>
      <c r="M152" s="140" t="s">
        <v>3</v>
      </c>
      <c r="N152" s="141" t="s">
        <v>47</v>
      </c>
      <c r="P152" s="142">
        <f t="shared" si="31"/>
        <v>0</v>
      </c>
      <c r="Q152" s="142">
        <v>0</v>
      </c>
      <c r="R152" s="142">
        <f t="shared" si="32"/>
        <v>0</v>
      </c>
      <c r="S152" s="142">
        <v>0</v>
      </c>
      <c r="T152" s="143">
        <f t="shared" si="33"/>
        <v>0</v>
      </c>
      <c r="AR152" s="144" t="s">
        <v>207</v>
      </c>
      <c r="AT152" s="144" t="s">
        <v>202</v>
      </c>
      <c r="AU152" s="144" t="s">
        <v>83</v>
      </c>
      <c r="AY152" s="18" t="s">
        <v>201</v>
      </c>
      <c r="BE152" s="145">
        <f t="shared" si="34"/>
        <v>0</v>
      </c>
      <c r="BF152" s="145">
        <f t="shared" si="35"/>
        <v>0</v>
      </c>
      <c r="BG152" s="145">
        <f t="shared" si="36"/>
        <v>0</v>
      </c>
      <c r="BH152" s="145">
        <f t="shared" si="37"/>
        <v>0</v>
      </c>
      <c r="BI152" s="145">
        <f t="shared" si="38"/>
        <v>0</v>
      </c>
      <c r="BJ152" s="18" t="s">
        <v>83</v>
      </c>
      <c r="BK152" s="145">
        <f t="shared" si="39"/>
        <v>0</v>
      </c>
      <c r="BL152" s="18" t="s">
        <v>207</v>
      </c>
      <c r="BM152" s="144" t="s">
        <v>1373</v>
      </c>
    </row>
    <row r="153" spans="2:65" s="1" customFormat="1" ht="16.5" customHeight="1">
      <c r="B153" s="132"/>
      <c r="C153" s="133" t="s">
        <v>529</v>
      </c>
      <c r="D153" s="133" t="s">
        <v>202</v>
      </c>
      <c r="E153" s="134" t="s">
        <v>1374</v>
      </c>
      <c r="F153" s="135" t="s">
        <v>1375</v>
      </c>
      <c r="G153" s="136" t="s">
        <v>500</v>
      </c>
      <c r="H153" s="137">
        <v>234</v>
      </c>
      <c r="I153" s="138"/>
      <c r="J153" s="139">
        <f t="shared" si="30"/>
        <v>0</v>
      </c>
      <c r="K153" s="135" t="s">
        <v>1233</v>
      </c>
      <c r="L153" s="33"/>
      <c r="M153" s="140" t="s">
        <v>3</v>
      </c>
      <c r="N153" s="141" t="s">
        <v>47</v>
      </c>
      <c r="P153" s="142">
        <f t="shared" si="31"/>
        <v>0</v>
      </c>
      <c r="Q153" s="142">
        <v>0</v>
      </c>
      <c r="R153" s="142">
        <f t="shared" si="32"/>
        <v>0</v>
      </c>
      <c r="S153" s="142">
        <v>0</v>
      </c>
      <c r="T153" s="143">
        <f t="shared" si="33"/>
        <v>0</v>
      </c>
      <c r="AR153" s="144" t="s">
        <v>207</v>
      </c>
      <c r="AT153" s="144" t="s">
        <v>202</v>
      </c>
      <c r="AU153" s="144" t="s">
        <v>83</v>
      </c>
      <c r="AY153" s="18" t="s">
        <v>201</v>
      </c>
      <c r="BE153" s="145">
        <f t="shared" si="34"/>
        <v>0</v>
      </c>
      <c r="BF153" s="145">
        <f t="shared" si="35"/>
        <v>0</v>
      </c>
      <c r="BG153" s="145">
        <f t="shared" si="36"/>
        <v>0</v>
      </c>
      <c r="BH153" s="145">
        <f t="shared" si="37"/>
        <v>0</v>
      </c>
      <c r="BI153" s="145">
        <f t="shared" si="38"/>
        <v>0</v>
      </c>
      <c r="BJ153" s="18" t="s">
        <v>83</v>
      </c>
      <c r="BK153" s="145">
        <f t="shared" si="39"/>
        <v>0</v>
      </c>
      <c r="BL153" s="18" t="s">
        <v>207</v>
      </c>
      <c r="BM153" s="144" t="s">
        <v>1376</v>
      </c>
    </row>
    <row r="154" spans="2:65" s="1" customFormat="1" ht="16.5" customHeight="1">
      <c r="B154" s="132"/>
      <c r="C154" s="133" t="s">
        <v>535</v>
      </c>
      <c r="D154" s="133" t="s">
        <v>202</v>
      </c>
      <c r="E154" s="134" t="s">
        <v>1377</v>
      </c>
      <c r="F154" s="135" t="s">
        <v>1378</v>
      </c>
      <c r="G154" s="136" t="s">
        <v>500</v>
      </c>
      <c r="H154" s="137">
        <v>238.68</v>
      </c>
      <c r="I154" s="138"/>
      <c r="J154" s="139">
        <f t="shared" si="30"/>
        <v>0</v>
      </c>
      <c r="K154" s="135" t="s">
        <v>1233</v>
      </c>
      <c r="L154" s="33"/>
      <c r="M154" s="140" t="s">
        <v>3</v>
      </c>
      <c r="N154" s="141" t="s">
        <v>47</v>
      </c>
      <c r="P154" s="142">
        <f t="shared" si="31"/>
        <v>0</v>
      </c>
      <c r="Q154" s="142">
        <v>0</v>
      </c>
      <c r="R154" s="142">
        <f t="shared" si="32"/>
        <v>0</v>
      </c>
      <c r="S154" s="142">
        <v>0</v>
      </c>
      <c r="T154" s="143">
        <f t="shared" si="33"/>
        <v>0</v>
      </c>
      <c r="AR154" s="144" t="s">
        <v>207</v>
      </c>
      <c r="AT154" s="144" t="s">
        <v>202</v>
      </c>
      <c r="AU154" s="144" t="s">
        <v>83</v>
      </c>
      <c r="AY154" s="18" t="s">
        <v>201</v>
      </c>
      <c r="BE154" s="145">
        <f t="shared" si="34"/>
        <v>0</v>
      </c>
      <c r="BF154" s="145">
        <f t="shared" si="35"/>
        <v>0</v>
      </c>
      <c r="BG154" s="145">
        <f t="shared" si="36"/>
        <v>0</v>
      </c>
      <c r="BH154" s="145">
        <f t="shared" si="37"/>
        <v>0</v>
      </c>
      <c r="BI154" s="145">
        <f t="shared" si="38"/>
        <v>0</v>
      </c>
      <c r="BJ154" s="18" t="s">
        <v>83</v>
      </c>
      <c r="BK154" s="145">
        <f t="shared" si="39"/>
        <v>0</v>
      </c>
      <c r="BL154" s="18" t="s">
        <v>207</v>
      </c>
      <c r="BM154" s="144" t="s">
        <v>1379</v>
      </c>
    </row>
    <row r="155" spans="2:65" s="1" customFormat="1" ht="16.5" customHeight="1">
      <c r="B155" s="132"/>
      <c r="C155" s="133" t="s">
        <v>540</v>
      </c>
      <c r="D155" s="133" t="s">
        <v>202</v>
      </c>
      <c r="E155" s="134" t="s">
        <v>1380</v>
      </c>
      <c r="F155" s="135" t="s">
        <v>1381</v>
      </c>
      <c r="G155" s="136" t="s">
        <v>500</v>
      </c>
      <c r="H155" s="137">
        <v>51.3</v>
      </c>
      <c r="I155" s="138"/>
      <c r="J155" s="139">
        <f t="shared" si="30"/>
        <v>0</v>
      </c>
      <c r="K155" s="135" t="s">
        <v>1233</v>
      </c>
      <c r="L155" s="33"/>
      <c r="M155" s="140" t="s">
        <v>3</v>
      </c>
      <c r="N155" s="141" t="s">
        <v>47</v>
      </c>
      <c r="P155" s="142">
        <f t="shared" si="31"/>
        <v>0</v>
      </c>
      <c r="Q155" s="142">
        <v>0</v>
      </c>
      <c r="R155" s="142">
        <f t="shared" si="32"/>
        <v>0</v>
      </c>
      <c r="S155" s="142">
        <v>0</v>
      </c>
      <c r="T155" s="143">
        <f t="shared" si="33"/>
        <v>0</v>
      </c>
      <c r="AR155" s="144" t="s">
        <v>207</v>
      </c>
      <c r="AT155" s="144" t="s">
        <v>202</v>
      </c>
      <c r="AU155" s="144" t="s">
        <v>83</v>
      </c>
      <c r="AY155" s="18" t="s">
        <v>201</v>
      </c>
      <c r="BE155" s="145">
        <f t="shared" si="34"/>
        <v>0</v>
      </c>
      <c r="BF155" s="145">
        <f t="shared" si="35"/>
        <v>0</v>
      </c>
      <c r="BG155" s="145">
        <f t="shared" si="36"/>
        <v>0</v>
      </c>
      <c r="BH155" s="145">
        <f t="shared" si="37"/>
        <v>0</v>
      </c>
      <c r="BI155" s="145">
        <f t="shared" si="38"/>
        <v>0</v>
      </c>
      <c r="BJ155" s="18" t="s">
        <v>83</v>
      </c>
      <c r="BK155" s="145">
        <f t="shared" si="39"/>
        <v>0</v>
      </c>
      <c r="BL155" s="18" t="s">
        <v>207</v>
      </c>
      <c r="BM155" s="144" t="s">
        <v>1382</v>
      </c>
    </row>
    <row r="156" spans="2:65" s="1" customFormat="1" ht="16.5" customHeight="1">
      <c r="B156" s="132"/>
      <c r="C156" s="133" t="s">
        <v>545</v>
      </c>
      <c r="D156" s="133" t="s">
        <v>202</v>
      </c>
      <c r="E156" s="134" t="s">
        <v>1383</v>
      </c>
      <c r="F156" s="135" t="s">
        <v>1384</v>
      </c>
      <c r="G156" s="136" t="s">
        <v>500</v>
      </c>
      <c r="H156" s="137">
        <v>52.326000000000001</v>
      </c>
      <c r="I156" s="138"/>
      <c r="J156" s="139">
        <f t="shared" si="30"/>
        <v>0</v>
      </c>
      <c r="K156" s="135" t="s">
        <v>1233</v>
      </c>
      <c r="L156" s="33"/>
      <c r="M156" s="140" t="s">
        <v>3</v>
      </c>
      <c r="N156" s="141" t="s">
        <v>47</v>
      </c>
      <c r="P156" s="142">
        <f t="shared" si="31"/>
        <v>0</v>
      </c>
      <c r="Q156" s="142">
        <v>0</v>
      </c>
      <c r="R156" s="142">
        <f t="shared" si="32"/>
        <v>0</v>
      </c>
      <c r="S156" s="142">
        <v>0</v>
      </c>
      <c r="T156" s="143">
        <f t="shared" si="33"/>
        <v>0</v>
      </c>
      <c r="AR156" s="144" t="s">
        <v>207</v>
      </c>
      <c r="AT156" s="144" t="s">
        <v>202</v>
      </c>
      <c r="AU156" s="144" t="s">
        <v>83</v>
      </c>
      <c r="AY156" s="18" t="s">
        <v>201</v>
      </c>
      <c r="BE156" s="145">
        <f t="shared" si="34"/>
        <v>0</v>
      </c>
      <c r="BF156" s="145">
        <f t="shared" si="35"/>
        <v>0</v>
      </c>
      <c r="BG156" s="145">
        <f t="shared" si="36"/>
        <v>0</v>
      </c>
      <c r="BH156" s="145">
        <f t="shared" si="37"/>
        <v>0</v>
      </c>
      <c r="BI156" s="145">
        <f t="shared" si="38"/>
        <v>0</v>
      </c>
      <c r="BJ156" s="18" t="s">
        <v>83</v>
      </c>
      <c r="BK156" s="145">
        <f t="shared" si="39"/>
        <v>0</v>
      </c>
      <c r="BL156" s="18" t="s">
        <v>207</v>
      </c>
      <c r="BM156" s="144" t="s">
        <v>1385</v>
      </c>
    </row>
    <row r="157" spans="2:65" s="1" customFormat="1" ht="16.5" customHeight="1">
      <c r="B157" s="132"/>
      <c r="C157" s="133" t="s">
        <v>552</v>
      </c>
      <c r="D157" s="133" t="s">
        <v>202</v>
      </c>
      <c r="E157" s="134" t="s">
        <v>1386</v>
      </c>
      <c r="F157" s="135" t="s">
        <v>1387</v>
      </c>
      <c r="G157" s="136" t="s">
        <v>727</v>
      </c>
      <c r="H157" s="137">
        <v>4</v>
      </c>
      <c r="I157" s="138"/>
      <c r="J157" s="139">
        <f t="shared" si="30"/>
        <v>0</v>
      </c>
      <c r="K157" s="135" t="s">
        <v>1233</v>
      </c>
      <c r="L157" s="33"/>
      <c r="M157" s="140" t="s">
        <v>3</v>
      </c>
      <c r="N157" s="141" t="s">
        <v>47</v>
      </c>
      <c r="P157" s="142">
        <f t="shared" si="31"/>
        <v>0</v>
      </c>
      <c r="Q157" s="142">
        <v>0</v>
      </c>
      <c r="R157" s="142">
        <f t="shared" si="32"/>
        <v>0</v>
      </c>
      <c r="S157" s="142">
        <v>0</v>
      </c>
      <c r="T157" s="143">
        <f t="shared" si="33"/>
        <v>0</v>
      </c>
      <c r="AR157" s="144" t="s">
        <v>207</v>
      </c>
      <c r="AT157" s="144" t="s">
        <v>202</v>
      </c>
      <c r="AU157" s="144" t="s">
        <v>83</v>
      </c>
      <c r="AY157" s="18" t="s">
        <v>201</v>
      </c>
      <c r="BE157" s="145">
        <f t="shared" si="34"/>
        <v>0</v>
      </c>
      <c r="BF157" s="145">
        <f t="shared" si="35"/>
        <v>0</v>
      </c>
      <c r="BG157" s="145">
        <f t="shared" si="36"/>
        <v>0</v>
      </c>
      <c r="BH157" s="145">
        <f t="shared" si="37"/>
        <v>0</v>
      </c>
      <c r="BI157" s="145">
        <f t="shared" si="38"/>
        <v>0</v>
      </c>
      <c r="BJ157" s="18" t="s">
        <v>83</v>
      </c>
      <c r="BK157" s="145">
        <f t="shared" si="39"/>
        <v>0</v>
      </c>
      <c r="BL157" s="18" t="s">
        <v>207</v>
      </c>
      <c r="BM157" s="144" t="s">
        <v>1388</v>
      </c>
    </row>
    <row r="158" spans="2:65" s="1" customFormat="1" ht="16.5" customHeight="1">
      <c r="B158" s="132"/>
      <c r="C158" s="133" t="s">
        <v>557</v>
      </c>
      <c r="D158" s="133" t="s">
        <v>202</v>
      </c>
      <c r="E158" s="134" t="s">
        <v>1389</v>
      </c>
      <c r="F158" s="135" t="s">
        <v>1390</v>
      </c>
      <c r="G158" s="136" t="s">
        <v>382</v>
      </c>
      <c r="H158" s="137">
        <v>2</v>
      </c>
      <c r="I158" s="138"/>
      <c r="J158" s="139">
        <f t="shared" si="30"/>
        <v>0</v>
      </c>
      <c r="K158" s="135" t="s">
        <v>1233</v>
      </c>
      <c r="L158" s="33"/>
      <c r="M158" s="140" t="s">
        <v>3</v>
      </c>
      <c r="N158" s="141" t="s">
        <v>47</v>
      </c>
      <c r="P158" s="142">
        <f t="shared" si="31"/>
        <v>0</v>
      </c>
      <c r="Q158" s="142">
        <v>0</v>
      </c>
      <c r="R158" s="142">
        <f t="shared" si="32"/>
        <v>0</v>
      </c>
      <c r="S158" s="142">
        <v>0</v>
      </c>
      <c r="T158" s="143">
        <f t="shared" si="33"/>
        <v>0</v>
      </c>
      <c r="AR158" s="144" t="s">
        <v>207</v>
      </c>
      <c r="AT158" s="144" t="s">
        <v>202</v>
      </c>
      <c r="AU158" s="144" t="s">
        <v>83</v>
      </c>
      <c r="AY158" s="18" t="s">
        <v>201</v>
      </c>
      <c r="BE158" s="145">
        <f t="shared" si="34"/>
        <v>0</v>
      </c>
      <c r="BF158" s="145">
        <f t="shared" si="35"/>
        <v>0</v>
      </c>
      <c r="BG158" s="145">
        <f t="shared" si="36"/>
        <v>0</v>
      </c>
      <c r="BH158" s="145">
        <f t="shared" si="37"/>
        <v>0</v>
      </c>
      <c r="BI158" s="145">
        <f t="shared" si="38"/>
        <v>0</v>
      </c>
      <c r="BJ158" s="18" t="s">
        <v>83</v>
      </c>
      <c r="BK158" s="145">
        <f t="shared" si="39"/>
        <v>0</v>
      </c>
      <c r="BL158" s="18" t="s">
        <v>207</v>
      </c>
      <c r="BM158" s="144" t="s">
        <v>1391</v>
      </c>
    </row>
    <row r="159" spans="2:65" s="1" customFormat="1" ht="16.5" customHeight="1">
      <c r="B159" s="132"/>
      <c r="C159" s="133" t="s">
        <v>564</v>
      </c>
      <c r="D159" s="133" t="s">
        <v>202</v>
      </c>
      <c r="E159" s="134" t="s">
        <v>1392</v>
      </c>
      <c r="F159" s="135" t="s">
        <v>1393</v>
      </c>
      <c r="G159" s="136" t="s">
        <v>382</v>
      </c>
      <c r="H159" s="137">
        <v>2</v>
      </c>
      <c r="I159" s="138"/>
      <c r="J159" s="139">
        <f t="shared" si="30"/>
        <v>0</v>
      </c>
      <c r="K159" s="135" t="s">
        <v>1233</v>
      </c>
      <c r="L159" s="33"/>
      <c r="M159" s="140" t="s">
        <v>3</v>
      </c>
      <c r="N159" s="141" t="s">
        <v>47</v>
      </c>
      <c r="P159" s="142">
        <f t="shared" si="31"/>
        <v>0</v>
      </c>
      <c r="Q159" s="142">
        <v>0</v>
      </c>
      <c r="R159" s="142">
        <f t="shared" si="32"/>
        <v>0</v>
      </c>
      <c r="S159" s="142">
        <v>0</v>
      </c>
      <c r="T159" s="143">
        <f t="shared" si="33"/>
        <v>0</v>
      </c>
      <c r="AR159" s="144" t="s">
        <v>207</v>
      </c>
      <c r="AT159" s="144" t="s">
        <v>202</v>
      </c>
      <c r="AU159" s="144" t="s">
        <v>83</v>
      </c>
      <c r="AY159" s="18" t="s">
        <v>201</v>
      </c>
      <c r="BE159" s="145">
        <f t="shared" si="34"/>
        <v>0</v>
      </c>
      <c r="BF159" s="145">
        <f t="shared" si="35"/>
        <v>0</v>
      </c>
      <c r="BG159" s="145">
        <f t="shared" si="36"/>
        <v>0</v>
      </c>
      <c r="BH159" s="145">
        <f t="shared" si="37"/>
        <v>0</v>
      </c>
      <c r="BI159" s="145">
        <f t="shared" si="38"/>
        <v>0</v>
      </c>
      <c r="BJ159" s="18" t="s">
        <v>83</v>
      </c>
      <c r="BK159" s="145">
        <f t="shared" si="39"/>
        <v>0</v>
      </c>
      <c r="BL159" s="18" t="s">
        <v>207</v>
      </c>
      <c r="BM159" s="144" t="s">
        <v>1394</v>
      </c>
    </row>
    <row r="160" spans="2:65" s="1" customFormat="1" ht="16.5" customHeight="1">
      <c r="B160" s="132"/>
      <c r="C160" s="133" t="s">
        <v>573</v>
      </c>
      <c r="D160" s="133" t="s">
        <v>202</v>
      </c>
      <c r="E160" s="134" t="s">
        <v>1395</v>
      </c>
      <c r="F160" s="135" t="s">
        <v>1396</v>
      </c>
      <c r="G160" s="136" t="s">
        <v>382</v>
      </c>
      <c r="H160" s="137">
        <v>2</v>
      </c>
      <c r="I160" s="138"/>
      <c r="J160" s="139">
        <f t="shared" si="30"/>
        <v>0</v>
      </c>
      <c r="K160" s="135" t="s">
        <v>1233</v>
      </c>
      <c r="L160" s="33"/>
      <c r="M160" s="140" t="s">
        <v>3</v>
      </c>
      <c r="N160" s="141" t="s">
        <v>47</v>
      </c>
      <c r="P160" s="142">
        <f t="shared" si="31"/>
        <v>0</v>
      </c>
      <c r="Q160" s="142">
        <v>0</v>
      </c>
      <c r="R160" s="142">
        <f t="shared" si="32"/>
        <v>0</v>
      </c>
      <c r="S160" s="142">
        <v>0</v>
      </c>
      <c r="T160" s="143">
        <f t="shared" si="33"/>
        <v>0</v>
      </c>
      <c r="AR160" s="144" t="s">
        <v>207</v>
      </c>
      <c r="AT160" s="144" t="s">
        <v>202</v>
      </c>
      <c r="AU160" s="144" t="s">
        <v>83</v>
      </c>
      <c r="AY160" s="18" t="s">
        <v>201</v>
      </c>
      <c r="BE160" s="145">
        <f t="shared" si="34"/>
        <v>0</v>
      </c>
      <c r="BF160" s="145">
        <f t="shared" si="35"/>
        <v>0</v>
      </c>
      <c r="BG160" s="145">
        <f t="shared" si="36"/>
        <v>0</v>
      </c>
      <c r="BH160" s="145">
        <f t="shared" si="37"/>
        <v>0</v>
      </c>
      <c r="BI160" s="145">
        <f t="shared" si="38"/>
        <v>0</v>
      </c>
      <c r="BJ160" s="18" t="s">
        <v>83</v>
      </c>
      <c r="BK160" s="145">
        <f t="shared" si="39"/>
        <v>0</v>
      </c>
      <c r="BL160" s="18" t="s">
        <v>207</v>
      </c>
      <c r="BM160" s="144" t="s">
        <v>1397</v>
      </c>
    </row>
    <row r="161" spans="2:65" s="1" customFormat="1" ht="16.5" customHeight="1">
      <c r="B161" s="132"/>
      <c r="C161" s="133" t="s">
        <v>582</v>
      </c>
      <c r="D161" s="133" t="s">
        <v>202</v>
      </c>
      <c r="E161" s="134" t="s">
        <v>1398</v>
      </c>
      <c r="F161" s="135" t="s">
        <v>1399</v>
      </c>
      <c r="G161" s="136" t="s">
        <v>382</v>
      </c>
      <c r="H161" s="137">
        <v>2</v>
      </c>
      <c r="I161" s="138"/>
      <c r="J161" s="139">
        <f t="shared" si="30"/>
        <v>0</v>
      </c>
      <c r="K161" s="135" t="s">
        <v>1233</v>
      </c>
      <c r="L161" s="33"/>
      <c r="M161" s="140" t="s">
        <v>3</v>
      </c>
      <c r="N161" s="141" t="s">
        <v>47</v>
      </c>
      <c r="P161" s="142">
        <f t="shared" si="31"/>
        <v>0</v>
      </c>
      <c r="Q161" s="142">
        <v>0</v>
      </c>
      <c r="R161" s="142">
        <f t="shared" si="32"/>
        <v>0</v>
      </c>
      <c r="S161" s="142">
        <v>0</v>
      </c>
      <c r="T161" s="143">
        <f t="shared" si="33"/>
        <v>0</v>
      </c>
      <c r="AR161" s="144" t="s">
        <v>207</v>
      </c>
      <c r="AT161" s="144" t="s">
        <v>202</v>
      </c>
      <c r="AU161" s="144" t="s">
        <v>83</v>
      </c>
      <c r="AY161" s="18" t="s">
        <v>201</v>
      </c>
      <c r="BE161" s="145">
        <f t="shared" si="34"/>
        <v>0</v>
      </c>
      <c r="BF161" s="145">
        <f t="shared" si="35"/>
        <v>0</v>
      </c>
      <c r="BG161" s="145">
        <f t="shared" si="36"/>
        <v>0</v>
      </c>
      <c r="BH161" s="145">
        <f t="shared" si="37"/>
        <v>0</v>
      </c>
      <c r="BI161" s="145">
        <f t="shared" si="38"/>
        <v>0</v>
      </c>
      <c r="BJ161" s="18" t="s">
        <v>83</v>
      </c>
      <c r="BK161" s="145">
        <f t="shared" si="39"/>
        <v>0</v>
      </c>
      <c r="BL161" s="18" t="s">
        <v>207</v>
      </c>
      <c r="BM161" s="144" t="s">
        <v>1400</v>
      </c>
    </row>
    <row r="162" spans="2:65" s="1" customFormat="1" ht="16.5" customHeight="1">
      <c r="B162" s="132"/>
      <c r="C162" s="133" t="s">
        <v>591</v>
      </c>
      <c r="D162" s="133" t="s">
        <v>202</v>
      </c>
      <c r="E162" s="134" t="s">
        <v>1401</v>
      </c>
      <c r="F162" s="135" t="s">
        <v>1402</v>
      </c>
      <c r="G162" s="136" t="s">
        <v>382</v>
      </c>
      <c r="H162" s="137">
        <v>5</v>
      </c>
      <c r="I162" s="138"/>
      <c r="J162" s="139">
        <f t="shared" si="30"/>
        <v>0</v>
      </c>
      <c r="K162" s="135" t="s">
        <v>1233</v>
      </c>
      <c r="L162" s="33"/>
      <c r="M162" s="140" t="s">
        <v>3</v>
      </c>
      <c r="N162" s="141" t="s">
        <v>47</v>
      </c>
      <c r="P162" s="142">
        <f t="shared" si="31"/>
        <v>0</v>
      </c>
      <c r="Q162" s="142">
        <v>0</v>
      </c>
      <c r="R162" s="142">
        <f t="shared" si="32"/>
        <v>0</v>
      </c>
      <c r="S162" s="142">
        <v>0</v>
      </c>
      <c r="T162" s="143">
        <f t="shared" si="33"/>
        <v>0</v>
      </c>
      <c r="AR162" s="144" t="s">
        <v>207</v>
      </c>
      <c r="AT162" s="144" t="s">
        <v>202</v>
      </c>
      <c r="AU162" s="144" t="s">
        <v>83</v>
      </c>
      <c r="AY162" s="18" t="s">
        <v>201</v>
      </c>
      <c r="BE162" s="145">
        <f t="shared" si="34"/>
        <v>0</v>
      </c>
      <c r="BF162" s="145">
        <f t="shared" si="35"/>
        <v>0</v>
      </c>
      <c r="BG162" s="145">
        <f t="shared" si="36"/>
        <v>0</v>
      </c>
      <c r="BH162" s="145">
        <f t="shared" si="37"/>
        <v>0</v>
      </c>
      <c r="BI162" s="145">
        <f t="shared" si="38"/>
        <v>0</v>
      </c>
      <c r="BJ162" s="18" t="s">
        <v>83</v>
      </c>
      <c r="BK162" s="145">
        <f t="shared" si="39"/>
        <v>0</v>
      </c>
      <c r="BL162" s="18" t="s">
        <v>207</v>
      </c>
      <c r="BM162" s="144" t="s">
        <v>1403</v>
      </c>
    </row>
    <row r="163" spans="2:65" s="1" customFormat="1" ht="16.5" customHeight="1">
      <c r="B163" s="132"/>
      <c r="C163" s="133" t="s">
        <v>597</v>
      </c>
      <c r="D163" s="133" t="s">
        <v>202</v>
      </c>
      <c r="E163" s="134" t="s">
        <v>1404</v>
      </c>
      <c r="F163" s="135" t="s">
        <v>1405</v>
      </c>
      <c r="G163" s="136" t="s">
        <v>382</v>
      </c>
      <c r="H163" s="137">
        <v>5</v>
      </c>
      <c r="I163" s="138"/>
      <c r="J163" s="139">
        <f t="shared" si="30"/>
        <v>0</v>
      </c>
      <c r="K163" s="135" t="s">
        <v>1233</v>
      </c>
      <c r="L163" s="33"/>
      <c r="M163" s="140" t="s">
        <v>3</v>
      </c>
      <c r="N163" s="141" t="s">
        <v>47</v>
      </c>
      <c r="P163" s="142">
        <f t="shared" si="31"/>
        <v>0</v>
      </c>
      <c r="Q163" s="142">
        <v>0</v>
      </c>
      <c r="R163" s="142">
        <f t="shared" si="32"/>
        <v>0</v>
      </c>
      <c r="S163" s="142">
        <v>0</v>
      </c>
      <c r="T163" s="143">
        <f t="shared" si="33"/>
        <v>0</v>
      </c>
      <c r="AR163" s="144" t="s">
        <v>207</v>
      </c>
      <c r="AT163" s="144" t="s">
        <v>202</v>
      </c>
      <c r="AU163" s="144" t="s">
        <v>83</v>
      </c>
      <c r="AY163" s="18" t="s">
        <v>201</v>
      </c>
      <c r="BE163" s="145">
        <f t="shared" si="34"/>
        <v>0</v>
      </c>
      <c r="BF163" s="145">
        <f t="shared" si="35"/>
        <v>0</v>
      </c>
      <c r="BG163" s="145">
        <f t="shared" si="36"/>
        <v>0</v>
      </c>
      <c r="BH163" s="145">
        <f t="shared" si="37"/>
        <v>0</v>
      </c>
      <c r="BI163" s="145">
        <f t="shared" si="38"/>
        <v>0</v>
      </c>
      <c r="BJ163" s="18" t="s">
        <v>83</v>
      </c>
      <c r="BK163" s="145">
        <f t="shared" si="39"/>
        <v>0</v>
      </c>
      <c r="BL163" s="18" t="s">
        <v>207</v>
      </c>
      <c r="BM163" s="144" t="s">
        <v>1406</v>
      </c>
    </row>
    <row r="164" spans="2:65" s="1" customFormat="1" ht="16.5" customHeight="1">
      <c r="B164" s="132"/>
      <c r="C164" s="133" t="s">
        <v>605</v>
      </c>
      <c r="D164" s="133" t="s">
        <v>202</v>
      </c>
      <c r="E164" s="134" t="s">
        <v>1407</v>
      </c>
      <c r="F164" s="135" t="s">
        <v>1408</v>
      </c>
      <c r="G164" s="136" t="s">
        <v>382</v>
      </c>
      <c r="H164" s="137">
        <v>2</v>
      </c>
      <c r="I164" s="138"/>
      <c r="J164" s="139">
        <f t="shared" si="30"/>
        <v>0</v>
      </c>
      <c r="K164" s="135" t="s">
        <v>1233</v>
      </c>
      <c r="L164" s="33"/>
      <c r="M164" s="140" t="s">
        <v>3</v>
      </c>
      <c r="N164" s="141" t="s">
        <v>47</v>
      </c>
      <c r="P164" s="142">
        <f t="shared" si="31"/>
        <v>0</v>
      </c>
      <c r="Q164" s="142">
        <v>0</v>
      </c>
      <c r="R164" s="142">
        <f t="shared" si="32"/>
        <v>0</v>
      </c>
      <c r="S164" s="142">
        <v>0</v>
      </c>
      <c r="T164" s="143">
        <f t="shared" si="33"/>
        <v>0</v>
      </c>
      <c r="AR164" s="144" t="s">
        <v>207</v>
      </c>
      <c r="AT164" s="144" t="s">
        <v>202</v>
      </c>
      <c r="AU164" s="144" t="s">
        <v>83</v>
      </c>
      <c r="AY164" s="18" t="s">
        <v>201</v>
      </c>
      <c r="BE164" s="145">
        <f t="shared" si="34"/>
        <v>0</v>
      </c>
      <c r="BF164" s="145">
        <f t="shared" si="35"/>
        <v>0</v>
      </c>
      <c r="BG164" s="145">
        <f t="shared" si="36"/>
        <v>0</v>
      </c>
      <c r="BH164" s="145">
        <f t="shared" si="37"/>
        <v>0</v>
      </c>
      <c r="BI164" s="145">
        <f t="shared" si="38"/>
        <v>0</v>
      </c>
      <c r="BJ164" s="18" t="s">
        <v>83</v>
      </c>
      <c r="BK164" s="145">
        <f t="shared" si="39"/>
        <v>0</v>
      </c>
      <c r="BL164" s="18" t="s">
        <v>207</v>
      </c>
      <c r="BM164" s="144" t="s">
        <v>1409</v>
      </c>
    </row>
    <row r="165" spans="2:65" s="1" customFormat="1" ht="16.5" customHeight="1">
      <c r="B165" s="132"/>
      <c r="C165" s="133" t="s">
        <v>1410</v>
      </c>
      <c r="D165" s="133" t="s">
        <v>202</v>
      </c>
      <c r="E165" s="134" t="s">
        <v>1411</v>
      </c>
      <c r="F165" s="135" t="s">
        <v>1412</v>
      </c>
      <c r="G165" s="136" t="s">
        <v>382</v>
      </c>
      <c r="H165" s="137">
        <v>2</v>
      </c>
      <c r="I165" s="138"/>
      <c r="J165" s="139">
        <f t="shared" si="30"/>
        <v>0</v>
      </c>
      <c r="K165" s="135" t="s">
        <v>1233</v>
      </c>
      <c r="L165" s="33"/>
      <c r="M165" s="140" t="s">
        <v>3</v>
      </c>
      <c r="N165" s="141" t="s">
        <v>47</v>
      </c>
      <c r="P165" s="142">
        <f t="shared" si="31"/>
        <v>0</v>
      </c>
      <c r="Q165" s="142">
        <v>0</v>
      </c>
      <c r="R165" s="142">
        <f t="shared" si="32"/>
        <v>0</v>
      </c>
      <c r="S165" s="142">
        <v>0</v>
      </c>
      <c r="T165" s="143">
        <f t="shared" si="33"/>
        <v>0</v>
      </c>
      <c r="AR165" s="144" t="s">
        <v>207</v>
      </c>
      <c r="AT165" s="144" t="s">
        <v>202</v>
      </c>
      <c r="AU165" s="144" t="s">
        <v>83</v>
      </c>
      <c r="AY165" s="18" t="s">
        <v>201</v>
      </c>
      <c r="BE165" s="145">
        <f t="shared" si="34"/>
        <v>0</v>
      </c>
      <c r="BF165" s="145">
        <f t="shared" si="35"/>
        <v>0</v>
      </c>
      <c r="BG165" s="145">
        <f t="shared" si="36"/>
        <v>0</v>
      </c>
      <c r="BH165" s="145">
        <f t="shared" si="37"/>
        <v>0</v>
      </c>
      <c r="BI165" s="145">
        <f t="shared" si="38"/>
        <v>0</v>
      </c>
      <c r="BJ165" s="18" t="s">
        <v>83</v>
      </c>
      <c r="BK165" s="145">
        <f t="shared" si="39"/>
        <v>0</v>
      </c>
      <c r="BL165" s="18" t="s">
        <v>207</v>
      </c>
      <c r="BM165" s="144" t="s">
        <v>1413</v>
      </c>
    </row>
    <row r="166" spans="2:65" s="1" customFormat="1" ht="16.5" customHeight="1">
      <c r="B166" s="132"/>
      <c r="C166" s="133" t="s">
        <v>1414</v>
      </c>
      <c r="D166" s="133" t="s">
        <v>202</v>
      </c>
      <c r="E166" s="134" t="s">
        <v>1415</v>
      </c>
      <c r="F166" s="135" t="s">
        <v>1416</v>
      </c>
      <c r="G166" s="136" t="s">
        <v>382</v>
      </c>
      <c r="H166" s="137">
        <v>3</v>
      </c>
      <c r="I166" s="138"/>
      <c r="J166" s="139">
        <f t="shared" si="30"/>
        <v>0</v>
      </c>
      <c r="K166" s="135" t="s">
        <v>1233</v>
      </c>
      <c r="L166" s="33"/>
      <c r="M166" s="140" t="s">
        <v>3</v>
      </c>
      <c r="N166" s="141" t="s">
        <v>47</v>
      </c>
      <c r="P166" s="142">
        <f t="shared" si="31"/>
        <v>0</v>
      </c>
      <c r="Q166" s="142">
        <v>0</v>
      </c>
      <c r="R166" s="142">
        <f t="shared" si="32"/>
        <v>0</v>
      </c>
      <c r="S166" s="142">
        <v>0</v>
      </c>
      <c r="T166" s="143">
        <f t="shared" si="33"/>
        <v>0</v>
      </c>
      <c r="AR166" s="144" t="s">
        <v>207</v>
      </c>
      <c r="AT166" s="144" t="s">
        <v>202</v>
      </c>
      <c r="AU166" s="144" t="s">
        <v>83</v>
      </c>
      <c r="AY166" s="18" t="s">
        <v>201</v>
      </c>
      <c r="BE166" s="145">
        <f t="shared" si="34"/>
        <v>0</v>
      </c>
      <c r="BF166" s="145">
        <f t="shared" si="35"/>
        <v>0</v>
      </c>
      <c r="BG166" s="145">
        <f t="shared" si="36"/>
        <v>0</v>
      </c>
      <c r="BH166" s="145">
        <f t="shared" si="37"/>
        <v>0</v>
      </c>
      <c r="BI166" s="145">
        <f t="shared" si="38"/>
        <v>0</v>
      </c>
      <c r="BJ166" s="18" t="s">
        <v>83</v>
      </c>
      <c r="BK166" s="145">
        <f t="shared" si="39"/>
        <v>0</v>
      </c>
      <c r="BL166" s="18" t="s">
        <v>207</v>
      </c>
      <c r="BM166" s="144" t="s">
        <v>1417</v>
      </c>
    </row>
    <row r="167" spans="2:65" s="1" customFormat="1" ht="16.5" customHeight="1">
      <c r="B167" s="132"/>
      <c r="C167" s="133" t="s">
        <v>1418</v>
      </c>
      <c r="D167" s="133" t="s">
        <v>202</v>
      </c>
      <c r="E167" s="134" t="s">
        <v>1419</v>
      </c>
      <c r="F167" s="135" t="s">
        <v>1420</v>
      </c>
      <c r="G167" s="136" t="s">
        <v>382</v>
      </c>
      <c r="H167" s="137">
        <v>1</v>
      </c>
      <c r="I167" s="138"/>
      <c r="J167" s="139">
        <f t="shared" si="30"/>
        <v>0</v>
      </c>
      <c r="K167" s="135" t="s">
        <v>1233</v>
      </c>
      <c r="L167" s="33"/>
      <c r="M167" s="140" t="s">
        <v>3</v>
      </c>
      <c r="N167" s="141" t="s">
        <v>47</v>
      </c>
      <c r="P167" s="142">
        <f t="shared" si="31"/>
        <v>0</v>
      </c>
      <c r="Q167" s="142">
        <v>0</v>
      </c>
      <c r="R167" s="142">
        <f t="shared" si="32"/>
        <v>0</v>
      </c>
      <c r="S167" s="142">
        <v>0</v>
      </c>
      <c r="T167" s="143">
        <f t="shared" si="33"/>
        <v>0</v>
      </c>
      <c r="AR167" s="144" t="s">
        <v>207</v>
      </c>
      <c r="AT167" s="144" t="s">
        <v>202</v>
      </c>
      <c r="AU167" s="144" t="s">
        <v>83</v>
      </c>
      <c r="AY167" s="18" t="s">
        <v>201</v>
      </c>
      <c r="BE167" s="145">
        <f t="shared" si="34"/>
        <v>0</v>
      </c>
      <c r="BF167" s="145">
        <f t="shared" si="35"/>
        <v>0</v>
      </c>
      <c r="BG167" s="145">
        <f t="shared" si="36"/>
        <v>0</v>
      </c>
      <c r="BH167" s="145">
        <f t="shared" si="37"/>
        <v>0</v>
      </c>
      <c r="BI167" s="145">
        <f t="shared" si="38"/>
        <v>0</v>
      </c>
      <c r="BJ167" s="18" t="s">
        <v>83</v>
      </c>
      <c r="BK167" s="145">
        <f t="shared" si="39"/>
        <v>0</v>
      </c>
      <c r="BL167" s="18" t="s">
        <v>207</v>
      </c>
      <c r="BM167" s="144" t="s">
        <v>1421</v>
      </c>
    </row>
    <row r="168" spans="2:65" s="1" customFormat="1" ht="16.5" customHeight="1">
      <c r="B168" s="132"/>
      <c r="C168" s="133" t="s">
        <v>1422</v>
      </c>
      <c r="D168" s="133" t="s">
        <v>202</v>
      </c>
      <c r="E168" s="134" t="s">
        <v>1423</v>
      </c>
      <c r="F168" s="135" t="s">
        <v>1424</v>
      </c>
      <c r="G168" s="136" t="s">
        <v>382</v>
      </c>
      <c r="H168" s="137">
        <v>2</v>
      </c>
      <c r="I168" s="138"/>
      <c r="J168" s="139">
        <f t="shared" si="30"/>
        <v>0</v>
      </c>
      <c r="K168" s="135" t="s">
        <v>1233</v>
      </c>
      <c r="L168" s="33"/>
      <c r="M168" s="140" t="s">
        <v>3</v>
      </c>
      <c r="N168" s="141" t="s">
        <v>47</v>
      </c>
      <c r="P168" s="142">
        <f t="shared" si="31"/>
        <v>0</v>
      </c>
      <c r="Q168" s="142">
        <v>0</v>
      </c>
      <c r="R168" s="142">
        <f t="shared" si="32"/>
        <v>0</v>
      </c>
      <c r="S168" s="142">
        <v>0</v>
      </c>
      <c r="T168" s="143">
        <f t="shared" si="33"/>
        <v>0</v>
      </c>
      <c r="AR168" s="144" t="s">
        <v>207</v>
      </c>
      <c r="AT168" s="144" t="s">
        <v>202</v>
      </c>
      <c r="AU168" s="144" t="s">
        <v>83</v>
      </c>
      <c r="AY168" s="18" t="s">
        <v>201</v>
      </c>
      <c r="BE168" s="145">
        <f t="shared" si="34"/>
        <v>0</v>
      </c>
      <c r="BF168" s="145">
        <f t="shared" si="35"/>
        <v>0</v>
      </c>
      <c r="BG168" s="145">
        <f t="shared" si="36"/>
        <v>0</v>
      </c>
      <c r="BH168" s="145">
        <f t="shared" si="37"/>
        <v>0</v>
      </c>
      <c r="BI168" s="145">
        <f t="shared" si="38"/>
        <v>0</v>
      </c>
      <c r="BJ168" s="18" t="s">
        <v>83</v>
      </c>
      <c r="BK168" s="145">
        <f t="shared" si="39"/>
        <v>0</v>
      </c>
      <c r="BL168" s="18" t="s">
        <v>207</v>
      </c>
      <c r="BM168" s="144" t="s">
        <v>1425</v>
      </c>
    </row>
    <row r="169" spans="2:65" s="1" customFormat="1" ht="16.5" customHeight="1">
      <c r="B169" s="132"/>
      <c r="C169" s="133" t="s">
        <v>1426</v>
      </c>
      <c r="D169" s="133" t="s">
        <v>202</v>
      </c>
      <c r="E169" s="134" t="s">
        <v>1427</v>
      </c>
      <c r="F169" s="135" t="s">
        <v>1428</v>
      </c>
      <c r="G169" s="136" t="s">
        <v>382</v>
      </c>
      <c r="H169" s="137">
        <v>1</v>
      </c>
      <c r="I169" s="138"/>
      <c r="J169" s="139">
        <f t="shared" si="30"/>
        <v>0</v>
      </c>
      <c r="K169" s="135" t="s">
        <v>1233</v>
      </c>
      <c r="L169" s="33"/>
      <c r="M169" s="140" t="s">
        <v>3</v>
      </c>
      <c r="N169" s="141" t="s">
        <v>47</v>
      </c>
      <c r="P169" s="142">
        <f t="shared" si="31"/>
        <v>0</v>
      </c>
      <c r="Q169" s="142">
        <v>0</v>
      </c>
      <c r="R169" s="142">
        <f t="shared" si="32"/>
        <v>0</v>
      </c>
      <c r="S169" s="142">
        <v>0</v>
      </c>
      <c r="T169" s="143">
        <f t="shared" si="33"/>
        <v>0</v>
      </c>
      <c r="AR169" s="144" t="s">
        <v>207</v>
      </c>
      <c r="AT169" s="144" t="s">
        <v>202</v>
      </c>
      <c r="AU169" s="144" t="s">
        <v>83</v>
      </c>
      <c r="AY169" s="18" t="s">
        <v>201</v>
      </c>
      <c r="BE169" s="145">
        <f t="shared" si="34"/>
        <v>0</v>
      </c>
      <c r="BF169" s="145">
        <f t="shared" si="35"/>
        <v>0</v>
      </c>
      <c r="BG169" s="145">
        <f t="shared" si="36"/>
        <v>0</v>
      </c>
      <c r="BH169" s="145">
        <f t="shared" si="37"/>
        <v>0</v>
      </c>
      <c r="BI169" s="145">
        <f t="shared" si="38"/>
        <v>0</v>
      </c>
      <c r="BJ169" s="18" t="s">
        <v>83</v>
      </c>
      <c r="BK169" s="145">
        <f t="shared" si="39"/>
        <v>0</v>
      </c>
      <c r="BL169" s="18" t="s">
        <v>207</v>
      </c>
      <c r="BM169" s="144" t="s">
        <v>1429</v>
      </c>
    </row>
    <row r="170" spans="2:65" s="1" customFormat="1" ht="16.5" customHeight="1">
      <c r="B170" s="132"/>
      <c r="C170" s="133" t="s">
        <v>1430</v>
      </c>
      <c r="D170" s="133" t="s">
        <v>202</v>
      </c>
      <c r="E170" s="134" t="s">
        <v>1431</v>
      </c>
      <c r="F170" s="135" t="s">
        <v>1432</v>
      </c>
      <c r="G170" s="136" t="s">
        <v>382</v>
      </c>
      <c r="H170" s="137">
        <v>1</v>
      </c>
      <c r="I170" s="138"/>
      <c r="J170" s="139">
        <f t="shared" si="30"/>
        <v>0</v>
      </c>
      <c r="K170" s="135" t="s">
        <v>1233</v>
      </c>
      <c r="L170" s="33"/>
      <c r="M170" s="140" t="s">
        <v>3</v>
      </c>
      <c r="N170" s="141" t="s">
        <v>47</v>
      </c>
      <c r="P170" s="142">
        <f t="shared" si="31"/>
        <v>0</v>
      </c>
      <c r="Q170" s="142">
        <v>0</v>
      </c>
      <c r="R170" s="142">
        <f t="shared" si="32"/>
        <v>0</v>
      </c>
      <c r="S170" s="142">
        <v>0</v>
      </c>
      <c r="T170" s="143">
        <f t="shared" si="33"/>
        <v>0</v>
      </c>
      <c r="AR170" s="144" t="s">
        <v>207</v>
      </c>
      <c r="AT170" s="144" t="s">
        <v>202</v>
      </c>
      <c r="AU170" s="144" t="s">
        <v>83</v>
      </c>
      <c r="AY170" s="18" t="s">
        <v>201</v>
      </c>
      <c r="BE170" s="145">
        <f t="shared" si="34"/>
        <v>0</v>
      </c>
      <c r="BF170" s="145">
        <f t="shared" si="35"/>
        <v>0</v>
      </c>
      <c r="BG170" s="145">
        <f t="shared" si="36"/>
        <v>0</v>
      </c>
      <c r="BH170" s="145">
        <f t="shared" si="37"/>
        <v>0</v>
      </c>
      <c r="BI170" s="145">
        <f t="shared" si="38"/>
        <v>0</v>
      </c>
      <c r="BJ170" s="18" t="s">
        <v>83</v>
      </c>
      <c r="BK170" s="145">
        <f t="shared" si="39"/>
        <v>0</v>
      </c>
      <c r="BL170" s="18" t="s">
        <v>207</v>
      </c>
      <c r="BM170" s="144" t="s">
        <v>1433</v>
      </c>
    </row>
    <row r="171" spans="2:65" s="1" customFormat="1" ht="16.5" customHeight="1">
      <c r="B171" s="132"/>
      <c r="C171" s="133" t="s">
        <v>1434</v>
      </c>
      <c r="D171" s="133" t="s">
        <v>202</v>
      </c>
      <c r="E171" s="134" t="s">
        <v>1435</v>
      </c>
      <c r="F171" s="135" t="s">
        <v>1436</v>
      </c>
      <c r="G171" s="136" t="s">
        <v>727</v>
      </c>
      <c r="H171" s="137">
        <v>13</v>
      </c>
      <c r="I171" s="138"/>
      <c r="J171" s="139">
        <f t="shared" si="30"/>
        <v>0</v>
      </c>
      <c r="K171" s="135" t="s">
        <v>1233</v>
      </c>
      <c r="L171" s="33"/>
      <c r="M171" s="140" t="s">
        <v>3</v>
      </c>
      <c r="N171" s="141" t="s">
        <v>47</v>
      </c>
      <c r="P171" s="142">
        <f t="shared" si="31"/>
        <v>0</v>
      </c>
      <c r="Q171" s="142">
        <v>0</v>
      </c>
      <c r="R171" s="142">
        <f t="shared" si="32"/>
        <v>0</v>
      </c>
      <c r="S171" s="142">
        <v>0</v>
      </c>
      <c r="T171" s="143">
        <f t="shared" si="33"/>
        <v>0</v>
      </c>
      <c r="AR171" s="144" t="s">
        <v>207</v>
      </c>
      <c r="AT171" s="144" t="s">
        <v>202</v>
      </c>
      <c r="AU171" s="144" t="s">
        <v>83</v>
      </c>
      <c r="AY171" s="18" t="s">
        <v>201</v>
      </c>
      <c r="BE171" s="145">
        <f t="shared" si="34"/>
        <v>0</v>
      </c>
      <c r="BF171" s="145">
        <f t="shared" si="35"/>
        <v>0</v>
      </c>
      <c r="BG171" s="145">
        <f t="shared" si="36"/>
        <v>0</v>
      </c>
      <c r="BH171" s="145">
        <f t="shared" si="37"/>
        <v>0</v>
      </c>
      <c r="BI171" s="145">
        <f t="shared" si="38"/>
        <v>0</v>
      </c>
      <c r="BJ171" s="18" t="s">
        <v>83</v>
      </c>
      <c r="BK171" s="145">
        <f t="shared" si="39"/>
        <v>0</v>
      </c>
      <c r="BL171" s="18" t="s">
        <v>207</v>
      </c>
      <c r="BM171" s="144" t="s">
        <v>1437</v>
      </c>
    </row>
    <row r="172" spans="2:65" s="1" customFormat="1" ht="16.5" customHeight="1">
      <c r="B172" s="132"/>
      <c r="C172" s="133" t="s">
        <v>1438</v>
      </c>
      <c r="D172" s="133" t="s">
        <v>202</v>
      </c>
      <c r="E172" s="134" t="s">
        <v>1439</v>
      </c>
      <c r="F172" s="135" t="s">
        <v>1440</v>
      </c>
      <c r="G172" s="136" t="s">
        <v>382</v>
      </c>
      <c r="H172" s="137">
        <v>2</v>
      </c>
      <c r="I172" s="138"/>
      <c r="J172" s="139">
        <f t="shared" si="30"/>
        <v>0</v>
      </c>
      <c r="K172" s="135" t="s">
        <v>1233</v>
      </c>
      <c r="L172" s="33"/>
      <c r="M172" s="140" t="s">
        <v>3</v>
      </c>
      <c r="N172" s="141" t="s">
        <v>47</v>
      </c>
      <c r="P172" s="142">
        <f t="shared" si="31"/>
        <v>0</v>
      </c>
      <c r="Q172" s="142">
        <v>0</v>
      </c>
      <c r="R172" s="142">
        <f t="shared" si="32"/>
        <v>0</v>
      </c>
      <c r="S172" s="142">
        <v>0</v>
      </c>
      <c r="T172" s="143">
        <f t="shared" si="33"/>
        <v>0</v>
      </c>
      <c r="AR172" s="144" t="s">
        <v>207</v>
      </c>
      <c r="AT172" s="144" t="s">
        <v>202</v>
      </c>
      <c r="AU172" s="144" t="s">
        <v>83</v>
      </c>
      <c r="AY172" s="18" t="s">
        <v>201</v>
      </c>
      <c r="BE172" s="145">
        <f t="shared" si="34"/>
        <v>0</v>
      </c>
      <c r="BF172" s="145">
        <f t="shared" si="35"/>
        <v>0</v>
      </c>
      <c r="BG172" s="145">
        <f t="shared" si="36"/>
        <v>0</v>
      </c>
      <c r="BH172" s="145">
        <f t="shared" si="37"/>
        <v>0</v>
      </c>
      <c r="BI172" s="145">
        <f t="shared" si="38"/>
        <v>0</v>
      </c>
      <c r="BJ172" s="18" t="s">
        <v>83</v>
      </c>
      <c r="BK172" s="145">
        <f t="shared" si="39"/>
        <v>0</v>
      </c>
      <c r="BL172" s="18" t="s">
        <v>207</v>
      </c>
      <c r="BM172" s="144" t="s">
        <v>1441</v>
      </c>
    </row>
    <row r="173" spans="2:65" s="1" customFormat="1" ht="16.5" customHeight="1">
      <c r="B173" s="132"/>
      <c r="C173" s="133" t="s">
        <v>1442</v>
      </c>
      <c r="D173" s="133" t="s">
        <v>202</v>
      </c>
      <c r="E173" s="134" t="s">
        <v>1443</v>
      </c>
      <c r="F173" s="135" t="s">
        <v>1444</v>
      </c>
      <c r="G173" s="136" t="s">
        <v>382</v>
      </c>
      <c r="H173" s="137">
        <v>2</v>
      </c>
      <c r="I173" s="138"/>
      <c r="J173" s="139">
        <f t="shared" si="30"/>
        <v>0</v>
      </c>
      <c r="K173" s="135" t="s">
        <v>1233</v>
      </c>
      <c r="L173" s="33"/>
      <c r="M173" s="140" t="s">
        <v>3</v>
      </c>
      <c r="N173" s="141" t="s">
        <v>47</v>
      </c>
      <c r="P173" s="142">
        <f t="shared" si="31"/>
        <v>0</v>
      </c>
      <c r="Q173" s="142">
        <v>0</v>
      </c>
      <c r="R173" s="142">
        <f t="shared" si="32"/>
        <v>0</v>
      </c>
      <c r="S173" s="142">
        <v>0</v>
      </c>
      <c r="T173" s="143">
        <f t="shared" si="33"/>
        <v>0</v>
      </c>
      <c r="AR173" s="144" t="s">
        <v>207</v>
      </c>
      <c r="AT173" s="144" t="s">
        <v>202</v>
      </c>
      <c r="AU173" s="144" t="s">
        <v>83</v>
      </c>
      <c r="AY173" s="18" t="s">
        <v>201</v>
      </c>
      <c r="BE173" s="145">
        <f t="shared" si="34"/>
        <v>0</v>
      </c>
      <c r="BF173" s="145">
        <f t="shared" si="35"/>
        <v>0</v>
      </c>
      <c r="BG173" s="145">
        <f t="shared" si="36"/>
        <v>0</v>
      </c>
      <c r="BH173" s="145">
        <f t="shared" si="37"/>
        <v>0</v>
      </c>
      <c r="BI173" s="145">
        <f t="shared" si="38"/>
        <v>0</v>
      </c>
      <c r="BJ173" s="18" t="s">
        <v>83</v>
      </c>
      <c r="BK173" s="145">
        <f t="shared" si="39"/>
        <v>0</v>
      </c>
      <c r="BL173" s="18" t="s">
        <v>207</v>
      </c>
      <c r="BM173" s="144" t="s">
        <v>1445</v>
      </c>
    </row>
    <row r="174" spans="2:65" s="1" customFormat="1" ht="16.5" customHeight="1">
      <c r="B174" s="132"/>
      <c r="C174" s="133" t="s">
        <v>1446</v>
      </c>
      <c r="D174" s="133" t="s">
        <v>202</v>
      </c>
      <c r="E174" s="134" t="s">
        <v>1447</v>
      </c>
      <c r="F174" s="135" t="s">
        <v>1448</v>
      </c>
      <c r="G174" s="136" t="s">
        <v>382</v>
      </c>
      <c r="H174" s="137">
        <v>2</v>
      </c>
      <c r="I174" s="138"/>
      <c r="J174" s="139">
        <f t="shared" si="30"/>
        <v>0</v>
      </c>
      <c r="K174" s="135" t="s">
        <v>1233</v>
      </c>
      <c r="L174" s="33"/>
      <c r="M174" s="140" t="s">
        <v>3</v>
      </c>
      <c r="N174" s="141" t="s">
        <v>47</v>
      </c>
      <c r="P174" s="142">
        <f t="shared" si="31"/>
        <v>0</v>
      </c>
      <c r="Q174" s="142">
        <v>0</v>
      </c>
      <c r="R174" s="142">
        <f t="shared" si="32"/>
        <v>0</v>
      </c>
      <c r="S174" s="142">
        <v>0</v>
      </c>
      <c r="T174" s="143">
        <f t="shared" si="33"/>
        <v>0</v>
      </c>
      <c r="AR174" s="144" t="s">
        <v>207</v>
      </c>
      <c r="AT174" s="144" t="s">
        <v>202</v>
      </c>
      <c r="AU174" s="144" t="s">
        <v>83</v>
      </c>
      <c r="AY174" s="18" t="s">
        <v>201</v>
      </c>
      <c r="BE174" s="145">
        <f t="shared" si="34"/>
        <v>0</v>
      </c>
      <c r="BF174" s="145">
        <f t="shared" si="35"/>
        <v>0</v>
      </c>
      <c r="BG174" s="145">
        <f t="shared" si="36"/>
        <v>0</v>
      </c>
      <c r="BH174" s="145">
        <f t="shared" si="37"/>
        <v>0</v>
      </c>
      <c r="BI174" s="145">
        <f t="shared" si="38"/>
        <v>0</v>
      </c>
      <c r="BJ174" s="18" t="s">
        <v>83</v>
      </c>
      <c r="BK174" s="145">
        <f t="shared" si="39"/>
        <v>0</v>
      </c>
      <c r="BL174" s="18" t="s">
        <v>207</v>
      </c>
      <c r="BM174" s="144" t="s">
        <v>1449</v>
      </c>
    </row>
    <row r="175" spans="2:65" s="1" customFormat="1" ht="16.5" customHeight="1">
      <c r="B175" s="132"/>
      <c r="C175" s="133" t="s">
        <v>1450</v>
      </c>
      <c r="D175" s="133" t="s">
        <v>202</v>
      </c>
      <c r="E175" s="134" t="s">
        <v>1451</v>
      </c>
      <c r="F175" s="135" t="s">
        <v>1452</v>
      </c>
      <c r="G175" s="136" t="s">
        <v>382</v>
      </c>
      <c r="H175" s="137">
        <v>2</v>
      </c>
      <c r="I175" s="138"/>
      <c r="J175" s="139">
        <f t="shared" si="30"/>
        <v>0</v>
      </c>
      <c r="K175" s="135" t="s">
        <v>1233</v>
      </c>
      <c r="L175" s="33"/>
      <c r="M175" s="140" t="s">
        <v>3</v>
      </c>
      <c r="N175" s="141" t="s">
        <v>47</v>
      </c>
      <c r="P175" s="142">
        <f t="shared" si="31"/>
        <v>0</v>
      </c>
      <c r="Q175" s="142">
        <v>0</v>
      </c>
      <c r="R175" s="142">
        <f t="shared" si="32"/>
        <v>0</v>
      </c>
      <c r="S175" s="142">
        <v>0</v>
      </c>
      <c r="T175" s="143">
        <f t="shared" si="33"/>
        <v>0</v>
      </c>
      <c r="AR175" s="144" t="s">
        <v>207</v>
      </c>
      <c r="AT175" s="144" t="s">
        <v>202</v>
      </c>
      <c r="AU175" s="144" t="s">
        <v>83</v>
      </c>
      <c r="AY175" s="18" t="s">
        <v>201</v>
      </c>
      <c r="BE175" s="145">
        <f t="shared" si="34"/>
        <v>0</v>
      </c>
      <c r="BF175" s="145">
        <f t="shared" si="35"/>
        <v>0</v>
      </c>
      <c r="BG175" s="145">
        <f t="shared" si="36"/>
        <v>0</v>
      </c>
      <c r="BH175" s="145">
        <f t="shared" si="37"/>
        <v>0</v>
      </c>
      <c r="BI175" s="145">
        <f t="shared" si="38"/>
        <v>0</v>
      </c>
      <c r="BJ175" s="18" t="s">
        <v>83</v>
      </c>
      <c r="BK175" s="145">
        <f t="shared" si="39"/>
        <v>0</v>
      </c>
      <c r="BL175" s="18" t="s">
        <v>207</v>
      </c>
      <c r="BM175" s="144" t="s">
        <v>1453</v>
      </c>
    </row>
    <row r="176" spans="2:65" s="1" customFormat="1" ht="16.5" customHeight="1">
      <c r="B176" s="132"/>
      <c r="C176" s="133" t="s">
        <v>1454</v>
      </c>
      <c r="D176" s="133" t="s">
        <v>202</v>
      </c>
      <c r="E176" s="134" t="s">
        <v>1455</v>
      </c>
      <c r="F176" s="135" t="s">
        <v>1456</v>
      </c>
      <c r="G176" s="136" t="s">
        <v>382</v>
      </c>
      <c r="H176" s="137">
        <v>4</v>
      </c>
      <c r="I176" s="138"/>
      <c r="J176" s="139">
        <f t="shared" si="30"/>
        <v>0</v>
      </c>
      <c r="K176" s="135" t="s">
        <v>1233</v>
      </c>
      <c r="L176" s="33"/>
      <c r="M176" s="140" t="s">
        <v>3</v>
      </c>
      <c r="N176" s="141" t="s">
        <v>47</v>
      </c>
      <c r="P176" s="142">
        <f t="shared" si="31"/>
        <v>0</v>
      </c>
      <c r="Q176" s="142">
        <v>0</v>
      </c>
      <c r="R176" s="142">
        <f t="shared" si="32"/>
        <v>0</v>
      </c>
      <c r="S176" s="142">
        <v>0</v>
      </c>
      <c r="T176" s="143">
        <f t="shared" si="33"/>
        <v>0</v>
      </c>
      <c r="AR176" s="144" t="s">
        <v>207</v>
      </c>
      <c r="AT176" s="144" t="s">
        <v>202</v>
      </c>
      <c r="AU176" s="144" t="s">
        <v>83</v>
      </c>
      <c r="AY176" s="18" t="s">
        <v>201</v>
      </c>
      <c r="BE176" s="145">
        <f t="shared" si="34"/>
        <v>0</v>
      </c>
      <c r="BF176" s="145">
        <f t="shared" si="35"/>
        <v>0</v>
      </c>
      <c r="BG176" s="145">
        <f t="shared" si="36"/>
        <v>0</v>
      </c>
      <c r="BH176" s="145">
        <f t="shared" si="37"/>
        <v>0</v>
      </c>
      <c r="BI176" s="145">
        <f t="shared" si="38"/>
        <v>0</v>
      </c>
      <c r="BJ176" s="18" t="s">
        <v>83</v>
      </c>
      <c r="BK176" s="145">
        <f t="shared" si="39"/>
        <v>0</v>
      </c>
      <c r="BL176" s="18" t="s">
        <v>207</v>
      </c>
      <c r="BM176" s="144" t="s">
        <v>1457</v>
      </c>
    </row>
    <row r="177" spans="2:65" s="1" customFormat="1" ht="16.5" customHeight="1">
      <c r="B177" s="132"/>
      <c r="C177" s="133" t="s">
        <v>1458</v>
      </c>
      <c r="D177" s="133" t="s">
        <v>202</v>
      </c>
      <c r="E177" s="134" t="s">
        <v>1459</v>
      </c>
      <c r="F177" s="135" t="s">
        <v>1460</v>
      </c>
      <c r="G177" s="136" t="s">
        <v>382</v>
      </c>
      <c r="H177" s="137">
        <v>2</v>
      </c>
      <c r="I177" s="138"/>
      <c r="J177" s="139">
        <f t="shared" si="30"/>
        <v>0</v>
      </c>
      <c r="K177" s="135" t="s">
        <v>1233</v>
      </c>
      <c r="L177" s="33"/>
      <c r="M177" s="140" t="s">
        <v>3</v>
      </c>
      <c r="N177" s="141" t="s">
        <v>47</v>
      </c>
      <c r="P177" s="142">
        <f t="shared" si="31"/>
        <v>0</v>
      </c>
      <c r="Q177" s="142">
        <v>0</v>
      </c>
      <c r="R177" s="142">
        <f t="shared" si="32"/>
        <v>0</v>
      </c>
      <c r="S177" s="142">
        <v>0</v>
      </c>
      <c r="T177" s="143">
        <f t="shared" si="33"/>
        <v>0</v>
      </c>
      <c r="AR177" s="144" t="s">
        <v>207</v>
      </c>
      <c r="AT177" s="144" t="s">
        <v>202</v>
      </c>
      <c r="AU177" s="144" t="s">
        <v>83</v>
      </c>
      <c r="AY177" s="18" t="s">
        <v>201</v>
      </c>
      <c r="BE177" s="145">
        <f t="shared" si="34"/>
        <v>0</v>
      </c>
      <c r="BF177" s="145">
        <f t="shared" si="35"/>
        <v>0</v>
      </c>
      <c r="BG177" s="145">
        <f t="shared" si="36"/>
        <v>0</v>
      </c>
      <c r="BH177" s="145">
        <f t="shared" si="37"/>
        <v>0</v>
      </c>
      <c r="BI177" s="145">
        <f t="shared" si="38"/>
        <v>0</v>
      </c>
      <c r="BJ177" s="18" t="s">
        <v>83</v>
      </c>
      <c r="BK177" s="145">
        <f t="shared" si="39"/>
        <v>0</v>
      </c>
      <c r="BL177" s="18" t="s">
        <v>207</v>
      </c>
      <c r="BM177" s="144" t="s">
        <v>1461</v>
      </c>
    </row>
    <row r="178" spans="2:65" s="1" customFormat="1" ht="16.5" customHeight="1">
      <c r="B178" s="132"/>
      <c r="C178" s="133" t="s">
        <v>1462</v>
      </c>
      <c r="D178" s="133" t="s">
        <v>202</v>
      </c>
      <c r="E178" s="134" t="s">
        <v>1463</v>
      </c>
      <c r="F178" s="135" t="s">
        <v>1464</v>
      </c>
      <c r="G178" s="136" t="s">
        <v>382</v>
      </c>
      <c r="H178" s="137">
        <v>2</v>
      </c>
      <c r="I178" s="138"/>
      <c r="J178" s="139">
        <f t="shared" si="30"/>
        <v>0</v>
      </c>
      <c r="K178" s="135" t="s">
        <v>1233</v>
      </c>
      <c r="L178" s="33"/>
      <c r="M178" s="140" t="s">
        <v>3</v>
      </c>
      <c r="N178" s="141" t="s">
        <v>47</v>
      </c>
      <c r="P178" s="142">
        <f t="shared" si="31"/>
        <v>0</v>
      </c>
      <c r="Q178" s="142">
        <v>0</v>
      </c>
      <c r="R178" s="142">
        <f t="shared" si="32"/>
        <v>0</v>
      </c>
      <c r="S178" s="142">
        <v>0</v>
      </c>
      <c r="T178" s="143">
        <f t="shared" si="33"/>
        <v>0</v>
      </c>
      <c r="AR178" s="144" t="s">
        <v>207</v>
      </c>
      <c r="AT178" s="144" t="s">
        <v>202</v>
      </c>
      <c r="AU178" s="144" t="s">
        <v>83</v>
      </c>
      <c r="AY178" s="18" t="s">
        <v>201</v>
      </c>
      <c r="BE178" s="145">
        <f t="shared" si="34"/>
        <v>0</v>
      </c>
      <c r="BF178" s="145">
        <f t="shared" si="35"/>
        <v>0</v>
      </c>
      <c r="BG178" s="145">
        <f t="shared" si="36"/>
        <v>0</v>
      </c>
      <c r="BH178" s="145">
        <f t="shared" si="37"/>
        <v>0</v>
      </c>
      <c r="BI178" s="145">
        <f t="shared" si="38"/>
        <v>0</v>
      </c>
      <c r="BJ178" s="18" t="s">
        <v>83</v>
      </c>
      <c r="BK178" s="145">
        <f t="shared" si="39"/>
        <v>0</v>
      </c>
      <c r="BL178" s="18" t="s">
        <v>207</v>
      </c>
      <c r="BM178" s="144" t="s">
        <v>1465</v>
      </c>
    </row>
    <row r="179" spans="2:65" s="1" customFormat="1" ht="16.5" customHeight="1">
      <c r="B179" s="132"/>
      <c r="C179" s="133" t="s">
        <v>1466</v>
      </c>
      <c r="D179" s="133" t="s">
        <v>202</v>
      </c>
      <c r="E179" s="134" t="s">
        <v>1467</v>
      </c>
      <c r="F179" s="135" t="s">
        <v>1468</v>
      </c>
      <c r="G179" s="136" t="s">
        <v>382</v>
      </c>
      <c r="H179" s="137">
        <v>4</v>
      </c>
      <c r="I179" s="138"/>
      <c r="J179" s="139">
        <f t="shared" si="30"/>
        <v>0</v>
      </c>
      <c r="K179" s="135" t="s">
        <v>1233</v>
      </c>
      <c r="L179" s="33"/>
      <c r="M179" s="140" t="s">
        <v>3</v>
      </c>
      <c r="N179" s="141" t="s">
        <v>47</v>
      </c>
      <c r="P179" s="142">
        <f t="shared" si="31"/>
        <v>0</v>
      </c>
      <c r="Q179" s="142">
        <v>0</v>
      </c>
      <c r="R179" s="142">
        <f t="shared" si="32"/>
        <v>0</v>
      </c>
      <c r="S179" s="142">
        <v>0</v>
      </c>
      <c r="T179" s="143">
        <f t="shared" si="33"/>
        <v>0</v>
      </c>
      <c r="AR179" s="144" t="s">
        <v>207</v>
      </c>
      <c r="AT179" s="144" t="s">
        <v>202</v>
      </c>
      <c r="AU179" s="144" t="s">
        <v>83</v>
      </c>
      <c r="AY179" s="18" t="s">
        <v>201</v>
      </c>
      <c r="BE179" s="145">
        <f t="shared" si="34"/>
        <v>0</v>
      </c>
      <c r="BF179" s="145">
        <f t="shared" si="35"/>
        <v>0</v>
      </c>
      <c r="BG179" s="145">
        <f t="shared" si="36"/>
        <v>0</v>
      </c>
      <c r="BH179" s="145">
        <f t="shared" si="37"/>
        <v>0</v>
      </c>
      <c r="BI179" s="145">
        <f t="shared" si="38"/>
        <v>0</v>
      </c>
      <c r="BJ179" s="18" t="s">
        <v>83</v>
      </c>
      <c r="BK179" s="145">
        <f t="shared" si="39"/>
        <v>0</v>
      </c>
      <c r="BL179" s="18" t="s">
        <v>207</v>
      </c>
      <c r="BM179" s="144" t="s">
        <v>1469</v>
      </c>
    </row>
    <row r="180" spans="2:65" s="1" customFormat="1" ht="16.5" customHeight="1">
      <c r="B180" s="132"/>
      <c r="C180" s="133" t="s">
        <v>1470</v>
      </c>
      <c r="D180" s="133" t="s">
        <v>202</v>
      </c>
      <c r="E180" s="134" t="s">
        <v>1471</v>
      </c>
      <c r="F180" s="135" t="s">
        <v>1472</v>
      </c>
      <c r="G180" s="136" t="s">
        <v>382</v>
      </c>
      <c r="H180" s="137">
        <v>2</v>
      </c>
      <c r="I180" s="138"/>
      <c r="J180" s="139">
        <f t="shared" si="30"/>
        <v>0</v>
      </c>
      <c r="K180" s="135" t="s">
        <v>1233</v>
      </c>
      <c r="L180" s="33"/>
      <c r="M180" s="140" t="s">
        <v>3</v>
      </c>
      <c r="N180" s="141" t="s">
        <v>47</v>
      </c>
      <c r="P180" s="142">
        <f t="shared" si="31"/>
        <v>0</v>
      </c>
      <c r="Q180" s="142">
        <v>0</v>
      </c>
      <c r="R180" s="142">
        <f t="shared" si="32"/>
        <v>0</v>
      </c>
      <c r="S180" s="142">
        <v>0</v>
      </c>
      <c r="T180" s="143">
        <f t="shared" si="33"/>
        <v>0</v>
      </c>
      <c r="AR180" s="144" t="s">
        <v>207</v>
      </c>
      <c r="AT180" s="144" t="s">
        <v>202</v>
      </c>
      <c r="AU180" s="144" t="s">
        <v>83</v>
      </c>
      <c r="AY180" s="18" t="s">
        <v>201</v>
      </c>
      <c r="BE180" s="145">
        <f t="shared" si="34"/>
        <v>0</v>
      </c>
      <c r="BF180" s="145">
        <f t="shared" si="35"/>
        <v>0</v>
      </c>
      <c r="BG180" s="145">
        <f t="shared" si="36"/>
        <v>0</v>
      </c>
      <c r="BH180" s="145">
        <f t="shared" si="37"/>
        <v>0</v>
      </c>
      <c r="BI180" s="145">
        <f t="shared" si="38"/>
        <v>0</v>
      </c>
      <c r="BJ180" s="18" t="s">
        <v>83</v>
      </c>
      <c r="BK180" s="145">
        <f t="shared" si="39"/>
        <v>0</v>
      </c>
      <c r="BL180" s="18" t="s">
        <v>207</v>
      </c>
      <c r="BM180" s="144" t="s">
        <v>1473</v>
      </c>
    </row>
    <row r="181" spans="2:65" s="1" customFormat="1" ht="16.5" customHeight="1">
      <c r="B181" s="132"/>
      <c r="C181" s="133" t="s">
        <v>1474</v>
      </c>
      <c r="D181" s="133" t="s">
        <v>202</v>
      </c>
      <c r="E181" s="134" t="s">
        <v>1475</v>
      </c>
      <c r="F181" s="135" t="s">
        <v>1476</v>
      </c>
      <c r="G181" s="136" t="s">
        <v>382</v>
      </c>
      <c r="H181" s="137">
        <v>1</v>
      </c>
      <c r="I181" s="138"/>
      <c r="J181" s="139">
        <f t="shared" si="30"/>
        <v>0</v>
      </c>
      <c r="K181" s="135" t="s">
        <v>1233</v>
      </c>
      <c r="L181" s="33"/>
      <c r="M181" s="140" t="s">
        <v>3</v>
      </c>
      <c r="N181" s="141" t="s">
        <v>47</v>
      </c>
      <c r="P181" s="142">
        <f t="shared" si="31"/>
        <v>0</v>
      </c>
      <c r="Q181" s="142">
        <v>0</v>
      </c>
      <c r="R181" s="142">
        <f t="shared" si="32"/>
        <v>0</v>
      </c>
      <c r="S181" s="142">
        <v>0</v>
      </c>
      <c r="T181" s="143">
        <f t="shared" si="33"/>
        <v>0</v>
      </c>
      <c r="AR181" s="144" t="s">
        <v>207</v>
      </c>
      <c r="AT181" s="144" t="s">
        <v>202</v>
      </c>
      <c r="AU181" s="144" t="s">
        <v>83</v>
      </c>
      <c r="AY181" s="18" t="s">
        <v>201</v>
      </c>
      <c r="BE181" s="145">
        <f t="shared" si="34"/>
        <v>0</v>
      </c>
      <c r="BF181" s="145">
        <f t="shared" si="35"/>
        <v>0</v>
      </c>
      <c r="BG181" s="145">
        <f t="shared" si="36"/>
        <v>0</v>
      </c>
      <c r="BH181" s="145">
        <f t="shared" si="37"/>
        <v>0</v>
      </c>
      <c r="BI181" s="145">
        <f t="shared" si="38"/>
        <v>0</v>
      </c>
      <c r="BJ181" s="18" t="s">
        <v>83</v>
      </c>
      <c r="BK181" s="145">
        <f t="shared" si="39"/>
        <v>0</v>
      </c>
      <c r="BL181" s="18" t="s">
        <v>207</v>
      </c>
      <c r="BM181" s="144" t="s">
        <v>1477</v>
      </c>
    </row>
    <row r="182" spans="2:65" s="1" customFormat="1" ht="16.5" customHeight="1">
      <c r="B182" s="132"/>
      <c r="C182" s="133" t="s">
        <v>1478</v>
      </c>
      <c r="D182" s="133" t="s">
        <v>202</v>
      </c>
      <c r="E182" s="134" t="s">
        <v>1479</v>
      </c>
      <c r="F182" s="135" t="s">
        <v>1480</v>
      </c>
      <c r="G182" s="136" t="s">
        <v>382</v>
      </c>
      <c r="H182" s="137">
        <v>1</v>
      </c>
      <c r="I182" s="138"/>
      <c r="J182" s="139">
        <f t="shared" ref="J182:J212" si="40">ROUND(I182*H182,2)</f>
        <v>0</v>
      </c>
      <c r="K182" s="135" t="s">
        <v>1233</v>
      </c>
      <c r="L182" s="33"/>
      <c r="M182" s="140" t="s">
        <v>3</v>
      </c>
      <c r="N182" s="141" t="s">
        <v>47</v>
      </c>
      <c r="P182" s="142">
        <f t="shared" ref="P182:P212" si="41">O182*H182</f>
        <v>0</v>
      </c>
      <c r="Q182" s="142">
        <v>0</v>
      </c>
      <c r="R182" s="142">
        <f t="shared" ref="R182:R212" si="42">Q182*H182</f>
        <v>0</v>
      </c>
      <c r="S182" s="142">
        <v>0</v>
      </c>
      <c r="T182" s="143">
        <f t="shared" ref="T182:T212" si="43">S182*H182</f>
        <v>0</v>
      </c>
      <c r="AR182" s="144" t="s">
        <v>207</v>
      </c>
      <c r="AT182" s="144" t="s">
        <v>202</v>
      </c>
      <c r="AU182" s="144" t="s">
        <v>83</v>
      </c>
      <c r="AY182" s="18" t="s">
        <v>201</v>
      </c>
      <c r="BE182" s="145">
        <f t="shared" ref="BE182:BE212" si="44">IF(N182="základní",J182,0)</f>
        <v>0</v>
      </c>
      <c r="BF182" s="145">
        <f t="shared" ref="BF182:BF212" si="45">IF(N182="snížená",J182,0)</f>
        <v>0</v>
      </c>
      <c r="BG182" s="145">
        <f t="shared" ref="BG182:BG212" si="46">IF(N182="zákl. přenesená",J182,0)</f>
        <v>0</v>
      </c>
      <c r="BH182" s="145">
        <f t="shared" ref="BH182:BH212" si="47">IF(N182="sníž. přenesená",J182,0)</f>
        <v>0</v>
      </c>
      <c r="BI182" s="145">
        <f t="shared" ref="BI182:BI212" si="48">IF(N182="nulová",J182,0)</f>
        <v>0</v>
      </c>
      <c r="BJ182" s="18" t="s">
        <v>83</v>
      </c>
      <c r="BK182" s="145">
        <f t="shared" ref="BK182:BK212" si="49">ROUND(I182*H182,2)</f>
        <v>0</v>
      </c>
      <c r="BL182" s="18" t="s">
        <v>207</v>
      </c>
      <c r="BM182" s="144" t="s">
        <v>1481</v>
      </c>
    </row>
    <row r="183" spans="2:65" s="1" customFormat="1" ht="16.5" customHeight="1">
      <c r="B183" s="132"/>
      <c r="C183" s="133" t="s">
        <v>1482</v>
      </c>
      <c r="D183" s="133" t="s">
        <v>202</v>
      </c>
      <c r="E183" s="134" t="s">
        <v>1483</v>
      </c>
      <c r="F183" s="135" t="s">
        <v>1484</v>
      </c>
      <c r="G183" s="136" t="s">
        <v>382</v>
      </c>
      <c r="H183" s="137">
        <v>10</v>
      </c>
      <c r="I183" s="138"/>
      <c r="J183" s="139">
        <f t="shared" si="40"/>
        <v>0</v>
      </c>
      <c r="K183" s="135" t="s">
        <v>1233</v>
      </c>
      <c r="L183" s="33"/>
      <c r="M183" s="140" t="s">
        <v>3</v>
      </c>
      <c r="N183" s="141" t="s">
        <v>47</v>
      </c>
      <c r="P183" s="142">
        <f t="shared" si="41"/>
        <v>0</v>
      </c>
      <c r="Q183" s="142">
        <v>0</v>
      </c>
      <c r="R183" s="142">
        <f t="shared" si="42"/>
        <v>0</v>
      </c>
      <c r="S183" s="142">
        <v>0</v>
      </c>
      <c r="T183" s="143">
        <f t="shared" si="43"/>
        <v>0</v>
      </c>
      <c r="AR183" s="144" t="s">
        <v>207</v>
      </c>
      <c r="AT183" s="144" t="s">
        <v>202</v>
      </c>
      <c r="AU183" s="144" t="s">
        <v>83</v>
      </c>
      <c r="AY183" s="18" t="s">
        <v>201</v>
      </c>
      <c r="BE183" s="145">
        <f t="shared" si="44"/>
        <v>0</v>
      </c>
      <c r="BF183" s="145">
        <f t="shared" si="45"/>
        <v>0</v>
      </c>
      <c r="BG183" s="145">
        <f t="shared" si="46"/>
        <v>0</v>
      </c>
      <c r="BH183" s="145">
        <f t="shared" si="47"/>
        <v>0</v>
      </c>
      <c r="BI183" s="145">
        <f t="shared" si="48"/>
        <v>0</v>
      </c>
      <c r="BJ183" s="18" t="s">
        <v>83</v>
      </c>
      <c r="BK183" s="145">
        <f t="shared" si="49"/>
        <v>0</v>
      </c>
      <c r="BL183" s="18" t="s">
        <v>207</v>
      </c>
      <c r="BM183" s="144" t="s">
        <v>1485</v>
      </c>
    </row>
    <row r="184" spans="2:65" s="1" customFormat="1" ht="16.5" customHeight="1">
      <c r="B184" s="132"/>
      <c r="C184" s="133" t="s">
        <v>1486</v>
      </c>
      <c r="D184" s="133" t="s">
        <v>202</v>
      </c>
      <c r="E184" s="134" t="s">
        <v>1487</v>
      </c>
      <c r="F184" s="135" t="s">
        <v>1488</v>
      </c>
      <c r="G184" s="136" t="s">
        <v>382</v>
      </c>
      <c r="H184" s="137">
        <v>2</v>
      </c>
      <c r="I184" s="138"/>
      <c r="J184" s="139">
        <f t="shared" si="40"/>
        <v>0</v>
      </c>
      <c r="K184" s="135" t="s">
        <v>1233</v>
      </c>
      <c r="L184" s="33"/>
      <c r="M184" s="140" t="s">
        <v>3</v>
      </c>
      <c r="N184" s="141" t="s">
        <v>47</v>
      </c>
      <c r="P184" s="142">
        <f t="shared" si="41"/>
        <v>0</v>
      </c>
      <c r="Q184" s="142">
        <v>0</v>
      </c>
      <c r="R184" s="142">
        <f t="shared" si="42"/>
        <v>0</v>
      </c>
      <c r="S184" s="142">
        <v>0</v>
      </c>
      <c r="T184" s="143">
        <f t="shared" si="43"/>
        <v>0</v>
      </c>
      <c r="AR184" s="144" t="s">
        <v>207</v>
      </c>
      <c r="AT184" s="144" t="s">
        <v>202</v>
      </c>
      <c r="AU184" s="144" t="s">
        <v>83</v>
      </c>
      <c r="AY184" s="18" t="s">
        <v>201</v>
      </c>
      <c r="BE184" s="145">
        <f t="shared" si="44"/>
        <v>0</v>
      </c>
      <c r="BF184" s="145">
        <f t="shared" si="45"/>
        <v>0</v>
      </c>
      <c r="BG184" s="145">
        <f t="shared" si="46"/>
        <v>0</v>
      </c>
      <c r="BH184" s="145">
        <f t="shared" si="47"/>
        <v>0</v>
      </c>
      <c r="BI184" s="145">
        <f t="shared" si="48"/>
        <v>0</v>
      </c>
      <c r="BJ184" s="18" t="s">
        <v>83</v>
      </c>
      <c r="BK184" s="145">
        <f t="shared" si="49"/>
        <v>0</v>
      </c>
      <c r="BL184" s="18" t="s">
        <v>207</v>
      </c>
      <c r="BM184" s="144" t="s">
        <v>1489</v>
      </c>
    </row>
    <row r="185" spans="2:65" s="1" customFormat="1" ht="16.5" customHeight="1">
      <c r="B185" s="132"/>
      <c r="C185" s="133" t="s">
        <v>1490</v>
      </c>
      <c r="D185" s="133" t="s">
        <v>202</v>
      </c>
      <c r="E185" s="134" t="s">
        <v>1491</v>
      </c>
      <c r="F185" s="135" t="s">
        <v>1492</v>
      </c>
      <c r="G185" s="136" t="s">
        <v>382</v>
      </c>
      <c r="H185" s="137">
        <v>2</v>
      </c>
      <c r="I185" s="138"/>
      <c r="J185" s="139">
        <f t="shared" si="40"/>
        <v>0</v>
      </c>
      <c r="K185" s="135" t="s">
        <v>1233</v>
      </c>
      <c r="L185" s="33"/>
      <c r="M185" s="140" t="s">
        <v>3</v>
      </c>
      <c r="N185" s="141" t="s">
        <v>47</v>
      </c>
      <c r="P185" s="142">
        <f t="shared" si="41"/>
        <v>0</v>
      </c>
      <c r="Q185" s="142">
        <v>0</v>
      </c>
      <c r="R185" s="142">
        <f t="shared" si="42"/>
        <v>0</v>
      </c>
      <c r="S185" s="142">
        <v>0</v>
      </c>
      <c r="T185" s="143">
        <f t="shared" si="43"/>
        <v>0</v>
      </c>
      <c r="AR185" s="144" t="s">
        <v>207</v>
      </c>
      <c r="AT185" s="144" t="s">
        <v>202</v>
      </c>
      <c r="AU185" s="144" t="s">
        <v>83</v>
      </c>
      <c r="AY185" s="18" t="s">
        <v>201</v>
      </c>
      <c r="BE185" s="145">
        <f t="shared" si="44"/>
        <v>0</v>
      </c>
      <c r="BF185" s="145">
        <f t="shared" si="45"/>
        <v>0</v>
      </c>
      <c r="BG185" s="145">
        <f t="shared" si="46"/>
        <v>0</v>
      </c>
      <c r="BH185" s="145">
        <f t="shared" si="47"/>
        <v>0</v>
      </c>
      <c r="BI185" s="145">
        <f t="shared" si="48"/>
        <v>0</v>
      </c>
      <c r="BJ185" s="18" t="s">
        <v>83</v>
      </c>
      <c r="BK185" s="145">
        <f t="shared" si="49"/>
        <v>0</v>
      </c>
      <c r="BL185" s="18" t="s">
        <v>207</v>
      </c>
      <c r="BM185" s="144" t="s">
        <v>1493</v>
      </c>
    </row>
    <row r="186" spans="2:65" s="1" customFormat="1" ht="16.5" customHeight="1">
      <c r="B186" s="132"/>
      <c r="C186" s="133" t="s">
        <v>1494</v>
      </c>
      <c r="D186" s="133" t="s">
        <v>202</v>
      </c>
      <c r="E186" s="134" t="s">
        <v>1495</v>
      </c>
      <c r="F186" s="135" t="s">
        <v>1496</v>
      </c>
      <c r="G186" s="136" t="s">
        <v>382</v>
      </c>
      <c r="H186" s="137">
        <v>7</v>
      </c>
      <c r="I186" s="138"/>
      <c r="J186" s="139">
        <f t="shared" si="40"/>
        <v>0</v>
      </c>
      <c r="K186" s="135" t="s">
        <v>1233</v>
      </c>
      <c r="L186" s="33"/>
      <c r="M186" s="140" t="s">
        <v>3</v>
      </c>
      <c r="N186" s="141" t="s">
        <v>47</v>
      </c>
      <c r="P186" s="142">
        <f t="shared" si="41"/>
        <v>0</v>
      </c>
      <c r="Q186" s="142">
        <v>0</v>
      </c>
      <c r="R186" s="142">
        <f t="shared" si="42"/>
        <v>0</v>
      </c>
      <c r="S186" s="142">
        <v>0</v>
      </c>
      <c r="T186" s="143">
        <f t="shared" si="43"/>
        <v>0</v>
      </c>
      <c r="AR186" s="144" t="s">
        <v>207</v>
      </c>
      <c r="AT186" s="144" t="s">
        <v>202</v>
      </c>
      <c r="AU186" s="144" t="s">
        <v>83</v>
      </c>
      <c r="AY186" s="18" t="s">
        <v>201</v>
      </c>
      <c r="BE186" s="145">
        <f t="shared" si="44"/>
        <v>0</v>
      </c>
      <c r="BF186" s="145">
        <f t="shared" si="45"/>
        <v>0</v>
      </c>
      <c r="BG186" s="145">
        <f t="shared" si="46"/>
        <v>0</v>
      </c>
      <c r="BH186" s="145">
        <f t="shared" si="47"/>
        <v>0</v>
      </c>
      <c r="BI186" s="145">
        <f t="shared" si="48"/>
        <v>0</v>
      </c>
      <c r="BJ186" s="18" t="s">
        <v>83</v>
      </c>
      <c r="BK186" s="145">
        <f t="shared" si="49"/>
        <v>0</v>
      </c>
      <c r="BL186" s="18" t="s">
        <v>207</v>
      </c>
      <c r="BM186" s="144" t="s">
        <v>1497</v>
      </c>
    </row>
    <row r="187" spans="2:65" s="1" customFormat="1" ht="16.5" customHeight="1">
      <c r="B187" s="132"/>
      <c r="C187" s="133" t="s">
        <v>1498</v>
      </c>
      <c r="D187" s="133" t="s">
        <v>202</v>
      </c>
      <c r="E187" s="134" t="s">
        <v>1499</v>
      </c>
      <c r="F187" s="135" t="s">
        <v>1500</v>
      </c>
      <c r="G187" s="136" t="s">
        <v>382</v>
      </c>
      <c r="H187" s="137">
        <v>7</v>
      </c>
      <c r="I187" s="138"/>
      <c r="J187" s="139">
        <f t="shared" si="40"/>
        <v>0</v>
      </c>
      <c r="K187" s="135" t="s">
        <v>1233</v>
      </c>
      <c r="L187" s="33"/>
      <c r="M187" s="140" t="s">
        <v>3</v>
      </c>
      <c r="N187" s="141" t="s">
        <v>47</v>
      </c>
      <c r="P187" s="142">
        <f t="shared" si="41"/>
        <v>0</v>
      </c>
      <c r="Q187" s="142">
        <v>0</v>
      </c>
      <c r="R187" s="142">
        <f t="shared" si="42"/>
        <v>0</v>
      </c>
      <c r="S187" s="142">
        <v>0</v>
      </c>
      <c r="T187" s="143">
        <f t="shared" si="43"/>
        <v>0</v>
      </c>
      <c r="AR187" s="144" t="s">
        <v>207</v>
      </c>
      <c r="AT187" s="144" t="s">
        <v>202</v>
      </c>
      <c r="AU187" s="144" t="s">
        <v>83</v>
      </c>
      <c r="AY187" s="18" t="s">
        <v>201</v>
      </c>
      <c r="BE187" s="145">
        <f t="shared" si="44"/>
        <v>0</v>
      </c>
      <c r="BF187" s="145">
        <f t="shared" si="45"/>
        <v>0</v>
      </c>
      <c r="BG187" s="145">
        <f t="shared" si="46"/>
        <v>0</v>
      </c>
      <c r="BH187" s="145">
        <f t="shared" si="47"/>
        <v>0</v>
      </c>
      <c r="BI187" s="145">
        <f t="shared" si="48"/>
        <v>0</v>
      </c>
      <c r="BJ187" s="18" t="s">
        <v>83</v>
      </c>
      <c r="BK187" s="145">
        <f t="shared" si="49"/>
        <v>0</v>
      </c>
      <c r="BL187" s="18" t="s">
        <v>207</v>
      </c>
      <c r="BM187" s="144" t="s">
        <v>1501</v>
      </c>
    </row>
    <row r="188" spans="2:65" s="1" customFormat="1" ht="16.5" customHeight="1">
      <c r="B188" s="132"/>
      <c r="C188" s="133" t="s">
        <v>1502</v>
      </c>
      <c r="D188" s="133" t="s">
        <v>202</v>
      </c>
      <c r="E188" s="134" t="s">
        <v>1503</v>
      </c>
      <c r="F188" s="135" t="s">
        <v>1504</v>
      </c>
      <c r="G188" s="136" t="s">
        <v>382</v>
      </c>
      <c r="H188" s="137">
        <v>7</v>
      </c>
      <c r="I188" s="138"/>
      <c r="J188" s="139">
        <f t="shared" si="40"/>
        <v>0</v>
      </c>
      <c r="K188" s="135" t="s">
        <v>1233</v>
      </c>
      <c r="L188" s="33"/>
      <c r="M188" s="140" t="s">
        <v>3</v>
      </c>
      <c r="N188" s="141" t="s">
        <v>47</v>
      </c>
      <c r="P188" s="142">
        <f t="shared" si="41"/>
        <v>0</v>
      </c>
      <c r="Q188" s="142">
        <v>0</v>
      </c>
      <c r="R188" s="142">
        <f t="shared" si="42"/>
        <v>0</v>
      </c>
      <c r="S188" s="142">
        <v>0</v>
      </c>
      <c r="T188" s="143">
        <f t="shared" si="43"/>
        <v>0</v>
      </c>
      <c r="AR188" s="144" t="s">
        <v>207</v>
      </c>
      <c r="AT188" s="144" t="s">
        <v>202</v>
      </c>
      <c r="AU188" s="144" t="s">
        <v>83</v>
      </c>
      <c r="AY188" s="18" t="s">
        <v>201</v>
      </c>
      <c r="BE188" s="145">
        <f t="shared" si="44"/>
        <v>0</v>
      </c>
      <c r="BF188" s="145">
        <f t="shared" si="45"/>
        <v>0</v>
      </c>
      <c r="BG188" s="145">
        <f t="shared" si="46"/>
        <v>0</v>
      </c>
      <c r="BH188" s="145">
        <f t="shared" si="47"/>
        <v>0</v>
      </c>
      <c r="BI188" s="145">
        <f t="shared" si="48"/>
        <v>0</v>
      </c>
      <c r="BJ188" s="18" t="s">
        <v>83</v>
      </c>
      <c r="BK188" s="145">
        <f t="shared" si="49"/>
        <v>0</v>
      </c>
      <c r="BL188" s="18" t="s">
        <v>207</v>
      </c>
      <c r="BM188" s="144" t="s">
        <v>1505</v>
      </c>
    </row>
    <row r="189" spans="2:65" s="1" customFormat="1" ht="16.5" customHeight="1">
      <c r="B189" s="132"/>
      <c r="C189" s="133" t="s">
        <v>1506</v>
      </c>
      <c r="D189" s="133" t="s">
        <v>202</v>
      </c>
      <c r="E189" s="134" t="s">
        <v>1507</v>
      </c>
      <c r="F189" s="135" t="s">
        <v>1508</v>
      </c>
      <c r="G189" s="136" t="s">
        <v>382</v>
      </c>
      <c r="H189" s="137">
        <v>8</v>
      </c>
      <c r="I189" s="138"/>
      <c r="J189" s="139">
        <f t="shared" si="40"/>
        <v>0</v>
      </c>
      <c r="K189" s="135" t="s">
        <v>1233</v>
      </c>
      <c r="L189" s="33"/>
      <c r="M189" s="140" t="s">
        <v>3</v>
      </c>
      <c r="N189" s="141" t="s">
        <v>47</v>
      </c>
      <c r="P189" s="142">
        <f t="shared" si="41"/>
        <v>0</v>
      </c>
      <c r="Q189" s="142">
        <v>0</v>
      </c>
      <c r="R189" s="142">
        <f t="shared" si="42"/>
        <v>0</v>
      </c>
      <c r="S189" s="142">
        <v>0</v>
      </c>
      <c r="T189" s="143">
        <f t="shared" si="43"/>
        <v>0</v>
      </c>
      <c r="AR189" s="144" t="s">
        <v>207</v>
      </c>
      <c r="AT189" s="144" t="s">
        <v>202</v>
      </c>
      <c r="AU189" s="144" t="s">
        <v>83</v>
      </c>
      <c r="AY189" s="18" t="s">
        <v>201</v>
      </c>
      <c r="BE189" s="145">
        <f t="shared" si="44"/>
        <v>0</v>
      </c>
      <c r="BF189" s="145">
        <f t="shared" si="45"/>
        <v>0</v>
      </c>
      <c r="BG189" s="145">
        <f t="shared" si="46"/>
        <v>0</v>
      </c>
      <c r="BH189" s="145">
        <f t="shared" si="47"/>
        <v>0</v>
      </c>
      <c r="BI189" s="145">
        <f t="shared" si="48"/>
        <v>0</v>
      </c>
      <c r="BJ189" s="18" t="s">
        <v>83</v>
      </c>
      <c r="BK189" s="145">
        <f t="shared" si="49"/>
        <v>0</v>
      </c>
      <c r="BL189" s="18" t="s">
        <v>207</v>
      </c>
      <c r="BM189" s="144" t="s">
        <v>1509</v>
      </c>
    </row>
    <row r="190" spans="2:65" s="1" customFormat="1" ht="16.5" customHeight="1">
      <c r="B190" s="132"/>
      <c r="C190" s="133" t="s">
        <v>1510</v>
      </c>
      <c r="D190" s="133" t="s">
        <v>202</v>
      </c>
      <c r="E190" s="134" t="s">
        <v>1511</v>
      </c>
      <c r="F190" s="135" t="s">
        <v>1512</v>
      </c>
      <c r="G190" s="136" t="s">
        <v>382</v>
      </c>
      <c r="H190" s="137">
        <v>8</v>
      </c>
      <c r="I190" s="138"/>
      <c r="J190" s="139">
        <f t="shared" si="40"/>
        <v>0</v>
      </c>
      <c r="K190" s="135" t="s">
        <v>1233</v>
      </c>
      <c r="L190" s="33"/>
      <c r="M190" s="140" t="s">
        <v>3</v>
      </c>
      <c r="N190" s="141" t="s">
        <v>47</v>
      </c>
      <c r="P190" s="142">
        <f t="shared" si="41"/>
        <v>0</v>
      </c>
      <c r="Q190" s="142">
        <v>0</v>
      </c>
      <c r="R190" s="142">
        <f t="shared" si="42"/>
        <v>0</v>
      </c>
      <c r="S190" s="142">
        <v>0</v>
      </c>
      <c r="T190" s="143">
        <f t="shared" si="43"/>
        <v>0</v>
      </c>
      <c r="AR190" s="144" t="s">
        <v>207</v>
      </c>
      <c r="AT190" s="144" t="s">
        <v>202</v>
      </c>
      <c r="AU190" s="144" t="s">
        <v>83</v>
      </c>
      <c r="AY190" s="18" t="s">
        <v>201</v>
      </c>
      <c r="BE190" s="145">
        <f t="shared" si="44"/>
        <v>0</v>
      </c>
      <c r="BF190" s="145">
        <f t="shared" si="45"/>
        <v>0</v>
      </c>
      <c r="BG190" s="145">
        <f t="shared" si="46"/>
        <v>0</v>
      </c>
      <c r="BH190" s="145">
        <f t="shared" si="47"/>
        <v>0</v>
      </c>
      <c r="BI190" s="145">
        <f t="shared" si="48"/>
        <v>0</v>
      </c>
      <c r="BJ190" s="18" t="s">
        <v>83</v>
      </c>
      <c r="BK190" s="145">
        <f t="shared" si="49"/>
        <v>0</v>
      </c>
      <c r="BL190" s="18" t="s">
        <v>207</v>
      </c>
      <c r="BM190" s="144" t="s">
        <v>1513</v>
      </c>
    </row>
    <row r="191" spans="2:65" s="1" customFormat="1" ht="16.5" customHeight="1">
      <c r="B191" s="132"/>
      <c r="C191" s="133" t="s">
        <v>1514</v>
      </c>
      <c r="D191" s="133" t="s">
        <v>202</v>
      </c>
      <c r="E191" s="134" t="s">
        <v>1515</v>
      </c>
      <c r="F191" s="135" t="s">
        <v>1516</v>
      </c>
      <c r="G191" s="136" t="s">
        <v>382</v>
      </c>
      <c r="H191" s="137">
        <v>7</v>
      </c>
      <c r="I191" s="138"/>
      <c r="J191" s="139">
        <f t="shared" si="40"/>
        <v>0</v>
      </c>
      <c r="K191" s="135" t="s">
        <v>1233</v>
      </c>
      <c r="L191" s="33"/>
      <c r="M191" s="140" t="s">
        <v>3</v>
      </c>
      <c r="N191" s="141" t="s">
        <v>47</v>
      </c>
      <c r="P191" s="142">
        <f t="shared" si="41"/>
        <v>0</v>
      </c>
      <c r="Q191" s="142">
        <v>0</v>
      </c>
      <c r="R191" s="142">
        <f t="shared" si="42"/>
        <v>0</v>
      </c>
      <c r="S191" s="142">
        <v>0</v>
      </c>
      <c r="T191" s="143">
        <f t="shared" si="43"/>
        <v>0</v>
      </c>
      <c r="AR191" s="144" t="s">
        <v>207</v>
      </c>
      <c r="AT191" s="144" t="s">
        <v>202</v>
      </c>
      <c r="AU191" s="144" t="s">
        <v>83</v>
      </c>
      <c r="AY191" s="18" t="s">
        <v>201</v>
      </c>
      <c r="BE191" s="145">
        <f t="shared" si="44"/>
        <v>0</v>
      </c>
      <c r="BF191" s="145">
        <f t="shared" si="45"/>
        <v>0</v>
      </c>
      <c r="BG191" s="145">
        <f t="shared" si="46"/>
        <v>0</v>
      </c>
      <c r="BH191" s="145">
        <f t="shared" si="47"/>
        <v>0</v>
      </c>
      <c r="BI191" s="145">
        <f t="shared" si="48"/>
        <v>0</v>
      </c>
      <c r="BJ191" s="18" t="s">
        <v>83</v>
      </c>
      <c r="BK191" s="145">
        <f t="shared" si="49"/>
        <v>0</v>
      </c>
      <c r="BL191" s="18" t="s">
        <v>207</v>
      </c>
      <c r="BM191" s="144" t="s">
        <v>1517</v>
      </c>
    </row>
    <row r="192" spans="2:65" s="1" customFormat="1" ht="16.5" customHeight="1">
      <c r="B192" s="132"/>
      <c r="C192" s="133" t="s">
        <v>1518</v>
      </c>
      <c r="D192" s="133" t="s">
        <v>202</v>
      </c>
      <c r="E192" s="134" t="s">
        <v>1519</v>
      </c>
      <c r="F192" s="135" t="s">
        <v>1520</v>
      </c>
      <c r="G192" s="136" t="s">
        <v>382</v>
      </c>
      <c r="H192" s="137">
        <v>7</v>
      </c>
      <c r="I192" s="138"/>
      <c r="J192" s="139">
        <f t="shared" si="40"/>
        <v>0</v>
      </c>
      <c r="K192" s="135" t="s">
        <v>1233</v>
      </c>
      <c r="L192" s="33"/>
      <c r="M192" s="140" t="s">
        <v>3</v>
      </c>
      <c r="N192" s="141" t="s">
        <v>47</v>
      </c>
      <c r="P192" s="142">
        <f t="shared" si="41"/>
        <v>0</v>
      </c>
      <c r="Q192" s="142">
        <v>0</v>
      </c>
      <c r="R192" s="142">
        <f t="shared" si="42"/>
        <v>0</v>
      </c>
      <c r="S192" s="142">
        <v>0</v>
      </c>
      <c r="T192" s="143">
        <f t="shared" si="43"/>
        <v>0</v>
      </c>
      <c r="AR192" s="144" t="s">
        <v>207</v>
      </c>
      <c r="AT192" s="144" t="s">
        <v>202</v>
      </c>
      <c r="AU192" s="144" t="s">
        <v>83</v>
      </c>
      <c r="AY192" s="18" t="s">
        <v>201</v>
      </c>
      <c r="BE192" s="145">
        <f t="shared" si="44"/>
        <v>0</v>
      </c>
      <c r="BF192" s="145">
        <f t="shared" si="45"/>
        <v>0</v>
      </c>
      <c r="BG192" s="145">
        <f t="shared" si="46"/>
        <v>0</v>
      </c>
      <c r="BH192" s="145">
        <f t="shared" si="47"/>
        <v>0</v>
      </c>
      <c r="BI192" s="145">
        <f t="shared" si="48"/>
        <v>0</v>
      </c>
      <c r="BJ192" s="18" t="s">
        <v>83</v>
      </c>
      <c r="BK192" s="145">
        <f t="shared" si="49"/>
        <v>0</v>
      </c>
      <c r="BL192" s="18" t="s">
        <v>207</v>
      </c>
      <c r="BM192" s="144" t="s">
        <v>1521</v>
      </c>
    </row>
    <row r="193" spans="2:65" s="1" customFormat="1" ht="16.5" customHeight="1">
      <c r="B193" s="132"/>
      <c r="C193" s="133" t="s">
        <v>1363</v>
      </c>
      <c r="D193" s="133" t="s">
        <v>202</v>
      </c>
      <c r="E193" s="134" t="s">
        <v>1522</v>
      </c>
      <c r="F193" s="135" t="s">
        <v>1523</v>
      </c>
      <c r="G193" s="136" t="s">
        <v>382</v>
      </c>
      <c r="H193" s="137">
        <v>2</v>
      </c>
      <c r="I193" s="138"/>
      <c r="J193" s="139">
        <f t="shared" si="40"/>
        <v>0</v>
      </c>
      <c r="K193" s="135" t="s">
        <v>1233</v>
      </c>
      <c r="L193" s="33"/>
      <c r="M193" s="140" t="s">
        <v>3</v>
      </c>
      <c r="N193" s="141" t="s">
        <v>47</v>
      </c>
      <c r="P193" s="142">
        <f t="shared" si="41"/>
        <v>0</v>
      </c>
      <c r="Q193" s="142">
        <v>0</v>
      </c>
      <c r="R193" s="142">
        <f t="shared" si="42"/>
        <v>0</v>
      </c>
      <c r="S193" s="142">
        <v>0</v>
      </c>
      <c r="T193" s="143">
        <f t="shared" si="43"/>
        <v>0</v>
      </c>
      <c r="AR193" s="144" t="s">
        <v>207</v>
      </c>
      <c r="AT193" s="144" t="s">
        <v>202</v>
      </c>
      <c r="AU193" s="144" t="s">
        <v>83</v>
      </c>
      <c r="AY193" s="18" t="s">
        <v>201</v>
      </c>
      <c r="BE193" s="145">
        <f t="shared" si="44"/>
        <v>0</v>
      </c>
      <c r="BF193" s="145">
        <f t="shared" si="45"/>
        <v>0</v>
      </c>
      <c r="BG193" s="145">
        <f t="shared" si="46"/>
        <v>0</v>
      </c>
      <c r="BH193" s="145">
        <f t="shared" si="47"/>
        <v>0</v>
      </c>
      <c r="BI193" s="145">
        <f t="shared" si="48"/>
        <v>0</v>
      </c>
      <c r="BJ193" s="18" t="s">
        <v>83</v>
      </c>
      <c r="BK193" s="145">
        <f t="shared" si="49"/>
        <v>0</v>
      </c>
      <c r="BL193" s="18" t="s">
        <v>207</v>
      </c>
      <c r="BM193" s="144" t="s">
        <v>1524</v>
      </c>
    </row>
    <row r="194" spans="2:65" s="1" customFormat="1" ht="16.5" customHeight="1">
      <c r="B194" s="132"/>
      <c r="C194" s="133" t="s">
        <v>1525</v>
      </c>
      <c r="D194" s="133" t="s">
        <v>202</v>
      </c>
      <c r="E194" s="134" t="s">
        <v>1526</v>
      </c>
      <c r="F194" s="135" t="s">
        <v>1527</v>
      </c>
      <c r="G194" s="136" t="s">
        <v>382</v>
      </c>
      <c r="H194" s="137">
        <v>2</v>
      </c>
      <c r="I194" s="138"/>
      <c r="J194" s="139">
        <f t="shared" si="40"/>
        <v>0</v>
      </c>
      <c r="K194" s="135" t="s">
        <v>1233</v>
      </c>
      <c r="L194" s="33"/>
      <c r="M194" s="140" t="s">
        <v>3</v>
      </c>
      <c r="N194" s="141" t="s">
        <v>47</v>
      </c>
      <c r="P194" s="142">
        <f t="shared" si="41"/>
        <v>0</v>
      </c>
      <c r="Q194" s="142">
        <v>0</v>
      </c>
      <c r="R194" s="142">
        <f t="shared" si="42"/>
        <v>0</v>
      </c>
      <c r="S194" s="142">
        <v>0</v>
      </c>
      <c r="T194" s="143">
        <f t="shared" si="43"/>
        <v>0</v>
      </c>
      <c r="AR194" s="144" t="s">
        <v>207</v>
      </c>
      <c r="AT194" s="144" t="s">
        <v>202</v>
      </c>
      <c r="AU194" s="144" t="s">
        <v>83</v>
      </c>
      <c r="AY194" s="18" t="s">
        <v>201</v>
      </c>
      <c r="BE194" s="145">
        <f t="shared" si="44"/>
        <v>0</v>
      </c>
      <c r="BF194" s="145">
        <f t="shared" si="45"/>
        <v>0</v>
      </c>
      <c r="BG194" s="145">
        <f t="shared" si="46"/>
        <v>0</v>
      </c>
      <c r="BH194" s="145">
        <f t="shared" si="47"/>
        <v>0</v>
      </c>
      <c r="BI194" s="145">
        <f t="shared" si="48"/>
        <v>0</v>
      </c>
      <c r="BJ194" s="18" t="s">
        <v>83</v>
      </c>
      <c r="BK194" s="145">
        <f t="shared" si="49"/>
        <v>0</v>
      </c>
      <c r="BL194" s="18" t="s">
        <v>207</v>
      </c>
      <c r="BM194" s="144" t="s">
        <v>1528</v>
      </c>
    </row>
    <row r="195" spans="2:65" s="1" customFormat="1" ht="16.5" customHeight="1">
      <c r="B195" s="132"/>
      <c r="C195" s="133" t="s">
        <v>1529</v>
      </c>
      <c r="D195" s="133" t="s">
        <v>202</v>
      </c>
      <c r="E195" s="134" t="s">
        <v>1530</v>
      </c>
      <c r="F195" s="135" t="s">
        <v>1531</v>
      </c>
      <c r="G195" s="136" t="s">
        <v>382</v>
      </c>
      <c r="H195" s="137">
        <v>2</v>
      </c>
      <c r="I195" s="138"/>
      <c r="J195" s="139">
        <f t="shared" si="40"/>
        <v>0</v>
      </c>
      <c r="K195" s="135" t="s">
        <v>1233</v>
      </c>
      <c r="L195" s="33"/>
      <c r="M195" s="140" t="s">
        <v>3</v>
      </c>
      <c r="N195" s="141" t="s">
        <v>47</v>
      </c>
      <c r="P195" s="142">
        <f t="shared" si="41"/>
        <v>0</v>
      </c>
      <c r="Q195" s="142">
        <v>0</v>
      </c>
      <c r="R195" s="142">
        <f t="shared" si="42"/>
        <v>0</v>
      </c>
      <c r="S195" s="142">
        <v>0</v>
      </c>
      <c r="T195" s="143">
        <f t="shared" si="43"/>
        <v>0</v>
      </c>
      <c r="AR195" s="144" t="s">
        <v>207</v>
      </c>
      <c r="AT195" s="144" t="s">
        <v>202</v>
      </c>
      <c r="AU195" s="144" t="s">
        <v>83</v>
      </c>
      <c r="AY195" s="18" t="s">
        <v>201</v>
      </c>
      <c r="BE195" s="145">
        <f t="shared" si="44"/>
        <v>0</v>
      </c>
      <c r="BF195" s="145">
        <f t="shared" si="45"/>
        <v>0</v>
      </c>
      <c r="BG195" s="145">
        <f t="shared" si="46"/>
        <v>0</v>
      </c>
      <c r="BH195" s="145">
        <f t="shared" si="47"/>
        <v>0</v>
      </c>
      <c r="BI195" s="145">
        <f t="shared" si="48"/>
        <v>0</v>
      </c>
      <c r="BJ195" s="18" t="s">
        <v>83</v>
      </c>
      <c r="BK195" s="145">
        <f t="shared" si="49"/>
        <v>0</v>
      </c>
      <c r="BL195" s="18" t="s">
        <v>207</v>
      </c>
      <c r="BM195" s="144" t="s">
        <v>1532</v>
      </c>
    </row>
    <row r="196" spans="2:65" s="1" customFormat="1" ht="16.5" customHeight="1">
      <c r="B196" s="132"/>
      <c r="C196" s="133" t="s">
        <v>1533</v>
      </c>
      <c r="D196" s="133" t="s">
        <v>202</v>
      </c>
      <c r="E196" s="134" t="s">
        <v>1534</v>
      </c>
      <c r="F196" s="135" t="s">
        <v>1535</v>
      </c>
      <c r="G196" s="136" t="s">
        <v>382</v>
      </c>
      <c r="H196" s="137">
        <v>10</v>
      </c>
      <c r="I196" s="138"/>
      <c r="J196" s="139">
        <f t="shared" si="40"/>
        <v>0</v>
      </c>
      <c r="K196" s="135" t="s">
        <v>1233</v>
      </c>
      <c r="L196" s="33"/>
      <c r="M196" s="140" t="s">
        <v>3</v>
      </c>
      <c r="N196" s="141" t="s">
        <v>47</v>
      </c>
      <c r="P196" s="142">
        <f t="shared" si="41"/>
        <v>0</v>
      </c>
      <c r="Q196" s="142">
        <v>0</v>
      </c>
      <c r="R196" s="142">
        <f t="shared" si="42"/>
        <v>0</v>
      </c>
      <c r="S196" s="142">
        <v>0</v>
      </c>
      <c r="T196" s="143">
        <f t="shared" si="43"/>
        <v>0</v>
      </c>
      <c r="AR196" s="144" t="s">
        <v>207</v>
      </c>
      <c r="AT196" s="144" t="s">
        <v>202</v>
      </c>
      <c r="AU196" s="144" t="s">
        <v>83</v>
      </c>
      <c r="AY196" s="18" t="s">
        <v>201</v>
      </c>
      <c r="BE196" s="145">
        <f t="shared" si="44"/>
        <v>0</v>
      </c>
      <c r="BF196" s="145">
        <f t="shared" si="45"/>
        <v>0</v>
      </c>
      <c r="BG196" s="145">
        <f t="shared" si="46"/>
        <v>0</v>
      </c>
      <c r="BH196" s="145">
        <f t="shared" si="47"/>
        <v>0</v>
      </c>
      <c r="BI196" s="145">
        <f t="shared" si="48"/>
        <v>0</v>
      </c>
      <c r="BJ196" s="18" t="s">
        <v>83</v>
      </c>
      <c r="BK196" s="145">
        <f t="shared" si="49"/>
        <v>0</v>
      </c>
      <c r="BL196" s="18" t="s">
        <v>207</v>
      </c>
      <c r="BM196" s="144" t="s">
        <v>1536</v>
      </c>
    </row>
    <row r="197" spans="2:65" s="1" customFormat="1" ht="16.5" customHeight="1">
      <c r="B197" s="132"/>
      <c r="C197" s="133" t="s">
        <v>1537</v>
      </c>
      <c r="D197" s="133" t="s">
        <v>202</v>
      </c>
      <c r="E197" s="134" t="s">
        <v>1538</v>
      </c>
      <c r="F197" s="135" t="s">
        <v>1539</v>
      </c>
      <c r="G197" s="136" t="s">
        <v>382</v>
      </c>
      <c r="H197" s="137">
        <v>2</v>
      </c>
      <c r="I197" s="138"/>
      <c r="J197" s="139">
        <f t="shared" si="40"/>
        <v>0</v>
      </c>
      <c r="K197" s="135" t="s">
        <v>1233</v>
      </c>
      <c r="L197" s="33"/>
      <c r="M197" s="140" t="s">
        <v>3</v>
      </c>
      <c r="N197" s="141" t="s">
        <v>47</v>
      </c>
      <c r="P197" s="142">
        <f t="shared" si="41"/>
        <v>0</v>
      </c>
      <c r="Q197" s="142">
        <v>0</v>
      </c>
      <c r="R197" s="142">
        <f t="shared" si="42"/>
        <v>0</v>
      </c>
      <c r="S197" s="142">
        <v>0</v>
      </c>
      <c r="T197" s="143">
        <f t="shared" si="43"/>
        <v>0</v>
      </c>
      <c r="AR197" s="144" t="s">
        <v>207</v>
      </c>
      <c r="AT197" s="144" t="s">
        <v>202</v>
      </c>
      <c r="AU197" s="144" t="s">
        <v>83</v>
      </c>
      <c r="AY197" s="18" t="s">
        <v>201</v>
      </c>
      <c r="BE197" s="145">
        <f t="shared" si="44"/>
        <v>0</v>
      </c>
      <c r="BF197" s="145">
        <f t="shared" si="45"/>
        <v>0</v>
      </c>
      <c r="BG197" s="145">
        <f t="shared" si="46"/>
        <v>0</v>
      </c>
      <c r="BH197" s="145">
        <f t="shared" si="47"/>
        <v>0</v>
      </c>
      <c r="BI197" s="145">
        <f t="shared" si="48"/>
        <v>0</v>
      </c>
      <c r="BJ197" s="18" t="s">
        <v>83</v>
      </c>
      <c r="BK197" s="145">
        <f t="shared" si="49"/>
        <v>0</v>
      </c>
      <c r="BL197" s="18" t="s">
        <v>207</v>
      </c>
      <c r="BM197" s="144" t="s">
        <v>1540</v>
      </c>
    </row>
    <row r="198" spans="2:65" s="1" customFormat="1" ht="16.5" customHeight="1">
      <c r="B198" s="132"/>
      <c r="C198" s="133" t="s">
        <v>1541</v>
      </c>
      <c r="D198" s="133" t="s">
        <v>202</v>
      </c>
      <c r="E198" s="134" t="s">
        <v>1542</v>
      </c>
      <c r="F198" s="135" t="s">
        <v>1543</v>
      </c>
      <c r="G198" s="136" t="s">
        <v>382</v>
      </c>
      <c r="H198" s="137">
        <v>15</v>
      </c>
      <c r="I198" s="138"/>
      <c r="J198" s="139">
        <f t="shared" si="40"/>
        <v>0</v>
      </c>
      <c r="K198" s="135" t="s">
        <v>1233</v>
      </c>
      <c r="L198" s="33"/>
      <c r="M198" s="140" t="s">
        <v>3</v>
      </c>
      <c r="N198" s="141" t="s">
        <v>47</v>
      </c>
      <c r="P198" s="142">
        <f t="shared" si="41"/>
        <v>0</v>
      </c>
      <c r="Q198" s="142">
        <v>0</v>
      </c>
      <c r="R198" s="142">
        <f t="shared" si="42"/>
        <v>0</v>
      </c>
      <c r="S198" s="142">
        <v>0</v>
      </c>
      <c r="T198" s="143">
        <f t="shared" si="43"/>
        <v>0</v>
      </c>
      <c r="AR198" s="144" t="s">
        <v>207</v>
      </c>
      <c r="AT198" s="144" t="s">
        <v>202</v>
      </c>
      <c r="AU198" s="144" t="s">
        <v>83</v>
      </c>
      <c r="AY198" s="18" t="s">
        <v>201</v>
      </c>
      <c r="BE198" s="145">
        <f t="shared" si="44"/>
        <v>0</v>
      </c>
      <c r="BF198" s="145">
        <f t="shared" si="45"/>
        <v>0</v>
      </c>
      <c r="BG198" s="145">
        <f t="shared" si="46"/>
        <v>0</v>
      </c>
      <c r="BH198" s="145">
        <f t="shared" si="47"/>
        <v>0</v>
      </c>
      <c r="BI198" s="145">
        <f t="shared" si="48"/>
        <v>0</v>
      </c>
      <c r="BJ198" s="18" t="s">
        <v>83</v>
      </c>
      <c r="BK198" s="145">
        <f t="shared" si="49"/>
        <v>0</v>
      </c>
      <c r="BL198" s="18" t="s">
        <v>207</v>
      </c>
      <c r="BM198" s="144" t="s">
        <v>1544</v>
      </c>
    </row>
    <row r="199" spans="2:65" s="1" customFormat="1" ht="16.5" customHeight="1">
      <c r="B199" s="132"/>
      <c r="C199" s="133" t="s">
        <v>1545</v>
      </c>
      <c r="D199" s="133" t="s">
        <v>202</v>
      </c>
      <c r="E199" s="134" t="s">
        <v>1546</v>
      </c>
      <c r="F199" s="135" t="s">
        <v>1547</v>
      </c>
      <c r="G199" s="136" t="s">
        <v>500</v>
      </c>
      <c r="H199" s="137">
        <v>94</v>
      </c>
      <c r="I199" s="138"/>
      <c r="J199" s="139">
        <f t="shared" si="40"/>
        <v>0</v>
      </c>
      <c r="K199" s="135" t="s">
        <v>1233</v>
      </c>
      <c r="L199" s="33"/>
      <c r="M199" s="140" t="s">
        <v>3</v>
      </c>
      <c r="N199" s="141" t="s">
        <v>47</v>
      </c>
      <c r="P199" s="142">
        <f t="shared" si="41"/>
        <v>0</v>
      </c>
      <c r="Q199" s="142">
        <v>0</v>
      </c>
      <c r="R199" s="142">
        <f t="shared" si="42"/>
        <v>0</v>
      </c>
      <c r="S199" s="142">
        <v>0</v>
      </c>
      <c r="T199" s="143">
        <f t="shared" si="43"/>
        <v>0</v>
      </c>
      <c r="AR199" s="144" t="s">
        <v>207</v>
      </c>
      <c r="AT199" s="144" t="s">
        <v>202</v>
      </c>
      <c r="AU199" s="144" t="s">
        <v>83</v>
      </c>
      <c r="AY199" s="18" t="s">
        <v>201</v>
      </c>
      <c r="BE199" s="145">
        <f t="shared" si="44"/>
        <v>0</v>
      </c>
      <c r="BF199" s="145">
        <f t="shared" si="45"/>
        <v>0</v>
      </c>
      <c r="BG199" s="145">
        <f t="shared" si="46"/>
        <v>0</v>
      </c>
      <c r="BH199" s="145">
        <f t="shared" si="47"/>
        <v>0</v>
      </c>
      <c r="BI199" s="145">
        <f t="shared" si="48"/>
        <v>0</v>
      </c>
      <c r="BJ199" s="18" t="s">
        <v>83</v>
      </c>
      <c r="BK199" s="145">
        <f t="shared" si="49"/>
        <v>0</v>
      </c>
      <c r="BL199" s="18" t="s">
        <v>207</v>
      </c>
      <c r="BM199" s="144" t="s">
        <v>1548</v>
      </c>
    </row>
    <row r="200" spans="2:65" s="1" customFormat="1" ht="16.5" customHeight="1">
      <c r="B200" s="132"/>
      <c r="C200" s="133" t="s">
        <v>1549</v>
      </c>
      <c r="D200" s="133" t="s">
        <v>202</v>
      </c>
      <c r="E200" s="134" t="s">
        <v>1550</v>
      </c>
      <c r="F200" s="135" t="s">
        <v>1551</v>
      </c>
      <c r="G200" s="136" t="s">
        <v>567</v>
      </c>
      <c r="H200" s="137">
        <v>9</v>
      </c>
      <c r="I200" s="138"/>
      <c r="J200" s="139">
        <f t="shared" si="40"/>
        <v>0</v>
      </c>
      <c r="K200" s="135" t="s">
        <v>1233</v>
      </c>
      <c r="L200" s="33"/>
      <c r="M200" s="140" t="s">
        <v>3</v>
      </c>
      <c r="N200" s="141" t="s">
        <v>47</v>
      </c>
      <c r="P200" s="142">
        <f t="shared" si="41"/>
        <v>0</v>
      </c>
      <c r="Q200" s="142">
        <v>0</v>
      </c>
      <c r="R200" s="142">
        <f t="shared" si="42"/>
        <v>0</v>
      </c>
      <c r="S200" s="142">
        <v>0</v>
      </c>
      <c r="T200" s="143">
        <f t="shared" si="43"/>
        <v>0</v>
      </c>
      <c r="AR200" s="144" t="s">
        <v>207</v>
      </c>
      <c r="AT200" s="144" t="s">
        <v>202</v>
      </c>
      <c r="AU200" s="144" t="s">
        <v>83</v>
      </c>
      <c r="AY200" s="18" t="s">
        <v>201</v>
      </c>
      <c r="BE200" s="145">
        <f t="shared" si="44"/>
        <v>0</v>
      </c>
      <c r="BF200" s="145">
        <f t="shared" si="45"/>
        <v>0</v>
      </c>
      <c r="BG200" s="145">
        <f t="shared" si="46"/>
        <v>0</v>
      </c>
      <c r="BH200" s="145">
        <f t="shared" si="47"/>
        <v>0</v>
      </c>
      <c r="BI200" s="145">
        <f t="shared" si="48"/>
        <v>0</v>
      </c>
      <c r="BJ200" s="18" t="s">
        <v>83</v>
      </c>
      <c r="BK200" s="145">
        <f t="shared" si="49"/>
        <v>0</v>
      </c>
      <c r="BL200" s="18" t="s">
        <v>207</v>
      </c>
      <c r="BM200" s="144" t="s">
        <v>1552</v>
      </c>
    </row>
    <row r="201" spans="2:65" s="1" customFormat="1" ht="16.5" customHeight="1">
      <c r="B201" s="132"/>
      <c r="C201" s="133" t="s">
        <v>1553</v>
      </c>
      <c r="D201" s="133" t="s">
        <v>202</v>
      </c>
      <c r="E201" s="134" t="s">
        <v>1554</v>
      </c>
      <c r="F201" s="135" t="s">
        <v>1555</v>
      </c>
      <c r="G201" s="136" t="s">
        <v>500</v>
      </c>
      <c r="H201" s="137">
        <v>94</v>
      </c>
      <c r="I201" s="138"/>
      <c r="J201" s="139">
        <f t="shared" si="40"/>
        <v>0</v>
      </c>
      <c r="K201" s="135" t="s">
        <v>1233</v>
      </c>
      <c r="L201" s="33"/>
      <c r="M201" s="140" t="s">
        <v>3</v>
      </c>
      <c r="N201" s="141" t="s">
        <v>47</v>
      </c>
      <c r="P201" s="142">
        <f t="shared" si="41"/>
        <v>0</v>
      </c>
      <c r="Q201" s="142">
        <v>0</v>
      </c>
      <c r="R201" s="142">
        <f t="shared" si="42"/>
        <v>0</v>
      </c>
      <c r="S201" s="142">
        <v>0</v>
      </c>
      <c r="T201" s="143">
        <f t="shared" si="43"/>
        <v>0</v>
      </c>
      <c r="AR201" s="144" t="s">
        <v>207</v>
      </c>
      <c r="AT201" s="144" t="s">
        <v>202</v>
      </c>
      <c r="AU201" s="144" t="s">
        <v>83</v>
      </c>
      <c r="AY201" s="18" t="s">
        <v>201</v>
      </c>
      <c r="BE201" s="145">
        <f t="shared" si="44"/>
        <v>0</v>
      </c>
      <c r="BF201" s="145">
        <f t="shared" si="45"/>
        <v>0</v>
      </c>
      <c r="BG201" s="145">
        <f t="shared" si="46"/>
        <v>0</v>
      </c>
      <c r="BH201" s="145">
        <f t="shared" si="47"/>
        <v>0</v>
      </c>
      <c r="BI201" s="145">
        <f t="shared" si="48"/>
        <v>0</v>
      </c>
      <c r="BJ201" s="18" t="s">
        <v>83</v>
      </c>
      <c r="BK201" s="145">
        <f t="shared" si="49"/>
        <v>0</v>
      </c>
      <c r="BL201" s="18" t="s">
        <v>207</v>
      </c>
      <c r="BM201" s="144" t="s">
        <v>1556</v>
      </c>
    </row>
    <row r="202" spans="2:65" s="1" customFormat="1" ht="16.5" customHeight="1">
      <c r="B202" s="132"/>
      <c r="C202" s="133" t="s">
        <v>1557</v>
      </c>
      <c r="D202" s="133" t="s">
        <v>202</v>
      </c>
      <c r="E202" s="134" t="s">
        <v>1558</v>
      </c>
      <c r="F202" s="135" t="s">
        <v>1559</v>
      </c>
      <c r="G202" s="136" t="s">
        <v>500</v>
      </c>
      <c r="H202" s="137">
        <v>285.3</v>
      </c>
      <c r="I202" s="138"/>
      <c r="J202" s="139">
        <f t="shared" si="40"/>
        <v>0</v>
      </c>
      <c r="K202" s="135" t="s">
        <v>1233</v>
      </c>
      <c r="L202" s="33"/>
      <c r="M202" s="140" t="s">
        <v>3</v>
      </c>
      <c r="N202" s="141" t="s">
        <v>47</v>
      </c>
      <c r="P202" s="142">
        <f t="shared" si="41"/>
        <v>0</v>
      </c>
      <c r="Q202" s="142">
        <v>0</v>
      </c>
      <c r="R202" s="142">
        <f t="shared" si="42"/>
        <v>0</v>
      </c>
      <c r="S202" s="142">
        <v>0</v>
      </c>
      <c r="T202" s="143">
        <f t="shared" si="43"/>
        <v>0</v>
      </c>
      <c r="AR202" s="144" t="s">
        <v>207</v>
      </c>
      <c r="AT202" s="144" t="s">
        <v>202</v>
      </c>
      <c r="AU202" s="144" t="s">
        <v>83</v>
      </c>
      <c r="AY202" s="18" t="s">
        <v>201</v>
      </c>
      <c r="BE202" s="145">
        <f t="shared" si="44"/>
        <v>0</v>
      </c>
      <c r="BF202" s="145">
        <f t="shared" si="45"/>
        <v>0</v>
      </c>
      <c r="BG202" s="145">
        <f t="shared" si="46"/>
        <v>0</v>
      </c>
      <c r="BH202" s="145">
        <f t="shared" si="47"/>
        <v>0</v>
      </c>
      <c r="BI202" s="145">
        <f t="shared" si="48"/>
        <v>0</v>
      </c>
      <c r="BJ202" s="18" t="s">
        <v>83</v>
      </c>
      <c r="BK202" s="145">
        <f t="shared" si="49"/>
        <v>0</v>
      </c>
      <c r="BL202" s="18" t="s">
        <v>207</v>
      </c>
      <c r="BM202" s="144" t="s">
        <v>1560</v>
      </c>
    </row>
    <row r="203" spans="2:65" s="1" customFormat="1" ht="16.5" customHeight="1">
      <c r="B203" s="132"/>
      <c r="C203" s="133" t="s">
        <v>1561</v>
      </c>
      <c r="D203" s="133" t="s">
        <v>202</v>
      </c>
      <c r="E203" s="134" t="s">
        <v>1562</v>
      </c>
      <c r="F203" s="135" t="s">
        <v>1563</v>
      </c>
      <c r="G203" s="136" t="s">
        <v>500</v>
      </c>
      <c r="H203" s="137">
        <v>234</v>
      </c>
      <c r="I203" s="138"/>
      <c r="J203" s="139">
        <f t="shared" si="40"/>
        <v>0</v>
      </c>
      <c r="K203" s="135" t="s">
        <v>1233</v>
      </c>
      <c r="L203" s="33"/>
      <c r="M203" s="140" t="s">
        <v>3</v>
      </c>
      <c r="N203" s="141" t="s">
        <v>47</v>
      </c>
      <c r="P203" s="142">
        <f t="shared" si="41"/>
        <v>0</v>
      </c>
      <c r="Q203" s="142">
        <v>0</v>
      </c>
      <c r="R203" s="142">
        <f t="shared" si="42"/>
        <v>0</v>
      </c>
      <c r="S203" s="142">
        <v>0</v>
      </c>
      <c r="T203" s="143">
        <f t="shared" si="43"/>
        <v>0</v>
      </c>
      <c r="AR203" s="144" t="s">
        <v>207</v>
      </c>
      <c r="AT203" s="144" t="s">
        <v>202</v>
      </c>
      <c r="AU203" s="144" t="s">
        <v>83</v>
      </c>
      <c r="AY203" s="18" t="s">
        <v>201</v>
      </c>
      <c r="BE203" s="145">
        <f t="shared" si="44"/>
        <v>0</v>
      </c>
      <c r="BF203" s="145">
        <f t="shared" si="45"/>
        <v>0</v>
      </c>
      <c r="BG203" s="145">
        <f t="shared" si="46"/>
        <v>0</v>
      </c>
      <c r="BH203" s="145">
        <f t="shared" si="47"/>
        <v>0</v>
      </c>
      <c r="BI203" s="145">
        <f t="shared" si="48"/>
        <v>0</v>
      </c>
      <c r="BJ203" s="18" t="s">
        <v>83</v>
      </c>
      <c r="BK203" s="145">
        <f t="shared" si="49"/>
        <v>0</v>
      </c>
      <c r="BL203" s="18" t="s">
        <v>207</v>
      </c>
      <c r="BM203" s="144" t="s">
        <v>1564</v>
      </c>
    </row>
    <row r="204" spans="2:65" s="1" customFormat="1" ht="16.5" customHeight="1">
      <c r="B204" s="132"/>
      <c r="C204" s="133" t="s">
        <v>1565</v>
      </c>
      <c r="D204" s="133" t="s">
        <v>202</v>
      </c>
      <c r="E204" s="134" t="s">
        <v>1566</v>
      </c>
      <c r="F204" s="135" t="s">
        <v>1567</v>
      </c>
      <c r="G204" s="136" t="s">
        <v>500</v>
      </c>
      <c r="H204" s="137">
        <v>51.3</v>
      </c>
      <c r="I204" s="138"/>
      <c r="J204" s="139">
        <f t="shared" si="40"/>
        <v>0</v>
      </c>
      <c r="K204" s="135" t="s">
        <v>1233</v>
      </c>
      <c r="L204" s="33"/>
      <c r="M204" s="140" t="s">
        <v>3</v>
      </c>
      <c r="N204" s="141" t="s">
        <v>47</v>
      </c>
      <c r="P204" s="142">
        <f t="shared" si="41"/>
        <v>0</v>
      </c>
      <c r="Q204" s="142">
        <v>0</v>
      </c>
      <c r="R204" s="142">
        <f t="shared" si="42"/>
        <v>0</v>
      </c>
      <c r="S204" s="142">
        <v>0</v>
      </c>
      <c r="T204" s="143">
        <f t="shared" si="43"/>
        <v>0</v>
      </c>
      <c r="AR204" s="144" t="s">
        <v>207</v>
      </c>
      <c r="AT204" s="144" t="s">
        <v>202</v>
      </c>
      <c r="AU204" s="144" t="s">
        <v>83</v>
      </c>
      <c r="AY204" s="18" t="s">
        <v>201</v>
      </c>
      <c r="BE204" s="145">
        <f t="shared" si="44"/>
        <v>0</v>
      </c>
      <c r="BF204" s="145">
        <f t="shared" si="45"/>
        <v>0</v>
      </c>
      <c r="BG204" s="145">
        <f t="shared" si="46"/>
        <v>0</v>
      </c>
      <c r="BH204" s="145">
        <f t="shared" si="47"/>
        <v>0</v>
      </c>
      <c r="BI204" s="145">
        <f t="shared" si="48"/>
        <v>0</v>
      </c>
      <c r="BJ204" s="18" t="s">
        <v>83</v>
      </c>
      <c r="BK204" s="145">
        <f t="shared" si="49"/>
        <v>0</v>
      </c>
      <c r="BL204" s="18" t="s">
        <v>207</v>
      </c>
      <c r="BM204" s="144" t="s">
        <v>1568</v>
      </c>
    </row>
    <row r="205" spans="2:65" s="1" customFormat="1" ht="16.5" customHeight="1">
      <c r="B205" s="132"/>
      <c r="C205" s="133" t="s">
        <v>1569</v>
      </c>
      <c r="D205" s="133" t="s">
        <v>202</v>
      </c>
      <c r="E205" s="134" t="s">
        <v>1570</v>
      </c>
      <c r="F205" s="135" t="s">
        <v>1571</v>
      </c>
      <c r="G205" s="136" t="s">
        <v>500</v>
      </c>
      <c r="H205" s="137">
        <v>417.23</v>
      </c>
      <c r="I205" s="138"/>
      <c r="J205" s="139">
        <f t="shared" si="40"/>
        <v>0</v>
      </c>
      <c r="K205" s="135" t="s">
        <v>1233</v>
      </c>
      <c r="L205" s="33"/>
      <c r="M205" s="140" t="s">
        <v>3</v>
      </c>
      <c r="N205" s="141" t="s">
        <v>47</v>
      </c>
      <c r="P205" s="142">
        <f t="shared" si="41"/>
        <v>0</v>
      </c>
      <c r="Q205" s="142">
        <v>0</v>
      </c>
      <c r="R205" s="142">
        <f t="shared" si="42"/>
        <v>0</v>
      </c>
      <c r="S205" s="142">
        <v>0</v>
      </c>
      <c r="T205" s="143">
        <f t="shared" si="43"/>
        <v>0</v>
      </c>
      <c r="AR205" s="144" t="s">
        <v>207</v>
      </c>
      <c r="AT205" s="144" t="s">
        <v>202</v>
      </c>
      <c r="AU205" s="144" t="s">
        <v>83</v>
      </c>
      <c r="AY205" s="18" t="s">
        <v>201</v>
      </c>
      <c r="BE205" s="145">
        <f t="shared" si="44"/>
        <v>0</v>
      </c>
      <c r="BF205" s="145">
        <f t="shared" si="45"/>
        <v>0</v>
      </c>
      <c r="BG205" s="145">
        <f t="shared" si="46"/>
        <v>0</v>
      </c>
      <c r="BH205" s="145">
        <f t="shared" si="47"/>
        <v>0</v>
      </c>
      <c r="BI205" s="145">
        <f t="shared" si="48"/>
        <v>0</v>
      </c>
      <c r="BJ205" s="18" t="s">
        <v>83</v>
      </c>
      <c r="BK205" s="145">
        <f t="shared" si="49"/>
        <v>0</v>
      </c>
      <c r="BL205" s="18" t="s">
        <v>207</v>
      </c>
      <c r="BM205" s="144" t="s">
        <v>1572</v>
      </c>
    </row>
    <row r="206" spans="2:65" s="1" customFormat="1" ht="16.5" customHeight="1">
      <c r="B206" s="132"/>
      <c r="C206" s="133" t="s">
        <v>80</v>
      </c>
      <c r="D206" s="133" t="s">
        <v>202</v>
      </c>
      <c r="E206" s="134" t="s">
        <v>1573</v>
      </c>
      <c r="F206" s="135" t="s">
        <v>1574</v>
      </c>
      <c r="G206" s="136" t="s">
        <v>500</v>
      </c>
      <c r="H206" s="137">
        <v>398.26499999999999</v>
      </c>
      <c r="I206" s="138"/>
      <c r="J206" s="139">
        <f t="shared" si="40"/>
        <v>0</v>
      </c>
      <c r="K206" s="135" t="s">
        <v>1233</v>
      </c>
      <c r="L206" s="33"/>
      <c r="M206" s="140" t="s">
        <v>3</v>
      </c>
      <c r="N206" s="141" t="s">
        <v>47</v>
      </c>
      <c r="P206" s="142">
        <f t="shared" si="41"/>
        <v>0</v>
      </c>
      <c r="Q206" s="142">
        <v>0</v>
      </c>
      <c r="R206" s="142">
        <f t="shared" si="42"/>
        <v>0</v>
      </c>
      <c r="S206" s="142">
        <v>0</v>
      </c>
      <c r="T206" s="143">
        <f t="shared" si="43"/>
        <v>0</v>
      </c>
      <c r="AR206" s="144" t="s">
        <v>207</v>
      </c>
      <c r="AT206" s="144" t="s">
        <v>202</v>
      </c>
      <c r="AU206" s="144" t="s">
        <v>83</v>
      </c>
      <c r="AY206" s="18" t="s">
        <v>201</v>
      </c>
      <c r="BE206" s="145">
        <f t="shared" si="44"/>
        <v>0</v>
      </c>
      <c r="BF206" s="145">
        <f t="shared" si="45"/>
        <v>0</v>
      </c>
      <c r="BG206" s="145">
        <f t="shared" si="46"/>
        <v>0</v>
      </c>
      <c r="BH206" s="145">
        <f t="shared" si="47"/>
        <v>0</v>
      </c>
      <c r="BI206" s="145">
        <f t="shared" si="48"/>
        <v>0</v>
      </c>
      <c r="BJ206" s="18" t="s">
        <v>83</v>
      </c>
      <c r="BK206" s="145">
        <f t="shared" si="49"/>
        <v>0</v>
      </c>
      <c r="BL206" s="18" t="s">
        <v>207</v>
      </c>
      <c r="BM206" s="144" t="s">
        <v>1575</v>
      </c>
    </row>
    <row r="207" spans="2:65" s="1" customFormat="1" ht="16.5" customHeight="1">
      <c r="B207" s="132"/>
      <c r="C207" s="133" t="s">
        <v>1576</v>
      </c>
      <c r="D207" s="133" t="s">
        <v>202</v>
      </c>
      <c r="E207" s="134" t="s">
        <v>1577</v>
      </c>
      <c r="F207" s="135" t="s">
        <v>1578</v>
      </c>
      <c r="G207" s="136" t="s">
        <v>382</v>
      </c>
      <c r="H207" s="137">
        <v>12</v>
      </c>
      <c r="I207" s="138"/>
      <c r="J207" s="139">
        <f t="shared" si="40"/>
        <v>0</v>
      </c>
      <c r="K207" s="135" t="s">
        <v>1233</v>
      </c>
      <c r="L207" s="33"/>
      <c r="M207" s="140" t="s">
        <v>3</v>
      </c>
      <c r="N207" s="141" t="s">
        <v>47</v>
      </c>
      <c r="P207" s="142">
        <f t="shared" si="41"/>
        <v>0</v>
      </c>
      <c r="Q207" s="142">
        <v>0</v>
      </c>
      <c r="R207" s="142">
        <f t="shared" si="42"/>
        <v>0</v>
      </c>
      <c r="S207" s="142">
        <v>0</v>
      </c>
      <c r="T207" s="143">
        <f t="shared" si="43"/>
        <v>0</v>
      </c>
      <c r="AR207" s="144" t="s">
        <v>207</v>
      </c>
      <c r="AT207" s="144" t="s">
        <v>202</v>
      </c>
      <c r="AU207" s="144" t="s">
        <v>83</v>
      </c>
      <c r="AY207" s="18" t="s">
        <v>201</v>
      </c>
      <c r="BE207" s="145">
        <f t="shared" si="44"/>
        <v>0</v>
      </c>
      <c r="BF207" s="145">
        <f t="shared" si="45"/>
        <v>0</v>
      </c>
      <c r="BG207" s="145">
        <f t="shared" si="46"/>
        <v>0</v>
      </c>
      <c r="BH207" s="145">
        <f t="shared" si="47"/>
        <v>0</v>
      </c>
      <c r="BI207" s="145">
        <f t="shared" si="48"/>
        <v>0</v>
      </c>
      <c r="BJ207" s="18" t="s">
        <v>83</v>
      </c>
      <c r="BK207" s="145">
        <f t="shared" si="49"/>
        <v>0</v>
      </c>
      <c r="BL207" s="18" t="s">
        <v>207</v>
      </c>
      <c r="BM207" s="144" t="s">
        <v>1579</v>
      </c>
    </row>
    <row r="208" spans="2:65" s="1" customFormat="1" ht="16.5" customHeight="1">
      <c r="B208" s="132"/>
      <c r="C208" s="133" t="s">
        <v>1580</v>
      </c>
      <c r="D208" s="133" t="s">
        <v>202</v>
      </c>
      <c r="E208" s="134" t="s">
        <v>1581</v>
      </c>
      <c r="F208" s="135" t="s">
        <v>1582</v>
      </c>
      <c r="G208" s="136" t="s">
        <v>382</v>
      </c>
      <c r="H208" s="137">
        <v>12</v>
      </c>
      <c r="I208" s="138"/>
      <c r="J208" s="139">
        <f t="shared" si="40"/>
        <v>0</v>
      </c>
      <c r="K208" s="135" t="s">
        <v>1233</v>
      </c>
      <c r="L208" s="33"/>
      <c r="M208" s="140" t="s">
        <v>3</v>
      </c>
      <c r="N208" s="141" t="s">
        <v>47</v>
      </c>
      <c r="P208" s="142">
        <f t="shared" si="41"/>
        <v>0</v>
      </c>
      <c r="Q208" s="142">
        <v>0</v>
      </c>
      <c r="R208" s="142">
        <f t="shared" si="42"/>
        <v>0</v>
      </c>
      <c r="S208" s="142">
        <v>0</v>
      </c>
      <c r="T208" s="143">
        <f t="shared" si="43"/>
        <v>0</v>
      </c>
      <c r="AR208" s="144" t="s">
        <v>207</v>
      </c>
      <c r="AT208" s="144" t="s">
        <v>202</v>
      </c>
      <c r="AU208" s="144" t="s">
        <v>83</v>
      </c>
      <c r="AY208" s="18" t="s">
        <v>201</v>
      </c>
      <c r="BE208" s="145">
        <f t="shared" si="44"/>
        <v>0</v>
      </c>
      <c r="BF208" s="145">
        <f t="shared" si="45"/>
        <v>0</v>
      </c>
      <c r="BG208" s="145">
        <f t="shared" si="46"/>
        <v>0</v>
      </c>
      <c r="BH208" s="145">
        <f t="shared" si="47"/>
        <v>0</v>
      </c>
      <c r="BI208" s="145">
        <f t="shared" si="48"/>
        <v>0</v>
      </c>
      <c r="BJ208" s="18" t="s">
        <v>83</v>
      </c>
      <c r="BK208" s="145">
        <f t="shared" si="49"/>
        <v>0</v>
      </c>
      <c r="BL208" s="18" t="s">
        <v>207</v>
      </c>
      <c r="BM208" s="144" t="s">
        <v>1583</v>
      </c>
    </row>
    <row r="209" spans="2:65" s="1" customFormat="1" ht="16.5" customHeight="1">
      <c r="B209" s="132"/>
      <c r="C209" s="133" t="s">
        <v>1584</v>
      </c>
      <c r="D209" s="133" t="s">
        <v>202</v>
      </c>
      <c r="E209" s="134" t="s">
        <v>1585</v>
      </c>
      <c r="F209" s="135" t="s">
        <v>1586</v>
      </c>
      <c r="G209" s="136" t="s">
        <v>382</v>
      </c>
      <c r="H209" s="137">
        <v>12</v>
      </c>
      <c r="I209" s="138"/>
      <c r="J209" s="139">
        <f t="shared" si="40"/>
        <v>0</v>
      </c>
      <c r="K209" s="135" t="s">
        <v>1233</v>
      </c>
      <c r="L209" s="33"/>
      <c r="M209" s="140" t="s">
        <v>3</v>
      </c>
      <c r="N209" s="141" t="s">
        <v>47</v>
      </c>
      <c r="P209" s="142">
        <f t="shared" si="41"/>
        <v>0</v>
      </c>
      <c r="Q209" s="142">
        <v>0</v>
      </c>
      <c r="R209" s="142">
        <f t="shared" si="42"/>
        <v>0</v>
      </c>
      <c r="S209" s="142">
        <v>0</v>
      </c>
      <c r="T209" s="143">
        <f t="shared" si="43"/>
        <v>0</v>
      </c>
      <c r="AR209" s="144" t="s">
        <v>207</v>
      </c>
      <c r="AT209" s="144" t="s">
        <v>202</v>
      </c>
      <c r="AU209" s="144" t="s">
        <v>83</v>
      </c>
      <c r="AY209" s="18" t="s">
        <v>201</v>
      </c>
      <c r="BE209" s="145">
        <f t="shared" si="44"/>
        <v>0</v>
      </c>
      <c r="BF209" s="145">
        <f t="shared" si="45"/>
        <v>0</v>
      </c>
      <c r="BG209" s="145">
        <f t="shared" si="46"/>
        <v>0</v>
      </c>
      <c r="BH209" s="145">
        <f t="shared" si="47"/>
        <v>0</v>
      </c>
      <c r="BI209" s="145">
        <f t="shared" si="48"/>
        <v>0</v>
      </c>
      <c r="BJ209" s="18" t="s">
        <v>83</v>
      </c>
      <c r="BK209" s="145">
        <f t="shared" si="49"/>
        <v>0</v>
      </c>
      <c r="BL209" s="18" t="s">
        <v>207</v>
      </c>
      <c r="BM209" s="144" t="s">
        <v>1587</v>
      </c>
    </row>
    <row r="210" spans="2:65" s="1" customFormat="1" ht="16.5" customHeight="1">
      <c r="B210" s="132"/>
      <c r="C210" s="133" t="s">
        <v>1588</v>
      </c>
      <c r="D210" s="133" t="s">
        <v>202</v>
      </c>
      <c r="E210" s="134" t="s">
        <v>1589</v>
      </c>
      <c r="F210" s="135" t="s">
        <v>1590</v>
      </c>
      <c r="G210" s="136" t="s">
        <v>382</v>
      </c>
      <c r="H210" s="137">
        <v>12</v>
      </c>
      <c r="I210" s="138"/>
      <c r="J210" s="139">
        <f t="shared" si="40"/>
        <v>0</v>
      </c>
      <c r="K210" s="135" t="s">
        <v>1233</v>
      </c>
      <c r="L210" s="33"/>
      <c r="M210" s="140" t="s">
        <v>3</v>
      </c>
      <c r="N210" s="141" t="s">
        <v>47</v>
      </c>
      <c r="P210" s="142">
        <f t="shared" si="41"/>
        <v>0</v>
      </c>
      <c r="Q210" s="142">
        <v>0</v>
      </c>
      <c r="R210" s="142">
        <f t="shared" si="42"/>
        <v>0</v>
      </c>
      <c r="S210" s="142">
        <v>0</v>
      </c>
      <c r="T210" s="143">
        <f t="shared" si="43"/>
        <v>0</v>
      </c>
      <c r="AR210" s="144" t="s">
        <v>207</v>
      </c>
      <c r="AT210" s="144" t="s">
        <v>202</v>
      </c>
      <c r="AU210" s="144" t="s">
        <v>83</v>
      </c>
      <c r="AY210" s="18" t="s">
        <v>201</v>
      </c>
      <c r="BE210" s="145">
        <f t="shared" si="44"/>
        <v>0</v>
      </c>
      <c r="BF210" s="145">
        <f t="shared" si="45"/>
        <v>0</v>
      </c>
      <c r="BG210" s="145">
        <f t="shared" si="46"/>
        <v>0</v>
      </c>
      <c r="BH210" s="145">
        <f t="shared" si="47"/>
        <v>0</v>
      </c>
      <c r="BI210" s="145">
        <f t="shared" si="48"/>
        <v>0</v>
      </c>
      <c r="BJ210" s="18" t="s">
        <v>83</v>
      </c>
      <c r="BK210" s="145">
        <f t="shared" si="49"/>
        <v>0</v>
      </c>
      <c r="BL210" s="18" t="s">
        <v>207</v>
      </c>
      <c r="BM210" s="144" t="s">
        <v>1591</v>
      </c>
    </row>
    <row r="211" spans="2:65" s="1" customFormat="1" ht="16.5" customHeight="1">
      <c r="B211" s="132"/>
      <c r="C211" s="133" t="s">
        <v>1592</v>
      </c>
      <c r="D211" s="133" t="s">
        <v>202</v>
      </c>
      <c r="E211" s="134" t="s">
        <v>1593</v>
      </c>
      <c r="F211" s="135" t="s">
        <v>1594</v>
      </c>
      <c r="G211" s="136" t="s">
        <v>382</v>
      </c>
      <c r="H211" s="137">
        <v>12</v>
      </c>
      <c r="I211" s="138"/>
      <c r="J211" s="139">
        <f t="shared" si="40"/>
        <v>0</v>
      </c>
      <c r="K211" s="135" t="s">
        <v>1233</v>
      </c>
      <c r="L211" s="33"/>
      <c r="M211" s="140" t="s">
        <v>3</v>
      </c>
      <c r="N211" s="141" t="s">
        <v>47</v>
      </c>
      <c r="P211" s="142">
        <f t="shared" si="41"/>
        <v>0</v>
      </c>
      <c r="Q211" s="142">
        <v>0</v>
      </c>
      <c r="R211" s="142">
        <f t="shared" si="42"/>
        <v>0</v>
      </c>
      <c r="S211" s="142">
        <v>0</v>
      </c>
      <c r="T211" s="143">
        <f t="shared" si="43"/>
        <v>0</v>
      </c>
      <c r="AR211" s="144" t="s">
        <v>207</v>
      </c>
      <c r="AT211" s="144" t="s">
        <v>202</v>
      </c>
      <c r="AU211" s="144" t="s">
        <v>83</v>
      </c>
      <c r="AY211" s="18" t="s">
        <v>201</v>
      </c>
      <c r="BE211" s="145">
        <f t="shared" si="44"/>
        <v>0</v>
      </c>
      <c r="BF211" s="145">
        <f t="shared" si="45"/>
        <v>0</v>
      </c>
      <c r="BG211" s="145">
        <f t="shared" si="46"/>
        <v>0</v>
      </c>
      <c r="BH211" s="145">
        <f t="shared" si="47"/>
        <v>0</v>
      </c>
      <c r="BI211" s="145">
        <f t="shared" si="48"/>
        <v>0</v>
      </c>
      <c r="BJ211" s="18" t="s">
        <v>83</v>
      </c>
      <c r="BK211" s="145">
        <f t="shared" si="49"/>
        <v>0</v>
      </c>
      <c r="BL211" s="18" t="s">
        <v>207</v>
      </c>
      <c r="BM211" s="144" t="s">
        <v>1595</v>
      </c>
    </row>
    <row r="212" spans="2:65" s="1" customFormat="1" ht="16.5" customHeight="1">
      <c r="B212" s="132"/>
      <c r="C212" s="133" t="s">
        <v>1596</v>
      </c>
      <c r="D212" s="133" t="s">
        <v>202</v>
      </c>
      <c r="E212" s="134" t="s">
        <v>1597</v>
      </c>
      <c r="F212" s="135" t="s">
        <v>1598</v>
      </c>
      <c r="G212" s="136" t="s">
        <v>275</v>
      </c>
      <c r="H212" s="137">
        <v>818.21199999999999</v>
      </c>
      <c r="I212" s="138"/>
      <c r="J212" s="139">
        <f t="shared" si="40"/>
        <v>0</v>
      </c>
      <c r="K212" s="135" t="s">
        <v>1233</v>
      </c>
      <c r="L212" s="33"/>
      <c r="M212" s="140" t="s">
        <v>3</v>
      </c>
      <c r="N212" s="141" t="s">
        <v>47</v>
      </c>
      <c r="P212" s="142">
        <f t="shared" si="41"/>
        <v>0</v>
      </c>
      <c r="Q212" s="142">
        <v>0</v>
      </c>
      <c r="R212" s="142">
        <f t="shared" si="42"/>
        <v>0</v>
      </c>
      <c r="S212" s="142">
        <v>0</v>
      </c>
      <c r="T212" s="143">
        <f t="shared" si="43"/>
        <v>0</v>
      </c>
      <c r="AR212" s="144" t="s">
        <v>207</v>
      </c>
      <c r="AT212" s="144" t="s">
        <v>202</v>
      </c>
      <c r="AU212" s="144" t="s">
        <v>83</v>
      </c>
      <c r="AY212" s="18" t="s">
        <v>201</v>
      </c>
      <c r="BE212" s="145">
        <f t="shared" si="44"/>
        <v>0</v>
      </c>
      <c r="BF212" s="145">
        <f t="shared" si="45"/>
        <v>0</v>
      </c>
      <c r="BG212" s="145">
        <f t="shared" si="46"/>
        <v>0</v>
      </c>
      <c r="BH212" s="145">
        <f t="shared" si="47"/>
        <v>0</v>
      </c>
      <c r="BI212" s="145">
        <f t="shared" si="48"/>
        <v>0</v>
      </c>
      <c r="BJ212" s="18" t="s">
        <v>83</v>
      </c>
      <c r="BK212" s="145">
        <f t="shared" si="49"/>
        <v>0</v>
      </c>
      <c r="BL212" s="18" t="s">
        <v>207</v>
      </c>
      <c r="BM212" s="144" t="s">
        <v>1599</v>
      </c>
    </row>
    <row r="213" spans="2:65" s="11" customFormat="1" ht="25.9" customHeight="1">
      <c r="B213" s="120"/>
      <c r="D213" s="121" t="s">
        <v>75</v>
      </c>
      <c r="E213" s="122" t="s">
        <v>1529</v>
      </c>
      <c r="F213" s="122" t="s">
        <v>1600</v>
      </c>
      <c r="I213" s="123"/>
      <c r="J213" s="124">
        <f>BK213</f>
        <v>0</v>
      </c>
      <c r="L213" s="120"/>
      <c r="M213" s="125"/>
      <c r="P213" s="126">
        <f>SUM(P214:P215)</f>
        <v>0</v>
      </c>
      <c r="R213" s="126">
        <f>SUM(R214:R215)</f>
        <v>0</v>
      </c>
      <c r="T213" s="127">
        <f>SUM(T214:T215)</f>
        <v>0</v>
      </c>
      <c r="AR213" s="121" t="s">
        <v>83</v>
      </c>
      <c r="AT213" s="128" t="s">
        <v>75</v>
      </c>
      <c r="AU213" s="128" t="s">
        <v>76</v>
      </c>
      <c r="AY213" s="121" t="s">
        <v>201</v>
      </c>
      <c r="BK213" s="129">
        <f>SUM(BK214:BK215)</f>
        <v>0</v>
      </c>
    </row>
    <row r="214" spans="2:65" s="1" customFormat="1" ht="16.5" customHeight="1">
      <c r="B214" s="132"/>
      <c r="C214" s="133" t="s">
        <v>1601</v>
      </c>
      <c r="D214" s="133" t="s">
        <v>202</v>
      </c>
      <c r="E214" s="134" t="s">
        <v>1602</v>
      </c>
      <c r="F214" s="135" t="s">
        <v>1603</v>
      </c>
      <c r="G214" s="136" t="s">
        <v>727</v>
      </c>
      <c r="H214" s="137">
        <v>1</v>
      </c>
      <c r="I214" s="138"/>
      <c r="J214" s="139">
        <f>ROUND(I214*H214,2)</f>
        <v>0</v>
      </c>
      <c r="K214" s="135" t="s">
        <v>1233</v>
      </c>
      <c r="L214" s="33"/>
      <c r="M214" s="140" t="s">
        <v>3</v>
      </c>
      <c r="N214" s="141" t="s">
        <v>47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207</v>
      </c>
      <c r="AT214" s="144" t="s">
        <v>202</v>
      </c>
      <c r="AU214" s="144" t="s">
        <v>83</v>
      </c>
      <c r="AY214" s="18" t="s">
        <v>201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83</v>
      </c>
      <c r="BK214" s="145">
        <f>ROUND(I214*H214,2)</f>
        <v>0</v>
      </c>
      <c r="BL214" s="18" t="s">
        <v>207</v>
      </c>
      <c r="BM214" s="144" t="s">
        <v>1604</v>
      </c>
    </row>
    <row r="215" spans="2:65" s="1" customFormat="1" ht="16.5" customHeight="1">
      <c r="B215" s="132"/>
      <c r="C215" s="133" t="s">
        <v>1605</v>
      </c>
      <c r="D215" s="133" t="s">
        <v>202</v>
      </c>
      <c r="E215" s="134" t="s">
        <v>1606</v>
      </c>
      <c r="F215" s="135" t="s">
        <v>1607</v>
      </c>
      <c r="G215" s="136" t="s">
        <v>727</v>
      </c>
      <c r="H215" s="137">
        <v>1</v>
      </c>
      <c r="I215" s="138"/>
      <c r="J215" s="139">
        <f>ROUND(I215*H215,2)</f>
        <v>0</v>
      </c>
      <c r="K215" s="135" t="s">
        <v>1233</v>
      </c>
      <c r="L215" s="33"/>
      <c r="M215" s="192" t="s">
        <v>3</v>
      </c>
      <c r="N215" s="193" t="s">
        <v>47</v>
      </c>
      <c r="O215" s="190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AR215" s="144" t="s">
        <v>207</v>
      </c>
      <c r="AT215" s="144" t="s">
        <v>202</v>
      </c>
      <c r="AU215" s="144" t="s">
        <v>83</v>
      </c>
      <c r="AY215" s="18" t="s">
        <v>201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8" t="s">
        <v>83</v>
      </c>
      <c r="BK215" s="145">
        <f>ROUND(I215*H215,2)</f>
        <v>0</v>
      </c>
      <c r="BL215" s="18" t="s">
        <v>207</v>
      </c>
      <c r="BM215" s="144" t="s">
        <v>1608</v>
      </c>
    </row>
    <row r="216" spans="2:65" s="1" customFormat="1" ht="6.95" customHeight="1"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33"/>
    </row>
  </sheetData>
  <autoFilter ref="C95:K215" xr:uid="{00000000-0009-0000-0000-00000B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8"/>
  <sheetViews>
    <sheetView showGridLines="0" topLeftCell="A163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139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1217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1609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ROUND((SUM(BE96:BE177)),  2)</f>
        <v>0</v>
      </c>
      <c r="I35" s="94">
        <v>0.21</v>
      </c>
      <c r="J35" s="82">
        <f>ROUND(((SUM(BE96:BE177))*I35),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ROUND((SUM(BF96:BF177)),  2)</f>
        <v>0</v>
      </c>
      <c r="I36" s="94">
        <v>0.15</v>
      </c>
      <c r="J36" s="82">
        <f>ROUND(((SUM(BF96:BF177))*I36),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ROUND((SUM(BG96:BG177)),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ROUND((SUM(BH96:BH177)),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ROUND((SUM(BI96:BI177)),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1217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IO.02 - Splašková kanalizace - zpevněné plochy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J96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1219</v>
      </c>
      <c r="E64" s="106"/>
      <c r="F64" s="106"/>
      <c r="G64" s="106"/>
      <c r="H64" s="106"/>
      <c r="I64" s="106"/>
      <c r="J64" s="107">
        <f>J97</f>
        <v>0</v>
      </c>
      <c r="L64" s="104"/>
    </row>
    <row r="65" spans="2:12" s="8" customFormat="1" ht="24.95" customHeight="1">
      <c r="B65" s="104"/>
      <c r="D65" s="105" t="s">
        <v>1220</v>
      </c>
      <c r="E65" s="106"/>
      <c r="F65" s="106"/>
      <c r="G65" s="106"/>
      <c r="H65" s="106"/>
      <c r="I65" s="106"/>
      <c r="J65" s="107">
        <f>J100</f>
        <v>0</v>
      </c>
      <c r="L65" s="104"/>
    </row>
    <row r="66" spans="2:12" s="8" customFormat="1" ht="24.95" customHeight="1">
      <c r="B66" s="104"/>
      <c r="D66" s="105" t="s">
        <v>1221</v>
      </c>
      <c r="E66" s="106"/>
      <c r="F66" s="106"/>
      <c r="G66" s="106"/>
      <c r="H66" s="106"/>
      <c r="I66" s="106"/>
      <c r="J66" s="107">
        <f>J111</f>
        <v>0</v>
      </c>
      <c r="L66" s="104"/>
    </row>
    <row r="67" spans="2:12" s="8" customFormat="1" ht="24.95" customHeight="1">
      <c r="B67" s="104"/>
      <c r="D67" s="105" t="s">
        <v>1222</v>
      </c>
      <c r="E67" s="106"/>
      <c r="F67" s="106"/>
      <c r="G67" s="106"/>
      <c r="H67" s="106"/>
      <c r="I67" s="106"/>
      <c r="J67" s="107">
        <f>J114</f>
        <v>0</v>
      </c>
      <c r="L67" s="104"/>
    </row>
    <row r="68" spans="2:12" s="8" customFormat="1" ht="24.95" customHeight="1">
      <c r="B68" s="104"/>
      <c r="D68" s="105" t="s">
        <v>1223</v>
      </c>
      <c r="E68" s="106"/>
      <c r="F68" s="106"/>
      <c r="G68" s="106"/>
      <c r="H68" s="106"/>
      <c r="I68" s="106"/>
      <c r="J68" s="107">
        <f>J117</f>
        <v>0</v>
      </c>
      <c r="L68" s="104"/>
    </row>
    <row r="69" spans="2:12" s="8" customFormat="1" ht="24.95" customHeight="1">
      <c r="B69" s="104"/>
      <c r="D69" s="105" t="s">
        <v>1224</v>
      </c>
      <c r="E69" s="106"/>
      <c r="F69" s="106"/>
      <c r="G69" s="106"/>
      <c r="H69" s="106"/>
      <c r="I69" s="106"/>
      <c r="J69" s="107">
        <f>J123</f>
        <v>0</v>
      </c>
      <c r="L69" s="104"/>
    </row>
    <row r="70" spans="2:12" s="8" customFormat="1" ht="24.95" customHeight="1">
      <c r="B70" s="104"/>
      <c r="D70" s="105" t="s">
        <v>1225</v>
      </c>
      <c r="E70" s="106"/>
      <c r="F70" s="106"/>
      <c r="G70" s="106"/>
      <c r="H70" s="106"/>
      <c r="I70" s="106"/>
      <c r="J70" s="107">
        <f>J129</f>
        <v>0</v>
      </c>
      <c r="L70" s="104"/>
    </row>
    <row r="71" spans="2:12" s="8" customFormat="1" ht="24.95" customHeight="1">
      <c r="B71" s="104"/>
      <c r="D71" s="105" t="s">
        <v>1226</v>
      </c>
      <c r="E71" s="106"/>
      <c r="F71" s="106"/>
      <c r="G71" s="106"/>
      <c r="H71" s="106"/>
      <c r="I71" s="106"/>
      <c r="J71" s="107">
        <f>J132</f>
        <v>0</v>
      </c>
      <c r="L71" s="104"/>
    </row>
    <row r="72" spans="2:12" s="8" customFormat="1" ht="24.95" customHeight="1">
      <c r="B72" s="104"/>
      <c r="D72" s="105" t="s">
        <v>1228</v>
      </c>
      <c r="E72" s="106"/>
      <c r="F72" s="106"/>
      <c r="G72" s="106"/>
      <c r="H72" s="106"/>
      <c r="I72" s="106"/>
      <c r="J72" s="107">
        <f>J136</f>
        <v>0</v>
      </c>
      <c r="L72" s="104"/>
    </row>
    <row r="73" spans="2:12" s="8" customFormat="1" ht="24.95" customHeight="1">
      <c r="B73" s="104"/>
      <c r="D73" s="105" t="s">
        <v>1229</v>
      </c>
      <c r="E73" s="106"/>
      <c r="F73" s="106"/>
      <c r="G73" s="106"/>
      <c r="H73" s="106"/>
      <c r="I73" s="106"/>
      <c r="J73" s="107">
        <f>J156</f>
        <v>0</v>
      </c>
      <c r="L73" s="104"/>
    </row>
    <row r="74" spans="2:12" s="8" customFormat="1" ht="24.95" customHeight="1">
      <c r="B74" s="104"/>
      <c r="D74" s="105" t="s">
        <v>1610</v>
      </c>
      <c r="E74" s="106"/>
      <c r="F74" s="106"/>
      <c r="G74" s="106"/>
      <c r="H74" s="106"/>
      <c r="I74" s="106"/>
      <c r="J74" s="107">
        <f>J166</f>
        <v>0</v>
      </c>
      <c r="L74" s="104"/>
    </row>
    <row r="75" spans="2:12" s="1" customFormat="1" ht="21.75" customHeight="1">
      <c r="B75" s="33"/>
      <c r="L75" s="33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>
      <c r="B81" s="33"/>
      <c r="C81" s="22" t="s">
        <v>186</v>
      </c>
      <c r="L81" s="33"/>
    </row>
    <row r="82" spans="2:63" s="1" customFormat="1" ht="6.95" customHeight="1">
      <c r="B82" s="33"/>
      <c r="L82" s="33"/>
    </row>
    <row r="83" spans="2:63" s="1" customFormat="1" ht="12" customHeight="1">
      <c r="B83" s="33"/>
      <c r="C83" s="28" t="s">
        <v>17</v>
      </c>
      <c r="L83" s="33"/>
    </row>
    <row r="84" spans="2:63" s="1" customFormat="1" ht="16.5" customHeight="1">
      <c r="B84" s="33"/>
      <c r="E84" s="323" t="str">
        <f>E7</f>
        <v>H-blok - výstavba BD v areálu bývalého Moravolenu Hanušovice</v>
      </c>
      <c r="F84" s="324"/>
      <c r="G84" s="324"/>
      <c r="H84" s="324"/>
      <c r="L84" s="33"/>
    </row>
    <row r="85" spans="2:63" ht="12" customHeight="1">
      <c r="B85" s="21"/>
      <c r="C85" s="28" t="s">
        <v>169</v>
      </c>
      <c r="L85" s="21"/>
    </row>
    <row r="86" spans="2:63" s="1" customFormat="1" ht="16.5" customHeight="1">
      <c r="B86" s="33"/>
      <c r="E86" s="323" t="s">
        <v>1217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171</v>
      </c>
      <c r="L87" s="33"/>
    </row>
    <row r="88" spans="2:63" s="1" customFormat="1" ht="16.5" customHeight="1">
      <c r="B88" s="33"/>
      <c r="E88" s="319" t="str">
        <f>E11</f>
        <v>IO.02 - Splašková kanalizace - zpevněné plochy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>k.ú. Hanušovice</v>
      </c>
      <c r="I90" s="28" t="s">
        <v>23</v>
      </c>
      <c r="J90" s="50" t="str">
        <f>IF(J14="","",J14)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E17</f>
        <v>Město Hanušovice</v>
      </c>
      <c r="I92" s="28" t="s">
        <v>33</v>
      </c>
      <c r="J92" s="31" t="str">
        <f>E23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IF(E20="","",E20)</f>
        <v>Vyplň údaj</v>
      </c>
      <c r="I93" s="28" t="s">
        <v>38</v>
      </c>
      <c r="J93" s="31" t="str">
        <f>E26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P97+P100+P111+P114+P117+P123+P129+P132+P136+P156+P166</f>
        <v>0</v>
      </c>
      <c r="Q96" s="51"/>
      <c r="R96" s="117">
        <f>R97+R100+R111+R114+R117+R123+R129+R132+R136+R156+R166</f>
        <v>0</v>
      </c>
      <c r="S96" s="51"/>
      <c r="T96" s="118">
        <f>T97+T100+T111+T114+T117+T123+T129+T132+T136+T156+T166</f>
        <v>0</v>
      </c>
      <c r="AT96" s="18" t="s">
        <v>75</v>
      </c>
      <c r="AU96" s="18" t="s">
        <v>178</v>
      </c>
      <c r="BK96" s="119">
        <f>BK97+BK100+BK111+BK114+BK117+BK123+BK129+BK132+BK136+BK156+BK166</f>
        <v>0</v>
      </c>
    </row>
    <row r="97" spans="2:65" s="11" customFormat="1" ht="25.9" customHeight="1">
      <c r="B97" s="120"/>
      <c r="D97" s="121" t="s">
        <v>75</v>
      </c>
      <c r="E97" s="122" t="s">
        <v>298</v>
      </c>
      <c r="F97" s="122" t="s">
        <v>1230</v>
      </c>
      <c r="I97" s="123"/>
      <c r="J97" s="124">
        <f>BK97</f>
        <v>0</v>
      </c>
      <c r="L97" s="120"/>
      <c r="M97" s="125"/>
      <c r="P97" s="126">
        <f>SUM(P98:P99)</f>
        <v>0</v>
      </c>
      <c r="R97" s="126">
        <f>SUM(R98:R99)</f>
        <v>0</v>
      </c>
      <c r="T97" s="127">
        <f>SUM(T98:T99)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SUM(BK98:BK99)</f>
        <v>0</v>
      </c>
    </row>
    <row r="98" spans="2:65" s="1" customFormat="1" ht="16.5" customHeight="1">
      <c r="B98" s="132"/>
      <c r="C98" s="133" t="s">
        <v>83</v>
      </c>
      <c r="D98" s="133" t="s">
        <v>202</v>
      </c>
      <c r="E98" s="134" t="s">
        <v>1256</v>
      </c>
      <c r="F98" s="135" t="s">
        <v>1257</v>
      </c>
      <c r="G98" s="136" t="s">
        <v>500</v>
      </c>
      <c r="H98" s="137">
        <v>4</v>
      </c>
      <c r="I98" s="138"/>
      <c r="J98" s="139">
        <f>ROUND(I98*H98,2)</f>
        <v>0</v>
      </c>
      <c r="K98" s="135" t="s">
        <v>1233</v>
      </c>
      <c r="L98" s="33"/>
      <c r="M98" s="140" t="s">
        <v>3</v>
      </c>
      <c r="N98" s="141" t="s">
        <v>47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207</v>
      </c>
      <c r="AT98" s="144" t="s">
        <v>202</v>
      </c>
      <c r="AU98" s="144" t="s">
        <v>83</v>
      </c>
      <c r="AY98" s="18" t="s">
        <v>201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83</v>
      </c>
      <c r="BK98" s="145">
        <f>ROUND(I98*H98,2)</f>
        <v>0</v>
      </c>
      <c r="BL98" s="18" t="s">
        <v>207</v>
      </c>
      <c r="BM98" s="144" t="s">
        <v>1611</v>
      </c>
    </row>
    <row r="99" spans="2:65" s="1" customFormat="1" ht="16.5" customHeight="1">
      <c r="B99" s="132"/>
      <c r="C99" s="133" t="s">
        <v>85</v>
      </c>
      <c r="D99" s="133" t="s">
        <v>202</v>
      </c>
      <c r="E99" s="134" t="s">
        <v>1259</v>
      </c>
      <c r="F99" s="135" t="s">
        <v>1260</v>
      </c>
      <c r="G99" s="136" t="s">
        <v>500</v>
      </c>
      <c r="H99" s="137">
        <v>5.4</v>
      </c>
      <c r="I99" s="138"/>
      <c r="J99" s="139">
        <f>ROUND(I99*H99,2)</f>
        <v>0</v>
      </c>
      <c r="K99" s="135" t="s">
        <v>1233</v>
      </c>
      <c r="L99" s="33"/>
      <c r="M99" s="140" t="s">
        <v>3</v>
      </c>
      <c r="N99" s="141" t="s">
        <v>47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207</v>
      </c>
      <c r="AT99" s="144" t="s">
        <v>202</v>
      </c>
      <c r="AU99" s="144" t="s">
        <v>83</v>
      </c>
      <c r="AY99" s="18" t="s">
        <v>201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207</v>
      </c>
      <c r="BM99" s="144" t="s">
        <v>1612</v>
      </c>
    </row>
    <row r="100" spans="2:65" s="11" customFormat="1" ht="25.9" customHeight="1">
      <c r="B100" s="120"/>
      <c r="D100" s="121" t="s">
        <v>75</v>
      </c>
      <c r="E100" s="122" t="s">
        <v>318</v>
      </c>
      <c r="F100" s="122" t="s">
        <v>1262</v>
      </c>
      <c r="I100" s="123"/>
      <c r="J100" s="124">
        <f>BK100</f>
        <v>0</v>
      </c>
      <c r="L100" s="120"/>
      <c r="M100" s="125"/>
      <c r="P100" s="126">
        <f>SUM(P101:P110)</f>
        <v>0</v>
      </c>
      <c r="R100" s="126">
        <f>SUM(R101:R110)</f>
        <v>0</v>
      </c>
      <c r="T100" s="127">
        <f>SUM(T101:T110)</f>
        <v>0</v>
      </c>
      <c r="AR100" s="121" t="s">
        <v>83</v>
      </c>
      <c r="AT100" s="128" t="s">
        <v>75</v>
      </c>
      <c r="AU100" s="128" t="s">
        <v>76</v>
      </c>
      <c r="AY100" s="121" t="s">
        <v>201</v>
      </c>
      <c r="BK100" s="129">
        <f>SUM(BK101:BK110)</f>
        <v>0</v>
      </c>
    </row>
    <row r="101" spans="2:65" s="1" customFormat="1" ht="16.5" customHeight="1">
      <c r="B101" s="132"/>
      <c r="C101" s="133" t="s">
        <v>93</v>
      </c>
      <c r="D101" s="133" t="s">
        <v>202</v>
      </c>
      <c r="E101" s="134" t="s">
        <v>1263</v>
      </c>
      <c r="F101" s="135" t="s">
        <v>1264</v>
      </c>
      <c r="G101" s="136" t="s">
        <v>217</v>
      </c>
      <c r="H101" s="137">
        <v>377.02800000000002</v>
      </c>
      <c r="I101" s="138"/>
      <c r="J101" s="139">
        <f t="shared" ref="J101:J110" si="0">ROUND(I101*H101,2)</f>
        <v>0</v>
      </c>
      <c r="K101" s="135" t="s">
        <v>1233</v>
      </c>
      <c r="L101" s="33"/>
      <c r="M101" s="140" t="s">
        <v>3</v>
      </c>
      <c r="N101" s="141" t="s">
        <v>47</v>
      </c>
      <c r="P101" s="142">
        <f t="shared" ref="P101:P110" si="1">O101*H101</f>
        <v>0</v>
      </c>
      <c r="Q101" s="142">
        <v>0</v>
      </c>
      <c r="R101" s="142">
        <f t="shared" ref="R101:R110" si="2">Q101*H101</f>
        <v>0</v>
      </c>
      <c r="S101" s="142">
        <v>0</v>
      </c>
      <c r="T101" s="143">
        <f t="shared" ref="T101:T110" si="3">S101*H101</f>
        <v>0</v>
      </c>
      <c r="AR101" s="144" t="s">
        <v>207</v>
      </c>
      <c r="AT101" s="144" t="s">
        <v>202</v>
      </c>
      <c r="AU101" s="144" t="s">
        <v>83</v>
      </c>
      <c r="AY101" s="18" t="s">
        <v>201</v>
      </c>
      <c r="BE101" s="145">
        <f t="shared" ref="BE101:BE110" si="4">IF(N101="základní",J101,0)</f>
        <v>0</v>
      </c>
      <c r="BF101" s="145">
        <f t="shared" ref="BF101:BF110" si="5">IF(N101="snížená",J101,0)</f>
        <v>0</v>
      </c>
      <c r="BG101" s="145">
        <f t="shared" ref="BG101:BG110" si="6">IF(N101="zákl. přenesená",J101,0)</f>
        <v>0</v>
      </c>
      <c r="BH101" s="145">
        <f t="shared" ref="BH101:BH110" si="7">IF(N101="sníž. přenesená",J101,0)</f>
        <v>0</v>
      </c>
      <c r="BI101" s="145">
        <f t="shared" ref="BI101:BI110" si="8">IF(N101="nulová",J101,0)</f>
        <v>0</v>
      </c>
      <c r="BJ101" s="18" t="s">
        <v>83</v>
      </c>
      <c r="BK101" s="145">
        <f t="shared" ref="BK101:BK110" si="9">ROUND(I101*H101,2)</f>
        <v>0</v>
      </c>
      <c r="BL101" s="18" t="s">
        <v>207</v>
      </c>
      <c r="BM101" s="144" t="s">
        <v>1613</v>
      </c>
    </row>
    <row r="102" spans="2:65" s="1" customFormat="1" ht="16.5" customHeight="1">
      <c r="B102" s="132"/>
      <c r="C102" s="133" t="s">
        <v>207</v>
      </c>
      <c r="D102" s="133" t="s">
        <v>202</v>
      </c>
      <c r="E102" s="134" t="s">
        <v>1266</v>
      </c>
      <c r="F102" s="135" t="s">
        <v>1267</v>
      </c>
      <c r="G102" s="136" t="s">
        <v>217</v>
      </c>
      <c r="H102" s="137">
        <v>377.02800000000002</v>
      </c>
      <c r="I102" s="138"/>
      <c r="J102" s="139">
        <f t="shared" si="0"/>
        <v>0</v>
      </c>
      <c r="K102" s="135" t="s">
        <v>1233</v>
      </c>
      <c r="L102" s="33"/>
      <c r="M102" s="140" t="s">
        <v>3</v>
      </c>
      <c r="N102" s="141" t="s">
        <v>47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207</v>
      </c>
      <c r="AT102" s="144" t="s">
        <v>202</v>
      </c>
      <c r="AU102" s="144" t="s">
        <v>83</v>
      </c>
      <c r="AY102" s="18" t="s">
        <v>201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83</v>
      </c>
      <c r="BK102" s="145">
        <f t="shared" si="9"/>
        <v>0</v>
      </c>
      <c r="BL102" s="18" t="s">
        <v>207</v>
      </c>
      <c r="BM102" s="144" t="s">
        <v>1614</v>
      </c>
    </row>
    <row r="103" spans="2:65" s="1" customFormat="1" ht="16.5" customHeight="1">
      <c r="B103" s="132"/>
      <c r="C103" s="133" t="s">
        <v>247</v>
      </c>
      <c r="D103" s="133" t="s">
        <v>202</v>
      </c>
      <c r="E103" s="134" t="s">
        <v>1269</v>
      </c>
      <c r="F103" s="135" t="s">
        <v>1270</v>
      </c>
      <c r="G103" s="136" t="s">
        <v>217</v>
      </c>
      <c r="H103" s="137">
        <v>203.01499999999999</v>
      </c>
      <c r="I103" s="138"/>
      <c r="J103" s="139">
        <f t="shared" si="0"/>
        <v>0</v>
      </c>
      <c r="K103" s="135" t="s">
        <v>1233</v>
      </c>
      <c r="L103" s="33"/>
      <c r="M103" s="140" t="s">
        <v>3</v>
      </c>
      <c r="N103" s="141" t="s">
        <v>47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207</v>
      </c>
      <c r="AT103" s="144" t="s">
        <v>202</v>
      </c>
      <c r="AU103" s="144" t="s">
        <v>83</v>
      </c>
      <c r="AY103" s="18" t="s">
        <v>201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83</v>
      </c>
      <c r="BK103" s="145">
        <f t="shared" si="9"/>
        <v>0</v>
      </c>
      <c r="BL103" s="18" t="s">
        <v>207</v>
      </c>
      <c r="BM103" s="144" t="s">
        <v>1615</v>
      </c>
    </row>
    <row r="104" spans="2:65" s="1" customFormat="1" ht="16.5" customHeight="1">
      <c r="B104" s="132"/>
      <c r="C104" s="133" t="s">
        <v>257</v>
      </c>
      <c r="D104" s="133" t="s">
        <v>202</v>
      </c>
      <c r="E104" s="134" t="s">
        <v>1272</v>
      </c>
      <c r="F104" s="135" t="s">
        <v>1273</v>
      </c>
      <c r="G104" s="136" t="s">
        <v>217</v>
      </c>
      <c r="H104" s="137">
        <v>203.01499999999999</v>
      </c>
      <c r="I104" s="138"/>
      <c r="J104" s="139">
        <f t="shared" si="0"/>
        <v>0</v>
      </c>
      <c r="K104" s="135" t="s">
        <v>1233</v>
      </c>
      <c r="L104" s="33"/>
      <c r="M104" s="140" t="s">
        <v>3</v>
      </c>
      <c r="N104" s="141" t="s">
        <v>47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207</v>
      </c>
      <c r="AT104" s="144" t="s">
        <v>202</v>
      </c>
      <c r="AU104" s="144" t="s">
        <v>83</v>
      </c>
      <c r="AY104" s="18" t="s">
        <v>201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83</v>
      </c>
      <c r="BK104" s="145">
        <f t="shared" si="9"/>
        <v>0</v>
      </c>
      <c r="BL104" s="18" t="s">
        <v>207</v>
      </c>
      <c r="BM104" s="144" t="s">
        <v>1616</v>
      </c>
    </row>
    <row r="105" spans="2:65" s="1" customFormat="1" ht="16.5" customHeight="1">
      <c r="B105" s="132"/>
      <c r="C105" s="133" t="s">
        <v>263</v>
      </c>
      <c r="D105" s="133" t="s">
        <v>202</v>
      </c>
      <c r="E105" s="134" t="s">
        <v>1275</v>
      </c>
      <c r="F105" s="135" t="s">
        <v>1276</v>
      </c>
      <c r="G105" s="136" t="s">
        <v>217</v>
      </c>
      <c r="H105" s="137">
        <v>32.198999999999998</v>
      </c>
      <c r="I105" s="138"/>
      <c r="J105" s="139">
        <f t="shared" si="0"/>
        <v>0</v>
      </c>
      <c r="K105" s="135" t="s">
        <v>1233</v>
      </c>
      <c r="L105" s="33"/>
      <c r="M105" s="140" t="s">
        <v>3</v>
      </c>
      <c r="N105" s="141" t="s">
        <v>47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207</v>
      </c>
      <c r="AT105" s="144" t="s">
        <v>202</v>
      </c>
      <c r="AU105" s="144" t="s">
        <v>83</v>
      </c>
      <c r="AY105" s="18" t="s">
        <v>201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83</v>
      </c>
      <c r="BK105" s="145">
        <f t="shared" si="9"/>
        <v>0</v>
      </c>
      <c r="BL105" s="18" t="s">
        <v>207</v>
      </c>
      <c r="BM105" s="144" t="s">
        <v>1617</v>
      </c>
    </row>
    <row r="106" spans="2:65" s="1" customFormat="1" ht="16.5" customHeight="1">
      <c r="B106" s="132"/>
      <c r="C106" s="133" t="s">
        <v>271</v>
      </c>
      <c r="D106" s="133" t="s">
        <v>202</v>
      </c>
      <c r="E106" s="134" t="s">
        <v>1278</v>
      </c>
      <c r="F106" s="135" t="s">
        <v>1279</v>
      </c>
      <c r="G106" s="136" t="s">
        <v>217</v>
      </c>
      <c r="H106" s="137">
        <v>12</v>
      </c>
      <c r="I106" s="138"/>
      <c r="J106" s="139">
        <f t="shared" si="0"/>
        <v>0</v>
      </c>
      <c r="K106" s="135" t="s">
        <v>1233</v>
      </c>
      <c r="L106" s="33"/>
      <c r="M106" s="140" t="s">
        <v>3</v>
      </c>
      <c r="N106" s="141" t="s">
        <v>47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207</v>
      </c>
      <c r="AT106" s="144" t="s">
        <v>202</v>
      </c>
      <c r="AU106" s="144" t="s">
        <v>83</v>
      </c>
      <c r="AY106" s="18" t="s">
        <v>201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83</v>
      </c>
      <c r="BK106" s="145">
        <f t="shared" si="9"/>
        <v>0</v>
      </c>
      <c r="BL106" s="18" t="s">
        <v>207</v>
      </c>
      <c r="BM106" s="144" t="s">
        <v>1618</v>
      </c>
    </row>
    <row r="107" spans="2:65" s="1" customFormat="1" ht="16.5" customHeight="1">
      <c r="B107" s="132"/>
      <c r="C107" s="133" t="s">
        <v>282</v>
      </c>
      <c r="D107" s="133" t="s">
        <v>202</v>
      </c>
      <c r="E107" s="134" t="s">
        <v>1281</v>
      </c>
      <c r="F107" s="135" t="s">
        <v>1282</v>
      </c>
      <c r="G107" s="136" t="s">
        <v>275</v>
      </c>
      <c r="H107" s="137">
        <v>27.6</v>
      </c>
      <c r="I107" s="138"/>
      <c r="J107" s="139">
        <f t="shared" si="0"/>
        <v>0</v>
      </c>
      <c r="K107" s="135" t="s">
        <v>1233</v>
      </c>
      <c r="L107" s="33"/>
      <c r="M107" s="140" t="s">
        <v>3</v>
      </c>
      <c r="N107" s="141" t="s">
        <v>47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207</v>
      </c>
      <c r="AT107" s="144" t="s">
        <v>202</v>
      </c>
      <c r="AU107" s="144" t="s">
        <v>83</v>
      </c>
      <c r="AY107" s="18" t="s">
        <v>201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83</v>
      </c>
      <c r="BK107" s="145">
        <f t="shared" si="9"/>
        <v>0</v>
      </c>
      <c r="BL107" s="18" t="s">
        <v>207</v>
      </c>
      <c r="BM107" s="144" t="s">
        <v>1619</v>
      </c>
    </row>
    <row r="108" spans="2:65" s="1" customFormat="1" ht="16.5" customHeight="1">
      <c r="B108" s="132"/>
      <c r="C108" s="133" t="s">
        <v>292</v>
      </c>
      <c r="D108" s="133" t="s">
        <v>202</v>
      </c>
      <c r="E108" s="134" t="s">
        <v>1244</v>
      </c>
      <c r="F108" s="135" t="s">
        <v>1245</v>
      </c>
      <c r="G108" s="136" t="s">
        <v>275</v>
      </c>
      <c r="H108" s="137">
        <v>27.6</v>
      </c>
      <c r="I108" s="138"/>
      <c r="J108" s="139">
        <f t="shared" si="0"/>
        <v>0</v>
      </c>
      <c r="K108" s="135" t="s">
        <v>1233</v>
      </c>
      <c r="L108" s="33"/>
      <c r="M108" s="140" t="s">
        <v>3</v>
      </c>
      <c r="N108" s="141" t="s">
        <v>47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207</v>
      </c>
      <c r="AT108" s="144" t="s">
        <v>202</v>
      </c>
      <c r="AU108" s="144" t="s">
        <v>83</v>
      </c>
      <c r="AY108" s="18" t="s">
        <v>201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8" t="s">
        <v>83</v>
      </c>
      <c r="BK108" s="145">
        <f t="shared" si="9"/>
        <v>0</v>
      </c>
      <c r="BL108" s="18" t="s">
        <v>207</v>
      </c>
      <c r="BM108" s="144" t="s">
        <v>1620</v>
      </c>
    </row>
    <row r="109" spans="2:65" s="1" customFormat="1" ht="16.5" customHeight="1">
      <c r="B109" s="132"/>
      <c r="C109" s="133" t="s">
        <v>298</v>
      </c>
      <c r="D109" s="133" t="s">
        <v>202</v>
      </c>
      <c r="E109" s="134" t="s">
        <v>1250</v>
      </c>
      <c r="F109" s="135" t="s">
        <v>1251</v>
      </c>
      <c r="G109" s="136" t="s">
        <v>275</v>
      </c>
      <c r="H109" s="137">
        <v>303.60000000000002</v>
      </c>
      <c r="I109" s="138"/>
      <c r="J109" s="139">
        <f t="shared" si="0"/>
        <v>0</v>
      </c>
      <c r="K109" s="135" t="s">
        <v>1233</v>
      </c>
      <c r="L109" s="33"/>
      <c r="M109" s="140" t="s">
        <v>3</v>
      </c>
      <c r="N109" s="141" t="s">
        <v>47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207</v>
      </c>
      <c r="AT109" s="144" t="s">
        <v>202</v>
      </c>
      <c r="AU109" s="144" t="s">
        <v>83</v>
      </c>
      <c r="AY109" s="18" t="s">
        <v>201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8" t="s">
        <v>83</v>
      </c>
      <c r="BK109" s="145">
        <f t="shared" si="9"/>
        <v>0</v>
      </c>
      <c r="BL109" s="18" t="s">
        <v>207</v>
      </c>
      <c r="BM109" s="144" t="s">
        <v>1621</v>
      </c>
    </row>
    <row r="110" spans="2:65" s="1" customFormat="1" ht="16.5" customHeight="1">
      <c r="B110" s="132"/>
      <c r="C110" s="133" t="s">
        <v>307</v>
      </c>
      <c r="D110" s="133" t="s">
        <v>202</v>
      </c>
      <c r="E110" s="134" t="s">
        <v>1286</v>
      </c>
      <c r="F110" s="135" t="s">
        <v>1287</v>
      </c>
      <c r="G110" s="136" t="s">
        <v>275</v>
      </c>
      <c r="H110" s="137">
        <v>27.6</v>
      </c>
      <c r="I110" s="138"/>
      <c r="J110" s="139">
        <f t="shared" si="0"/>
        <v>0</v>
      </c>
      <c r="K110" s="135" t="s">
        <v>1233</v>
      </c>
      <c r="L110" s="33"/>
      <c r="M110" s="140" t="s">
        <v>3</v>
      </c>
      <c r="N110" s="141" t="s">
        <v>47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207</v>
      </c>
      <c r="AT110" s="144" t="s">
        <v>202</v>
      </c>
      <c r="AU110" s="144" t="s">
        <v>83</v>
      </c>
      <c r="AY110" s="18" t="s">
        <v>201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8" t="s">
        <v>83</v>
      </c>
      <c r="BK110" s="145">
        <f t="shared" si="9"/>
        <v>0</v>
      </c>
      <c r="BL110" s="18" t="s">
        <v>207</v>
      </c>
      <c r="BM110" s="144" t="s">
        <v>1622</v>
      </c>
    </row>
    <row r="111" spans="2:65" s="11" customFormat="1" ht="25.9" customHeight="1">
      <c r="B111" s="120"/>
      <c r="D111" s="121" t="s">
        <v>75</v>
      </c>
      <c r="E111" s="122" t="s">
        <v>327</v>
      </c>
      <c r="F111" s="122" t="s">
        <v>1289</v>
      </c>
      <c r="I111" s="123"/>
      <c r="J111" s="124">
        <f>BK111</f>
        <v>0</v>
      </c>
      <c r="L111" s="120"/>
      <c r="M111" s="125"/>
      <c r="P111" s="126">
        <f>SUM(P112:P113)</f>
        <v>0</v>
      </c>
      <c r="R111" s="126">
        <f>SUM(R112:R113)</f>
        <v>0</v>
      </c>
      <c r="T111" s="127">
        <f>SUM(T112:T113)</f>
        <v>0</v>
      </c>
      <c r="AR111" s="121" t="s">
        <v>83</v>
      </c>
      <c r="AT111" s="128" t="s">
        <v>75</v>
      </c>
      <c r="AU111" s="128" t="s">
        <v>76</v>
      </c>
      <c r="AY111" s="121" t="s">
        <v>201</v>
      </c>
      <c r="BK111" s="129">
        <f>SUM(BK112:BK113)</f>
        <v>0</v>
      </c>
    </row>
    <row r="112" spans="2:65" s="1" customFormat="1" ht="16.5" customHeight="1">
      <c r="B112" s="132"/>
      <c r="C112" s="133" t="s">
        <v>318</v>
      </c>
      <c r="D112" s="133" t="s">
        <v>202</v>
      </c>
      <c r="E112" s="134" t="s">
        <v>1623</v>
      </c>
      <c r="F112" s="135" t="s">
        <v>1624</v>
      </c>
      <c r="G112" s="136" t="s">
        <v>500</v>
      </c>
      <c r="H112" s="137">
        <v>19.8</v>
      </c>
      <c r="I112" s="138"/>
      <c r="J112" s="139">
        <f>ROUND(I112*H112,2)</f>
        <v>0</v>
      </c>
      <c r="K112" s="135" t="s">
        <v>1233</v>
      </c>
      <c r="L112" s="33"/>
      <c r="M112" s="140" t="s">
        <v>3</v>
      </c>
      <c r="N112" s="141" t="s">
        <v>47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207</v>
      </c>
      <c r="AT112" s="144" t="s">
        <v>202</v>
      </c>
      <c r="AU112" s="144" t="s">
        <v>83</v>
      </c>
      <c r="AY112" s="18" t="s">
        <v>201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83</v>
      </c>
      <c r="BK112" s="145">
        <f>ROUND(I112*H112,2)</f>
        <v>0</v>
      </c>
      <c r="BL112" s="18" t="s">
        <v>207</v>
      </c>
      <c r="BM112" s="144" t="s">
        <v>1625</v>
      </c>
    </row>
    <row r="113" spans="2:65" s="1" customFormat="1" ht="16.5" customHeight="1">
      <c r="B113" s="132"/>
      <c r="C113" s="133" t="s">
        <v>327</v>
      </c>
      <c r="D113" s="133" t="s">
        <v>202</v>
      </c>
      <c r="E113" s="134" t="s">
        <v>1626</v>
      </c>
      <c r="F113" s="135" t="s">
        <v>1627</v>
      </c>
      <c r="G113" s="136" t="s">
        <v>382</v>
      </c>
      <c r="H113" s="137">
        <v>39.6</v>
      </c>
      <c r="I113" s="138"/>
      <c r="J113" s="139">
        <f>ROUND(I113*H113,2)</f>
        <v>0</v>
      </c>
      <c r="K113" s="135" t="s">
        <v>1233</v>
      </c>
      <c r="L113" s="33"/>
      <c r="M113" s="140" t="s">
        <v>3</v>
      </c>
      <c r="N113" s="141" t="s">
        <v>47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207</v>
      </c>
      <c r="AT113" s="144" t="s">
        <v>202</v>
      </c>
      <c r="AU113" s="144" t="s">
        <v>83</v>
      </c>
      <c r="AY113" s="18" t="s">
        <v>201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207</v>
      </c>
      <c r="BM113" s="144" t="s">
        <v>1628</v>
      </c>
    </row>
    <row r="114" spans="2:65" s="11" customFormat="1" ht="25.9" customHeight="1">
      <c r="B114" s="120"/>
      <c r="D114" s="121" t="s">
        <v>75</v>
      </c>
      <c r="E114" s="122" t="s">
        <v>9</v>
      </c>
      <c r="F114" s="122" t="s">
        <v>1296</v>
      </c>
      <c r="I114" s="123"/>
      <c r="J114" s="124">
        <f>BK114</f>
        <v>0</v>
      </c>
      <c r="L114" s="120"/>
      <c r="M114" s="125"/>
      <c r="P114" s="126">
        <f>SUM(P115:P116)</f>
        <v>0</v>
      </c>
      <c r="R114" s="126">
        <f>SUM(R115:R116)</f>
        <v>0</v>
      </c>
      <c r="T114" s="127">
        <f>SUM(T115:T116)</f>
        <v>0</v>
      </c>
      <c r="AR114" s="121" t="s">
        <v>83</v>
      </c>
      <c r="AT114" s="128" t="s">
        <v>75</v>
      </c>
      <c r="AU114" s="128" t="s">
        <v>76</v>
      </c>
      <c r="AY114" s="121" t="s">
        <v>201</v>
      </c>
      <c r="BK114" s="129">
        <f>SUM(BK115:BK116)</f>
        <v>0</v>
      </c>
    </row>
    <row r="115" spans="2:65" s="1" customFormat="1" ht="16.5" customHeight="1">
      <c r="B115" s="132"/>
      <c r="C115" s="133" t="s">
        <v>9</v>
      </c>
      <c r="D115" s="133" t="s">
        <v>202</v>
      </c>
      <c r="E115" s="134" t="s">
        <v>1297</v>
      </c>
      <c r="F115" s="135" t="s">
        <v>1298</v>
      </c>
      <c r="G115" s="136" t="s">
        <v>205</v>
      </c>
      <c r="H115" s="137">
        <v>1344.752</v>
      </c>
      <c r="I115" s="138"/>
      <c r="J115" s="139">
        <f>ROUND(I115*H115,2)</f>
        <v>0</v>
      </c>
      <c r="K115" s="135" t="s">
        <v>1233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207</v>
      </c>
      <c r="AT115" s="144" t="s">
        <v>202</v>
      </c>
      <c r="AU115" s="144" t="s">
        <v>83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207</v>
      </c>
      <c r="BM115" s="144" t="s">
        <v>1629</v>
      </c>
    </row>
    <row r="116" spans="2:65" s="1" customFormat="1" ht="16.5" customHeight="1">
      <c r="B116" s="132"/>
      <c r="C116" s="133" t="s">
        <v>340</v>
      </c>
      <c r="D116" s="133" t="s">
        <v>202</v>
      </c>
      <c r="E116" s="134" t="s">
        <v>1300</v>
      </c>
      <c r="F116" s="135" t="s">
        <v>1301</v>
      </c>
      <c r="G116" s="136" t="s">
        <v>205</v>
      </c>
      <c r="H116" s="137">
        <v>1344.752</v>
      </c>
      <c r="I116" s="138"/>
      <c r="J116" s="139">
        <f>ROUND(I116*H116,2)</f>
        <v>0</v>
      </c>
      <c r="K116" s="135" t="s">
        <v>1233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207</v>
      </c>
      <c r="AT116" s="144" t="s">
        <v>202</v>
      </c>
      <c r="AU116" s="144" t="s">
        <v>83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207</v>
      </c>
      <c r="BM116" s="144" t="s">
        <v>1630</v>
      </c>
    </row>
    <row r="117" spans="2:65" s="11" customFormat="1" ht="25.9" customHeight="1">
      <c r="B117" s="120"/>
      <c r="D117" s="121" t="s">
        <v>75</v>
      </c>
      <c r="E117" s="122" t="s">
        <v>340</v>
      </c>
      <c r="F117" s="122" t="s">
        <v>1303</v>
      </c>
      <c r="I117" s="123"/>
      <c r="J117" s="124">
        <f>BK117</f>
        <v>0</v>
      </c>
      <c r="L117" s="120"/>
      <c r="M117" s="125"/>
      <c r="P117" s="126">
        <f>SUM(P118:P122)</f>
        <v>0</v>
      </c>
      <c r="R117" s="126">
        <f>SUM(R118:R122)</f>
        <v>0</v>
      </c>
      <c r="T117" s="127">
        <f>SUM(T118:T122)</f>
        <v>0</v>
      </c>
      <c r="AR117" s="121" t="s">
        <v>83</v>
      </c>
      <c r="AT117" s="128" t="s">
        <v>75</v>
      </c>
      <c r="AU117" s="128" t="s">
        <v>76</v>
      </c>
      <c r="AY117" s="121" t="s">
        <v>201</v>
      </c>
      <c r="BK117" s="129">
        <f>SUM(BK118:BK122)</f>
        <v>0</v>
      </c>
    </row>
    <row r="118" spans="2:65" s="1" customFormat="1" ht="16.5" customHeight="1">
      <c r="B118" s="132"/>
      <c r="C118" s="133" t="s">
        <v>347</v>
      </c>
      <c r="D118" s="133" t="s">
        <v>202</v>
      </c>
      <c r="E118" s="134" t="s">
        <v>1304</v>
      </c>
      <c r="F118" s="135" t="s">
        <v>1305</v>
      </c>
      <c r="G118" s="136" t="s">
        <v>217</v>
      </c>
      <c r="H118" s="137">
        <v>319.024</v>
      </c>
      <c r="I118" s="138"/>
      <c r="J118" s="139">
        <f>ROUND(I118*H118,2)</f>
        <v>0</v>
      </c>
      <c r="K118" s="135" t="s">
        <v>1233</v>
      </c>
      <c r="L118" s="33"/>
      <c r="M118" s="140" t="s">
        <v>3</v>
      </c>
      <c r="N118" s="141" t="s">
        <v>47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207</v>
      </c>
      <c r="AT118" s="144" t="s">
        <v>202</v>
      </c>
      <c r="AU118" s="144" t="s">
        <v>83</v>
      </c>
      <c r="AY118" s="18" t="s">
        <v>201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83</v>
      </c>
      <c r="BK118" s="145">
        <f>ROUND(I118*H118,2)</f>
        <v>0</v>
      </c>
      <c r="BL118" s="18" t="s">
        <v>207</v>
      </c>
      <c r="BM118" s="144" t="s">
        <v>1631</v>
      </c>
    </row>
    <row r="119" spans="2:65" s="1" customFormat="1" ht="16.5" customHeight="1">
      <c r="B119" s="132"/>
      <c r="C119" s="133" t="s">
        <v>352</v>
      </c>
      <c r="D119" s="133" t="s">
        <v>202</v>
      </c>
      <c r="E119" s="134" t="s">
        <v>1632</v>
      </c>
      <c r="F119" s="135" t="s">
        <v>1633</v>
      </c>
      <c r="G119" s="136" t="s">
        <v>217</v>
      </c>
      <c r="H119" s="137">
        <v>580.04399999999998</v>
      </c>
      <c r="I119" s="138"/>
      <c r="J119" s="139">
        <f>ROUND(I119*H119,2)</f>
        <v>0</v>
      </c>
      <c r="K119" s="135" t="s">
        <v>1233</v>
      </c>
      <c r="L119" s="33"/>
      <c r="M119" s="140" t="s">
        <v>3</v>
      </c>
      <c r="N119" s="141" t="s">
        <v>47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207</v>
      </c>
      <c r="AT119" s="144" t="s">
        <v>202</v>
      </c>
      <c r="AU119" s="144" t="s">
        <v>83</v>
      </c>
      <c r="AY119" s="18" t="s">
        <v>201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83</v>
      </c>
      <c r="BK119" s="145">
        <f>ROUND(I119*H119,2)</f>
        <v>0</v>
      </c>
      <c r="BL119" s="18" t="s">
        <v>207</v>
      </c>
      <c r="BM119" s="144" t="s">
        <v>1634</v>
      </c>
    </row>
    <row r="120" spans="2:65" s="1" customFormat="1" ht="16.5" customHeight="1">
      <c r="B120" s="132"/>
      <c r="C120" s="133" t="s">
        <v>354</v>
      </c>
      <c r="D120" s="133" t="s">
        <v>202</v>
      </c>
      <c r="E120" s="134" t="s">
        <v>1635</v>
      </c>
      <c r="F120" s="135" t="s">
        <v>1636</v>
      </c>
      <c r="G120" s="136" t="s">
        <v>217</v>
      </c>
      <c r="H120" s="137">
        <v>580.04399999999998</v>
      </c>
      <c r="I120" s="138"/>
      <c r="J120" s="139">
        <f>ROUND(I120*H120,2)</f>
        <v>0</v>
      </c>
      <c r="K120" s="135" t="s">
        <v>1233</v>
      </c>
      <c r="L120" s="33"/>
      <c r="M120" s="140" t="s">
        <v>3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207</v>
      </c>
      <c r="AT120" s="144" t="s">
        <v>202</v>
      </c>
      <c r="AU120" s="144" t="s">
        <v>83</v>
      </c>
      <c r="AY120" s="18" t="s">
        <v>201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207</v>
      </c>
      <c r="BM120" s="144" t="s">
        <v>1637</v>
      </c>
    </row>
    <row r="121" spans="2:65" s="1" customFormat="1" ht="16.5" customHeight="1">
      <c r="B121" s="132"/>
      <c r="C121" s="133" t="s">
        <v>356</v>
      </c>
      <c r="D121" s="133" t="s">
        <v>202</v>
      </c>
      <c r="E121" s="134" t="s">
        <v>1308</v>
      </c>
      <c r="F121" s="135" t="s">
        <v>1309</v>
      </c>
      <c r="G121" s="136" t="s">
        <v>217</v>
      </c>
      <c r="H121" s="137">
        <v>580.04399999999998</v>
      </c>
      <c r="I121" s="138"/>
      <c r="J121" s="139">
        <f>ROUND(I121*H121,2)</f>
        <v>0</v>
      </c>
      <c r="K121" s="135" t="s">
        <v>1233</v>
      </c>
      <c r="L121" s="33"/>
      <c r="M121" s="140" t="s">
        <v>3</v>
      </c>
      <c r="N121" s="141" t="s">
        <v>47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207</v>
      </c>
      <c r="AT121" s="144" t="s">
        <v>202</v>
      </c>
      <c r="AU121" s="144" t="s">
        <v>83</v>
      </c>
      <c r="AY121" s="18" t="s">
        <v>201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83</v>
      </c>
      <c r="BK121" s="145">
        <f>ROUND(I121*H121,2)</f>
        <v>0</v>
      </c>
      <c r="BL121" s="18" t="s">
        <v>207</v>
      </c>
      <c r="BM121" s="144" t="s">
        <v>1638</v>
      </c>
    </row>
    <row r="122" spans="2:65" s="1" customFormat="1" ht="16.5" customHeight="1">
      <c r="B122" s="132"/>
      <c r="C122" s="133" t="s">
        <v>8</v>
      </c>
      <c r="D122" s="133" t="s">
        <v>202</v>
      </c>
      <c r="E122" s="134" t="s">
        <v>1311</v>
      </c>
      <c r="F122" s="135" t="s">
        <v>1312</v>
      </c>
      <c r="G122" s="136" t="s">
        <v>217</v>
      </c>
      <c r="H122" s="137">
        <v>580.04399999999998</v>
      </c>
      <c r="I122" s="138"/>
      <c r="J122" s="139">
        <f>ROUND(I122*H122,2)</f>
        <v>0</v>
      </c>
      <c r="K122" s="135" t="s">
        <v>1233</v>
      </c>
      <c r="L122" s="33"/>
      <c r="M122" s="140" t="s">
        <v>3</v>
      </c>
      <c r="N122" s="141" t="s">
        <v>47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207</v>
      </c>
      <c r="AT122" s="144" t="s">
        <v>202</v>
      </c>
      <c r="AU122" s="144" t="s">
        <v>83</v>
      </c>
      <c r="AY122" s="18" t="s">
        <v>201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83</v>
      </c>
      <c r="BK122" s="145">
        <f>ROUND(I122*H122,2)</f>
        <v>0</v>
      </c>
      <c r="BL122" s="18" t="s">
        <v>207</v>
      </c>
      <c r="BM122" s="144" t="s">
        <v>1639</v>
      </c>
    </row>
    <row r="123" spans="2:65" s="11" customFormat="1" ht="25.9" customHeight="1">
      <c r="B123" s="120"/>
      <c r="D123" s="121" t="s">
        <v>75</v>
      </c>
      <c r="E123" s="122" t="s">
        <v>347</v>
      </c>
      <c r="F123" s="122" t="s">
        <v>1314</v>
      </c>
      <c r="I123" s="123"/>
      <c r="J123" s="124">
        <f>BK123</f>
        <v>0</v>
      </c>
      <c r="L123" s="120"/>
      <c r="M123" s="125"/>
      <c r="P123" s="126">
        <f>SUM(P124:P128)</f>
        <v>0</v>
      </c>
      <c r="R123" s="126">
        <f>SUM(R124:R128)</f>
        <v>0</v>
      </c>
      <c r="T123" s="127">
        <f>SUM(T124:T128)</f>
        <v>0</v>
      </c>
      <c r="AR123" s="121" t="s">
        <v>83</v>
      </c>
      <c r="AT123" s="128" t="s">
        <v>75</v>
      </c>
      <c r="AU123" s="128" t="s">
        <v>76</v>
      </c>
      <c r="AY123" s="121" t="s">
        <v>201</v>
      </c>
      <c r="BK123" s="129">
        <f>SUM(BK124:BK128)</f>
        <v>0</v>
      </c>
    </row>
    <row r="124" spans="2:65" s="1" customFormat="1" ht="16.5" customHeight="1">
      <c r="B124" s="132"/>
      <c r="C124" s="133" t="s">
        <v>372</v>
      </c>
      <c r="D124" s="133" t="s">
        <v>202</v>
      </c>
      <c r="E124" s="134" t="s">
        <v>1315</v>
      </c>
      <c r="F124" s="135" t="s">
        <v>1316</v>
      </c>
      <c r="G124" s="136" t="s">
        <v>217</v>
      </c>
      <c r="H124" s="137">
        <v>29.614999999999998</v>
      </c>
      <c r="I124" s="138"/>
      <c r="J124" s="139">
        <f>ROUND(I124*H124,2)</f>
        <v>0</v>
      </c>
      <c r="K124" s="135" t="s">
        <v>1233</v>
      </c>
      <c r="L124" s="33"/>
      <c r="M124" s="140" t="s">
        <v>3</v>
      </c>
      <c r="N124" s="141" t="s">
        <v>47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207</v>
      </c>
      <c r="AT124" s="144" t="s">
        <v>202</v>
      </c>
      <c r="AU124" s="144" t="s">
        <v>83</v>
      </c>
      <c r="AY124" s="18" t="s">
        <v>201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83</v>
      </c>
      <c r="BK124" s="145">
        <f>ROUND(I124*H124,2)</f>
        <v>0</v>
      </c>
      <c r="BL124" s="18" t="s">
        <v>207</v>
      </c>
      <c r="BM124" s="144" t="s">
        <v>1640</v>
      </c>
    </row>
    <row r="125" spans="2:65" s="1" customFormat="1" ht="16.5" customHeight="1">
      <c r="B125" s="132"/>
      <c r="C125" s="133" t="s">
        <v>379</v>
      </c>
      <c r="D125" s="133" t="s">
        <v>202</v>
      </c>
      <c r="E125" s="134" t="s">
        <v>1318</v>
      </c>
      <c r="F125" s="135" t="s">
        <v>1319</v>
      </c>
      <c r="G125" s="136" t="s">
        <v>217</v>
      </c>
      <c r="H125" s="137">
        <v>139.839</v>
      </c>
      <c r="I125" s="138"/>
      <c r="J125" s="139">
        <f>ROUND(I125*H125,2)</f>
        <v>0</v>
      </c>
      <c r="K125" s="135" t="s">
        <v>1233</v>
      </c>
      <c r="L125" s="33"/>
      <c r="M125" s="140" t="s">
        <v>3</v>
      </c>
      <c r="N125" s="141" t="s">
        <v>47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207</v>
      </c>
      <c r="AT125" s="144" t="s">
        <v>202</v>
      </c>
      <c r="AU125" s="144" t="s">
        <v>83</v>
      </c>
      <c r="AY125" s="18" t="s">
        <v>201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83</v>
      </c>
      <c r="BK125" s="145">
        <f>ROUND(I125*H125,2)</f>
        <v>0</v>
      </c>
      <c r="BL125" s="18" t="s">
        <v>207</v>
      </c>
      <c r="BM125" s="144" t="s">
        <v>1641</v>
      </c>
    </row>
    <row r="126" spans="2:65" s="1" customFormat="1" ht="16.5" customHeight="1">
      <c r="B126" s="132"/>
      <c r="C126" s="133" t="s">
        <v>389</v>
      </c>
      <c r="D126" s="133" t="s">
        <v>202</v>
      </c>
      <c r="E126" s="134" t="s">
        <v>1321</v>
      </c>
      <c r="F126" s="135" t="s">
        <v>1322</v>
      </c>
      <c r="G126" s="136" t="s">
        <v>217</v>
      </c>
      <c r="H126" s="137">
        <v>336.226</v>
      </c>
      <c r="I126" s="138"/>
      <c r="J126" s="139">
        <f>ROUND(I126*H126,2)</f>
        <v>0</v>
      </c>
      <c r="K126" s="135" t="s">
        <v>1233</v>
      </c>
      <c r="L126" s="33"/>
      <c r="M126" s="140" t="s">
        <v>3</v>
      </c>
      <c r="N126" s="141" t="s">
        <v>47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207</v>
      </c>
      <c r="AT126" s="144" t="s">
        <v>202</v>
      </c>
      <c r="AU126" s="144" t="s">
        <v>83</v>
      </c>
      <c r="AY126" s="18" t="s">
        <v>201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83</v>
      </c>
      <c r="BK126" s="145">
        <f>ROUND(I126*H126,2)</f>
        <v>0</v>
      </c>
      <c r="BL126" s="18" t="s">
        <v>207</v>
      </c>
      <c r="BM126" s="144" t="s">
        <v>1642</v>
      </c>
    </row>
    <row r="127" spans="2:65" s="1" customFormat="1" ht="16.5" customHeight="1">
      <c r="B127" s="132"/>
      <c r="C127" s="133" t="s">
        <v>395</v>
      </c>
      <c r="D127" s="133" t="s">
        <v>202</v>
      </c>
      <c r="E127" s="134" t="s">
        <v>1643</v>
      </c>
      <c r="F127" s="135" t="s">
        <v>1644</v>
      </c>
      <c r="G127" s="136" t="s">
        <v>275</v>
      </c>
      <c r="H127" s="137">
        <v>564.86</v>
      </c>
      <c r="I127" s="138"/>
      <c r="J127" s="139">
        <f>ROUND(I127*H127,2)</f>
        <v>0</v>
      </c>
      <c r="K127" s="135" t="s">
        <v>1233</v>
      </c>
      <c r="L127" s="33"/>
      <c r="M127" s="140" t="s">
        <v>3</v>
      </c>
      <c r="N127" s="141" t="s">
        <v>47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207</v>
      </c>
      <c r="AT127" s="144" t="s">
        <v>202</v>
      </c>
      <c r="AU127" s="144" t="s">
        <v>83</v>
      </c>
      <c r="AY127" s="18" t="s">
        <v>201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8" t="s">
        <v>83</v>
      </c>
      <c r="BK127" s="145">
        <f>ROUND(I127*H127,2)</f>
        <v>0</v>
      </c>
      <c r="BL127" s="18" t="s">
        <v>207</v>
      </c>
      <c r="BM127" s="144" t="s">
        <v>1645</v>
      </c>
    </row>
    <row r="128" spans="2:65" s="1" customFormat="1" ht="16.5" customHeight="1">
      <c r="B128" s="132"/>
      <c r="C128" s="133" t="s">
        <v>403</v>
      </c>
      <c r="D128" s="133" t="s">
        <v>202</v>
      </c>
      <c r="E128" s="134" t="s">
        <v>1597</v>
      </c>
      <c r="F128" s="135" t="s">
        <v>1598</v>
      </c>
      <c r="G128" s="136" t="s">
        <v>275</v>
      </c>
      <c r="H128" s="137">
        <v>858.58100000000002</v>
      </c>
      <c r="I128" s="138"/>
      <c r="J128" s="139">
        <f>ROUND(I128*H128,2)</f>
        <v>0</v>
      </c>
      <c r="K128" s="135" t="s">
        <v>1233</v>
      </c>
      <c r="L128" s="33"/>
      <c r="M128" s="140" t="s">
        <v>3</v>
      </c>
      <c r="N128" s="141" t="s">
        <v>47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207</v>
      </c>
      <c r="AT128" s="144" t="s">
        <v>202</v>
      </c>
      <c r="AU128" s="144" t="s">
        <v>83</v>
      </c>
      <c r="AY128" s="18" t="s">
        <v>201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207</v>
      </c>
      <c r="BM128" s="144" t="s">
        <v>1646</v>
      </c>
    </row>
    <row r="129" spans="2:65" s="11" customFormat="1" ht="25.9" customHeight="1">
      <c r="B129" s="120"/>
      <c r="D129" s="121" t="s">
        <v>75</v>
      </c>
      <c r="E129" s="122" t="s">
        <v>352</v>
      </c>
      <c r="F129" s="122" t="s">
        <v>1327</v>
      </c>
      <c r="I129" s="123"/>
      <c r="J129" s="124">
        <f>BK129</f>
        <v>0</v>
      </c>
      <c r="L129" s="120"/>
      <c r="M129" s="125"/>
      <c r="P129" s="126">
        <f>SUM(P130:P131)</f>
        <v>0</v>
      </c>
      <c r="R129" s="126">
        <f>SUM(R130:R131)</f>
        <v>0</v>
      </c>
      <c r="T129" s="127">
        <f>SUM(T130:T131)</f>
        <v>0</v>
      </c>
      <c r="AR129" s="121" t="s">
        <v>83</v>
      </c>
      <c r="AT129" s="128" t="s">
        <v>75</v>
      </c>
      <c r="AU129" s="128" t="s">
        <v>76</v>
      </c>
      <c r="AY129" s="121" t="s">
        <v>201</v>
      </c>
      <c r="BK129" s="129">
        <f>SUM(BK130:BK131)</f>
        <v>0</v>
      </c>
    </row>
    <row r="130" spans="2:65" s="1" customFormat="1" ht="16.5" customHeight="1">
      <c r="B130" s="132"/>
      <c r="C130" s="133" t="s">
        <v>409</v>
      </c>
      <c r="D130" s="133" t="s">
        <v>202</v>
      </c>
      <c r="E130" s="134" t="s">
        <v>1328</v>
      </c>
      <c r="F130" s="135" t="s">
        <v>1329</v>
      </c>
      <c r="G130" s="136" t="s">
        <v>205</v>
      </c>
      <c r="H130" s="137">
        <v>296.154</v>
      </c>
      <c r="I130" s="138"/>
      <c r="J130" s="139">
        <f>ROUND(I130*H130,2)</f>
        <v>0</v>
      </c>
      <c r="K130" s="135" t="s">
        <v>1233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83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1647</v>
      </c>
    </row>
    <row r="131" spans="2:65" s="1" customFormat="1" ht="16.5" customHeight="1">
      <c r="B131" s="132"/>
      <c r="C131" s="133" t="s">
        <v>415</v>
      </c>
      <c r="D131" s="133" t="s">
        <v>202</v>
      </c>
      <c r="E131" s="134" t="s">
        <v>1331</v>
      </c>
      <c r="F131" s="135" t="s">
        <v>1332</v>
      </c>
      <c r="G131" s="136" t="s">
        <v>205</v>
      </c>
      <c r="H131" s="137">
        <v>394.87200000000001</v>
      </c>
      <c r="I131" s="138"/>
      <c r="J131" s="139">
        <f>ROUND(I131*H131,2)</f>
        <v>0</v>
      </c>
      <c r="K131" s="135" t="s">
        <v>1233</v>
      </c>
      <c r="L131" s="33"/>
      <c r="M131" s="140" t="s">
        <v>3</v>
      </c>
      <c r="N131" s="141" t="s">
        <v>47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207</v>
      </c>
      <c r="AT131" s="144" t="s">
        <v>202</v>
      </c>
      <c r="AU131" s="144" t="s">
        <v>83</v>
      </c>
      <c r="AY131" s="18" t="s">
        <v>201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83</v>
      </c>
      <c r="BK131" s="145">
        <f>ROUND(I131*H131,2)</f>
        <v>0</v>
      </c>
      <c r="BL131" s="18" t="s">
        <v>207</v>
      </c>
      <c r="BM131" s="144" t="s">
        <v>1648</v>
      </c>
    </row>
    <row r="132" spans="2:65" s="11" customFormat="1" ht="25.9" customHeight="1">
      <c r="B132" s="120"/>
      <c r="D132" s="121" t="s">
        <v>75</v>
      </c>
      <c r="E132" s="122" t="s">
        <v>8</v>
      </c>
      <c r="F132" s="122" t="s">
        <v>1334</v>
      </c>
      <c r="I132" s="123"/>
      <c r="J132" s="124">
        <f>BK132</f>
        <v>0</v>
      </c>
      <c r="L132" s="120"/>
      <c r="M132" s="125"/>
      <c r="P132" s="126">
        <f>SUM(P133:P135)</f>
        <v>0</v>
      </c>
      <c r="R132" s="126">
        <f>SUM(R133:R135)</f>
        <v>0</v>
      </c>
      <c r="T132" s="127">
        <f>SUM(T133:T135)</f>
        <v>0</v>
      </c>
      <c r="AR132" s="121" t="s">
        <v>83</v>
      </c>
      <c r="AT132" s="128" t="s">
        <v>75</v>
      </c>
      <c r="AU132" s="128" t="s">
        <v>76</v>
      </c>
      <c r="AY132" s="121" t="s">
        <v>201</v>
      </c>
      <c r="BK132" s="129">
        <f>SUM(BK133:BK135)</f>
        <v>0</v>
      </c>
    </row>
    <row r="133" spans="2:65" s="1" customFormat="1" ht="16.5" customHeight="1">
      <c r="B133" s="132"/>
      <c r="C133" s="133" t="s">
        <v>421</v>
      </c>
      <c r="D133" s="133" t="s">
        <v>202</v>
      </c>
      <c r="E133" s="134" t="s">
        <v>1335</v>
      </c>
      <c r="F133" s="135" t="s">
        <v>1336</v>
      </c>
      <c r="G133" s="136" t="s">
        <v>217</v>
      </c>
      <c r="H133" s="137">
        <v>3.4</v>
      </c>
      <c r="I133" s="138"/>
      <c r="J133" s="139">
        <f>ROUND(I133*H133,2)</f>
        <v>0</v>
      </c>
      <c r="K133" s="135" t="s">
        <v>1233</v>
      </c>
      <c r="L133" s="33"/>
      <c r="M133" s="140" t="s">
        <v>3</v>
      </c>
      <c r="N133" s="141" t="s">
        <v>47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207</v>
      </c>
      <c r="AT133" s="144" t="s">
        <v>202</v>
      </c>
      <c r="AU133" s="144" t="s">
        <v>83</v>
      </c>
      <c r="AY133" s="18" t="s">
        <v>201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8" t="s">
        <v>83</v>
      </c>
      <c r="BK133" s="145">
        <f>ROUND(I133*H133,2)</f>
        <v>0</v>
      </c>
      <c r="BL133" s="18" t="s">
        <v>207</v>
      </c>
      <c r="BM133" s="144" t="s">
        <v>1649</v>
      </c>
    </row>
    <row r="134" spans="2:65" s="1" customFormat="1" ht="16.5" customHeight="1">
      <c r="B134" s="132"/>
      <c r="C134" s="133" t="s">
        <v>427</v>
      </c>
      <c r="D134" s="133" t="s">
        <v>202</v>
      </c>
      <c r="E134" s="134" t="s">
        <v>1338</v>
      </c>
      <c r="F134" s="135" t="s">
        <v>1339</v>
      </c>
      <c r="G134" s="136" t="s">
        <v>500</v>
      </c>
      <c r="H134" s="137">
        <v>230</v>
      </c>
      <c r="I134" s="138"/>
      <c r="J134" s="139">
        <f>ROUND(I134*H134,2)</f>
        <v>0</v>
      </c>
      <c r="K134" s="135" t="s">
        <v>1233</v>
      </c>
      <c r="L134" s="33"/>
      <c r="M134" s="140" t="s">
        <v>3</v>
      </c>
      <c r="N134" s="141" t="s">
        <v>47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207</v>
      </c>
      <c r="AT134" s="144" t="s">
        <v>202</v>
      </c>
      <c r="AU134" s="144" t="s">
        <v>83</v>
      </c>
      <c r="AY134" s="18" t="s">
        <v>201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207</v>
      </c>
      <c r="BM134" s="144" t="s">
        <v>1650</v>
      </c>
    </row>
    <row r="135" spans="2:65" s="1" customFormat="1" ht="16.5" customHeight="1">
      <c r="B135" s="132"/>
      <c r="C135" s="133" t="s">
        <v>434</v>
      </c>
      <c r="D135" s="133" t="s">
        <v>202</v>
      </c>
      <c r="E135" s="134" t="s">
        <v>1341</v>
      </c>
      <c r="F135" s="135" t="s">
        <v>1342</v>
      </c>
      <c r="G135" s="136" t="s">
        <v>500</v>
      </c>
      <c r="H135" s="137">
        <v>253</v>
      </c>
      <c r="I135" s="138"/>
      <c r="J135" s="139">
        <f>ROUND(I135*H135,2)</f>
        <v>0</v>
      </c>
      <c r="K135" s="135" t="s">
        <v>1233</v>
      </c>
      <c r="L135" s="33"/>
      <c r="M135" s="140" t="s">
        <v>3</v>
      </c>
      <c r="N135" s="141" t="s">
        <v>47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207</v>
      </c>
      <c r="AT135" s="144" t="s">
        <v>202</v>
      </c>
      <c r="AU135" s="144" t="s">
        <v>83</v>
      </c>
      <c r="AY135" s="18" t="s">
        <v>201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83</v>
      </c>
      <c r="BK135" s="145">
        <f>ROUND(I135*H135,2)</f>
        <v>0</v>
      </c>
      <c r="BL135" s="18" t="s">
        <v>207</v>
      </c>
      <c r="BM135" s="144" t="s">
        <v>1651</v>
      </c>
    </row>
    <row r="136" spans="2:65" s="11" customFormat="1" ht="25.9" customHeight="1">
      <c r="B136" s="120"/>
      <c r="D136" s="121" t="s">
        <v>75</v>
      </c>
      <c r="E136" s="122" t="s">
        <v>1363</v>
      </c>
      <c r="F136" s="122" t="s">
        <v>1364</v>
      </c>
      <c r="I136" s="123"/>
      <c r="J136" s="124">
        <f>BK136</f>
        <v>0</v>
      </c>
      <c r="L136" s="120"/>
      <c r="M136" s="125"/>
      <c r="P136" s="126">
        <f>SUM(P137:P155)</f>
        <v>0</v>
      </c>
      <c r="R136" s="126">
        <f>SUM(R137:R155)</f>
        <v>0</v>
      </c>
      <c r="T136" s="127">
        <f>SUM(T137:T155)</f>
        <v>0</v>
      </c>
      <c r="AR136" s="121" t="s">
        <v>83</v>
      </c>
      <c r="AT136" s="128" t="s">
        <v>75</v>
      </c>
      <c r="AU136" s="128" t="s">
        <v>76</v>
      </c>
      <c r="AY136" s="121" t="s">
        <v>201</v>
      </c>
      <c r="BK136" s="129">
        <f>SUM(BK137:BK155)</f>
        <v>0</v>
      </c>
    </row>
    <row r="137" spans="2:65" s="1" customFormat="1" ht="16.5" customHeight="1">
      <c r="B137" s="132"/>
      <c r="C137" s="133" t="s">
        <v>441</v>
      </c>
      <c r="D137" s="133" t="s">
        <v>202</v>
      </c>
      <c r="E137" s="134" t="s">
        <v>1652</v>
      </c>
      <c r="F137" s="135" t="s">
        <v>1653</v>
      </c>
      <c r="G137" s="136" t="s">
        <v>1654</v>
      </c>
      <c r="H137" s="137">
        <v>2</v>
      </c>
      <c r="I137" s="138"/>
      <c r="J137" s="139">
        <f t="shared" ref="J137:J155" si="10">ROUND(I137*H137,2)</f>
        <v>0</v>
      </c>
      <c r="K137" s="135" t="s">
        <v>1233</v>
      </c>
      <c r="L137" s="33"/>
      <c r="M137" s="140" t="s">
        <v>3</v>
      </c>
      <c r="N137" s="141" t="s">
        <v>47</v>
      </c>
      <c r="P137" s="142">
        <f t="shared" ref="P137:P155" si="11">O137*H137</f>
        <v>0</v>
      </c>
      <c r="Q137" s="142">
        <v>0</v>
      </c>
      <c r="R137" s="142">
        <f t="shared" ref="R137:R155" si="12">Q137*H137</f>
        <v>0</v>
      </c>
      <c r="S137" s="142">
        <v>0</v>
      </c>
      <c r="T137" s="143">
        <f t="shared" ref="T137:T155" si="13">S137*H137</f>
        <v>0</v>
      </c>
      <c r="AR137" s="144" t="s">
        <v>207</v>
      </c>
      <c r="AT137" s="144" t="s">
        <v>202</v>
      </c>
      <c r="AU137" s="144" t="s">
        <v>83</v>
      </c>
      <c r="AY137" s="18" t="s">
        <v>201</v>
      </c>
      <c r="BE137" s="145">
        <f t="shared" ref="BE137:BE155" si="14">IF(N137="základní",J137,0)</f>
        <v>0</v>
      </c>
      <c r="BF137" s="145">
        <f t="shared" ref="BF137:BF155" si="15">IF(N137="snížená",J137,0)</f>
        <v>0</v>
      </c>
      <c r="BG137" s="145">
        <f t="shared" ref="BG137:BG155" si="16">IF(N137="zákl. přenesená",J137,0)</f>
        <v>0</v>
      </c>
      <c r="BH137" s="145">
        <f t="shared" ref="BH137:BH155" si="17">IF(N137="sníž. přenesená",J137,0)</f>
        <v>0</v>
      </c>
      <c r="BI137" s="145">
        <f t="shared" ref="BI137:BI155" si="18">IF(N137="nulová",J137,0)</f>
        <v>0</v>
      </c>
      <c r="BJ137" s="18" t="s">
        <v>83</v>
      </c>
      <c r="BK137" s="145">
        <f t="shared" ref="BK137:BK155" si="19">ROUND(I137*H137,2)</f>
        <v>0</v>
      </c>
      <c r="BL137" s="18" t="s">
        <v>207</v>
      </c>
      <c r="BM137" s="144" t="s">
        <v>1655</v>
      </c>
    </row>
    <row r="138" spans="2:65" s="1" customFormat="1" ht="16.5" customHeight="1">
      <c r="B138" s="132"/>
      <c r="C138" s="133" t="s">
        <v>449</v>
      </c>
      <c r="D138" s="133" t="s">
        <v>202</v>
      </c>
      <c r="E138" s="134" t="s">
        <v>1656</v>
      </c>
      <c r="F138" s="135" t="s">
        <v>1657</v>
      </c>
      <c r="G138" s="136" t="s">
        <v>500</v>
      </c>
      <c r="H138" s="137">
        <v>230</v>
      </c>
      <c r="I138" s="138"/>
      <c r="J138" s="139">
        <f t="shared" si="10"/>
        <v>0</v>
      </c>
      <c r="K138" s="135" t="s">
        <v>1233</v>
      </c>
      <c r="L138" s="33"/>
      <c r="M138" s="140" t="s">
        <v>3</v>
      </c>
      <c r="N138" s="141" t="s">
        <v>47</v>
      </c>
      <c r="P138" s="142">
        <f t="shared" si="11"/>
        <v>0</v>
      </c>
      <c r="Q138" s="142">
        <v>0</v>
      </c>
      <c r="R138" s="142">
        <f t="shared" si="12"/>
        <v>0</v>
      </c>
      <c r="S138" s="142">
        <v>0</v>
      </c>
      <c r="T138" s="143">
        <f t="shared" si="13"/>
        <v>0</v>
      </c>
      <c r="AR138" s="144" t="s">
        <v>207</v>
      </c>
      <c r="AT138" s="144" t="s">
        <v>202</v>
      </c>
      <c r="AU138" s="144" t="s">
        <v>83</v>
      </c>
      <c r="AY138" s="18" t="s">
        <v>201</v>
      </c>
      <c r="BE138" s="145">
        <f t="shared" si="14"/>
        <v>0</v>
      </c>
      <c r="BF138" s="145">
        <f t="shared" si="15"/>
        <v>0</v>
      </c>
      <c r="BG138" s="145">
        <f t="shared" si="16"/>
        <v>0</v>
      </c>
      <c r="BH138" s="145">
        <f t="shared" si="17"/>
        <v>0</v>
      </c>
      <c r="BI138" s="145">
        <f t="shared" si="18"/>
        <v>0</v>
      </c>
      <c r="BJ138" s="18" t="s">
        <v>83</v>
      </c>
      <c r="BK138" s="145">
        <f t="shared" si="19"/>
        <v>0</v>
      </c>
      <c r="BL138" s="18" t="s">
        <v>207</v>
      </c>
      <c r="BM138" s="144" t="s">
        <v>1658</v>
      </c>
    </row>
    <row r="139" spans="2:65" s="1" customFormat="1" ht="16.5" customHeight="1">
      <c r="B139" s="132"/>
      <c r="C139" s="133" t="s">
        <v>457</v>
      </c>
      <c r="D139" s="133" t="s">
        <v>202</v>
      </c>
      <c r="E139" s="134" t="s">
        <v>1659</v>
      </c>
      <c r="F139" s="135" t="s">
        <v>1660</v>
      </c>
      <c r="G139" s="136" t="s">
        <v>382</v>
      </c>
      <c r="H139" s="137">
        <v>42.167000000000002</v>
      </c>
      <c r="I139" s="138"/>
      <c r="J139" s="139">
        <f t="shared" si="10"/>
        <v>0</v>
      </c>
      <c r="K139" s="135" t="s">
        <v>1233</v>
      </c>
      <c r="L139" s="33"/>
      <c r="M139" s="140" t="s">
        <v>3</v>
      </c>
      <c r="N139" s="141" t="s">
        <v>47</v>
      </c>
      <c r="P139" s="142">
        <f t="shared" si="11"/>
        <v>0</v>
      </c>
      <c r="Q139" s="142">
        <v>0</v>
      </c>
      <c r="R139" s="142">
        <f t="shared" si="12"/>
        <v>0</v>
      </c>
      <c r="S139" s="142">
        <v>0</v>
      </c>
      <c r="T139" s="143">
        <f t="shared" si="13"/>
        <v>0</v>
      </c>
      <c r="AR139" s="144" t="s">
        <v>207</v>
      </c>
      <c r="AT139" s="144" t="s">
        <v>202</v>
      </c>
      <c r="AU139" s="144" t="s">
        <v>83</v>
      </c>
      <c r="AY139" s="18" t="s">
        <v>201</v>
      </c>
      <c r="BE139" s="145">
        <f t="shared" si="14"/>
        <v>0</v>
      </c>
      <c r="BF139" s="145">
        <f t="shared" si="15"/>
        <v>0</v>
      </c>
      <c r="BG139" s="145">
        <f t="shared" si="16"/>
        <v>0</v>
      </c>
      <c r="BH139" s="145">
        <f t="shared" si="17"/>
        <v>0</v>
      </c>
      <c r="BI139" s="145">
        <f t="shared" si="18"/>
        <v>0</v>
      </c>
      <c r="BJ139" s="18" t="s">
        <v>83</v>
      </c>
      <c r="BK139" s="145">
        <f t="shared" si="19"/>
        <v>0</v>
      </c>
      <c r="BL139" s="18" t="s">
        <v>207</v>
      </c>
      <c r="BM139" s="144" t="s">
        <v>1661</v>
      </c>
    </row>
    <row r="140" spans="2:65" s="1" customFormat="1" ht="16.5" customHeight="1">
      <c r="B140" s="132"/>
      <c r="C140" s="133" t="s">
        <v>463</v>
      </c>
      <c r="D140" s="133" t="s">
        <v>202</v>
      </c>
      <c r="E140" s="134" t="s">
        <v>1662</v>
      </c>
      <c r="F140" s="135" t="s">
        <v>1663</v>
      </c>
      <c r="G140" s="136" t="s">
        <v>382</v>
      </c>
      <c r="H140" s="137">
        <v>7</v>
      </c>
      <c r="I140" s="138"/>
      <c r="J140" s="139">
        <f t="shared" si="10"/>
        <v>0</v>
      </c>
      <c r="K140" s="135" t="s">
        <v>1233</v>
      </c>
      <c r="L140" s="33"/>
      <c r="M140" s="140" t="s">
        <v>3</v>
      </c>
      <c r="N140" s="141" t="s">
        <v>47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207</v>
      </c>
      <c r="AT140" s="144" t="s">
        <v>202</v>
      </c>
      <c r="AU140" s="144" t="s">
        <v>83</v>
      </c>
      <c r="AY140" s="18" t="s">
        <v>201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8" t="s">
        <v>83</v>
      </c>
      <c r="BK140" s="145">
        <f t="shared" si="19"/>
        <v>0</v>
      </c>
      <c r="BL140" s="18" t="s">
        <v>207</v>
      </c>
      <c r="BM140" s="144" t="s">
        <v>1664</v>
      </c>
    </row>
    <row r="141" spans="2:65" s="1" customFormat="1" ht="16.5" customHeight="1">
      <c r="B141" s="132"/>
      <c r="C141" s="133" t="s">
        <v>466</v>
      </c>
      <c r="D141" s="133" t="s">
        <v>202</v>
      </c>
      <c r="E141" s="134" t="s">
        <v>1665</v>
      </c>
      <c r="F141" s="135" t="s">
        <v>1666</v>
      </c>
      <c r="G141" s="136" t="s">
        <v>382</v>
      </c>
      <c r="H141" s="137">
        <v>7</v>
      </c>
      <c r="I141" s="138"/>
      <c r="J141" s="139">
        <f t="shared" si="10"/>
        <v>0</v>
      </c>
      <c r="K141" s="135" t="s">
        <v>1233</v>
      </c>
      <c r="L141" s="33"/>
      <c r="M141" s="140" t="s">
        <v>3</v>
      </c>
      <c r="N141" s="141" t="s">
        <v>47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207</v>
      </c>
      <c r="AT141" s="144" t="s">
        <v>202</v>
      </c>
      <c r="AU141" s="144" t="s">
        <v>83</v>
      </c>
      <c r="AY141" s="18" t="s">
        <v>201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8" t="s">
        <v>83</v>
      </c>
      <c r="BK141" s="145">
        <f t="shared" si="19"/>
        <v>0</v>
      </c>
      <c r="BL141" s="18" t="s">
        <v>207</v>
      </c>
      <c r="BM141" s="144" t="s">
        <v>1667</v>
      </c>
    </row>
    <row r="142" spans="2:65" s="1" customFormat="1" ht="16.5" customHeight="1">
      <c r="B142" s="132"/>
      <c r="C142" s="133" t="s">
        <v>468</v>
      </c>
      <c r="D142" s="133" t="s">
        <v>202</v>
      </c>
      <c r="E142" s="134" t="s">
        <v>1668</v>
      </c>
      <c r="F142" s="135" t="s">
        <v>1669</v>
      </c>
      <c r="G142" s="136" t="s">
        <v>500</v>
      </c>
      <c r="H142" s="137">
        <v>99.06</v>
      </c>
      <c r="I142" s="138"/>
      <c r="J142" s="139">
        <f t="shared" si="10"/>
        <v>0</v>
      </c>
      <c r="K142" s="135" t="s">
        <v>1233</v>
      </c>
      <c r="L142" s="33"/>
      <c r="M142" s="140" t="s">
        <v>3</v>
      </c>
      <c r="N142" s="141" t="s">
        <v>47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207</v>
      </c>
      <c r="AT142" s="144" t="s">
        <v>202</v>
      </c>
      <c r="AU142" s="144" t="s">
        <v>83</v>
      </c>
      <c r="AY142" s="18" t="s">
        <v>201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8" t="s">
        <v>83</v>
      </c>
      <c r="BK142" s="145">
        <f t="shared" si="19"/>
        <v>0</v>
      </c>
      <c r="BL142" s="18" t="s">
        <v>207</v>
      </c>
      <c r="BM142" s="144" t="s">
        <v>1670</v>
      </c>
    </row>
    <row r="143" spans="2:65" s="1" customFormat="1" ht="16.5" customHeight="1">
      <c r="B143" s="132"/>
      <c r="C143" s="133" t="s">
        <v>474</v>
      </c>
      <c r="D143" s="133" t="s">
        <v>202</v>
      </c>
      <c r="E143" s="134" t="s">
        <v>1671</v>
      </c>
      <c r="F143" s="135" t="s">
        <v>1672</v>
      </c>
      <c r="G143" s="136" t="s">
        <v>382</v>
      </c>
      <c r="H143" s="137">
        <v>8</v>
      </c>
      <c r="I143" s="138"/>
      <c r="J143" s="139">
        <f t="shared" si="10"/>
        <v>0</v>
      </c>
      <c r="K143" s="135" t="s">
        <v>1233</v>
      </c>
      <c r="L143" s="33"/>
      <c r="M143" s="140" t="s">
        <v>3</v>
      </c>
      <c r="N143" s="141" t="s">
        <v>47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207</v>
      </c>
      <c r="AT143" s="144" t="s">
        <v>202</v>
      </c>
      <c r="AU143" s="144" t="s">
        <v>83</v>
      </c>
      <c r="AY143" s="18" t="s">
        <v>201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8" t="s">
        <v>83</v>
      </c>
      <c r="BK143" s="145">
        <f t="shared" si="19"/>
        <v>0</v>
      </c>
      <c r="BL143" s="18" t="s">
        <v>207</v>
      </c>
      <c r="BM143" s="144" t="s">
        <v>1673</v>
      </c>
    </row>
    <row r="144" spans="2:65" s="1" customFormat="1" ht="16.5" customHeight="1">
      <c r="B144" s="132"/>
      <c r="C144" s="133" t="s">
        <v>478</v>
      </c>
      <c r="D144" s="133" t="s">
        <v>202</v>
      </c>
      <c r="E144" s="134" t="s">
        <v>1674</v>
      </c>
      <c r="F144" s="135" t="s">
        <v>1675</v>
      </c>
      <c r="G144" s="136" t="s">
        <v>382</v>
      </c>
      <c r="H144" s="137">
        <v>8</v>
      </c>
      <c r="I144" s="138"/>
      <c r="J144" s="139">
        <f t="shared" si="10"/>
        <v>0</v>
      </c>
      <c r="K144" s="135" t="s">
        <v>1233</v>
      </c>
      <c r="L144" s="33"/>
      <c r="M144" s="140" t="s">
        <v>3</v>
      </c>
      <c r="N144" s="141" t="s">
        <v>47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207</v>
      </c>
      <c r="AT144" s="144" t="s">
        <v>202</v>
      </c>
      <c r="AU144" s="144" t="s">
        <v>83</v>
      </c>
      <c r="AY144" s="18" t="s">
        <v>201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8" t="s">
        <v>83</v>
      </c>
      <c r="BK144" s="145">
        <f t="shared" si="19"/>
        <v>0</v>
      </c>
      <c r="BL144" s="18" t="s">
        <v>207</v>
      </c>
      <c r="BM144" s="144" t="s">
        <v>1676</v>
      </c>
    </row>
    <row r="145" spans="2:65" s="1" customFormat="1" ht="16.5" customHeight="1">
      <c r="B145" s="132"/>
      <c r="C145" s="133" t="s">
        <v>486</v>
      </c>
      <c r="D145" s="133" t="s">
        <v>202</v>
      </c>
      <c r="E145" s="134" t="s">
        <v>1677</v>
      </c>
      <c r="F145" s="135" t="s">
        <v>1678</v>
      </c>
      <c r="G145" s="136" t="s">
        <v>382</v>
      </c>
      <c r="H145" s="137">
        <v>17.850000000000001</v>
      </c>
      <c r="I145" s="138"/>
      <c r="J145" s="139">
        <f t="shared" si="10"/>
        <v>0</v>
      </c>
      <c r="K145" s="135" t="s">
        <v>1233</v>
      </c>
      <c r="L145" s="33"/>
      <c r="M145" s="140" t="s">
        <v>3</v>
      </c>
      <c r="N145" s="141" t="s">
        <v>47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207</v>
      </c>
      <c r="AT145" s="144" t="s">
        <v>202</v>
      </c>
      <c r="AU145" s="144" t="s">
        <v>83</v>
      </c>
      <c r="AY145" s="18" t="s">
        <v>201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8" t="s">
        <v>83</v>
      </c>
      <c r="BK145" s="145">
        <f t="shared" si="19"/>
        <v>0</v>
      </c>
      <c r="BL145" s="18" t="s">
        <v>207</v>
      </c>
      <c r="BM145" s="144" t="s">
        <v>1679</v>
      </c>
    </row>
    <row r="146" spans="2:65" s="1" customFormat="1" ht="16.5" customHeight="1">
      <c r="B146" s="132"/>
      <c r="C146" s="133" t="s">
        <v>492</v>
      </c>
      <c r="D146" s="133" t="s">
        <v>202</v>
      </c>
      <c r="E146" s="134" t="s">
        <v>1680</v>
      </c>
      <c r="F146" s="135" t="s">
        <v>1681</v>
      </c>
      <c r="G146" s="136" t="s">
        <v>382</v>
      </c>
      <c r="H146" s="137">
        <v>2.1</v>
      </c>
      <c r="I146" s="138"/>
      <c r="J146" s="139">
        <f t="shared" si="10"/>
        <v>0</v>
      </c>
      <c r="K146" s="135" t="s">
        <v>1233</v>
      </c>
      <c r="L146" s="33"/>
      <c r="M146" s="140" t="s">
        <v>3</v>
      </c>
      <c r="N146" s="141" t="s">
        <v>47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207</v>
      </c>
      <c r="AT146" s="144" t="s">
        <v>202</v>
      </c>
      <c r="AU146" s="144" t="s">
        <v>83</v>
      </c>
      <c r="AY146" s="18" t="s">
        <v>201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8" t="s">
        <v>83</v>
      </c>
      <c r="BK146" s="145">
        <f t="shared" si="19"/>
        <v>0</v>
      </c>
      <c r="BL146" s="18" t="s">
        <v>207</v>
      </c>
      <c r="BM146" s="144" t="s">
        <v>1682</v>
      </c>
    </row>
    <row r="147" spans="2:65" s="1" customFormat="1" ht="16.5" customHeight="1">
      <c r="B147" s="132"/>
      <c r="C147" s="133" t="s">
        <v>497</v>
      </c>
      <c r="D147" s="133" t="s">
        <v>202</v>
      </c>
      <c r="E147" s="134" t="s">
        <v>1683</v>
      </c>
      <c r="F147" s="135" t="s">
        <v>1684</v>
      </c>
      <c r="G147" s="136" t="s">
        <v>382</v>
      </c>
      <c r="H147" s="137">
        <v>7</v>
      </c>
      <c r="I147" s="138"/>
      <c r="J147" s="139">
        <f t="shared" si="10"/>
        <v>0</v>
      </c>
      <c r="K147" s="135" t="s">
        <v>1233</v>
      </c>
      <c r="L147" s="33"/>
      <c r="M147" s="140" t="s">
        <v>3</v>
      </c>
      <c r="N147" s="141" t="s">
        <v>47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207</v>
      </c>
      <c r="AT147" s="144" t="s">
        <v>202</v>
      </c>
      <c r="AU147" s="144" t="s">
        <v>83</v>
      </c>
      <c r="AY147" s="18" t="s">
        <v>201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8" t="s">
        <v>83</v>
      </c>
      <c r="BK147" s="145">
        <f t="shared" si="19"/>
        <v>0</v>
      </c>
      <c r="BL147" s="18" t="s">
        <v>207</v>
      </c>
      <c r="BM147" s="144" t="s">
        <v>1685</v>
      </c>
    </row>
    <row r="148" spans="2:65" s="1" customFormat="1" ht="16.5" customHeight="1">
      <c r="B148" s="132"/>
      <c r="C148" s="133" t="s">
        <v>506</v>
      </c>
      <c r="D148" s="133" t="s">
        <v>202</v>
      </c>
      <c r="E148" s="134" t="s">
        <v>1686</v>
      </c>
      <c r="F148" s="135" t="s">
        <v>1687</v>
      </c>
      <c r="G148" s="136" t="s">
        <v>382</v>
      </c>
      <c r="H148" s="137">
        <v>1</v>
      </c>
      <c r="I148" s="138"/>
      <c r="J148" s="139">
        <f t="shared" si="10"/>
        <v>0</v>
      </c>
      <c r="K148" s="135" t="s">
        <v>1233</v>
      </c>
      <c r="L148" s="33"/>
      <c r="M148" s="140" t="s">
        <v>3</v>
      </c>
      <c r="N148" s="141" t="s">
        <v>47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207</v>
      </c>
      <c r="AT148" s="144" t="s">
        <v>202</v>
      </c>
      <c r="AU148" s="144" t="s">
        <v>83</v>
      </c>
      <c r="AY148" s="18" t="s">
        <v>201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8" t="s">
        <v>83</v>
      </c>
      <c r="BK148" s="145">
        <f t="shared" si="19"/>
        <v>0</v>
      </c>
      <c r="BL148" s="18" t="s">
        <v>207</v>
      </c>
      <c r="BM148" s="144" t="s">
        <v>1688</v>
      </c>
    </row>
    <row r="149" spans="2:65" s="1" customFormat="1" ht="16.5" customHeight="1">
      <c r="B149" s="132"/>
      <c r="C149" s="133" t="s">
        <v>514</v>
      </c>
      <c r="D149" s="133" t="s">
        <v>202</v>
      </c>
      <c r="E149" s="134" t="s">
        <v>1689</v>
      </c>
      <c r="F149" s="135" t="s">
        <v>1690</v>
      </c>
      <c r="G149" s="136" t="s">
        <v>382</v>
      </c>
      <c r="H149" s="137">
        <v>1</v>
      </c>
      <c r="I149" s="138"/>
      <c r="J149" s="139">
        <f t="shared" si="10"/>
        <v>0</v>
      </c>
      <c r="K149" s="135" t="s">
        <v>1233</v>
      </c>
      <c r="L149" s="33"/>
      <c r="M149" s="140" t="s">
        <v>3</v>
      </c>
      <c r="N149" s="141" t="s">
        <v>47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207</v>
      </c>
      <c r="AT149" s="144" t="s">
        <v>202</v>
      </c>
      <c r="AU149" s="144" t="s">
        <v>83</v>
      </c>
      <c r="AY149" s="18" t="s">
        <v>201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8" t="s">
        <v>83</v>
      </c>
      <c r="BK149" s="145">
        <f t="shared" si="19"/>
        <v>0</v>
      </c>
      <c r="BL149" s="18" t="s">
        <v>207</v>
      </c>
      <c r="BM149" s="144" t="s">
        <v>1691</v>
      </c>
    </row>
    <row r="150" spans="2:65" s="1" customFormat="1" ht="16.5" customHeight="1">
      <c r="B150" s="132"/>
      <c r="C150" s="133" t="s">
        <v>520</v>
      </c>
      <c r="D150" s="133" t="s">
        <v>202</v>
      </c>
      <c r="E150" s="134" t="s">
        <v>1692</v>
      </c>
      <c r="F150" s="135" t="s">
        <v>1693</v>
      </c>
      <c r="G150" s="136" t="s">
        <v>382</v>
      </c>
      <c r="H150" s="137">
        <v>1</v>
      </c>
      <c r="I150" s="138"/>
      <c r="J150" s="139">
        <f t="shared" si="10"/>
        <v>0</v>
      </c>
      <c r="K150" s="135" t="s">
        <v>1233</v>
      </c>
      <c r="L150" s="33"/>
      <c r="M150" s="140" t="s">
        <v>3</v>
      </c>
      <c r="N150" s="141" t="s">
        <v>47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207</v>
      </c>
      <c r="AT150" s="144" t="s">
        <v>202</v>
      </c>
      <c r="AU150" s="144" t="s">
        <v>83</v>
      </c>
      <c r="AY150" s="18" t="s">
        <v>201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8" t="s">
        <v>83</v>
      </c>
      <c r="BK150" s="145">
        <f t="shared" si="19"/>
        <v>0</v>
      </c>
      <c r="BL150" s="18" t="s">
        <v>207</v>
      </c>
      <c r="BM150" s="144" t="s">
        <v>1694</v>
      </c>
    </row>
    <row r="151" spans="2:65" s="1" customFormat="1" ht="16.5" customHeight="1">
      <c r="B151" s="132"/>
      <c r="C151" s="133" t="s">
        <v>524</v>
      </c>
      <c r="D151" s="133" t="s">
        <v>202</v>
      </c>
      <c r="E151" s="134" t="s">
        <v>1695</v>
      </c>
      <c r="F151" s="135" t="s">
        <v>1696</v>
      </c>
      <c r="G151" s="136" t="s">
        <v>727</v>
      </c>
      <c r="H151" s="137">
        <v>4</v>
      </c>
      <c r="I151" s="138"/>
      <c r="J151" s="139">
        <f t="shared" si="10"/>
        <v>0</v>
      </c>
      <c r="K151" s="135" t="s">
        <v>1233</v>
      </c>
      <c r="L151" s="33"/>
      <c r="M151" s="140" t="s">
        <v>3</v>
      </c>
      <c r="N151" s="141" t="s">
        <v>47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207</v>
      </c>
      <c r="AT151" s="144" t="s">
        <v>202</v>
      </c>
      <c r="AU151" s="144" t="s">
        <v>83</v>
      </c>
      <c r="AY151" s="18" t="s">
        <v>201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8" t="s">
        <v>83</v>
      </c>
      <c r="BK151" s="145">
        <f t="shared" si="19"/>
        <v>0</v>
      </c>
      <c r="BL151" s="18" t="s">
        <v>207</v>
      </c>
      <c r="BM151" s="144" t="s">
        <v>1697</v>
      </c>
    </row>
    <row r="152" spans="2:65" s="1" customFormat="1" ht="16.5" customHeight="1">
      <c r="B152" s="132"/>
      <c r="C152" s="133" t="s">
        <v>529</v>
      </c>
      <c r="D152" s="133" t="s">
        <v>202</v>
      </c>
      <c r="E152" s="134" t="s">
        <v>1698</v>
      </c>
      <c r="F152" s="135" t="s">
        <v>1699</v>
      </c>
      <c r="G152" s="136" t="s">
        <v>500</v>
      </c>
      <c r="H152" s="137">
        <v>230</v>
      </c>
      <c r="I152" s="138"/>
      <c r="J152" s="139">
        <f t="shared" si="10"/>
        <v>0</v>
      </c>
      <c r="K152" s="135" t="s">
        <v>1233</v>
      </c>
      <c r="L152" s="33"/>
      <c r="M152" s="140" t="s">
        <v>3</v>
      </c>
      <c r="N152" s="141" t="s">
        <v>47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207</v>
      </c>
      <c r="AT152" s="144" t="s">
        <v>202</v>
      </c>
      <c r="AU152" s="144" t="s">
        <v>83</v>
      </c>
      <c r="AY152" s="18" t="s">
        <v>201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8" t="s">
        <v>83</v>
      </c>
      <c r="BK152" s="145">
        <f t="shared" si="19"/>
        <v>0</v>
      </c>
      <c r="BL152" s="18" t="s">
        <v>207</v>
      </c>
      <c r="BM152" s="144" t="s">
        <v>1700</v>
      </c>
    </row>
    <row r="153" spans="2:65" s="1" customFormat="1" ht="16.5" customHeight="1">
      <c r="B153" s="132"/>
      <c r="C153" s="133" t="s">
        <v>535</v>
      </c>
      <c r="D153" s="133" t="s">
        <v>202</v>
      </c>
      <c r="E153" s="134" t="s">
        <v>1701</v>
      </c>
      <c r="F153" s="135" t="s">
        <v>1702</v>
      </c>
      <c r="G153" s="136" t="s">
        <v>567</v>
      </c>
      <c r="H153" s="137">
        <v>4</v>
      </c>
      <c r="I153" s="138"/>
      <c r="J153" s="139">
        <f t="shared" si="10"/>
        <v>0</v>
      </c>
      <c r="K153" s="135" t="s">
        <v>1233</v>
      </c>
      <c r="L153" s="33"/>
      <c r="M153" s="140" t="s">
        <v>3</v>
      </c>
      <c r="N153" s="141" t="s">
        <v>47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207</v>
      </c>
      <c r="AT153" s="144" t="s">
        <v>202</v>
      </c>
      <c r="AU153" s="144" t="s">
        <v>83</v>
      </c>
      <c r="AY153" s="18" t="s">
        <v>201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8" t="s">
        <v>83</v>
      </c>
      <c r="BK153" s="145">
        <f t="shared" si="19"/>
        <v>0</v>
      </c>
      <c r="BL153" s="18" t="s">
        <v>207</v>
      </c>
      <c r="BM153" s="144" t="s">
        <v>1703</v>
      </c>
    </row>
    <row r="154" spans="2:65" s="1" customFormat="1" ht="16.5" customHeight="1">
      <c r="B154" s="132"/>
      <c r="C154" s="133" t="s">
        <v>540</v>
      </c>
      <c r="D154" s="133" t="s">
        <v>202</v>
      </c>
      <c r="E154" s="134" t="s">
        <v>1704</v>
      </c>
      <c r="F154" s="135" t="s">
        <v>1705</v>
      </c>
      <c r="G154" s="136" t="s">
        <v>500</v>
      </c>
      <c r="H154" s="137">
        <v>329.06</v>
      </c>
      <c r="I154" s="138"/>
      <c r="J154" s="139">
        <f t="shared" si="10"/>
        <v>0</v>
      </c>
      <c r="K154" s="135" t="s">
        <v>1233</v>
      </c>
      <c r="L154" s="33"/>
      <c r="M154" s="140" t="s">
        <v>3</v>
      </c>
      <c r="N154" s="141" t="s">
        <v>47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207</v>
      </c>
      <c r="AT154" s="144" t="s">
        <v>202</v>
      </c>
      <c r="AU154" s="144" t="s">
        <v>83</v>
      </c>
      <c r="AY154" s="18" t="s">
        <v>201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8" t="s">
        <v>83</v>
      </c>
      <c r="BK154" s="145">
        <f t="shared" si="19"/>
        <v>0</v>
      </c>
      <c r="BL154" s="18" t="s">
        <v>207</v>
      </c>
      <c r="BM154" s="144" t="s">
        <v>1706</v>
      </c>
    </row>
    <row r="155" spans="2:65" s="1" customFormat="1" ht="16.5" customHeight="1">
      <c r="B155" s="132"/>
      <c r="C155" s="133" t="s">
        <v>545</v>
      </c>
      <c r="D155" s="133" t="s">
        <v>202</v>
      </c>
      <c r="E155" s="134" t="s">
        <v>1597</v>
      </c>
      <c r="F155" s="135" t="s">
        <v>1598</v>
      </c>
      <c r="G155" s="136" t="s">
        <v>275</v>
      </c>
      <c r="H155" s="137">
        <v>2.964</v>
      </c>
      <c r="I155" s="138"/>
      <c r="J155" s="139">
        <f t="shared" si="10"/>
        <v>0</v>
      </c>
      <c r="K155" s="135" t="s">
        <v>1233</v>
      </c>
      <c r="L155" s="33"/>
      <c r="M155" s="140" t="s">
        <v>3</v>
      </c>
      <c r="N155" s="141" t="s">
        <v>47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207</v>
      </c>
      <c r="AT155" s="144" t="s">
        <v>202</v>
      </c>
      <c r="AU155" s="144" t="s">
        <v>83</v>
      </c>
      <c r="AY155" s="18" t="s">
        <v>201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8" t="s">
        <v>83</v>
      </c>
      <c r="BK155" s="145">
        <f t="shared" si="19"/>
        <v>0</v>
      </c>
      <c r="BL155" s="18" t="s">
        <v>207</v>
      </c>
      <c r="BM155" s="144" t="s">
        <v>1707</v>
      </c>
    </row>
    <row r="156" spans="2:65" s="11" customFormat="1" ht="25.9" customHeight="1">
      <c r="B156" s="120"/>
      <c r="D156" s="121" t="s">
        <v>75</v>
      </c>
      <c r="E156" s="122" t="s">
        <v>1529</v>
      </c>
      <c r="F156" s="122" t="s">
        <v>1600</v>
      </c>
      <c r="I156" s="123"/>
      <c r="J156" s="124">
        <f>BK156</f>
        <v>0</v>
      </c>
      <c r="L156" s="120"/>
      <c r="M156" s="125"/>
      <c r="P156" s="126">
        <f>SUM(P157:P165)</f>
        <v>0</v>
      </c>
      <c r="R156" s="126">
        <f>SUM(R157:R165)</f>
        <v>0</v>
      </c>
      <c r="T156" s="127">
        <f>SUM(T157:T165)</f>
        <v>0</v>
      </c>
      <c r="AR156" s="121" t="s">
        <v>83</v>
      </c>
      <c r="AT156" s="128" t="s">
        <v>75</v>
      </c>
      <c r="AU156" s="128" t="s">
        <v>76</v>
      </c>
      <c r="AY156" s="121" t="s">
        <v>201</v>
      </c>
      <c r="BK156" s="129">
        <f>SUM(BK157:BK165)</f>
        <v>0</v>
      </c>
    </row>
    <row r="157" spans="2:65" s="1" customFormat="1" ht="16.5" customHeight="1">
      <c r="B157" s="132"/>
      <c r="C157" s="133" t="s">
        <v>552</v>
      </c>
      <c r="D157" s="133" t="s">
        <v>202</v>
      </c>
      <c r="E157" s="134" t="s">
        <v>1708</v>
      </c>
      <c r="F157" s="135" t="s">
        <v>1709</v>
      </c>
      <c r="G157" s="136" t="s">
        <v>727</v>
      </c>
      <c r="H157" s="137">
        <v>1</v>
      </c>
      <c r="I157" s="138"/>
      <c r="J157" s="139">
        <f t="shared" ref="J157:J165" si="20">ROUND(I157*H157,2)</f>
        <v>0</v>
      </c>
      <c r="K157" s="135" t="s">
        <v>1233</v>
      </c>
      <c r="L157" s="33"/>
      <c r="M157" s="140" t="s">
        <v>3</v>
      </c>
      <c r="N157" s="141" t="s">
        <v>47</v>
      </c>
      <c r="P157" s="142">
        <f t="shared" ref="P157:P165" si="21">O157*H157</f>
        <v>0</v>
      </c>
      <c r="Q157" s="142">
        <v>0</v>
      </c>
      <c r="R157" s="142">
        <f t="shared" ref="R157:R165" si="22">Q157*H157</f>
        <v>0</v>
      </c>
      <c r="S157" s="142">
        <v>0</v>
      </c>
      <c r="T157" s="143">
        <f t="shared" ref="T157:T165" si="23">S157*H157</f>
        <v>0</v>
      </c>
      <c r="AR157" s="144" t="s">
        <v>207</v>
      </c>
      <c r="AT157" s="144" t="s">
        <v>202</v>
      </c>
      <c r="AU157" s="144" t="s">
        <v>83</v>
      </c>
      <c r="AY157" s="18" t="s">
        <v>201</v>
      </c>
      <c r="BE157" s="145">
        <f t="shared" ref="BE157:BE165" si="24">IF(N157="základní",J157,0)</f>
        <v>0</v>
      </c>
      <c r="BF157" s="145">
        <f t="shared" ref="BF157:BF165" si="25">IF(N157="snížená",J157,0)</f>
        <v>0</v>
      </c>
      <c r="BG157" s="145">
        <f t="shared" ref="BG157:BG165" si="26">IF(N157="zákl. přenesená",J157,0)</f>
        <v>0</v>
      </c>
      <c r="BH157" s="145">
        <f t="shared" ref="BH157:BH165" si="27">IF(N157="sníž. přenesená",J157,0)</f>
        <v>0</v>
      </c>
      <c r="BI157" s="145">
        <f t="shared" ref="BI157:BI165" si="28">IF(N157="nulová",J157,0)</f>
        <v>0</v>
      </c>
      <c r="BJ157" s="18" t="s">
        <v>83</v>
      </c>
      <c r="BK157" s="145">
        <f t="shared" ref="BK157:BK165" si="29">ROUND(I157*H157,2)</f>
        <v>0</v>
      </c>
      <c r="BL157" s="18" t="s">
        <v>207</v>
      </c>
      <c r="BM157" s="144" t="s">
        <v>1710</v>
      </c>
    </row>
    <row r="158" spans="2:65" s="1" customFormat="1" ht="16.5" customHeight="1">
      <c r="B158" s="132"/>
      <c r="C158" s="133" t="s">
        <v>557</v>
      </c>
      <c r="D158" s="133" t="s">
        <v>202</v>
      </c>
      <c r="E158" s="134" t="s">
        <v>1711</v>
      </c>
      <c r="F158" s="135" t="s">
        <v>1712</v>
      </c>
      <c r="G158" s="136" t="s">
        <v>382</v>
      </c>
      <c r="H158" s="137">
        <v>8</v>
      </c>
      <c r="I158" s="138"/>
      <c r="J158" s="139">
        <f t="shared" si="20"/>
        <v>0</v>
      </c>
      <c r="K158" s="135" t="s">
        <v>1233</v>
      </c>
      <c r="L158" s="33"/>
      <c r="M158" s="140" t="s">
        <v>3</v>
      </c>
      <c r="N158" s="141" t="s">
        <v>47</v>
      </c>
      <c r="P158" s="142">
        <f t="shared" si="21"/>
        <v>0</v>
      </c>
      <c r="Q158" s="142">
        <v>0</v>
      </c>
      <c r="R158" s="142">
        <f t="shared" si="22"/>
        <v>0</v>
      </c>
      <c r="S158" s="142">
        <v>0</v>
      </c>
      <c r="T158" s="143">
        <f t="shared" si="23"/>
        <v>0</v>
      </c>
      <c r="AR158" s="144" t="s">
        <v>207</v>
      </c>
      <c r="AT158" s="144" t="s">
        <v>202</v>
      </c>
      <c r="AU158" s="144" t="s">
        <v>83</v>
      </c>
      <c r="AY158" s="18" t="s">
        <v>201</v>
      </c>
      <c r="BE158" s="145">
        <f t="shared" si="24"/>
        <v>0</v>
      </c>
      <c r="BF158" s="145">
        <f t="shared" si="25"/>
        <v>0</v>
      </c>
      <c r="BG158" s="145">
        <f t="shared" si="26"/>
        <v>0</v>
      </c>
      <c r="BH158" s="145">
        <f t="shared" si="27"/>
        <v>0</v>
      </c>
      <c r="BI158" s="145">
        <f t="shared" si="28"/>
        <v>0</v>
      </c>
      <c r="BJ158" s="18" t="s">
        <v>83</v>
      </c>
      <c r="BK158" s="145">
        <f t="shared" si="29"/>
        <v>0</v>
      </c>
      <c r="BL158" s="18" t="s">
        <v>207</v>
      </c>
      <c r="BM158" s="144" t="s">
        <v>1713</v>
      </c>
    </row>
    <row r="159" spans="2:65" s="1" customFormat="1" ht="16.5" customHeight="1">
      <c r="B159" s="132"/>
      <c r="C159" s="133" t="s">
        <v>564</v>
      </c>
      <c r="D159" s="133" t="s">
        <v>202</v>
      </c>
      <c r="E159" s="134" t="s">
        <v>1714</v>
      </c>
      <c r="F159" s="135" t="s">
        <v>1715</v>
      </c>
      <c r="G159" s="136" t="s">
        <v>382</v>
      </c>
      <c r="H159" s="137">
        <v>8</v>
      </c>
      <c r="I159" s="138"/>
      <c r="J159" s="139">
        <f t="shared" si="20"/>
        <v>0</v>
      </c>
      <c r="K159" s="135" t="s">
        <v>1233</v>
      </c>
      <c r="L159" s="33"/>
      <c r="M159" s="140" t="s">
        <v>3</v>
      </c>
      <c r="N159" s="141" t="s">
        <v>47</v>
      </c>
      <c r="P159" s="142">
        <f t="shared" si="21"/>
        <v>0</v>
      </c>
      <c r="Q159" s="142">
        <v>0</v>
      </c>
      <c r="R159" s="142">
        <f t="shared" si="22"/>
        <v>0</v>
      </c>
      <c r="S159" s="142">
        <v>0</v>
      </c>
      <c r="T159" s="143">
        <f t="shared" si="23"/>
        <v>0</v>
      </c>
      <c r="AR159" s="144" t="s">
        <v>207</v>
      </c>
      <c r="AT159" s="144" t="s">
        <v>202</v>
      </c>
      <c r="AU159" s="144" t="s">
        <v>83</v>
      </c>
      <c r="AY159" s="18" t="s">
        <v>201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8" t="s">
        <v>83</v>
      </c>
      <c r="BK159" s="145">
        <f t="shared" si="29"/>
        <v>0</v>
      </c>
      <c r="BL159" s="18" t="s">
        <v>207</v>
      </c>
      <c r="BM159" s="144" t="s">
        <v>1716</v>
      </c>
    </row>
    <row r="160" spans="2:65" s="1" customFormat="1" ht="16.5" customHeight="1">
      <c r="B160" s="132"/>
      <c r="C160" s="133" t="s">
        <v>573</v>
      </c>
      <c r="D160" s="133" t="s">
        <v>202</v>
      </c>
      <c r="E160" s="134" t="s">
        <v>1717</v>
      </c>
      <c r="F160" s="135" t="s">
        <v>1718</v>
      </c>
      <c r="G160" s="136" t="s">
        <v>382</v>
      </c>
      <c r="H160" s="137">
        <v>6</v>
      </c>
      <c r="I160" s="138"/>
      <c r="J160" s="139">
        <f t="shared" si="20"/>
        <v>0</v>
      </c>
      <c r="K160" s="135" t="s">
        <v>1233</v>
      </c>
      <c r="L160" s="33"/>
      <c r="M160" s="140" t="s">
        <v>3</v>
      </c>
      <c r="N160" s="141" t="s">
        <v>47</v>
      </c>
      <c r="P160" s="142">
        <f t="shared" si="21"/>
        <v>0</v>
      </c>
      <c r="Q160" s="142">
        <v>0</v>
      </c>
      <c r="R160" s="142">
        <f t="shared" si="22"/>
        <v>0</v>
      </c>
      <c r="S160" s="142">
        <v>0</v>
      </c>
      <c r="T160" s="143">
        <f t="shared" si="23"/>
        <v>0</v>
      </c>
      <c r="AR160" s="144" t="s">
        <v>207</v>
      </c>
      <c r="AT160" s="144" t="s">
        <v>202</v>
      </c>
      <c r="AU160" s="144" t="s">
        <v>83</v>
      </c>
      <c r="AY160" s="18" t="s">
        <v>201</v>
      </c>
      <c r="BE160" s="145">
        <f t="shared" si="24"/>
        <v>0</v>
      </c>
      <c r="BF160" s="145">
        <f t="shared" si="25"/>
        <v>0</v>
      </c>
      <c r="BG160" s="145">
        <f t="shared" si="26"/>
        <v>0</v>
      </c>
      <c r="BH160" s="145">
        <f t="shared" si="27"/>
        <v>0</v>
      </c>
      <c r="BI160" s="145">
        <f t="shared" si="28"/>
        <v>0</v>
      </c>
      <c r="BJ160" s="18" t="s">
        <v>83</v>
      </c>
      <c r="BK160" s="145">
        <f t="shared" si="29"/>
        <v>0</v>
      </c>
      <c r="BL160" s="18" t="s">
        <v>207</v>
      </c>
      <c r="BM160" s="144" t="s">
        <v>1719</v>
      </c>
    </row>
    <row r="161" spans="2:65" s="1" customFormat="1" ht="16.5" customHeight="1">
      <c r="B161" s="132"/>
      <c r="C161" s="133" t="s">
        <v>582</v>
      </c>
      <c r="D161" s="133" t="s">
        <v>202</v>
      </c>
      <c r="E161" s="134" t="s">
        <v>1720</v>
      </c>
      <c r="F161" s="135" t="s">
        <v>1721</v>
      </c>
      <c r="G161" s="136" t="s">
        <v>382</v>
      </c>
      <c r="H161" s="137">
        <v>6</v>
      </c>
      <c r="I161" s="138"/>
      <c r="J161" s="139">
        <f t="shared" si="20"/>
        <v>0</v>
      </c>
      <c r="K161" s="135" t="s">
        <v>1233</v>
      </c>
      <c r="L161" s="33"/>
      <c r="M161" s="140" t="s">
        <v>3</v>
      </c>
      <c r="N161" s="141" t="s">
        <v>47</v>
      </c>
      <c r="P161" s="142">
        <f t="shared" si="21"/>
        <v>0</v>
      </c>
      <c r="Q161" s="142">
        <v>0</v>
      </c>
      <c r="R161" s="142">
        <f t="shared" si="22"/>
        <v>0</v>
      </c>
      <c r="S161" s="142">
        <v>0</v>
      </c>
      <c r="T161" s="143">
        <f t="shared" si="23"/>
        <v>0</v>
      </c>
      <c r="AR161" s="144" t="s">
        <v>207</v>
      </c>
      <c r="AT161" s="144" t="s">
        <v>202</v>
      </c>
      <c r="AU161" s="144" t="s">
        <v>83</v>
      </c>
      <c r="AY161" s="18" t="s">
        <v>201</v>
      </c>
      <c r="BE161" s="145">
        <f t="shared" si="24"/>
        <v>0</v>
      </c>
      <c r="BF161" s="145">
        <f t="shared" si="25"/>
        <v>0</v>
      </c>
      <c r="BG161" s="145">
        <f t="shared" si="26"/>
        <v>0</v>
      </c>
      <c r="BH161" s="145">
        <f t="shared" si="27"/>
        <v>0</v>
      </c>
      <c r="BI161" s="145">
        <f t="shared" si="28"/>
        <v>0</v>
      </c>
      <c r="BJ161" s="18" t="s">
        <v>83</v>
      </c>
      <c r="BK161" s="145">
        <f t="shared" si="29"/>
        <v>0</v>
      </c>
      <c r="BL161" s="18" t="s">
        <v>207</v>
      </c>
      <c r="BM161" s="144" t="s">
        <v>1722</v>
      </c>
    </row>
    <row r="162" spans="2:65" s="1" customFormat="1" ht="16.5" customHeight="1">
      <c r="B162" s="132"/>
      <c r="C162" s="133" t="s">
        <v>591</v>
      </c>
      <c r="D162" s="133" t="s">
        <v>202</v>
      </c>
      <c r="E162" s="134" t="s">
        <v>1723</v>
      </c>
      <c r="F162" s="135" t="s">
        <v>1724</v>
      </c>
      <c r="G162" s="136" t="s">
        <v>382</v>
      </c>
      <c r="H162" s="137">
        <v>6</v>
      </c>
      <c r="I162" s="138"/>
      <c r="J162" s="139">
        <f t="shared" si="20"/>
        <v>0</v>
      </c>
      <c r="K162" s="135" t="s">
        <v>1233</v>
      </c>
      <c r="L162" s="33"/>
      <c r="M162" s="140" t="s">
        <v>3</v>
      </c>
      <c r="N162" s="141" t="s">
        <v>47</v>
      </c>
      <c r="P162" s="142">
        <f t="shared" si="21"/>
        <v>0</v>
      </c>
      <c r="Q162" s="142">
        <v>0</v>
      </c>
      <c r="R162" s="142">
        <f t="shared" si="22"/>
        <v>0</v>
      </c>
      <c r="S162" s="142">
        <v>0</v>
      </c>
      <c r="T162" s="143">
        <f t="shared" si="23"/>
        <v>0</v>
      </c>
      <c r="AR162" s="144" t="s">
        <v>207</v>
      </c>
      <c r="AT162" s="144" t="s">
        <v>202</v>
      </c>
      <c r="AU162" s="144" t="s">
        <v>83</v>
      </c>
      <c r="AY162" s="18" t="s">
        <v>201</v>
      </c>
      <c r="BE162" s="145">
        <f t="shared" si="24"/>
        <v>0</v>
      </c>
      <c r="BF162" s="145">
        <f t="shared" si="25"/>
        <v>0</v>
      </c>
      <c r="BG162" s="145">
        <f t="shared" si="26"/>
        <v>0</v>
      </c>
      <c r="BH162" s="145">
        <f t="shared" si="27"/>
        <v>0</v>
      </c>
      <c r="BI162" s="145">
        <f t="shared" si="28"/>
        <v>0</v>
      </c>
      <c r="BJ162" s="18" t="s">
        <v>83</v>
      </c>
      <c r="BK162" s="145">
        <f t="shared" si="29"/>
        <v>0</v>
      </c>
      <c r="BL162" s="18" t="s">
        <v>207</v>
      </c>
      <c r="BM162" s="144" t="s">
        <v>1725</v>
      </c>
    </row>
    <row r="163" spans="2:65" s="1" customFormat="1" ht="16.5" customHeight="1">
      <c r="B163" s="132"/>
      <c r="C163" s="133" t="s">
        <v>597</v>
      </c>
      <c r="D163" s="133" t="s">
        <v>202</v>
      </c>
      <c r="E163" s="134" t="s">
        <v>1726</v>
      </c>
      <c r="F163" s="135" t="s">
        <v>1727</v>
      </c>
      <c r="G163" s="136" t="s">
        <v>275</v>
      </c>
      <c r="H163" s="137">
        <v>3.996</v>
      </c>
      <c r="I163" s="138"/>
      <c r="J163" s="139">
        <f t="shared" si="20"/>
        <v>0</v>
      </c>
      <c r="K163" s="135" t="s">
        <v>1233</v>
      </c>
      <c r="L163" s="33"/>
      <c r="M163" s="140" t="s">
        <v>3</v>
      </c>
      <c r="N163" s="141" t="s">
        <v>47</v>
      </c>
      <c r="P163" s="142">
        <f t="shared" si="21"/>
        <v>0</v>
      </c>
      <c r="Q163" s="142">
        <v>0</v>
      </c>
      <c r="R163" s="142">
        <f t="shared" si="22"/>
        <v>0</v>
      </c>
      <c r="S163" s="142">
        <v>0</v>
      </c>
      <c r="T163" s="143">
        <f t="shared" si="23"/>
        <v>0</v>
      </c>
      <c r="AR163" s="144" t="s">
        <v>207</v>
      </c>
      <c r="AT163" s="144" t="s">
        <v>202</v>
      </c>
      <c r="AU163" s="144" t="s">
        <v>83</v>
      </c>
      <c r="AY163" s="18" t="s">
        <v>201</v>
      </c>
      <c r="BE163" s="145">
        <f t="shared" si="24"/>
        <v>0</v>
      </c>
      <c r="BF163" s="145">
        <f t="shared" si="25"/>
        <v>0</v>
      </c>
      <c r="BG163" s="145">
        <f t="shared" si="26"/>
        <v>0</v>
      </c>
      <c r="BH163" s="145">
        <f t="shared" si="27"/>
        <v>0</v>
      </c>
      <c r="BI163" s="145">
        <f t="shared" si="28"/>
        <v>0</v>
      </c>
      <c r="BJ163" s="18" t="s">
        <v>83</v>
      </c>
      <c r="BK163" s="145">
        <f t="shared" si="29"/>
        <v>0</v>
      </c>
      <c r="BL163" s="18" t="s">
        <v>207</v>
      </c>
      <c r="BM163" s="144" t="s">
        <v>1728</v>
      </c>
    </row>
    <row r="164" spans="2:65" s="1" customFormat="1" ht="16.5" customHeight="1">
      <c r="B164" s="132"/>
      <c r="C164" s="133" t="s">
        <v>605</v>
      </c>
      <c r="D164" s="133" t="s">
        <v>202</v>
      </c>
      <c r="E164" s="134" t="s">
        <v>1602</v>
      </c>
      <c r="F164" s="135" t="s">
        <v>1603</v>
      </c>
      <c r="G164" s="136" t="s">
        <v>727</v>
      </c>
      <c r="H164" s="137">
        <v>1</v>
      </c>
      <c r="I164" s="138"/>
      <c r="J164" s="139">
        <f t="shared" si="20"/>
        <v>0</v>
      </c>
      <c r="K164" s="135" t="s">
        <v>1233</v>
      </c>
      <c r="L164" s="33"/>
      <c r="M164" s="140" t="s">
        <v>3</v>
      </c>
      <c r="N164" s="141" t="s">
        <v>47</v>
      </c>
      <c r="P164" s="142">
        <f t="shared" si="21"/>
        <v>0</v>
      </c>
      <c r="Q164" s="142">
        <v>0</v>
      </c>
      <c r="R164" s="142">
        <f t="shared" si="22"/>
        <v>0</v>
      </c>
      <c r="S164" s="142">
        <v>0</v>
      </c>
      <c r="T164" s="143">
        <f t="shared" si="23"/>
        <v>0</v>
      </c>
      <c r="AR164" s="144" t="s">
        <v>207</v>
      </c>
      <c r="AT164" s="144" t="s">
        <v>202</v>
      </c>
      <c r="AU164" s="144" t="s">
        <v>83</v>
      </c>
      <c r="AY164" s="18" t="s">
        <v>201</v>
      </c>
      <c r="BE164" s="145">
        <f t="shared" si="24"/>
        <v>0</v>
      </c>
      <c r="BF164" s="145">
        <f t="shared" si="25"/>
        <v>0</v>
      </c>
      <c r="BG164" s="145">
        <f t="shared" si="26"/>
        <v>0</v>
      </c>
      <c r="BH164" s="145">
        <f t="shared" si="27"/>
        <v>0</v>
      </c>
      <c r="BI164" s="145">
        <f t="shared" si="28"/>
        <v>0</v>
      </c>
      <c r="BJ164" s="18" t="s">
        <v>83</v>
      </c>
      <c r="BK164" s="145">
        <f t="shared" si="29"/>
        <v>0</v>
      </c>
      <c r="BL164" s="18" t="s">
        <v>207</v>
      </c>
      <c r="BM164" s="144" t="s">
        <v>1729</v>
      </c>
    </row>
    <row r="165" spans="2:65" s="1" customFormat="1" ht="16.5" customHeight="1">
      <c r="B165" s="132"/>
      <c r="C165" s="133" t="s">
        <v>1410</v>
      </c>
      <c r="D165" s="133" t="s">
        <v>202</v>
      </c>
      <c r="E165" s="134" t="s">
        <v>1606</v>
      </c>
      <c r="F165" s="135" t="s">
        <v>1607</v>
      </c>
      <c r="G165" s="136" t="s">
        <v>727</v>
      </c>
      <c r="H165" s="137">
        <v>1</v>
      </c>
      <c r="I165" s="138"/>
      <c r="J165" s="139">
        <f t="shared" si="20"/>
        <v>0</v>
      </c>
      <c r="K165" s="135" t="s">
        <v>1233</v>
      </c>
      <c r="L165" s="33"/>
      <c r="M165" s="140" t="s">
        <v>3</v>
      </c>
      <c r="N165" s="141" t="s">
        <v>47</v>
      </c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AR165" s="144" t="s">
        <v>207</v>
      </c>
      <c r="AT165" s="144" t="s">
        <v>202</v>
      </c>
      <c r="AU165" s="144" t="s">
        <v>83</v>
      </c>
      <c r="AY165" s="18" t="s">
        <v>201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8" t="s">
        <v>83</v>
      </c>
      <c r="BK165" s="145">
        <f t="shared" si="29"/>
        <v>0</v>
      </c>
      <c r="BL165" s="18" t="s">
        <v>207</v>
      </c>
      <c r="BM165" s="144" t="s">
        <v>1730</v>
      </c>
    </row>
    <row r="166" spans="2:65" s="11" customFormat="1" ht="25.9" customHeight="1">
      <c r="B166" s="120"/>
      <c r="D166" s="121" t="s">
        <v>75</v>
      </c>
      <c r="E166" s="122" t="s">
        <v>1731</v>
      </c>
      <c r="F166" s="122" t="s">
        <v>1732</v>
      </c>
      <c r="I166" s="123"/>
      <c r="J166" s="124">
        <f>BK166</f>
        <v>0</v>
      </c>
      <c r="L166" s="120"/>
      <c r="M166" s="125"/>
      <c r="P166" s="126">
        <f>SUM(P167:P177)</f>
        <v>0</v>
      </c>
      <c r="R166" s="126">
        <f>SUM(R167:R177)</f>
        <v>0</v>
      </c>
      <c r="T166" s="127">
        <f>SUM(T167:T177)</f>
        <v>0</v>
      </c>
      <c r="AR166" s="121" t="s">
        <v>83</v>
      </c>
      <c r="AT166" s="128" t="s">
        <v>75</v>
      </c>
      <c r="AU166" s="128" t="s">
        <v>76</v>
      </c>
      <c r="AY166" s="121" t="s">
        <v>201</v>
      </c>
      <c r="BK166" s="129">
        <f>SUM(BK167:BK177)</f>
        <v>0</v>
      </c>
    </row>
    <row r="167" spans="2:65" s="1" customFormat="1" ht="16.5" customHeight="1">
      <c r="B167" s="132"/>
      <c r="C167" s="133" t="s">
        <v>1414</v>
      </c>
      <c r="D167" s="133" t="s">
        <v>202</v>
      </c>
      <c r="E167" s="134" t="s">
        <v>1733</v>
      </c>
      <c r="F167" s="135" t="s">
        <v>1734</v>
      </c>
      <c r="G167" s="136" t="s">
        <v>382</v>
      </c>
      <c r="H167" s="137">
        <v>2</v>
      </c>
      <c r="I167" s="138"/>
      <c r="J167" s="139">
        <f t="shared" ref="J167:J177" si="30">ROUND(I167*H167,2)</f>
        <v>0</v>
      </c>
      <c r="K167" s="135" t="s">
        <v>1233</v>
      </c>
      <c r="L167" s="33"/>
      <c r="M167" s="140" t="s">
        <v>3</v>
      </c>
      <c r="N167" s="141" t="s">
        <v>47</v>
      </c>
      <c r="P167" s="142">
        <f t="shared" ref="P167:P177" si="31">O167*H167</f>
        <v>0</v>
      </c>
      <c r="Q167" s="142">
        <v>0</v>
      </c>
      <c r="R167" s="142">
        <f t="shared" ref="R167:R177" si="32">Q167*H167</f>
        <v>0</v>
      </c>
      <c r="S167" s="142">
        <v>0</v>
      </c>
      <c r="T167" s="143">
        <f t="shared" ref="T167:T177" si="33">S167*H167</f>
        <v>0</v>
      </c>
      <c r="AR167" s="144" t="s">
        <v>207</v>
      </c>
      <c r="AT167" s="144" t="s">
        <v>202</v>
      </c>
      <c r="AU167" s="144" t="s">
        <v>83</v>
      </c>
      <c r="AY167" s="18" t="s">
        <v>201</v>
      </c>
      <c r="BE167" s="145">
        <f t="shared" ref="BE167:BE177" si="34">IF(N167="základní",J167,0)</f>
        <v>0</v>
      </c>
      <c r="BF167" s="145">
        <f t="shared" ref="BF167:BF177" si="35">IF(N167="snížená",J167,0)</f>
        <v>0</v>
      </c>
      <c r="BG167" s="145">
        <f t="shared" ref="BG167:BG177" si="36">IF(N167="zákl. přenesená",J167,0)</f>
        <v>0</v>
      </c>
      <c r="BH167" s="145">
        <f t="shared" ref="BH167:BH177" si="37">IF(N167="sníž. přenesená",J167,0)</f>
        <v>0</v>
      </c>
      <c r="BI167" s="145">
        <f t="shared" ref="BI167:BI177" si="38">IF(N167="nulová",J167,0)</f>
        <v>0</v>
      </c>
      <c r="BJ167" s="18" t="s">
        <v>83</v>
      </c>
      <c r="BK167" s="145">
        <f t="shared" ref="BK167:BK177" si="39">ROUND(I167*H167,2)</f>
        <v>0</v>
      </c>
      <c r="BL167" s="18" t="s">
        <v>207</v>
      </c>
      <c r="BM167" s="144" t="s">
        <v>1735</v>
      </c>
    </row>
    <row r="168" spans="2:65" s="1" customFormat="1" ht="16.5" customHeight="1">
      <c r="B168" s="132"/>
      <c r="C168" s="133" t="s">
        <v>1418</v>
      </c>
      <c r="D168" s="133" t="s">
        <v>202</v>
      </c>
      <c r="E168" s="134" t="s">
        <v>1736</v>
      </c>
      <c r="F168" s="135" t="s">
        <v>1737</v>
      </c>
      <c r="G168" s="136" t="s">
        <v>382</v>
      </c>
      <c r="H168" s="137">
        <v>3</v>
      </c>
      <c r="I168" s="138"/>
      <c r="J168" s="139">
        <f t="shared" si="30"/>
        <v>0</v>
      </c>
      <c r="K168" s="135" t="s">
        <v>1233</v>
      </c>
      <c r="L168" s="33"/>
      <c r="M168" s="140" t="s">
        <v>3</v>
      </c>
      <c r="N168" s="141" t="s">
        <v>47</v>
      </c>
      <c r="P168" s="142">
        <f t="shared" si="31"/>
        <v>0</v>
      </c>
      <c r="Q168" s="142">
        <v>0</v>
      </c>
      <c r="R168" s="142">
        <f t="shared" si="32"/>
        <v>0</v>
      </c>
      <c r="S168" s="142">
        <v>0</v>
      </c>
      <c r="T168" s="143">
        <f t="shared" si="33"/>
        <v>0</v>
      </c>
      <c r="AR168" s="144" t="s">
        <v>207</v>
      </c>
      <c r="AT168" s="144" t="s">
        <v>202</v>
      </c>
      <c r="AU168" s="144" t="s">
        <v>83</v>
      </c>
      <c r="AY168" s="18" t="s">
        <v>201</v>
      </c>
      <c r="BE168" s="145">
        <f t="shared" si="34"/>
        <v>0</v>
      </c>
      <c r="BF168" s="145">
        <f t="shared" si="35"/>
        <v>0</v>
      </c>
      <c r="BG168" s="145">
        <f t="shared" si="36"/>
        <v>0</v>
      </c>
      <c r="BH168" s="145">
        <f t="shared" si="37"/>
        <v>0</v>
      </c>
      <c r="BI168" s="145">
        <f t="shared" si="38"/>
        <v>0</v>
      </c>
      <c r="BJ168" s="18" t="s">
        <v>83</v>
      </c>
      <c r="BK168" s="145">
        <f t="shared" si="39"/>
        <v>0</v>
      </c>
      <c r="BL168" s="18" t="s">
        <v>207</v>
      </c>
      <c r="BM168" s="144" t="s">
        <v>1738</v>
      </c>
    </row>
    <row r="169" spans="2:65" s="1" customFormat="1" ht="16.5" customHeight="1">
      <c r="B169" s="132"/>
      <c r="C169" s="133" t="s">
        <v>1422</v>
      </c>
      <c r="D169" s="133" t="s">
        <v>202</v>
      </c>
      <c r="E169" s="134" t="s">
        <v>1739</v>
      </c>
      <c r="F169" s="135" t="s">
        <v>1740</v>
      </c>
      <c r="G169" s="136" t="s">
        <v>382</v>
      </c>
      <c r="H169" s="137">
        <v>2</v>
      </c>
      <c r="I169" s="138"/>
      <c r="J169" s="139">
        <f t="shared" si="30"/>
        <v>0</v>
      </c>
      <c r="K169" s="135" t="s">
        <v>1233</v>
      </c>
      <c r="L169" s="33"/>
      <c r="M169" s="140" t="s">
        <v>3</v>
      </c>
      <c r="N169" s="141" t="s">
        <v>47</v>
      </c>
      <c r="P169" s="142">
        <f t="shared" si="31"/>
        <v>0</v>
      </c>
      <c r="Q169" s="142">
        <v>0</v>
      </c>
      <c r="R169" s="142">
        <f t="shared" si="32"/>
        <v>0</v>
      </c>
      <c r="S169" s="142">
        <v>0</v>
      </c>
      <c r="T169" s="143">
        <f t="shared" si="33"/>
        <v>0</v>
      </c>
      <c r="AR169" s="144" t="s">
        <v>207</v>
      </c>
      <c r="AT169" s="144" t="s">
        <v>202</v>
      </c>
      <c r="AU169" s="144" t="s">
        <v>83</v>
      </c>
      <c r="AY169" s="18" t="s">
        <v>201</v>
      </c>
      <c r="BE169" s="145">
        <f t="shared" si="34"/>
        <v>0</v>
      </c>
      <c r="BF169" s="145">
        <f t="shared" si="35"/>
        <v>0</v>
      </c>
      <c r="BG169" s="145">
        <f t="shared" si="36"/>
        <v>0</v>
      </c>
      <c r="BH169" s="145">
        <f t="shared" si="37"/>
        <v>0</v>
      </c>
      <c r="BI169" s="145">
        <f t="shared" si="38"/>
        <v>0</v>
      </c>
      <c r="BJ169" s="18" t="s">
        <v>83</v>
      </c>
      <c r="BK169" s="145">
        <f t="shared" si="39"/>
        <v>0</v>
      </c>
      <c r="BL169" s="18" t="s">
        <v>207</v>
      </c>
      <c r="BM169" s="144" t="s">
        <v>1741</v>
      </c>
    </row>
    <row r="170" spans="2:65" s="1" customFormat="1" ht="16.5" customHeight="1">
      <c r="B170" s="132"/>
      <c r="C170" s="133" t="s">
        <v>1426</v>
      </c>
      <c r="D170" s="133" t="s">
        <v>202</v>
      </c>
      <c r="E170" s="134" t="s">
        <v>1742</v>
      </c>
      <c r="F170" s="135" t="s">
        <v>1743</v>
      </c>
      <c r="G170" s="136" t="s">
        <v>382</v>
      </c>
      <c r="H170" s="137">
        <v>1</v>
      </c>
      <c r="I170" s="138"/>
      <c r="J170" s="139">
        <f t="shared" si="30"/>
        <v>0</v>
      </c>
      <c r="K170" s="135" t="s">
        <v>1233</v>
      </c>
      <c r="L170" s="33"/>
      <c r="M170" s="140" t="s">
        <v>3</v>
      </c>
      <c r="N170" s="141" t="s">
        <v>47</v>
      </c>
      <c r="P170" s="142">
        <f t="shared" si="31"/>
        <v>0</v>
      </c>
      <c r="Q170" s="142">
        <v>0</v>
      </c>
      <c r="R170" s="142">
        <f t="shared" si="32"/>
        <v>0</v>
      </c>
      <c r="S170" s="142">
        <v>0</v>
      </c>
      <c r="T170" s="143">
        <f t="shared" si="33"/>
        <v>0</v>
      </c>
      <c r="AR170" s="144" t="s">
        <v>207</v>
      </c>
      <c r="AT170" s="144" t="s">
        <v>202</v>
      </c>
      <c r="AU170" s="144" t="s">
        <v>83</v>
      </c>
      <c r="AY170" s="18" t="s">
        <v>201</v>
      </c>
      <c r="BE170" s="145">
        <f t="shared" si="34"/>
        <v>0</v>
      </c>
      <c r="BF170" s="145">
        <f t="shared" si="35"/>
        <v>0</v>
      </c>
      <c r="BG170" s="145">
        <f t="shared" si="36"/>
        <v>0</v>
      </c>
      <c r="BH170" s="145">
        <f t="shared" si="37"/>
        <v>0</v>
      </c>
      <c r="BI170" s="145">
        <f t="shared" si="38"/>
        <v>0</v>
      </c>
      <c r="BJ170" s="18" t="s">
        <v>83</v>
      </c>
      <c r="BK170" s="145">
        <f t="shared" si="39"/>
        <v>0</v>
      </c>
      <c r="BL170" s="18" t="s">
        <v>207</v>
      </c>
      <c r="BM170" s="144" t="s">
        <v>1744</v>
      </c>
    </row>
    <row r="171" spans="2:65" s="1" customFormat="1" ht="16.5" customHeight="1">
      <c r="B171" s="132"/>
      <c r="C171" s="133" t="s">
        <v>1430</v>
      </c>
      <c r="D171" s="133" t="s">
        <v>202</v>
      </c>
      <c r="E171" s="134" t="s">
        <v>1745</v>
      </c>
      <c r="F171" s="135" t="s">
        <v>1746</v>
      </c>
      <c r="G171" s="136" t="s">
        <v>382</v>
      </c>
      <c r="H171" s="137">
        <v>5</v>
      </c>
      <c r="I171" s="138"/>
      <c r="J171" s="139">
        <f t="shared" si="30"/>
        <v>0</v>
      </c>
      <c r="K171" s="135" t="s">
        <v>1233</v>
      </c>
      <c r="L171" s="33"/>
      <c r="M171" s="140" t="s">
        <v>3</v>
      </c>
      <c r="N171" s="141" t="s">
        <v>47</v>
      </c>
      <c r="P171" s="142">
        <f t="shared" si="31"/>
        <v>0</v>
      </c>
      <c r="Q171" s="142">
        <v>0</v>
      </c>
      <c r="R171" s="142">
        <f t="shared" si="32"/>
        <v>0</v>
      </c>
      <c r="S171" s="142">
        <v>0</v>
      </c>
      <c r="T171" s="143">
        <f t="shared" si="33"/>
        <v>0</v>
      </c>
      <c r="AR171" s="144" t="s">
        <v>207</v>
      </c>
      <c r="AT171" s="144" t="s">
        <v>202</v>
      </c>
      <c r="AU171" s="144" t="s">
        <v>83</v>
      </c>
      <c r="AY171" s="18" t="s">
        <v>201</v>
      </c>
      <c r="BE171" s="145">
        <f t="shared" si="34"/>
        <v>0</v>
      </c>
      <c r="BF171" s="145">
        <f t="shared" si="35"/>
        <v>0</v>
      </c>
      <c r="BG171" s="145">
        <f t="shared" si="36"/>
        <v>0</v>
      </c>
      <c r="BH171" s="145">
        <f t="shared" si="37"/>
        <v>0</v>
      </c>
      <c r="BI171" s="145">
        <f t="shared" si="38"/>
        <v>0</v>
      </c>
      <c r="BJ171" s="18" t="s">
        <v>83</v>
      </c>
      <c r="BK171" s="145">
        <f t="shared" si="39"/>
        <v>0</v>
      </c>
      <c r="BL171" s="18" t="s">
        <v>207</v>
      </c>
      <c r="BM171" s="144" t="s">
        <v>1747</v>
      </c>
    </row>
    <row r="172" spans="2:65" s="1" customFormat="1" ht="16.5" customHeight="1">
      <c r="B172" s="132"/>
      <c r="C172" s="133" t="s">
        <v>1434</v>
      </c>
      <c r="D172" s="133" t="s">
        <v>202</v>
      </c>
      <c r="E172" s="134" t="s">
        <v>1748</v>
      </c>
      <c r="F172" s="135" t="s">
        <v>1749</v>
      </c>
      <c r="G172" s="136" t="s">
        <v>382</v>
      </c>
      <c r="H172" s="137">
        <v>6</v>
      </c>
      <c r="I172" s="138"/>
      <c r="J172" s="139">
        <f t="shared" si="30"/>
        <v>0</v>
      </c>
      <c r="K172" s="135" t="s">
        <v>1233</v>
      </c>
      <c r="L172" s="33"/>
      <c r="M172" s="140" t="s">
        <v>3</v>
      </c>
      <c r="N172" s="141" t="s">
        <v>47</v>
      </c>
      <c r="P172" s="142">
        <f t="shared" si="31"/>
        <v>0</v>
      </c>
      <c r="Q172" s="142">
        <v>0</v>
      </c>
      <c r="R172" s="142">
        <f t="shared" si="32"/>
        <v>0</v>
      </c>
      <c r="S172" s="142">
        <v>0</v>
      </c>
      <c r="T172" s="143">
        <f t="shared" si="33"/>
        <v>0</v>
      </c>
      <c r="AR172" s="144" t="s">
        <v>207</v>
      </c>
      <c r="AT172" s="144" t="s">
        <v>202</v>
      </c>
      <c r="AU172" s="144" t="s">
        <v>83</v>
      </c>
      <c r="AY172" s="18" t="s">
        <v>201</v>
      </c>
      <c r="BE172" s="145">
        <f t="shared" si="34"/>
        <v>0</v>
      </c>
      <c r="BF172" s="145">
        <f t="shared" si="35"/>
        <v>0</v>
      </c>
      <c r="BG172" s="145">
        <f t="shared" si="36"/>
        <v>0</v>
      </c>
      <c r="BH172" s="145">
        <f t="shared" si="37"/>
        <v>0</v>
      </c>
      <c r="BI172" s="145">
        <f t="shared" si="38"/>
        <v>0</v>
      </c>
      <c r="BJ172" s="18" t="s">
        <v>83</v>
      </c>
      <c r="BK172" s="145">
        <f t="shared" si="39"/>
        <v>0</v>
      </c>
      <c r="BL172" s="18" t="s">
        <v>207</v>
      </c>
      <c r="BM172" s="144" t="s">
        <v>1750</v>
      </c>
    </row>
    <row r="173" spans="2:65" s="1" customFormat="1" ht="16.5" customHeight="1">
      <c r="B173" s="132"/>
      <c r="C173" s="133" t="s">
        <v>1438</v>
      </c>
      <c r="D173" s="133" t="s">
        <v>202</v>
      </c>
      <c r="E173" s="134" t="s">
        <v>1751</v>
      </c>
      <c r="F173" s="135" t="s">
        <v>1752</v>
      </c>
      <c r="G173" s="136" t="s">
        <v>382</v>
      </c>
      <c r="H173" s="137">
        <v>4</v>
      </c>
      <c r="I173" s="138"/>
      <c r="J173" s="139">
        <f t="shared" si="30"/>
        <v>0</v>
      </c>
      <c r="K173" s="135" t="s">
        <v>1233</v>
      </c>
      <c r="L173" s="33"/>
      <c r="M173" s="140" t="s">
        <v>3</v>
      </c>
      <c r="N173" s="141" t="s">
        <v>47</v>
      </c>
      <c r="P173" s="142">
        <f t="shared" si="31"/>
        <v>0</v>
      </c>
      <c r="Q173" s="142">
        <v>0</v>
      </c>
      <c r="R173" s="142">
        <f t="shared" si="32"/>
        <v>0</v>
      </c>
      <c r="S173" s="142">
        <v>0</v>
      </c>
      <c r="T173" s="143">
        <f t="shared" si="33"/>
        <v>0</v>
      </c>
      <c r="AR173" s="144" t="s">
        <v>207</v>
      </c>
      <c r="AT173" s="144" t="s">
        <v>202</v>
      </c>
      <c r="AU173" s="144" t="s">
        <v>83</v>
      </c>
      <c r="AY173" s="18" t="s">
        <v>201</v>
      </c>
      <c r="BE173" s="145">
        <f t="shared" si="34"/>
        <v>0</v>
      </c>
      <c r="BF173" s="145">
        <f t="shared" si="35"/>
        <v>0</v>
      </c>
      <c r="BG173" s="145">
        <f t="shared" si="36"/>
        <v>0</v>
      </c>
      <c r="BH173" s="145">
        <f t="shared" si="37"/>
        <v>0</v>
      </c>
      <c r="BI173" s="145">
        <f t="shared" si="38"/>
        <v>0</v>
      </c>
      <c r="BJ173" s="18" t="s">
        <v>83</v>
      </c>
      <c r="BK173" s="145">
        <f t="shared" si="39"/>
        <v>0</v>
      </c>
      <c r="BL173" s="18" t="s">
        <v>207</v>
      </c>
      <c r="BM173" s="144" t="s">
        <v>1753</v>
      </c>
    </row>
    <row r="174" spans="2:65" s="1" customFormat="1" ht="16.5" customHeight="1">
      <c r="B174" s="132"/>
      <c r="C174" s="133" t="s">
        <v>1442</v>
      </c>
      <c r="D174" s="133" t="s">
        <v>202</v>
      </c>
      <c r="E174" s="134" t="s">
        <v>1754</v>
      </c>
      <c r="F174" s="135" t="s">
        <v>1755</v>
      </c>
      <c r="G174" s="136" t="s">
        <v>382</v>
      </c>
      <c r="H174" s="137">
        <v>4</v>
      </c>
      <c r="I174" s="138"/>
      <c r="J174" s="139">
        <f t="shared" si="30"/>
        <v>0</v>
      </c>
      <c r="K174" s="135" t="s">
        <v>1233</v>
      </c>
      <c r="L174" s="33"/>
      <c r="M174" s="140" t="s">
        <v>3</v>
      </c>
      <c r="N174" s="141" t="s">
        <v>47</v>
      </c>
      <c r="P174" s="142">
        <f t="shared" si="31"/>
        <v>0</v>
      </c>
      <c r="Q174" s="142">
        <v>0</v>
      </c>
      <c r="R174" s="142">
        <f t="shared" si="32"/>
        <v>0</v>
      </c>
      <c r="S174" s="142">
        <v>0</v>
      </c>
      <c r="T174" s="143">
        <f t="shared" si="33"/>
        <v>0</v>
      </c>
      <c r="AR174" s="144" t="s">
        <v>207</v>
      </c>
      <c r="AT174" s="144" t="s">
        <v>202</v>
      </c>
      <c r="AU174" s="144" t="s">
        <v>83</v>
      </c>
      <c r="AY174" s="18" t="s">
        <v>201</v>
      </c>
      <c r="BE174" s="145">
        <f t="shared" si="34"/>
        <v>0</v>
      </c>
      <c r="BF174" s="145">
        <f t="shared" si="35"/>
        <v>0</v>
      </c>
      <c r="BG174" s="145">
        <f t="shared" si="36"/>
        <v>0</v>
      </c>
      <c r="BH174" s="145">
        <f t="shared" si="37"/>
        <v>0</v>
      </c>
      <c r="BI174" s="145">
        <f t="shared" si="38"/>
        <v>0</v>
      </c>
      <c r="BJ174" s="18" t="s">
        <v>83</v>
      </c>
      <c r="BK174" s="145">
        <f t="shared" si="39"/>
        <v>0</v>
      </c>
      <c r="BL174" s="18" t="s">
        <v>207</v>
      </c>
      <c r="BM174" s="144" t="s">
        <v>1756</v>
      </c>
    </row>
    <row r="175" spans="2:65" s="1" customFormat="1" ht="16.5" customHeight="1">
      <c r="B175" s="132"/>
      <c r="C175" s="133" t="s">
        <v>1446</v>
      </c>
      <c r="D175" s="133" t="s">
        <v>202</v>
      </c>
      <c r="E175" s="134" t="s">
        <v>1757</v>
      </c>
      <c r="F175" s="135" t="s">
        <v>1758</v>
      </c>
      <c r="G175" s="136" t="s">
        <v>382</v>
      </c>
      <c r="H175" s="137">
        <v>1</v>
      </c>
      <c r="I175" s="138"/>
      <c r="J175" s="139">
        <f t="shared" si="30"/>
        <v>0</v>
      </c>
      <c r="K175" s="135" t="s">
        <v>1233</v>
      </c>
      <c r="L175" s="33"/>
      <c r="M175" s="140" t="s">
        <v>3</v>
      </c>
      <c r="N175" s="141" t="s">
        <v>47</v>
      </c>
      <c r="P175" s="142">
        <f t="shared" si="31"/>
        <v>0</v>
      </c>
      <c r="Q175" s="142">
        <v>0</v>
      </c>
      <c r="R175" s="142">
        <f t="shared" si="32"/>
        <v>0</v>
      </c>
      <c r="S175" s="142">
        <v>0</v>
      </c>
      <c r="T175" s="143">
        <f t="shared" si="33"/>
        <v>0</v>
      </c>
      <c r="AR175" s="144" t="s">
        <v>207</v>
      </c>
      <c r="AT175" s="144" t="s">
        <v>202</v>
      </c>
      <c r="AU175" s="144" t="s">
        <v>83</v>
      </c>
      <c r="AY175" s="18" t="s">
        <v>201</v>
      </c>
      <c r="BE175" s="145">
        <f t="shared" si="34"/>
        <v>0</v>
      </c>
      <c r="BF175" s="145">
        <f t="shared" si="35"/>
        <v>0</v>
      </c>
      <c r="BG175" s="145">
        <f t="shared" si="36"/>
        <v>0</v>
      </c>
      <c r="BH175" s="145">
        <f t="shared" si="37"/>
        <v>0</v>
      </c>
      <c r="BI175" s="145">
        <f t="shared" si="38"/>
        <v>0</v>
      </c>
      <c r="BJ175" s="18" t="s">
        <v>83</v>
      </c>
      <c r="BK175" s="145">
        <f t="shared" si="39"/>
        <v>0</v>
      </c>
      <c r="BL175" s="18" t="s">
        <v>207</v>
      </c>
      <c r="BM175" s="144" t="s">
        <v>1759</v>
      </c>
    </row>
    <row r="176" spans="2:65" s="1" customFormat="1" ht="16.5" customHeight="1">
      <c r="B176" s="132"/>
      <c r="C176" s="133" t="s">
        <v>1450</v>
      </c>
      <c r="D176" s="133" t="s">
        <v>202</v>
      </c>
      <c r="E176" s="134" t="s">
        <v>1760</v>
      </c>
      <c r="F176" s="135" t="s">
        <v>1761</v>
      </c>
      <c r="G176" s="136" t="s">
        <v>727</v>
      </c>
      <c r="H176" s="137">
        <v>1</v>
      </c>
      <c r="I176" s="138"/>
      <c r="J176" s="139">
        <f t="shared" si="30"/>
        <v>0</v>
      </c>
      <c r="K176" s="135" t="s">
        <v>1233</v>
      </c>
      <c r="L176" s="33"/>
      <c r="M176" s="140" t="s">
        <v>3</v>
      </c>
      <c r="N176" s="141" t="s">
        <v>47</v>
      </c>
      <c r="P176" s="142">
        <f t="shared" si="31"/>
        <v>0</v>
      </c>
      <c r="Q176" s="142">
        <v>0</v>
      </c>
      <c r="R176" s="142">
        <f t="shared" si="32"/>
        <v>0</v>
      </c>
      <c r="S176" s="142">
        <v>0</v>
      </c>
      <c r="T176" s="143">
        <f t="shared" si="33"/>
        <v>0</v>
      </c>
      <c r="AR176" s="144" t="s">
        <v>207</v>
      </c>
      <c r="AT176" s="144" t="s">
        <v>202</v>
      </c>
      <c r="AU176" s="144" t="s">
        <v>83</v>
      </c>
      <c r="AY176" s="18" t="s">
        <v>201</v>
      </c>
      <c r="BE176" s="145">
        <f t="shared" si="34"/>
        <v>0</v>
      </c>
      <c r="BF176" s="145">
        <f t="shared" si="35"/>
        <v>0</v>
      </c>
      <c r="BG176" s="145">
        <f t="shared" si="36"/>
        <v>0</v>
      </c>
      <c r="BH176" s="145">
        <f t="shared" si="37"/>
        <v>0</v>
      </c>
      <c r="BI176" s="145">
        <f t="shared" si="38"/>
        <v>0</v>
      </c>
      <c r="BJ176" s="18" t="s">
        <v>83</v>
      </c>
      <c r="BK176" s="145">
        <f t="shared" si="39"/>
        <v>0</v>
      </c>
      <c r="BL176" s="18" t="s">
        <v>207</v>
      </c>
      <c r="BM176" s="144" t="s">
        <v>1762</v>
      </c>
    </row>
    <row r="177" spans="2:65" s="1" customFormat="1" ht="16.5" customHeight="1">
      <c r="B177" s="132"/>
      <c r="C177" s="133" t="s">
        <v>1454</v>
      </c>
      <c r="D177" s="133" t="s">
        <v>202</v>
      </c>
      <c r="E177" s="134" t="s">
        <v>1726</v>
      </c>
      <c r="F177" s="135" t="s">
        <v>1727</v>
      </c>
      <c r="G177" s="136" t="s">
        <v>275</v>
      </c>
      <c r="H177" s="137">
        <v>16.53</v>
      </c>
      <c r="I177" s="138"/>
      <c r="J177" s="139">
        <f t="shared" si="30"/>
        <v>0</v>
      </c>
      <c r="K177" s="135" t="s">
        <v>1233</v>
      </c>
      <c r="L177" s="33"/>
      <c r="M177" s="192" t="s">
        <v>3</v>
      </c>
      <c r="N177" s="193" t="s">
        <v>47</v>
      </c>
      <c r="O177" s="190"/>
      <c r="P177" s="194">
        <f t="shared" si="31"/>
        <v>0</v>
      </c>
      <c r="Q177" s="194">
        <v>0</v>
      </c>
      <c r="R177" s="194">
        <f t="shared" si="32"/>
        <v>0</v>
      </c>
      <c r="S177" s="194">
        <v>0</v>
      </c>
      <c r="T177" s="195">
        <f t="shared" si="33"/>
        <v>0</v>
      </c>
      <c r="AR177" s="144" t="s">
        <v>207</v>
      </c>
      <c r="AT177" s="144" t="s">
        <v>202</v>
      </c>
      <c r="AU177" s="144" t="s">
        <v>83</v>
      </c>
      <c r="AY177" s="18" t="s">
        <v>201</v>
      </c>
      <c r="BE177" s="145">
        <f t="shared" si="34"/>
        <v>0</v>
      </c>
      <c r="BF177" s="145">
        <f t="shared" si="35"/>
        <v>0</v>
      </c>
      <c r="BG177" s="145">
        <f t="shared" si="36"/>
        <v>0</v>
      </c>
      <c r="BH177" s="145">
        <f t="shared" si="37"/>
        <v>0</v>
      </c>
      <c r="BI177" s="145">
        <f t="shared" si="38"/>
        <v>0</v>
      </c>
      <c r="BJ177" s="18" t="s">
        <v>83</v>
      </c>
      <c r="BK177" s="145">
        <f t="shared" si="39"/>
        <v>0</v>
      </c>
      <c r="BL177" s="18" t="s">
        <v>207</v>
      </c>
      <c r="BM177" s="144" t="s">
        <v>1763</v>
      </c>
    </row>
    <row r="178" spans="2:65" s="1" customFormat="1" ht="6.95" customHeight="1"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33"/>
    </row>
  </sheetData>
  <autoFilter ref="C95:K177" xr:uid="{00000000-0009-0000-0000-00000C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8"/>
  <sheetViews>
    <sheetView showGridLines="0" topLeftCell="A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142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1217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1770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ROUND(J94,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ROUND((SUM(BE94:BE157)),  2)</f>
        <v>0</v>
      </c>
      <c r="I35" s="94">
        <v>0.21</v>
      </c>
      <c r="J35" s="82">
        <f>ROUND(((SUM(BE94:BE157))*I35),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ROUND((SUM(BF94:BF157)),  2)</f>
        <v>0</v>
      </c>
      <c r="I36" s="94">
        <v>0.15</v>
      </c>
      <c r="J36" s="82">
        <f>ROUND(((SUM(BF94:BF157))*I36),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ROUND((SUM(BG94:BG157)),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ROUND((SUM(BH94:BH157)),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ROUND((SUM(BI94:BI157)),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1217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IO.05 - Dešťová kanalizace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J94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1220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8" customFormat="1" ht="24.95" customHeight="1">
      <c r="B65" s="104"/>
      <c r="D65" s="105" t="s">
        <v>1222</v>
      </c>
      <c r="E65" s="106"/>
      <c r="F65" s="106"/>
      <c r="G65" s="106"/>
      <c r="H65" s="106"/>
      <c r="I65" s="106"/>
      <c r="J65" s="107">
        <f>J109</f>
        <v>0</v>
      </c>
      <c r="L65" s="104"/>
    </row>
    <row r="66" spans="2:12" s="8" customFormat="1" ht="24.95" customHeight="1">
      <c r="B66" s="104"/>
      <c r="D66" s="105" t="s">
        <v>1223</v>
      </c>
      <c r="E66" s="106"/>
      <c r="F66" s="106"/>
      <c r="G66" s="106"/>
      <c r="H66" s="106"/>
      <c r="I66" s="106"/>
      <c r="J66" s="107">
        <f>J114</f>
        <v>0</v>
      </c>
      <c r="L66" s="104"/>
    </row>
    <row r="67" spans="2:12" s="8" customFormat="1" ht="24.95" customHeight="1">
      <c r="B67" s="104"/>
      <c r="D67" s="105" t="s">
        <v>1224</v>
      </c>
      <c r="E67" s="106"/>
      <c r="F67" s="106"/>
      <c r="G67" s="106"/>
      <c r="H67" s="106"/>
      <c r="I67" s="106"/>
      <c r="J67" s="107">
        <f>J120</f>
        <v>0</v>
      </c>
      <c r="L67" s="104"/>
    </row>
    <row r="68" spans="2:12" s="8" customFormat="1" ht="24.95" customHeight="1">
      <c r="B68" s="104"/>
      <c r="D68" s="105" t="s">
        <v>1225</v>
      </c>
      <c r="E68" s="106"/>
      <c r="F68" s="106"/>
      <c r="G68" s="106"/>
      <c r="H68" s="106"/>
      <c r="I68" s="106"/>
      <c r="J68" s="107">
        <f>J128</f>
        <v>0</v>
      </c>
      <c r="L68" s="104"/>
    </row>
    <row r="69" spans="2:12" s="8" customFormat="1" ht="24.95" customHeight="1">
      <c r="B69" s="104"/>
      <c r="D69" s="105" t="s">
        <v>1226</v>
      </c>
      <c r="E69" s="106"/>
      <c r="F69" s="106"/>
      <c r="G69" s="106"/>
      <c r="H69" s="106"/>
      <c r="I69" s="106"/>
      <c r="J69" s="107">
        <f>J131</f>
        <v>0</v>
      </c>
      <c r="L69" s="104"/>
    </row>
    <row r="70" spans="2:12" s="8" customFormat="1" ht="24.95" customHeight="1">
      <c r="B70" s="104"/>
      <c r="D70" s="105" t="s">
        <v>1228</v>
      </c>
      <c r="E70" s="106"/>
      <c r="F70" s="106"/>
      <c r="G70" s="106"/>
      <c r="H70" s="106"/>
      <c r="I70" s="106"/>
      <c r="J70" s="107">
        <f>J139</f>
        <v>0</v>
      </c>
      <c r="L70" s="104"/>
    </row>
    <row r="71" spans="2:12" s="8" customFormat="1" ht="24.95" customHeight="1">
      <c r="B71" s="104"/>
      <c r="D71" s="105" t="s">
        <v>1229</v>
      </c>
      <c r="E71" s="106"/>
      <c r="F71" s="106"/>
      <c r="G71" s="106"/>
      <c r="H71" s="106"/>
      <c r="I71" s="106"/>
      <c r="J71" s="107">
        <f>J146</f>
        <v>0</v>
      </c>
      <c r="L71" s="104"/>
    </row>
    <row r="72" spans="2:12" s="8" customFormat="1" ht="24.95" customHeight="1">
      <c r="B72" s="104"/>
      <c r="D72" s="105" t="s">
        <v>1610</v>
      </c>
      <c r="E72" s="106"/>
      <c r="F72" s="106"/>
      <c r="G72" s="106"/>
      <c r="H72" s="106"/>
      <c r="I72" s="106"/>
      <c r="J72" s="107">
        <f>J154</f>
        <v>0</v>
      </c>
      <c r="L72" s="104"/>
    </row>
    <row r="73" spans="2:12" s="1" customFormat="1" ht="21.75" customHeight="1">
      <c r="B73" s="33"/>
      <c r="L73" s="33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5" customHeight="1">
      <c r="B79" s="33"/>
      <c r="C79" s="22" t="s">
        <v>186</v>
      </c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17</v>
      </c>
      <c r="L81" s="33"/>
    </row>
    <row r="82" spans="2:65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5" ht="12" customHeight="1">
      <c r="B83" s="21"/>
      <c r="C83" s="28" t="s">
        <v>169</v>
      </c>
      <c r="L83" s="21"/>
    </row>
    <row r="84" spans="2:65" s="1" customFormat="1" ht="16.5" customHeight="1">
      <c r="B84" s="33"/>
      <c r="E84" s="323" t="s">
        <v>1217</v>
      </c>
      <c r="F84" s="325"/>
      <c r="G84" s="325"/>
      <c r="H84" s="325"/>
      <c r="L84" s="33"/>
    </row>
    <row r="85" spans="2:65" s="1" customFormat="1" ht="12" customHeight="1">
      <c r="B85" s="33"/>
      <c r="C85" s="28" t="s">
        <v>171</v>
      </c>
      <c r="L85" s="33"/>
    </row>
    <row r="86" spans="2:65" s="1" customFormat="1" ht="16.5" customHeight="1">
      <c r="B86" s="33"/>
      <c r="E86" s="319" t="str">
        <f>E11</f>
        <v>IO.05 - Dešťová kanalizace</v>
      </c>
      <c r="F86" s="325"/>
      <c r="G86" s="325"/>
      <c r="H86" s="325"/>
      <c r="L86" s="33"/>
    </row>
    <row r="87" spans="2:65" s="1" customFormat="1" ht="6.95" customHeight="1">
      <c r="B87" s="33"/>
      <c r="L87" s="33"/>
    </row>
    <row r="88" spans="2:65" s="1" customFormat="1" ht="12" customHeight="1">
      <c r="B88" s="33"/>
      <c r="C88" s="28" t="s">
        <v>21</v>
      </c>
      <c r="F88" s="26" t="str">
        <f>F14</f>
        <v>k.ú. Hanušovice</v>
      </c>
      <c r="I88" s="28" t="s">
        <v>23</v>
      </c>
      <c r="J88" s="50" t="str">
        <f>IF(J14="","",J14)</f>
        <v>10. 6. 2022</v>
      </c>
      <c r="L88" s="33"/>
    </row>
    <row r="89" spans="2:65" s="1" customFormat="1" ht="6.95" customHeight="1">
      <c r="B89" s="33"/>
      <c r="L89" s="33"/>
    </row>
    <row r="90" spans="2:65" s="1" customFormat="1" ht="15.2" customHeight="1">
      <c r="B90" s="33"/>
      <c r="C90" s="28" t="s">
        <v>25</v>
      </c>
      <c r="F90" s="26" t="str">
        <f>E17</f>
        <v>Město Hanušovice</v>
      </c>
      <c r="I90" s="28" t="s">
        <v>33</v>
      </c>
      <c r="J90" s="31" t="str">
        <f>E23</f>
        <v>Cekr CZ s.r.o.</v>
      </c>
      <c r="L90" s="33"/>
    </row>
    <row r="91" spans="2:65" s="1" customFormat="1" ht="25.7" customHeight="1">
      <c r="B91" s="33"/>
      <c r="C91" s="28" t="s">
        <v>31</v>
      </c>
      <c r="F91" s="26" t="str">
        <f>IF(E20="","",E20)</f>
        <v>Vyplň údaj</v>
      </c>
      <c r="I91" s="28" t="s">
        <v>38</v>
      </c>
      <c r="J91" s="31" t="str">
        <f>E26</f>
        <v>Jan Zamykal, CS ÚRS 2022 01</v>
      </c>
      <c r="L91" s="33"/>
    </row>
    <row r="92" spans="2:65" s="1" customFormat="1" ht="10.35" customHeight="1">
      <c r="B92" s="33"/>
      <c r="L92" s="33"/>
    </row>
    <row r="93" spans="2:65" s="10" customFormat="1" ht="29.25" customHeight="1">
      <c r="B93" s="112"/>
      <c r="C93" s="113" t="s">
        <v>187</v>
      </c>
      <c r="D93" s="114" t="s">
        <v>61</v>
      </c>
      <c r="E93" s="114" t="s">
        <v>57</v>
      </c>
      <c r="F93" s="114" t="s">
        <v>58</v>
      </c>
      <c r="G93" s="114" t="s">
        <v>188</v>
      </c>
      <c r="H93" s="114" t="s">
        <v>189</v>
      </c>
      <c r="I93" s="114" t="s">
        <v>190</v>
      </c>
      <c r="J93" s="114" t="s">
        <v>177</v>
      </c>
      <c r="K93" s="115" t="s">
        <v>191</v>
      </c>
      <c r="L93" s="112"/>
      <c r="M93" s="56" t="s">
        <v>3</v>
      </c>
      <c r="N93" s="57" t="s">
        <v>46</v>
      </c>
      <c r="O93" s="57" t="s">
        <v>192</v>
      </c>
      <c r="P93" s="57" t="s">
        <v>193</v>
      </c>
      <c r="Q93" s="57" t="s">
        <v>194</v>
      </c>
      <c r="R93" s="57" t="s">
        <v>195</v>
      </c>
      <c r="S93" s="57" t="s">
        <v>196</v>
      </c>
      <c r="T93" s="58" t="s">
        <v>197</v>
      </c>
    </row>
    <row r="94" spans="2:65" s="1" customFormat="1" ht="22.9" customHeight="1">
      <c r="B94" s="33"/>
      <c r="C94" s="61" t="s">
        <v>198</v>
      </c>
      <c r="J94" s="116">
        <f>BK94</f>
        <v>0</v>
      </c>
      <c r="L94" s="33"/>
      <c r="M94" s="59"/>
      <c r="N94" s="51"/>
      <c r="O94" s="51"/>
      <c r="P94" s="117">
        <f>P95+P109+P114+P120+P128+P131+P139+P146+P154</f>
        <v>0</v>
      </c>
      <c r="Q94" s="51"/>
      <c r="R94" s="117">
        <f>R95+R109+R114+R120+R128+R131+R139+R146+R154</f>
        <v>0</v>
      </c>
      <c r="S94" s="51"/>
      <c r="T94" s="118">
        <f>T95+T109+T114+T120+T128+T131+T139+T146+T154</f>
        <v>0</v>
      </c>
      <c r="AT94" s="18" t="s">
        <v>75</v>
      </c>
      <c r="AU94" s="18" t="s">
        <v>178</v>
      </c>
      <c r="BK94" s="119">
        <f>BK95+BK109+BK114+BK120+BK128+BK131+BK139+BK146+BK154</f>
        <v>0</v>
      </c>
    </row>
    <row r="95" spans="2:65" s="11" customFormat="1" ht="25.9" customHeight="1">
      <c r="B95" s="120"/>
      <c r="D95" s="121" t="s">
        <v>75</v>
      </c>
      <c r="E95" s="122" t="s">
        <v>318</v>
      </c>
      <c r="F95" s="122" t="s">
        <v>1262</v>
      </c>
      <c r="I95" s="123"/>
      <c r="J95" s="124">
        <f>BK95</f>
        <v>0</v>
      </c>
      <c r="L95" s="120"/>
      <c r="M95" s="125"/>
      <c r="P95" s="126">
        <f>SUM(P96:P108)</f>
        <v>0</v>
      </c>
      <c r="R95" s="126">
        <f>SUM(R96:R108)</f>
        <v>0</v>
      </c>
      <c r="T95" s="127">
        <f>SUM(T96:T108)</f>
        <v>0</v>
      </c>
      <c r="AR95" s="121" t="s">
        <v>83</v>
      </c>
      <c r="AT95" s="128" t="s">
        <v>75</v>
      </c>
      <c r="AU95" s="128" t="s">
        <v>76</v>
      </c>
      <c r="AY95" s="121" t="s">
        <v>201</v>
      </c>
      <c r="BK95" s="129">
        <f>SUM(BK96:BK108)</f>
        <v>0</v>
      </c>
    </row>
    <row r="96" spans="2:65" s="1" customFormat="1" ht="16.5" customHeight="1">
      <c r="B96" s="132"/>
      <c r="C96" s="133" t="s">
        <v>83</v>
      </c>
      <c r="D96" s="133" t="s">
        <v>202</v>
      </c>
      <c r="E96" s="134" t="s">
        <v>1263</v>
      </c>
      <c r="F96" s="135" t="s">
        <v>1264</v>
      </c>
      <c r="G96" s="136" t="s">
        <v>217</v>
      </c>
      <c r="H96" s="137">
        <v>85.046999999999997</v>
      </c>
      <c r="I96" s="138"/>
      <c r="J96" s="139">
        <f t="shared" ref="J96:J108" si="0">ROUND(I96*H96,2)</f>
        <v>0</v>
      </c>
      <c r="K96" s="135" t="s">
        <v>1233</v>
      </c>
      <c r="L96" s="33"/>
      <c r="M96" s="140" t="s">
        <v>3</v>
      </c>
      <c r="N96" s="141" t="s">
        <v>47</v>
      </c>
      <c r="P96" s="142">
        <f t="shared" ref="P96:P108" si="1">O96*H96</f>
        <v>0</v>
      </c>
      <c r="Q96" s="142">
        <v>0</v>
      </c>
      <c r="R96" s="142">
        <f t="shared" ref="R96:R108" si="2">Q96*H96</f>
        <v>0</v>
      </c>
      <c r="S96" s="142">
        <v>0</v>
      </c>
      <c r="T96" s="143">
        <f t="shared" ref="T96:T108" si="3">S96*H96</f>
        <v>0</v>
      </c>
      <c r="AR96" s="144" t="s">
        <v>207</v>
      </c>
      <c r="AT96" s="144" t="s">
        <v>202</v>
      </c>
      <c r="AU96" s="144" t="s">
        <v>83</v>
      </c>
      <c r="AY96" s="18" t="s">
        <v>201</v>
      </c>
      <c r="BE96" s="145">
        <f t="shared" ref="BE96:BE108" si="4">IF(N96="základní",J96,0)</f>
        <v>0</v>
      </c>
      <c r="BF96" s="145">
        <f t="shared" ref="BF96:BF108" si="5">IF(N96="snížená",J96,0)</f>
        <v>0</v>
      </c>
      <c r="BG96" s="145">
        <f t="shared" ref="BG96:BG108" si="6">IF(N96="zákl. přenesená",J96,0)</f>
        <v>0</v>
      </c>
      <c r="BH96" s="145">
        <f t="shared" ref="BH96:BH108" si="7">IF(N96="sníž. přenesená",J96,0)</f>
        <v>0</v>
      </c>
      <c r="BI96" s="145">
        <f t="shared" ref="BI96:BI108" si="8">IF(N96="nulová",J96,0)</f>
        <v>0</v>
      </c>
      <c r="BJ96" s="18" t="s">
        <v>83</v>
      </c>
      <c r="BK96" s="145">
        <f t="shared" ref="BK96:BK108" si="9">ROUND(I96*H96,2)</f>
        <v>0</v>
      </c>
      <c r="BL96" s="18" t="s">
        <v>207</v>
      </c>
      <c r="BM96" s="144" t="s">
        <v>1771</v>
      </c>
    </row>
    <row r="97" spans="2:65" s="1" customFormat="1" ht="16.5" customHeight="1">
      <c r="B97" s="132"/>
      <c r="C97" s="133" t="s">
        <v>85</v>
      </c>
      <c r="D97" s="133" t="s">
        <v>202</v>
      </c>
      <c r="E97" s="134" t="s">
        <v>1266</v>
      </c>
      <c r="F97" s="135" t="s">
        <v>1267</v>
      </c>
      <c r="G97" s="136" t="s">
        <v>217</v>
      </c>
      <c r="H97" s="137">
        <v>85.046999999999997</v>
      </c>
      <c r="I97" s="138"/>
      <c r="J97" s="139">
        <f t="shared" si="0"/>
        <v>0</v>
      </c>
      <c r="K97" s="135" t="s">
        <v>1233</v>
      </c>
      <c r="L97" s="33"/>
      <c r="M97" s="140" t="s">
        <v>3</v>
      </c>
      <c r="N97" s="141" t="s">
        <v>47</v>
      </c>
      <c r="P97" s="142">
        <f t="shared" si="1"/>
        <v>0</v>
      </c>
      <c r="Q97" s="142">
        <v>0</v>
      </c>
      <c r="R97" s="142">
        <f t="shared" si="2"/>
        <v>0</v>
      </c>
      <c r="S97" s="142">
        <v>0</v>
      </c>
      <c r="T97" s="143">
        <f t="shared" si="3"/>
        <v>0</v>
      </c>
      <c r="AR97" s="144" t="s">
        <v>207</v>
      </c>
      <c r="AT97" s="144" t="s">
        <v>202</v>
      </c>
      <c r="AU97" s="144" t="s">
        <v>83</v>
      </c>
      <c r="AY97" s="18" t="s">
        <v>201</v>
      </c>
      <c r="BE97" s="145">
        <f t="shared" si="4"/>
        <v>0</v>
      </c>
      <c r="BF97" s="145">
        <f t="shared" si="5"/>
        <v>0</v>
      </c>
      <c r="BG97" s="145">
        <f t="shared" si="6"/>
        <v>0</v>
      </c>
      <c r="BH97" s="145">
        <f t="shared" si="7"/>
        <v>0</v>
      </c>
      <c r="BI97" s="145">
        <f t="shared" si="8"/>
        <v>0</v>
      </c>
      <c r="BJ97" s="18" t="s">
        <v>83</v>
      </c>
      <c r="BK97" s="145">
        <f t="shared" si="9"/>
        <v>0</v>
      </c>
      <c r="BL97" s="18" t="s">
        <v>207</v>
      </c>
      <c r="BM97" s="144" t="s">
        <v>1772</v>
      </c>
    </row>
    <row r="98" spans="2:65" s="1" customFormat="1" ht="16.5" customHeight="1">
      <c r="B98" s="132"/>
      <c r="C98" s="133" t="s">
        <v>93</v>
      </c>
      <c r="D98" s="133" t="s">
        <v>202</v>
      </c>
      <c r="E98" s="134" t="s">
        <v>1269</v>
      </c>
      <c r="F98" s="135" t="s">
        <v>1270</v>
      </c>
      <c r="G98" s="136" t="s">
        <v>217</v>
      </c>
      <c r="H98" s="137">
        <v>45.795000000000002</v>
      </c>
      <c r="I98" s="138"/>
      <c r="J98" s="139">
        <f t="shared" si="0"/>
        <v>0</v>
      </c>
      <c r="K98" s="135" t="s">
        <v>1233</v>
      </c>
      <c r="L98" s="33"/>
      <c r="M98" s="140" t="s">
        <v>3</v>
      </c>
      <c r="N98" s="141" t="s">
        <v>47</v>
      </c>
      <c r="P98" s="142">
        <f t="shared" si="1"/>
        <v>0</v>
      </c>
      <c r="Q98" s="142">
        <v>0</v>
      </c>
      <c r="R98" s="142">
        <f t="shared" si="2"/>
        <v>0</v>
      </c>
      <c r="S98" s="142">
        <v>0</v>
      </c>
      <c r="T98" s="143">
        <f t="shared" si="3"/>
        <v>0</v>
      </c>
      <c r="AR98" s="144" t="s">
        <v>207</v>
      </c>
      <c r="AT98" s="144" t="s">
        <v>202</v>
      </c>
      <c r="AU98" s="144" t="s">
        <v>83</v>
      </c>
      <c r="AY98" s="18" t="s">
        <v>201</v>
      </c>
      <c r="BE98" s="145">
        <f t="shared" si="4"/>
        <v>0</v>
      </c>
      <c r="BF98" s="145">
        <f t="shared" si="5"/>
        <v>0</v>
      </c>
      <c r="BG98" s="145">
        <f t="shared" si="6"/>
        <v>0</v>
      </c>
      <c r="BH98" s="145">
        <f t="shared" si="7"/>
        <v>0</v>
      </c>
      <c r="BI98" s="145">
        <f t="shared" si="8"/>
        <v>0</v>
      </c>
      <c r="BJ98" s="18" t="s">
        <v>83</v>
      </c>
      <c r="BK98" s="145">
        <f t="shared" si="9"/>
        <v>0</v>
      </c>
      <c r="BL98" s="18" t="s">
        <v>207</v>
      </c>
      <c r="BM98" s="144" t="s">
        <v>1773</v>
      </c>
    </row>
    <row r="99" spans="2:65" s="1" customFormat="1" ht="16.5" customHeight="1">
      <c r="B99" s="132"/>
      <c r="C99" s="133" t="s">
        <v>207</v>
      </c>
      <c r="D99" s="133" t="s">
        <v>202</v>
      </c>
      <c r="E99" s="134" t="s">
        <v>1272</v>
      </c>
      <c r="F99" s="135" t="s">
        <v>1273</v>
      </c>
      <c r="G99" s="136" t="s">
        <v>217</v>
      </c>
      <c r="H99" s="137">
        <v>45.795000000000002</v>
      </c>
      <c r="I99" s="138"/>
      <c r="J99" s="139">
        <f t="shared" si="0"/>
        <v>0</v>
      </c>
      <c r="K99" s="135" t="s">
        <v>1233</v>
      </c>
      <c r="L99" s="33"/>
      <c r="M99" s="140" t="s">
        <v>3</v>
      </c>
      <c r="N99" s="141" t="s">
        <v>47</v>
      </c>
      <c r="P99" s="142">
        <f t="shared" si="1"/>
        <v>0</v>
      </c>
      <c r="Q99" s="142">
        <v>0</v>
      </c>
      <c r="R99" s="142">
        <f t="shared" si="2"/>
        <v>0</v>
      </c>
      <c r="S99" s="142">
        <v>0</v>
      </c>
      <c r="T99" s="143">
        <f t="shared" si="3"/>
        <v>0</v>
      </c>
      <c r="AR99" s="144" t="s">
        <v>207</v>
      </c>
      <c r="AT99" s="144" t="s">
        <v>202</v>
      </c>
      <c r="AU99" s="144" t="s">
        <v>83</v>
      </c>
      <c r="AY99" s="18" t="s">
        <v>201</v>
      </c>
      <c r="BE99" s="145">
        <f t="shared" si="4"/>
        <v>0</v>
      </c>
      <c r="BF99" s="145">
        <f t="shared" si="5"/>
        <v>0</v>
      </c>
      <c r="BG99" s="145">
        <f t="shared" si="6"/>
        <v>0</v>
      </c>
      <c r="BH99" s="145">
        <f t="shared" si="7"/>
        <v>0</v>
      </c>
      <c r="BI99" s="145">
        <f t="shared" si="8"/>
        <v>0</v>
      </c>
      <c r="BJ99" s="18" t="s">
        <v>83</v>
      </c>
      <c r="BK99" s="145">
        <f t="shared" si="9"/>
        <v>0</v>
      </c>
      <c r="BL99" s="18" t="s">
        <v>207</v>
      </c>
      <c r="BM99" s="144" t="s">
        <v>1774</v>
      </c>
    </row>
    <row r="100" spans="2:65" s="1" customFormat="1" ht="16.5" customHeight="1">
      <c r="B100" s="132"/>
      <c r="C100" s="133" t="s">
        <v>247</v>
      </c>
      <c r="D100" s="133" t="s">
        <v>202</v>
      </c>
      <c r="E100" s="134" t="s">
        <v>1775</v>
      </c>
      <c r="F100" s="135" t="s">
        <v>1776</v>
      </c>
      <c r="G100" s="136" t="s">
        <v>217</v>
      </c>
      <c r="H100" s="137">
        <v>461.58800000000002</v>
      </c>
      <c r="I100" s="138"/>
      <c r="J100" s="139">
        <f t="shared" si="0"/>
        <v>0</v>
      </c>
      <c r="K100" s="135" t="s">
        <v>1233</v>
      </c>
      <c r="L100" s="33"/>
      <c r="M100" s="140" t="s">
        <v>3</v>
      </c>
      <c r="N100" s="141" t="s">
        <v>47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207</v>
      </c>
      <c r="AT100" s="144" t="s">
        <v>202</v>
      </c>
      <c r="AU100" s="144" t="s">
        <v>83</v>
      </c>
      <c r="AY100" s="18" t="s">
        <v>201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83</v>
      </c>
      <c r="BK100" s="145">
        <f t="shared" si="9"/>
        <v>0</v>
      </c>
      <c r="BL100" s="18" t="s">
        <v>207</v>
      </c>
      <c r="BM100" s="144" t="s">
        <v>1777</v>
      </c>
    </row>
    <row r="101" spans="2:65" s="1" customFormat="1" ht="16.5" customHeight="1">
      <c r="B101" s="132"/>
      <c r="C101" s="133" t="s">
        <v>257</v>
      </c>
      <c r="D101" s="133" t="s">
        <v>202</v>
      </c>
      <c r="E101" s="134" t="s">
        <v>1778</v>
      </c>
      <c r="F101" s="135" t="s">
        <v>1779</v>
      </c>
      <c r="G101" s="136" t="s">
        <v>217</v>
      </c>
      <c r="H101" s="137">
        <v>461.58800000000002</v>
      </c>
      <c r="I101" s="138"/>
      <c r="J101" s="139">
        <f t="shared" si="0"/>
        <v>0</v>
      </c>
      <c r="K101" s="135" t="s">
        <v>1233</v>
      </c>
      <c r="L101" s="33"/>
      <c r="M101" s="140" t="s">
        <v>3</v>
      </c>
      <c r="N101" s="141" t="s">
        <v>47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207</v>
      </c>
      <c r="AT101" s="144" t="s">
        <v>202</v>
      </c>
      <c r="AU101" s="144" t="s">
        <v>83</v>
      </c>
      <c r="AY101" s="18" t="s">
        <v>201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83</v>
      </c>
      <c r="BK101" s="145">
        <f t="shared" si="9"/>
        <v>0</v>
      </c>
      <c r="BL101" s="18" t="s">
        <v>207</v>
      </c>
      <c r="BM101" s="144" t="s">
        <v>1780</v>
      </c>
    </row>
    <row r="102" spans="2:65" s="1" customFormat="1" ht="16.5" customHeight="1">
      <c r="B102" s="132"/>
      <c r="C102" s="133" t="s">
        <v>263</v>
      </c>
      <c r="D102" s="133" t="s">
        <v>202</v>
      </c>
      <c r="E102" s="134" t="s">
        <v>1781</v>
      </c>
      <c r="F102" s="135" t="s">
        <v>1782</v>
      </c>
      <c r="G102" s="136" t="s">
        <v>217</v>
      </c>
      <c r="H102" s="137">
        <v>248.548</v>
      </c>
      <c r="I102" s="138"/>
      <c r="J102" s="139">
        <f t="shared" si="0"/>
        <v>0</v>
      </c>
      <c r="K102" s="135" t="s">
        <v>1233</v>
      </c>
      <c r="L102" s="33"/>
      <c r="M102" s="140" t="s">
        <v>3</v>
      </c>
      <c r="N102" s="141" t="s">
        <v>47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207</v>
      </c>
      <c r="AT102" s="144" t="s">
        <v>202</v>
      </c>
      <c r="AU102" s="144" t="s">
        <v>83</v>
      </c>
      <c r="AY102" s="18" t="s">
        <v>201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83</v>
      </c>
      <c r="BK102" s="145">
        <f t="shared" si="9"/>
        <v>0</v>
      </c>
      <c r="BL102" s="18" t="s">
        <v>207</v>
      </c>
      <c r="BM102" s="144" t="s">
        <v>1783</v>
      </c>
    </row>
    <row r="103" spans="2:65" s="1" customFormat="1" ht="16.5" customHeight="1">
      <c r="B103" s="132"/>
      <c r="C103" s="133" t="s">
        <v>271</v>
      </c>
      <c r="D103" s="133" t="s">
        <v>202</v>
      </c>
      <c r="E103" s="134" t="s">
        <v>1784</v>
      </c>
      <c r="F103" s="135" t="s">
        <v>1785</v>
      </c>
      <c r="G103" s="136" t="s">
        <v>217</v>
      </c>
      <c r="H103" s="137">
        <v>248.548</v>
      </c>
      <c r="I103" s="138"/>
      <c r="J103" s="139">
        <f t="shared" si="0"/>
        <v>0</v>
      </c>
      <c r="K103" s="135" t="s">
        <v>1233</v>
      </c>
      <c r="L103" s="33"/>
      <c r="M103" s="140" t="s">
        <v>3</v>
      </c>
      <c r="N103" s="141" t="s">
        <v>47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207</v>
      </c>
      <c r="AT103" s="144" t="s">
        <v>202</v>
      </c>
      <c r="AU103" s="144" t="s">
        <v>83</v>
      </c>
      <c r="AY103" s="18" t="s">
        <v>201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83</v>
      </c>
      <c r="BK103" s="145">
        <f t="shared" si="9"/>
        <v>0</v>
      </c>
      <c r="BL103" s="18" t="s">
        <v>207</v>
      </c>
      <c r="BM103" s="144" t="s">
        <v>1786</v>
      </c>
    </row>
    <row r="104" spans="2:65" s="1" customFormat="1" ht="16.5" customHeight="1">
      <c r="B104" s="132"/>
      <c r="C104" s="133" t="s">
        <v>282</v>
      </c>
      <c r="D104" s="133" t="s">
        <v>202</v>
      </c>
      <c r="E104" s="134" t="s">
        <v>1278</v>
      </c>
      <c r="F104" s="135" t="s">
        <v>1279</v>
      </c>
      <c r="G104" s="136" t="s">
        <v>217</v>
      </c>
      <c r="H104" s="137">
        <v>12</v>
      </c>
      <c r="I104" s="138"/>
      <c r="J104" s="139">
        <f t="shared" si="0"/>
        <v>0</v>
      </c>
      <c r="K104" s="135" t="s">
        <v>1233</v>
      </c>
      <c r="L104" s="33"/>
      <c r="M104" s="140" t="s">
        <v>3</v>
      </c>
      <c r="N104" s="141" t="s">
        <v>47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207</v>
      </c>
      <c r="AT104" s="144" t="s">
        <v>202</v>
      </c>
      <c r="AU104" s="144" t="s">
        <v>83</v>
      </c>
      <c r="AY104" s="18" t="s">
        <v>201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83</v>
      </c>
      <c r="BK104" s="145">
        <f t="shared" si="9"/>
        <v>0</v>
      </c>
      <c r="BL104" s="18" t="s">
        <v>207</v>
      </c>
      <c r="BM104" s="144" t="s">
        <v>1787</v>
      </c>
    </row>
    <row r="105" spans="2:65" s="1" customFormat="1" ht="16.5" customHeight="1">
      <c r="B105" s="132"/>
      <c r="C105" s="133" t="s">
        <v>292</v>
      </c>
      <c r="D105" s="133" t="s">
        <v>202</v>
      </c>
      <c r="E105" s="134" t="s">
        <v>1281</v>
      </c>
      <c r="F105" s="135" t="s">
        <v>1282</v>
      </c>
      <c r="G105" s="136" t="s">
        <v>275</v>
      </c>
      <c r="H105" s="137">
        <v>27.6</v>
      </c>
      <c r="I105" s="138"/>
      <c r="J105" s="139">
        <f t="shared" si="0"/>
        <v>0</v>
      </c>
      <c r="K105" s="135" t="s">
        <v>1233</v>
      </c>
      <c r="L105" s="33"/>
      <c r="M105" s="140" t="s">
        <v>3</v>
      </c>
      <c r="N105" s="141" t="s">
        <v>47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207</v>
      </c>
      <c r="AT105" s="144" t="s">
        <v>202</v>
      </c>
      <c r="AU105" s="144" t="s">
        <v>83</v>
      </c>
      <c r="AY105" s="18" t="s">
        <v>201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83</v>
      </c>
      <c r="BK105" s="145">
        <f t="shared" si="9"/>
        <v>0</v>
      </c>
      <c r="BL105" s="18" t="s">
        <v>207</v>
      </c>
      <c r="BM105" s="144" t="s">
        <v>1788</v>
      </c>
    </row>
    <row r="106" spans="2:65" s="1" customFormat="1" ht="16.5" customHeight="1">
      <c r="B106" s="132"/>
      <c r="C106" s="133" t="s">
        <v>298</v>
      </c>
      <c r="D106" s="133" t="s">
        <v>202</v>
      </c>
      <c r="E106" s="134" t="s">
        <v>1250</v>
      </c>
      <c r="F106" s="135" t="s">
        <v>1251</v>
      </c>
      <c r="G106" s="136" t="s">
        <v>275</v>
      </c>
      <c r="H106" s="137">
        <v>27.6</v>
      </c>
      <c r="I106" s="138"/>
      <c r="J106" s="139">
        <f t="shared" si="0"/>
        <v>0</v>
      </c>
      <c r="K106" s="135" t="s">
        <v>1233</v>
      </c>
      <c r="L106" s="33"/>
      <c r="M106" s="140" t="s">
        <v>3</v>
      </c>
      <c r="N106" s="141" t="s">
        <v>47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207</v>
      </c>
      <c r="AT106" s="144" t="s">
        <v>202</v>
      </c>
      <c r="AU106" s="144" t="s">
        <v>83</v>
      </c>
      <c r="AY106" s="18" t="s">
        <v>201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83</v>
      </c>
      <c r="BK106" s="145">
        <f t="shared" si="9"/>
        <v>0</v>
      </c>
      <c r="BL106" s="18" t="s">
        <v>207</v>
      </c>
      <c r="BM106" s="144" t="s">
        <v>1789</v>
      </c>
    </row>
    <row r="107" spans="2:65" s="1" customFormat="1" ht="16.5" customHeight="1">
      <c r="B107" s="132"/>
      <c r="C107" s="133" t="s">
        <v>307</v>
      </c>
      <c r="D107" s="133" t="s">
        <v>202</v>
      </c>
      <c r="E107" s="134" t="s">
        <v>1244</v>
      </c>
      <c r="F107" s="135" t="s">
        <v>1245</v>
      </c>
      <c r="G107" s="136" t="s">
        <v>275</v>
      </c>
      <c r="H107" s="137">
        <v>303.60000000000002</v>
      </c>
      <c r="I107" s="138"/>
      <c r="J107" s="139">
        <f t="shared" si="0"/>
        <v>0</v>
      </c>
      <c r="K107" s="135" t="s">
        <v>1233</v>
      </c>
      <c r="L107" s="33"/>
      <c r="M107" s="140" t="s">
        <v>3</v>
      </c>
      <c r="N107" s="141" t="s">
        <v>47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207</v>
      </c>
      <c r="AT107" s="144" t="s">
        <v>202</v>
      </c>
      <c r="AU107" s="144" t="s">
        <v>83</v>
      </c>
      <c r="AY107" s="18" t="s">
        <v>201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83</v>
      </c>
      <c r="BK107" s="145">
        <f t="shared" si="9"/>
        <v>0</v>
      </c>
      <c r="BL107" s="18" t="s">
        <v>207</v>
      </c>
      <c r="BM107" s="144" t="s">
        <v>1790</v>
      </c>
    </row>
    <row r="108" spans="2:65" s="1" customFormat="1" ht="16.5" customHeight="1">
      <c r="B108" s="132"/>
      <c r="C108" s="133" t="s">
        <v>318</v>
      </c>
      <c r="D108" s="133" t="s">
        <v>202</v>
      </c>
      <c r="E108" s="134" t="s">
        <v>1286</v>
      </c>
      <c r="F108" s="135" t="s">
        <v>1287</v>
      </c>
      <c r="G108" s="136" t="s">
        <v>275</v>
      </c>
      <c r="H108" s="137">
        <v>27.6</v>
      </c>
      <c r="I108" s="138"/>
      <c r="J108" s="139">
        <f t="shared" si="0"/>
        <v>0</v>
      </c>
      <c r="K108" s="135" t="s">
        <v>1233</v>
      </c>
      <c r="L108" s="33"/>
      <c r="M108" s="140" t="s">
        <v>3</v>
      </c>
      <c r="N108" s="141" t="s">
        <v>47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207</v>
      </c>
      <c r="AT108" s="144" t="s">
        <v>202</v>
      </c>
      <c r="AU108" s="144" t="s">
        <v>83</v>
      </c>
      <c r="AY108" s="18" t="s">
        <v>201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8" t="s">
        <v>83</v>
      </c>
      <c r="BK108" s="145">
        <f t="shared" si="9"/>
        <v>0</v>
      </c>
      <c r="BL108" s="18" t="s">
        <v>207</v>
      </c>
      <c r="BM108" s="144" t="s">
        <v>1791</v>
      </c>
    </row>
    <row r="109" spans="2:65" s="11" customFormat="1" ht="25.9" customHeight="1">
      <c r="B109" s="120"/>
      <c r="D109" s="121" t="s">
        <v>75</v>
      </c>
      <c r="E109" s="122" t="s">
        <v>9</v>
      </c>
      <c r="F109" s="122" t="s">
        <v>1296</v>
      </c>
      <c r="I109" s="123"/>
      <c r="J109" s="124">
        <f>BK109</f>
        <v>0</v>
      </c>
      <c r="L109" s="120"/>
      <c r="M109" s="125"/>
      <c r="P109" s="126">
        <f>SUM(P110:P113)</f>
        <v>0</v>
      </c>
      <c r="R109" s="126">
        <f>SUM(R110:R113)</f>
        <v>0</v>
      </c>
      <c r="T109" s="127">
        <f>SUM(T110:T113)</f>
        <v>0</v>
      </c>
      <c r="AR109" s="121" t="s">
        <v>83</v>
      </c>
      <c r="AT109" s="128" t="s">
        <v>75</v>
      </c>
      <c r="AU109" s="128" t="s">
        <v>76</v>
      </c>
      <c r="AY109" s="121" t="s">
        <v>201</v>
      </c>
      <c r="BK109" s="129">
        <f>SUM(BK110:BK113)</f>
        <v>0</v>
      </c>
    </row>
    <row r="110" spans="2:65" s="1" customFormat="1" ht="16.5" customHeight="1">
      <c r="B110" s="132"/>
      <c r="C110" s="133" t="s">
        <v>327</v>
      </c>
      <c r="D110" s="133" t="s">
        <v>202</v>
      </c>
      <c r="E110" s="134" t="s">
        <v>1297</v>
      </c>
      <c r="F110" s="135" t="s">
        <v>1298</v>
      </c>
      <c r="G110" s="136" t="s">
        <v>205</v>
      </c>
      <c r="H110" s="137">
        <v>238.16</v>
      </c>
      <c r="I110" s="138"/>
      <c r="J110" s="139">
        <f>ROUND(I110*H110,2)</f>
        <v>0</v>
      </c>
      <c r="K110" s="135" t="s">
        <v>1233</v>
      </c>
      <c r="L110" s="33"/>
      <c r="M110" s="140" t="s">
        <v>3</v>
      </c>
      <c r="N110" s="141" t="s">
        <v>47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207</v>
      </c>
      <c r="AT110" s="144" t="s">
        <v>202</v>
      </c>
      <c r="AU110" s="144" t="s">
        <v>83</v>
      </c>
      <c r="AY110" s="18" t="s">
        <v>201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83</v>
      </c>
      <c r="BK110" s="145">
        <f>ROUND(I110*H110,2)</f>
        <v>0</v>
      </c>
      <c r="BL110" s="18" t="s">
        <v>207</v>
      </c>
      <c r="BM110" s="144" t="s">
        <v>1792</v>
      </c>
    </row>
    <row r="111" spans="2:65" s="1" customFormat="1" ht="16.5" customHeight="1">
      <c r="B111" s="132"/>
      <c r="C111" s="133" t="s">
        <v>9</v>
      </c>
      <c r="D111" s="133" t="s">
        <v>202</v>
      </c>
      <c r="E111" s="134" t="s">
        <v>1300</v>
      </c>
      <c r="F111" s="135" t="s">
        <v>1301</v>
      </c>
      <c r="G111" s="136" t="s">
        <v>205</v>
      </c>
      <c r="H111" s="137">
        <v>238.16</v>
      </c>
      <c r="I111" s="138"/>
      <c r="J111" s="139">
        <f>ROUND(I111*H111,2)</f>
        <v>0</v>
      </c>
      <c r="K111" s="135" t="s">
        <v>1233</v>
      </c>
      <c r="L111" s="33"/>
      <c r="M111" s="140" t="s">
        <v>3</v>
      </c>
      <c r="N111" s="141" t="s">
        <v>47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207</v>
      </c>
      <c r="AT111" s="144" t="s">
        <v>202</v>
      </c>
      <c r="AU111" s="144" t="s">
        <v>83</v>
      </c>
      <c r="AY111" s="18" t="s">
        <v>201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83</v>
      </c>
      <c r="BK111" s="145">
        <f>ROUND(I111*H111,2)</f>
        <v>0</v>
      </c>
      <c r="BL111" s="18" t="s">
        <v>207</v>
      </c>
      <c r="BM111" s="144" t="s">
        <v>1793</v>
      </c>
    </row>
    <row r="112" spans="2:65" s="1" customFormat="1" ht="16.5" customHeight="1">
      <c r="B112" s="132"/>
      <c r="C112" s="133" t="s">
        <v>340</v>
      </c>
      <c r="D112" s="133" t="s">
        <v>202</v>
      </c>
      <c r="E112" s="134" t="s">
        <v>1794</v>
      </c>
      <c r="F112" s="135" t="s">
        <v>1795</v>
      </c>
      <c r="G112" s="136" t="s">
        <v>205</v>
      </c>
      <c r="H112" s="137">
        <v>345.072</v>
      </c>
      <c r="I112" s="138"/>
      <c r="J112" s="139">
        <f>ROUND(I112*H112,2)</f>
        <v>0</v>
      </c>
      <c r="K112" s="135" t="s">
        <v>1233</v>
      </c>
      <c r="L112" s="33"/>
      <c r="M112" s="140" t="s">
        <v>3</v>
      </c>
      <c r="N112" s="141" t="s">
        <v>47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207</v>
      </c>
      <c r="AT112" s="144" t="s">
        <v>202</v>
      </c>
      <c r="AU112" s="144" t="s">
        <v>83</v>
      </c>
      <c r="AY112" s="18" t="s">
        <v>201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83</v>
      </c>
      <c r="BK112" s="145">
        <f>ROUND(I112*H112,2)</f>
        <v>0</v>
      </c>
      <c r="BL112" s="18" t="s">
        <v>207</v>
      </c>
      <c r="BM112" s="144" t="s">
        <v>1796</v>
      </c>
    </row>
    <row r="113" spans="2:65" s="1" customFormat="1" ht="16.5" customHeight="1">
      <c r="B113" s="132"/>
      <c r="C113" s="133" t="s">
        <v>347</v>
      </c>
      <c r="D113" s="133" t="s">
        <v>202</v>
      </c>
      <c r="E113" s="134" t="s">
        <v>1797</v>
      </c>
      <c r="F113" s="135" t="s">
        <v>1798</v>
      </c>
      <c r="G113" s="136" t="s">
        <v>205</v>
      </c>
      <c r="H113" s="137">
        <v>345.072</v>
      </c>
      <c r="I113" s="138"/>
      <c r="J113" s="139">
        <f>ROUND(I113*H113,2)</f>
        <v>0</v>
      </c>
      <c r="K113" s="135" t="s">
        <v>1233</v>
      </c>
      <c r="L113" s="33"/>
      <c r="M113" s="140" t="s">
        <v>3</v>
      </c>
      <c r="N113" s="141" t="s">
        <v>47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207</v>
      </c>
      <c r="AT113" s="144" t="s">
        <v>202</v>
      </c>
      <c r="AU113" s="144" t="s">
        <v>83</v>
      </c>
      <c r="AY113" s="18" t="s">
        <v>201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207</v>
      </c>
      <c r="BM113" s="144" t="s">
        <v>1799</v>
      </c>
    </row>
    <row r="114" spans="2:65" s="11" customFormat="1" ht="25.9" customHeight="1">
      <c r="B114" s="120"/>
      <c r="D114" s="121" t="s">
        <v>75</v>
      </c>
      <c r="E114" s="122" t="s">
        <v>340</v>
      </c>
      <c r="F114" s="122" t="s">
        <v>1303</v>
      </c>
      <c r="I114" s="123"/>
      <c r="J114" s="124">
        <f>BK114</f>
        <v>0</v>
      </c>
      <c r="L114" s="120"/>
      <c r="M114" s="125"/>
      <c r="P114" s="126">
        <f>SUM(P115:P119)</f>
        <v>0</v>
      </c>
      <c r="R114" s="126">
        <f>SUM(R115:R119)</f>
        <v>0</v>
      </c>
      <c r="T114" s="127">
        <f>SUM(T115:T119)</f>
        <v>0</v>
      </c>
      <c r="AR114" s="121" t="s">
        <v>83</v>
      </c>
      <c r="AT114" s="128" t="s">
        <v>75</v>
      </c>
      <c r="AU114" s="128" t="s">
        <v>76</v>
      </c>
      <c r="AY114" s="121" t="s">
        <v>201</v>
      </c>
      <c r="BK114" s="129">
        <f>SUM(BK115:BK119)</f>
        <v>0</v>
      </c>
    </row>
    <row r="115" spans="2:65" s="1" customFormat="1" ht="16.5" customHeight="1">
      <c r="B115" s="132"/>
      <c r="C115" s="133" t="s">
        <v>352</v>
      </c>
      <c r="D115" s="133" t="s">
        <v>202</v>
      </c>
      <c r="E115" s="134" t="s">
        <v>1304</v>
      </c>
      <c r="F115" s="135" t="s">
        <v>1305</v>
      </c>
      <c r="G115" s="136" t="s">
        <v>217</v>
      </c>
      <c r="H115" s="137">
        <v>187.65299999999999</v>
      </c>
      <c r="I115" s="138"/>
      <c r="J115" s="139">
        <f>ROUND(I115*H115,2)</f>
        <v>0</v>
      </c>
      <c r="K115" s="135" t="s">
        <v>1233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207</v>
      </c>
      <c r="AT115" s="144" t="s">
        <v>202</v>
      </c>
      <c r="AU115" s="144" t="s">
        <v>83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207</v>
      </c>
      <c r="BM115" s="144" t="s">
        <v>1800</v>
      </c>
    </row>
    <row r="116" spans="2:65" s="1" customFormat="1" ht="16.5" customHeight="1">
      <c r="B116" s="132"/>
      <c r="C116" s="133" t="s">
        <v>354</v>
      </c>
      <c r="D116" s="133" t="s">
        <v>202</v>
      </c>
      <c r="E116" s="134" t="s">
        <v>1632</v>
      </c>
      <c r="F116" s="135" t="s">
        <v>1633</v>
      </c>
      <c r="G116" s="136" t="s">
        <v>217</v>
      </c>
      <c r="H116" s="137">
        <v>840.97799999999995</v>
      </c>
      <c r="I116" s="138"/>
      <c r="J116" s="139">
        <f>ROUND(I116*H116,2)</f>
        <v>0</v>
      </c>
      <c r="K116" s="135" t="s">
        <v>1233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207</v>
      </c>
      <c r="AT116" s="144" t="s">
        <v>202</v>
      </c>
      <c r="AU116" s="144" t="s">
        <v>83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207</v>
      </c>
      <c r="BM116" s="144" t="s">
        <v>1801</v>
      </c>
    </row>
    <row r="117" spans="2:65" s="1" customFormat="1" ht="16.5" customHeight="1">
      <c r="B117" s="132"/>
      <c r="C117" s="133" t="s">
        <v>356</v>
      </c>
      <c r="D117" s="133" t="s">
        <v>202</v>
      </c>
      <c r="E117" s="134" t="s">
        <v>1635</v>
      </c>
      <c r="F117" s="135" t="s">
        <v>1636</v>
      </c>
      <c r="G117" s="136" t="s">
        <v>217</v>
      </c>
      <c r="H117" s="137">
        <v>840.97799999999995</v>
      </c>
      <c r="I117" s="138"/>
      <c r="J117" s="139">
        <f>ROUND(I117*H117,2)</f>
        <v>0</v>
      </c>
      <c r="K117" s="135" t="s">
        <v>1233</v>
      </c>
      <c r="L117" s="33"/>
      <c r="M117" s="140" t="s">
        <v>3</v>
      </c>
      <c r="N117" s="141" t="s">
        <v>47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207</v>
      </c>
      <c r="AT117" s="144" t="s">
        <v>202</v>
      </c>
      <c r="AU117" s="144" t="s">
        <v>83</v>
      </c>
      <c r="AY117" s="18" t="s">
        <v>201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83</v>
      </c>
      <c r="BK117" s="145">
        <f>ROUND(I117*H117,2)</f>
        <v>0</v>
      </c>
      <c r="BL117" s="18" t="s">
        <v>207</v>
      </c>
      <c r="BM117" s="144" t="s">
        <v>1802</v>
      </c>
    </row>
    <row r="118" spans="2:65" s="1" customFormat="1" ht="16.5" customHeight="1">
      <c r="B118" s="132"/>
      <c r="C118" s="133" t="s">
        <v>8</v>
      </c>
      <c r="D118" s="133" t="s">
        <v>202</v>
      </c>
      <c r="E118" s="134" t="s">
        <v>1308</v>
      </c>
      <c r="F118" s="135" t="s">
        <v>1309</v>
      </c>
      <c r="G118" s="136" t="s">
        <v>217</v>
      </c>
      <c r="H118" s="137">
        <v>840.97799999999995</v>
      </c>
      <c r="I118" s="138"/>
      <c r="J118" s="139">
        <f>ROUND(I118*H118,2)</f>
        <v>0</v>
      </c>
      <c r="K118" s="135" t="s">
        <v>1233</v>
      </c>
      <c r="L118" s="33"/>
      <c r="M118" s="140" t="s">
        <v>3</v>
      </c>
      <c r="N118" s="141" t="s">
        <v>47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207</v>
      </c>
      <c r="AT118" s="144" t="s">
        <v>202</v>
      </c>
      <c r="AU118" s="144" t="s">
        <v>83</v>
      </c>
      <c r="AY118" s="18" t="s">
        <v>201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83</v>
      </c>
      <c r="BK118" s="145">
        <f>ROUND(I118*H118,2)</f>
        <v>0</v>
      </c>
      <c r="BL118" s="18" t="s">
        <v>207</v>
      </c>
      <c r="BM118" s="144" t="s">
        <v>1803</v>
      </c>
    </row>
    <row r="119" spans="2:65" s="1" customFormat="1" ht="16.5" customHeight="1">
      <c r="B119" s="132"/>
      <c r="C119" s="133" t="s">
        <v>372</v>
      </c>
      <c r="D119" s="133" t="s">
        <v>202</v>
      </c>
      <c r="E119" s="134" t="s">
        <v>1311</v>
      </c>
      <c r="F119" s="135" t="s">
        <v>1312</v>
      </c>
      <c r="G119" s="136" t="s">
        <v>217</v>
      </c>
      <c r="H119" s="137">
        <v>840.97799999999995</v>
      </c>
      <c r="I119" s="138"/>
      <c r="J119" s="139">
        <f>ROUND(I119*H119,2)</f>
        <v>0</v>
      </c>
      <c r="K119" s="135" t="s">
        <v>1233</v>
      </c>
      <c r="L119" s="33"/>
      <c r="M119" s="140" t="s">
        <v>3</v>
      </c>
      <c r="N119" s="141" t="s">
        <v>47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207</v>
      </c>
      <c r="AT119" s="144" t="s">
        <v>202</v>
      </c>
      <c r="AU119" s="144" t="s">
        <v>83</v>
      </c>
      <c r="AY119" s="18" t="s">
        <v>201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83</v>
      </c>
      <c r="BK119" s="145">
        <f>ROUND(I119*H119,2)</f>
        <v>0</v>
      </c>
      <c r="BL119" s="18" t="s">
        <v>207</v>
      </c>
      <c r="BM119" s="144" t="s">
        <v>1804</v>
      </c>
    </row>
    <row r="120" spans="2:65" s="11" customFormat="1" ht="25.9" customHeight="1">
      <c r="B120" s="120"/>
      <c r="D120" s="121" t="s">
        <v>75</v>
      </c>
      <c r="E120" s="122" t="s">
        <v>347</v>
      </c>
      <c r="F120" s="122" t="s">
        <v>1314</v>
      </c>
      <c r="I120" s="123"/>
      <c r="J120" s="124">
        <f>BK120</f>
        <v>0</v>
      </c>
      <c r="L120" s="120"/>
      <c r="M120" s="125"/>
      <c r="P120" s="126">
        <f>SUM(P121:P127)</f>
        <v>0</v>
      </c>
      <c r="R120" s="126">
        <f>SUM(R121:R127)</f>
        <v>0</v>
      </c>
      <c r="T120" s="127">
        <f>SUM(T121:T127)</f>
        <v>0</v>
      </c>
      <c r="AR120" s="121" t="s">
        <v>83</v>
      </c>
      <c r="AT120" s="128" t="s">
        <v>75</v>
      </c>
      <c r="AU120" s="128" t="s">
        <v>76</v>
      </c>
      <c r="AY120" s="121" t="s">
        <v>201</v>
      </c>
      <c r="BK120" s="129">
        <f>SUM(BK121:BK127)</f>
        <v>0</v>
      </c>
    </row>
    <row r="121" spans="2:65" s="1" customFormat="1" ht="16.5" customHeight="1">
      <c r="B121" s="132"/>
      <c r="C121" s="133" t="s">
        <v>379</v>
      </c>
      <c r="D121" s="133" t="s">
        <v>202</v>
      </c>
      <c r="E121" s="134" t="s">
        <v>1805</v>
      </c>
      <c r="F121" s="135" t="s">
        <v>1806</v>
      </c>
      <c r="G121" s="136" t="s">
        <v>205</v>
      </c>
      <c r="H121" s="137">
        <v>386.4</v>
      </c>
      <c r="I121" s="138"/>
      <c r="J121" s="139">
        <f t="shared" ref="J121:J127" si="10">ROUND(I121*H121,2)</f>
        <v>0</v>
      </c>
      <c r="K121" s="135" t="s">
        <v>1233</v>
      </c>
      <c r="L121" s="33"/>
      <c r="M121" s="140" t="s">
        <v>3</v>
      </c>
      <c r="N121" s="141" t="s">
        <v>47</v>
      </c>
      <c r="P121" s="142">
        <f t="shared" ref="P121:P127" si="11">O121*H121</f>
        <v>0</v>
      </c>
      <c r="Q121" s="142">
        <v>0</v>
      </c>
      <c r="R121" s="142">
        <f t="shared" ref="R121:R127" si="12">Q121*H121</f>
        <v>0</v>
      </c>
      <c r="S121" s="142">
        <v>0</v>
      </c>
      <c r="T121" s="143">
        <f t="shared" ref="T121:T127" si="13">S121*H121</f>
        <v>0</v>
      </c>
      <c r="AR121" s="144" t="s">
        <v>207</v>
      </c>
      <c r="AT121" s="144" t="s">
        <v>202</v>
      </c>
      <c r="AU121" s="144" t="s">
        <v>83</v>
      </c>
      <c r="AY121" s="18" t="s">
        <v>201</v>
      </c>
      <c r="BE121" s="145">
        <f t="shared" ref="BE121:BE127" si="14">IF(N121="základní",J121,0)</f>
        <v>0</v>
      </c>
      <c r="BF121" s="145">
        <f t="shared" ref="BF121:BF127" si="15">IF(N121="snížená",J121,0)</f>
        <v>0</v>
      </c>
      <c r="BG121" s="145">
        <f t="shared" ref="BG121:BG127" si="16">IF(N121="zákl. přenesená",J121,0)</f>
        <v>0</v>
      </c>
      <c r="BH121" s="145">
        <f t="shared" ref="BH121:BH127" si="17">IF(N121="sníž. přenesená",J121,0)</f>
        <v>0</v>
      </c>
      <c r="BI121" s="145">
        <f t="shared" ref="BI121:BI127" si="18">IF(N121="nulová",J121,0)</f>
        <v>0</v>
      </c>
      <c r="BJ121" s="18" t="s">
        <v>83</v>
      </c>
      <c r="BK121" s="145">
        <f t="shared" ref="BK121:BK127" si="19">ROUND(I121*H121,2)</f>
        <v>0</v>
      </c>
      <c r="BL121" s="18" t="s">
        <v>207</v>
      </c>
      <c r="BM121" s="144" t="s">
        <v>1807</v>
      </c>
    </row>
    <row r="122" spans="2:65" s="1" customFormat="1" ht="16.5" customHeight="1">
      <c r="B122" s="132"/>
      <c r="C122" s="133" t="s">
        <v>389</v>
      </c>
      <c r="D122" s="133" t="s">
        <v>202</v>
      </c>
      <c r="E122" s="134" t="s">
        <v>1321</v>
      </c>
      <c r="F122" s="135" t="s">
        <v>1322</v>
      </c>
      <c r="G122" s="136" t="s">
        <v>217</v>
      </c>
      <c r="H122" s="137">
        <v>404.13600000000002</v>
      </c>
      <c r="I122" s="138"/>
      <c r="J122" s="139">
        <f t="shared" si="10"/>
        <v>0</v>
      </c>
      <c r="K122" s="135" t="s">
        <v>1233</v>
      </c>
      <c r="L122" s="33"/>
      <c r="M122" s="140" t="s">
        <v>3</v>
      </c>
      <c r="N122" s="141" t="s">
        <v>47</v>
      </c>
      <c r="P122" s="142">
        <f t="shared" si="11"/>
        <v>0</v>
      </c>
      <c r="Q122" s="142">
        <v>0</v>
      </c>
      <c r="R122" s="142">
        <f t="shared" si="12"/>
        <v>0</v>
      </c>
      <c r="S122" s="142">
        <v>0</v>
      </c>
      <c r="T122" s="143">
        <f t="shared" si="13"/>
        <v>0</v>
      </c>
      <c r="AR122" s="144" t="s">
        <v>207</v>
      </c>
      <c r="AT122" s="144" t="s">
        <v>202</v>
      </c>
      <c r="AU122" s="144" t="s">
        <v>83</v>
      </c>
      <c r="AY122" s="18" t="s">
        <v>201</v>
      </c>
      <c r="BE122" s="145">
        <f t="shared" si="14"/>
        <v>0</v>
      </c>
      <c r="BF122" s="145">
        <f t="shared" si="15"/>
        <v>0</v>
      </c>
      <c r="BG122" s="145">
        <f t="shared" si="16"/>
        <v>0</v>
      </c>
      <c r="BH122" s="145">
        <f t="shared" si="17"/>
        <v>0</v>
      </c>
      <c r="BI122" s="145">
        <f t="shared" si="18"/>
        <v>0</v>
      </c>
      <c r="BJ122" s="18" t="s">
        <v>83</v>
      </c>
      <c r="BK122" s="145">
        <f t="shared" si="19"/>
        <v>0</v>
      </c>
      <c r="BL122" s="18" t="s">
        <v>207</v>
      </c>
      <c r="BM122" s="144" t="s">
        <v>1808</v>
      </c>
    </row>
    <row r="123" spans="2:65" s="1" customFormat="1" ht="16.5" customHeight="1">
      <c r="B123" s="132"/>
      <c r="C123" s="133" t="s">
        <v>395</v>
      </c>
      <c r="D123" s="133" t="s">
        <v>202</v>
      </c>
      <c r="E123" s="134" t="s">
        <v>1315</v>
      </c>
      <c r="F123" s="135" t="s">
        <v>1316</v>
      </c>
      <c r="G123" s="136" t="s">
        <v>217</v>
      </c>
      <c r="H123" s="137">
        <v>9.7560000000000002</v>
      </c>
      <c r="I123" s="138"/>
      <c r="J123" s="139">
        <f t="shared" si="10"/>
        <v>0</v>
      </c>
      <c r="K123" s="135" t="s">
        <v>1233</v>
      </c>
      <c r="L123" s="33"/>
      <c r="M123" s="140" t="s">
        <v>3</v>
      </c>
      <c r="N123" s="141" t="s">
        <v>47</v>
      </c>
      <c r="P123" s="142">
        <f t="shared" si="11"/>
        <v>0</v>
      </c>
      <c r="Q123" s="142">
        <v>0</v>
      </c>
      <c r="R123" s="142">
        <f t="shared" si="12"/>
        <v>0</v>
      </c>
      <c r="S123" s="142">
        <v>0</v>
      </c>
      <c r="T123" s="143">
        <f t="shared" si="13"/>
        <v>0</v>
      </c>
      <c r="AR123" s="144" t="s">
        <v>207</v>
      </c>
      <c r="AT123" s="144" t="s">
        <v>202</v>
      </c>
      <c r="AU123" s="144" t="s">
        <v>83</v>
      </c>
      <c r="AY123" s="18" t="s">
        <v>201</v>
      </c>
      <c r="BE123" s="145">
        <f t="shared" si="14"/>
        <v>0</v>
      </c>
      <c r="BF123" s="145">
        <f t="shared" si="15"/>
        <v>0</v>
      </c>
      <c r="BG123" s="145">
        <f t="shared" si="16"/>
        <v>0</v>
      </c>
      <c r="BH123" s="145">
        <f t="shared" si="17"/>
        <v>0</v>
      </c>
      <c r="BI123" s="145">
        <f t="shared" si="18"/>
        <v>0</v>
      </c>
      <c r="BJ123" s="18" t="s">
        <v>83</v>
      </c>
      <c r="BK123" s="145">
        <f t="shared" si="19"/>
        <v>0</v>
      </c>
      <c r="BL123" s="18" t="s">
        <v>207</v>
      </c>
      <c r="BM123" s="144" t="s">
        <v>1809</v>
      </c>
    </row>
    <row r="124" spans="2:65" s="1" customFormat="1" ht="16.5" customHeight="1">
      <c r="B124" s="132"/>
      <c r="C124" s="133" t="s">
        <v>403</v>
      </c>
      <c r="D124" s="133" t="s">
        <v>202</v>
      </c>
      <c r="E124" s="134" t="s">
        <v>1318</v>
      </c>
      <c r="F124" s="135" t="s">
        <v>1319</v>
      </c>
      <c r="G124" s="136" t="s">
        <v>217</v>
      </c>
      <c r="H124" s="137">
        <v>45.375</v>
      </c>
      <c r="I124" s="138"/>
      <c r="J124" s="139">
        <f t="shared" si="10"/>
        <v>0</v>
      </c>
      <c r="K124" s="135" t="s">
        <v>1233</v>
      </c>
      <c r="L124" s="33"/>
      <c r="M124" s="140" t="s">
        <v>3</v>
      </c>
      <c r="N124" s="141" t="s">
        <v>47</v>
      </c>
      <c r="P124" s="142">
        <f t="shared" si="11"/>
        <v>0</v>
      </c>
      <c r="Q124" s="142">
        <v>0</v>
      </c>
      <c r="R124" s="142">
        <f t="shared" si="12"/>
        <v>0</v>
      </c>
      <c r="S124" s="142">
        <v>0</v>
      </c>
      <c r="T124" s="143">
        <f t="shared" si="13"/>
        <v>0</v>
      </c>
      <c r="AR124" s="144" t="s">
        <v>207</v>
      </c>
      <c r="AT124" s="144" t="s">
        <v>202</v>
      </c>
      <c r="AU124" s="144" t="s">
        <v>83</v>
      </c>
      <c r="AY124" s="18" t="s">
        <v>201</v>
      </c>
      <c r="BE124" s="145">
        <f t="shared" si="14"/>
        <v>0</v>
      </c>
      <c r="BF124" s="145">
        <f t="shared" si="15"/>
        <v>0</v>
      </c>
      <c r="BG124" s="145">
        <f t="shared" si="16"/>
        <v>0</v>
      </c>
      <c r="BH124" s="145">
        <f t="shared" si="17"/>
        <v>0</v>
      </c>
      <c r="BI124" s="145">
        <f t="shared" si="18"/>
        <v>0</v>
      </c>
      <c r="BJ124" s="18" t="s">
        <v>83</v>
      </c>
      <c r="BK124" s="145">
        <f t="shared" si="19"/>
        <v>0</v>
      </c>
      <c r="BL124" s="18" t="s">
        <v>207</v>
      </c>
      <c r="BM124" s="144" t="s">
        <v>1810</v>
      </c>
    </row>
    <row r="125" spans="2:65" s="1" customFormat="1" ht="16.5" customHeight="1">
      <c r="B125" s="132"/>
      <c r="C125" s="133" t="s">
        <v>409</v>
      </c>
      <c r="D125" s="133" t="s">
        <v>202</v>
      </c>
      <c r="E125" s="134" t="s">
        <v>1811</v>
      </c>
      <c r="F125" s="135" t="s">
        <v>1812</v>
      </c>
      <c r="G125" s="136" t="s">
        <v>217</v>
      </c>
      <c r="H125" s="137">
        <v>99.408000000000001</v>
      </c>
      <c r="I125" s="138"/>
      <c r="J125" s="139">
        <f t="shared" si="10"/>
        <v>0</v>
      </c>
      <c r="K125" s="135" t="s">
        <v>1233</v>
      </c>
      <c r="L125" s="33"/>
      <c r="M125" s="140" t="s">
        <v>3</v>
      </c>
      <c r="N125" s="141" t="s">
        <v>47</v>
      </c>
      <c r="P125" s="142">
        <f t="shared" si="11"/>
        <v>0</v>
      </c>
      <c r="Q125" s="142">
        <v>0</v>
      </c>
      <c r="R125" s="142">
        <f t="shared" si="12"/>
        <v>0</v>
      </c>
      <c r="S125" s="142">
        <v>0</v>
      </c>
      <c r="T125" s="143">
        <f t="shared" si="13"/>
        <v>0</v>
      </c>
      <c r="AR125" s="144" t="s">
        <v>207</v>
      </c>
      <c r="AT125" s="144" t="s">
        <v>202</v>
      </c>
      <c r="AU125" s="144" t="s">
        <v>83</v>
      </c>
      <c r="AY125" s="18" t="s">
        <v>201</v>
      </c>
      <c r="BE125" s="145">
        <f t="shared" si="14"/>
        <v>0</v>
      </c>
      <c r="BF125" s="145">
        <f t="shared" si="15"/>
        <v>0</v>
      </c>
      <c r="BG125" s="145">
        <f t="shared" si="16"/>
        <v>0</v>
      </c>
      <c r="BH125" s="145">
        <f t="shared" si="17"/>
        <v>0</v>
      </c>
      <c r="BI125" s="145">
        <f t="shared" si="18"/>
        <v>0</v>
      </c>
      <c r="BJ125" s="18" t="s">
        <v>83</v>
      </c>
      <c r="BK125" s="145">
        <f t="shared" si="19"/>
        <v>0</v>
      </c>
      <c r="BL125" s="18" t="s">
        <v>207</v>
      </c>
      <c r="BM125" s="144" t="s">
        <v>1813</v>
      </c>
    </row>
    <row r="126" spans="2:65" s="1" customFormat="1" ht="16.5" customHeight="1">
      <c r="B126" s="132"/>
      <c r="C126" s="133" t="s">
        <v>415</v>
      </c>
      <c r="D126" s="133" t="s">
        <v>202</v>
      </c>
      <c r="E126" s="134" t="s">
        <v>1643</v>
      </c>
      <c r="F126" s="135" t="s">
        <v>1644</v>
      </c>
      <c r="G126" s="136" t="s">
        <v>275</v>
      </c>
      <c r="H126" s="137">
        <v>404.13600000000002</v>
      </c>
      <c r="I126" s="138"/>
      <c r="J126" s="139">
        <f t="shared" si="10"/>
        <v>0</v>
      </c>
      <c r="K126" s="135" t="s">
        <v>1233</v>
      </c>
      <c r="L126" s="33"/>
      <c r="M126" s="140" t="s">
        <v>3</v>
      </c>
      <c r="N126" s="141" t="s">
        <v>47</v>
      </c>
      <c r="P126" s="142">
        <f t="shared" si="11"/>
        <v>0</v>
      </c>
      <c r="Q126" s="142">
        <v>0</v>
      </c>
      <c r="R126" s="142">
        <f t="shared" si="12"/>
        <v>0</v>
      </c>
      <c r="S126" s="142">
        <v>0</v>
      </c>
      <c r="T126" s="143">
        <f t="shared" si="13"/>
        <v>0</v>
      </c>
      <c r="AR126" s="144" t="s">
        <v>207</v>
      </c>
      <c r="AT126" s="144" t="s">
        <v>202</v>
      </c>
      <c r="AU126" s="144" t="s">
        <v>83</v>
      </c>
      <c r="AY126" s="18" t="s">
        <v>201</v>
      </c>
      <c r="BE126" s="145">
        <f t="shared" si="14"/>
        <v>0</v>
      </c>
      <c r="BF126" s="145">
        <f t="shared" si="15"/>
        <v>0</v>
      </c>
      <c r="BG126" s="145">
        <f t="shared" si="16"/>
        <v>0</v>
      </c>
      <c r="BH126" s="145">
        <f t="shared" si="17"/>
        <v>0</v>
      </c>
      <c r="BI126" s="145">
        <f t="shared" si="18"/>
        <v>0</v>
      </c>
      <c r="BJ126" s="18" t="s">
        <v>83</v>
      </c>
      <c r="BK126" s="145">
        <f t="shared" si="19"/>
        <v>0</v>
      </c>
      <c r="BL126" s="18" t="s">
        <v>207</v>
      </c>
      <c r="BM126" s="144" t="s">
        <v>1814</v>
      </c>
    </row>
    <row r="127" spans="2:65" s="1" customFormat="1" ht="16.5" customHeight="1">
      <c r="B127" s="132"/>
      <c r="C127" s="133" t="s">
        <v>421</v>
      </c>
      <c r="D127" s="133" t="s">
        <v>202</v>
      </c>
      <c r="E127" s="134" t="s">
        <v>1815</v>
      </c>
      <c r="F127" s="135" t="s">
        <v>1816</v>
      </c>
      <c r="G127" s="136" t="s">
        <v>275</v>
      </c>
      <c r="H127" s="137">
        <v>746.875</v>
      </c>
      <c r="I127" s="138"/>
      <c r="J127" s="139">
        <f t="shared" si="10"/>
        <v>0</v>
      </c>
      <c r="K127" s="135" t="s">
        <v>1233</v>
      </c>
      <c r="L127" s="33"/>
      <c r="M127" s="140" t="s">
        <v>3</v>
      </c>
      <c r="N127" s="141" t="s">
        <v>47</v>
      </c>
      <c r="P127" s="142">
        <f t="shared" si="11"/>
        <v>0</v>
      </c>
      <c r="Q127" s="142">
        <v>0</v>
      </c>
      <c r="R127" s="142">
        <f t="shared" si="12"/>
        <v>0</v>
      </c>
      <c r="S127" s="142">
        <v>0</v>
      </c>
      <c r="T127" s="143">
        <f t="shared" si="13"/>
        <v>0</v>
      </c>
      <c r="AR127" s="144" t="s">
        <v>207</v>
      </c>
      <c r="AT127" s="144" t="s">
        <v>202</v>
      </c>
      <c r="AU127" s="144" t="s">
        <v>83</v>
      </c>
      <c r="AY127" s="18" t="s">
        <v>201</v>
      </c>
      <c r="BE127" s="145">
        <f t="shared" si="14"/>
        <v>0</v>
      </c>
      <c r="BF127" s="145">
        <f t="shared" si="15"/>
        <v>0</v>
      </c>
      <c r="BG127" s="145">
        <f t="shared" si="16"/>
        <v>0</v>
      </c>
      <c r="BH127" s="145">
        <f t="shared" si="17"/>
        <v>0</v>
      </c>
      <c r="BI127" s="145">
        <f t="shared" si="18"/>
        <v>0</v>
      </c>
      <c r="BJ127" s="18" t="s">
        <v>83</v>
      </c>
      <c r="BK127" s="145">
        <f t="shared" si="19"/>
        <v>0</v>
      </c>
      <c r="BL127" s="18" t="s">
        <v>207</v>
      </c>
      <c r="BM127" s="144" t="s">
        <v>1817</v>
      </c>
    </row>
    <row r="128" spans="2:65" s="11" customFormat="1" ht="25.9" customHeight="1">
      <c r="B128" s="120"/>
      <c r="D128" s="121" t="s">
        <v>75</v>
      </c>
      <c r="E128" s="122" t="s">
        <v>352</v>
      </c>
      <c r="F128" s="122" t="s">
        <v>1327</v>
      </c>
      <c r="I128" s="123"/>
      <c r="J128" s="124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83</v>
      </c>
      <c r="AT128" s="128" t="s">
        <v>75</v>
      </c>
      <c r="AU128" s="128" t="s">
        <v>76</v>
      </c>
      <c r="AY128" s="121" t="s">
        <v>201</v>
      </c>
      <c r="BK128" s="129">
        <f>SUM(BK129:BK130)</f>
        <v>0</v>
      </c>
    </row>
    <row r="129" spans="2:65" s="1" customFormat="1" ht="16.5" customHeight="1">
      <c r="B129" s="132"/>
      <c r="C129" s="133" t="s">
        <v>427</v>
      </c>
      <c r="D129" s="133" t="s">
        <v>202</v>
      </c>
      <c r="E129" s="134" t="s">
        <v>1328</v>
      </c>
      <c r="F129" s="135" t="s">
        <v>1329</v>
      </c>
      <c r="G129" s="136" t="s">
        <v>205</v>
      </c>
      <c r="H129" s="137">
        <v>483.96</v>
      </c>
      <c r="I129" s="138"/>
      <c r="J129" s="139">
        <f>ROUND(I129*H129,2)</f>
        <v>0</v>
      </c>
      <c r="K129" s="135" t="s">
        <v>1233</v>
      </c>
      <c r="L129" s="33"/>
      <c r="M129" s="140" t="s">
        <v>3</v>
      </c>
      <c r="N129" s="141" t="s">
        <v>47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207</v>
      </c>
      <c r="AT129" s="144" t="s">
        <v>202</v>
      </c>
      <c r="AU129" s="144" t="s">
        <v>83</v>
      </c>
      <c r="AY129" s="18" t="s">
        <v>201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8" t="s">
        <v>83</v>
      </c>
      <c r="BK129" s="145">
        <f>ROUND(I129*H129,2)</f>
        <v>0</v>
      </c>
      <c r="BL129" s="18" t="s">
        <v>207</v>
      </c>
      <c r="BM129" s="144" t="s">
        <v>1818</v>
      </c>
    </row>
    <row r="130" spans="2:65" s="1" customFormat="1" ht="16.5" customHeight="1">
      <c r="B130" s="132"/>
      <c r="C130" s="133" t="s">
        <v>434</v>
      </c>
      <c r="D130" s="133" t="s">
        <v>202</v>
      </c>
      <c r="E130" s="134" t="s">
        <v>1331</v>
      </c>
      <c r="F130" s="135" t="s">
        <v>1332</v>
      </c>
      <c r="G130" s="136" t="s">
        <v>205</v>
      </c>
      <c r="H130" s="137">
        <v>483.96</v>
      </c>
      <c r="I130" s="138"/>
      <c r="J130" s="139">
        <f>ROUND(I130*H130,2)</f>
        <v>0</v>
      </c>
      <c r="K130" s="135" t="s">
        <v>1233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83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1819</v>
      </c>
    </row>
    <row r="131" spans="2:65" s="11" customFormat="1" ht="25.9" customHeight="1">
      <c r="B131" s="120"/>
      <c r="D131" s="121" t="s">
        <v>75</v>
      </c>
      <c r="E131" s="122" t="s">
        <v>8</v>
      </c>
      <c r="F131" s="122" t="s">
        <v>1334</v>
      </c>
      <c r="I131" s="123"/>
      <c r="J131" s="124">
        <f>BK131</f>
        <v>0</v>
      </c>
      <c r="L131" s="120"/>
      <c r="M131" s="125"/>
      <c r="P131" s="126">
        <f>SUM(P132:P138)</f>
        <v>0</v>
      </c>
      <c r="R131" s="126">
        <f>SUM(R132:R138)</f>
        <v>0</v>
      </c>
      <c r="T131" s="127">
        <f>SUM(T132:T138)</f>
        <v>0</v>
      </c>
      <c r="AR131" s="121" t="s">
        <v>83</v>
      </c>
      <c r="AT131" s="128" t="s">
        <v>75</v>
      </c>
      <c r="AU131" s="128" t="s">
        <v>76</v>
      </c>
      <c r="AY131" s="121" t="s">
        <v>201</v>
      </c>
      <c r="BK131" s="129">
        <f>SUM(BK132:BK138)</f>
        <v>0</v>
      </c>
    </row>
    <row r="132" spans="2:65" s="1" customFormat="1" ht="16.5" customHeight="1">
      <c r="B132" s="132"/>
      <c r="C132" s="133" t="s">
        <v>441</v>
      </c>
      <c r="D132" s="133" t="s">
        <v>202</v>
      </c>
      <c r="E132" s="134" t="s">
        <v>1820</v>
      </c>
      <c r="F132" s="135" t="s">
        <v>1821</v>
      </c>
      <c r="G132" s="136" t="s">
        <v>205</v>
      </c>
      <c r="H132" s="137">
        <v>586.52200000000005</v>
      </c>
      <c r="I132" s="138"/>
      <c r="J132" s="139">
        <f t="shared" ref="J132:J138" si="20">ROUND(I132*H132,2)</f>
        <v>0</v>
      </c>
      <c r="K132" s="135" t="s">
        <v>1233</v>
      </c>
      <c r="L132" s="33"/>
      <c r="M132" s="140" t="s">
        <v>3</v>
      </c>
      <c r="N132" s="141" t="s">
        <v>47</v>
      </c>
      <c r="P132" s="142">
        <f t="shared" ref="P132:P138" si="21">O132*H132</f>
        <v>0</v>
      </c>
      <c r="Q132" s="142">
        <v>0</v>
      </c>
      <c r="R132" s="142">
        <f t="shared" ref="R132:R138" si="22">Q132*H132</f>
        <v>0</v>
      </c>
      <c r="S132" s="142">
        <v>0</v>
      </c>
      <c r="T132" s="143">
        <f t="shared" ref="T132:T138" si="23">S132*H132</f>
        <v>0</v>
      </c>
      <c r="AR132" s="144" t="s">
        <v>207</v>
      </c>
      <c r="AT132" s="144" t="s">
        <v>202</v>
      </c>
      <c r="AU132" s="144" t="s">
        <v>83</v>
      </c>
      <c r="AY132" s="18" t="s">
        <v>201</v>
      </c>
      <c r="BE132" s="145">
        <f t="shared" ref="BE132:BE138" si="24">IF(N132="základní",J132,0)</f>
        <v>0</v>
      </c>
      <c r="BF132" s="145">
        <f t="shared" ref="BF132:BF138" si="25">IF(N132="snížená",J132,0)</f>
        <v>0</v>
      </c>
      <c r="BG132" s="145">
        <f t="shared" ref="BG132:BG138" si="26">IF(N132="zákl. přenesená",J132,0)</f>
        <v>0</v>
      </c>
      <c r="BH132" s="145">
        <f t="shared" ref="BH132:BH138" si="27">IF(N132="sníž. přenesená",J132,0)</f>
        <v>0</v>
      </c>
      <c r="BI132" s="145">
        <f t="shared" ref="BI132:BI138" si="28">IF(N132="nulová",J132,0)</f>
        <v>0</v>
      </c>
      <c r="BJ132" s="18" t="s">
        <v>83</v>
      </c>
      <c r="BK132" s="145">
        <f t="shared" ref="BK132:BK138" si="29">ROUND(I132*H132,2)</f>
        <v>0</v>
      </c>
      <c r="BL132" s="18" t="s">
        <v>207</v>
      </c>
      <c r="BM132" s="144" t="s">
        <v>1822</v>
      </c>
    </row>
    <row r="133" spans="2:65" s="1" customFormat="1" ht="16.5" customHeight="1">
      <c r="B133" s="132"/>
      <c r="C133" s="133" t="s">
        <v>449</v>
      </c>
      <c r="D133" s="133" t="s">
        <v>202</v>
      </c>
      <c r="E133" s="134" t="s">
        <v>1823</v>
      </c>
      <c r="F133" s="135" t="s">
        <v>1824</v>
      </c>
      <c r="G133" s="136" t="s">
        <v>727</v>
      </c>
      <c r="H133" s="137">
        <v>1</v>
      </c>
      <c r="I133" s="138"/>
      <c r="J133" s="139">
        <f t="shared" si="20"/>
        <v>0</v>
      </c>
      <c r="K133" s="135" t="s">
        <v>1233</v>
      </c>
      <c r="L133" s="33"/>
      <c r="M133" s="140" t="s">
        <v>3</v>
      </c>
      <c r="N133" s="141" t="s">
        <v>47</v>
      </c>
      <c r="P133" s="142">
        <f t="shared" si="21"/>
        <v>0</v>
      </c>
      <c r="Q133" s="142">
        <v>0</v>
      </c>
      <c r="R133" s="142">
        <f t="shared" si="22"/>
        <v>0</v>
      </c>
      <c r="S133" s="142">
        <v>0</v>
      </c>
      <c r="T133" s="143">
        <f t="shared" si="23"/>
        <v>0</v>
      </c>
      <c r="AR133" s="144" t="s">
        <v>207</v>
      </c>
      <c r="AT133" s="144" t="s">
        <v>202</v>
      </c>
      <c r="AU133" s="144" t="s">
        <v>83</v>
      </c>
      <c r="AY133" s="18" t="s">
        <v>201</v>
      </c>
      <c r="BE133" s="145">
        <f t="shared" si="24"/>
        <v>0</v>
      </c>
      <c r="BF133" s="145">
        <f t="shared" si="25"/>
        <v>0</v>
      </c>
      <c r="BG133" s="145">
        <f t="shared" si="26"/>
        <v>0</v>
      </c>
      <c r="BH133" s="145">
        <f t="shared" si="27"/>
        <v>0</v>
      </c>
      <c r="BI133" s="145">
        <f t="shared" si="28"/>
        <v>0</v>
      </c>
      <c r="BJ133" s="18" t="s">
        <v>83</v>
      </c>
      <c r="BK133" s="145">
        <f t="shared" si="29"/>
        <v>0</v>
      </c>
      <c r="BL133" s="18" t="s">
        <v>207</v>
      </c>
      <c r="BM133" s="144" t="s">
        <v>1825</v>
      </c>
    </row>
    <row r="134" spans="2:65" s="1" customFormat="1" ht="16.5" customHeight="1">
      <c r="B134" s="132"/>
      <c r="C134" s="133" t="s">
        <v>457</v>
      </c>
      <c r="D134" s="133" t="s">
        <v>202</v>
      </c>
      <c r="E134" s="134" t="s">
        <v>1826</v>
      </c>
      <c r="F134" s="135" t="s">
        <v>1827</v>
      </c>
      <c r="G134" s="136" t="s">
        <v>727</v>
      </c>
      <c r="H134" s="137">
        <v>1</v>
      </c>
      <c r="I134" s="138"/>
      <c r="J134" s="139">
        <f t="shared" si="20"/>
        <v>0</v>
      </c>
      <c r="K134" s="135" t="s">
        <v>1233</v>
      </c>
      <c r="L134" s="33"/>
      <c r="M134" s="140" t="s">
        <v>3</v>
      </c>
      <c r="N134" s="141" t="s">
        <v>47</v>
      </c>
      <c r="P134" s="142">
        <f t="shared" si="21"/>
        <v>0</v>
      </c>
      <c r="Q134" s="142">
        <v>0</v>
      </c>
      <c r="R134" s="142">
        <f t="shared" si="22"/>
        <v>0</v>
      </c>
      <c r="S134" s="142">
        <v>0</v>
      </c>
      <c r="T134" s="143">
        <f t="shared" si="23"/>
        <v>0</v>
      </c>
      <c r="AR134" s="144" t="s">
        <v>207</v>
      </c>
      <c r="AT134" s="144" t="s">
        <v>202</v>
      </c>
      <c r="AU134" s="144" t="s">
        <v>83</v>
      </c>
      <c r="AY134" s="18" t="s">
        <v>201</v>
      </c>
      <c r="BE134" s="145">
        <f t="shared" si="24"/>
        <v>0</v>
      </c>
      <c r="BF134" s="145">
        <f t="shared" si="25"/>
        <v>0</v>
      </c>
      <c r="BG134" s="145">
        <f t="shared" si="26"/>
        <v>0</v>
      </c>
      <c r="BH134" s="145">
        <f t="shared" si="27"/>
        <v>0</v>
      </c>
      <c r="BI134" s="145">
        <f t="shared" si="28"/>
        <v>0</v>
      </c>
      <c r="BJ134" s="18" t="s">
        <v>83</v>
      </c>
      <c r="BK134" s="145">
        <f t="shared" si="29"/>
        <v>0</v>
      </c>
      <c r="BL134" s="18" t="s">
        <v>207</v>
      </c>
      <c r="BM134" s="144" t="s">
        <v>1828</v>
      </c>
    </row>
    <row r="135" spans="2:65" s="1" customFormat="1" ht="16.5" customHeight="1">
      <c r="B135" s="132"/>
      <c r="C135" s="133" t="s">
        <v>463</v>
      </c>
      <c r="D135" s="133" t="s">
        <v>202</v>
      </c>
      <c r="E135" s="134" t="s">
        <v>1829</v>
      </c>
      <c r="F135" s="135" t="s">
        <v>1830</v>
      </c>
      <c r="G135" s="136" t="s">
        <v>727</v>
      </c>
      <c r="H135" s="137">
        <v>1</v>
      </c>
      <c r="I135" s="138"/>
      <c r="J135" s="139">
        <f t="shared" si="20"/>
        <v>0</v>
      </c>
      <c r="K135" s="135" t="s">
        <v>1233</v>
      </c>
      <c r="L135" s="33"/>
      <c r="M135" s="140" t="s">
        <v>3</v>
      </c>
      <c r="N135" s="141" t="s">
        <v>47</v>
      </c>
      <c r="P135" s="142">
        <f t="shared" si="21"/>
        <v>0</v>
      </c>
      <c r="Q135" s="142">
        <v>0</v>
      </c>
      <c r="R135" s="142">
        <f t="shared" si="22"/>
        <v>0</v>
      </c>
      <c r="S135" s="142">
        <v>0</v>
      </c>
      <c r="T135" s="143">
        <f t="shared" si="23"/>
        <v>0</v>
      </c>
      <c r="AR135" s="144" t="s">
        <v>207</v>
      </c>
      <c r="AT135" s="144" t="s">
        <v>202</v>
      </c>
      <c r="AU135" s="144" t="s">
        <v>83</v>
      </c>
      <c r="AY135" s="18" t="s">
        <v>201</v>
      </c>
      <c r="BE135" s="145">
        <f t="shared" si="24"/>
        <v>0</v>
      </c>
      <c r="BF135" s="145">
        <f t="shared" si="25"/>
        <v>0</v>
      </c>
      <c r="BG135" s="145">
        <f t="shared" si="26"/>
        <v>0</v>
      </c>
      <c r="BH135" s="145">
        <f t="shared" si="27"/>
        <v>0</v>
      </c>
      <c r="BI135" s="145">
        <f t="shared" si="28"/>
        <v>0</v>
      </c>
      <c r="BJ135" s="18" t="s">
        <v>83</v>
      </c>
      <c r="BK135" s="145">
        <f t="shared" si="29"/>
        <v>0</v>
      </c>
      <c r="BL135" s="18" t="s">
        <v>207</v>
      </c>
      <c r="BM135" s="144" t="s">
        <v>1831</v>
      </c>
    </row>
    <row r="136" spans="2:65" s="1" customFormat="1" ht="16.5" customHeight="1">
      <c r="B136" s="132"/>
      <c r="C136" s="133" t="s">
        <v>466</v>
      </c>
      <c r="D136" s="133" t="s">
        <v>202</v>
      </c>
      <c r="E136" s="134" t="s">
        <v>1832</v>
      </c>
      <c r="F136" s="135" t="s">
        <v>1833</v>
      </c>
      <c r="G136" s="136" t="s">
        <v>727</v>
      </c>
      <c r="H136" s="137">
        <v>1</v>
      </c>
      <c r="I136" s="138"/>
      <c r="J136" s="139">
        <f t="shared" si="20"/>
        <v>0</v>
      </c>
      <c r="K136" s="135" t="s">
        <v>1233</v>
      </c>
      <c r="L136" s="33"/>
      <c r="M136" s="140" t="s">
        <v>3</v>
      </c>
      <c r="N136" s="141" t="s">
        <v>47</v>
      </c>
      <c r="P136" s="142">
        <f t="shared" si="21"/>
        <v>0</v>
      </c>
      <c r="Q136" s="142">
        <v>0</v>
      </c>
      <c r="R136" s="142">
        <f t="shared" si="22"/>
        <v>0</v>
      </c>
      <c r="S136" s="142">
        <v>0</v>
      </c>
      <c r="T136" s="143">
        <f t="shared" si="23"/>
        <v>0</v>
      </c>
      <c r="AR136" s="144" t="s">
        <v>207</v>
      </c>
      <c r="AT136" s="144" t="s">
        <v>202</v>
      </c>
      <c r="AU136" s="144" t="s">
        <v>83</v>
      </c>
      <c r="AY136" s="18" t="s">
        <v>201</v>
      </c>
      <c r="BE136" s="145">
        <f t="shared" si="24"/>
        <v>0</v>
      </c>
      <c r="BF136" s="145">
        <f t="shared" si="25"/>
        <v>0</v>
      </c>
      <c r="BG136" s="145">
        <f t="shared" si="26"/>
        <v>0</v>
      </c>
      <c r="BH136" s="145">
        <f t="shared" si="27"/>
        <v>0</v>
      </c>
      <c r="BI136" s="145">
        <f t="shared" si="28"/>
        <v>0</v>
      </c>
      <c r="BJ136" s="18" t="s">
        <v>83</v>
      </c>
      <c r="BK136" s="145">
        <f t="shared" si="29"/>
        <v>0</v>
      </c>
      <c r="BL136" s="18" t="s">
        <v>207</v>
      </c>
      <c r="BM136" s="144" t="s">
        <v>1834</v>
      </c>
    </row>
    <row r="137" spans="2:65" s="1" customFormat="1" ht="16.5" customHeight="1">
      <c r="B137" s="132"/>
      <c r="C137" s="133" t="s">
        <v>468</v>
      </c>
      <c r="D137" s="133" t="s">
        <v>202</v>
      </c>
      <c r="E137" s="134" t="s">
        <v>1835</v>
      </c>
      <c r="F137" s="135" t="s">
        <v>1836</v>
      </c>
      <c r="G137" s="136" t="s">
        <v>727</v>
      </c>
      <c r="H137" s="137">
        <v>1</v>
      </c>
      <c r="I137" s="138"/>
      <c r="J137" s="139">
        <f t="shared" si="20"/>
        <v>0</v>
      </c>
      <c r="K137" s="135" t="s">
        <v>1233</v>
      </c>
      <c r="L137" s="33"/>
      <c r="M137" s="140" t="s">
        <v>3</v>
      </c>
      <c r="N137" s="141" t="s">
        <v>47</v>
      </c>
      <c r="P137" s="142">
        <f t="shared" si="21"/>
        <v>0</v>
      </c>
      <c r="Q137" s="142">
        <v>0</v>
      </c>
      <c r="R137" s="142">
        <f t="shared" si="22"/>
        <v>0</v>
      </c>
      <c r="S137" s="142">
        <v>0</v>
      </c>
      <c r="T137" s="143">
        <f t="shared" si="23"/>
        <v>0</v>
      </c>
      <c r="AR137" s="144" t="s">
        <v>207</v>
      </c>
      <c r="AT137" s="144" t="s">
        <v>202</v>
      </c>
      <c r="AU137" s="144" t="s">
        <v>83</v>
      </c>
      <c r="AY137" s="18" t="s">
        <v>201</v>
      </c>
      <c r="BE137" s="145">
        <f t="shared" si="24"/>
        <v>0</v>
      </c>
      <c r="BF137" s="145">
        <f t="shared" si="25"/>
        <v>0</v>
      </c>
      <c r="BG137" s="145">
        <f t="shared" si="26"/>
        <v>0</v>
      </c>
      <c r="BH137" s="145">
        <f t="shared" si="27"/>
        <v>0</v>
      </c>
      <c r="BI137" s="145">
        <f t="shared" si="28"/>
        <v>0</v>
      </c>
      <c r="BJ137" s="18" t="s">
        <v>83</v>
      </c>
      <c r="BK137" s="145">
        <f t="shared" si="29"/>
        <v>0</v>
      </c>
      <c r="BL137" s="18" t="s">
        <v>207</v>
      </c>
      <c r="BM137" s="144" t="s">
        <v>1837</v>
      </c>
    </row>
    <row r="138" spans="2:65" s="1" customFormat="1" ht="16.5" customHeight="1">
      <c r="B138" s="132"/>
      <c r="C138" s="133" t="s">
        <v>474</v>
      </c>
      <c r="D138" s="133" t="s">
        <v>202</v>
      </c>
      <c r="E138" s="134" t="s">
        <v>1815</v>
      </c>
      <c r="F138" s="135" t="s">
        <v>1816</v>
      </c>
      <c r="G138" s="136" t="s">
        <v>275</v>
      </c>
      <c r="H138" s="137">
        <v>3.508</v>
      </c>
      <c r="I138" s="138"/>
      <c r="J138" s="139">
        <f t="shared" si="20"/>
        <v>0</v>
      </c>
      <c r="K138" s="135" t="s">
        <v>1233</v>
      </c>
      <c r="L138" s="33"/>
      <c r="M138" s="140" t="s">
        <v>3</v>
      </c>
      <c r="N138" s="141" t="s">
        <v>47</v>
      </c>
      <c r="P138" s="142">
        <f t="shared" si="21"/>
        <v>0</v>
      </c>
      <c r="Q138" s="142">
        <v>0</v>
      </c>
      <c r="R138" s="142">
        <f t="shared" si="22"/>
        <v>0</v>
      </c>
      <c r="S138" s="142">
        <v>0</v>
      </c>
      <c r="T138" s="143">
        <f t="shared" si="23"/>
        <v>0</v>
      </c>
      <c r="AR138" s="144" t="s">
        <v>207</v>
      </c>
      <c r="AT138" s="144" t="s">
        <v>202</v>
      </c>
      <c r="AU138" s="144" t="s">
        <v>83</v>
      </c>
      <c r="AY138" s="18" t="s">
        <v>201</v>
      </c>
      <c r="BE138" s="145">
        <f t="shared" si="24"/>
        <v>0</v>
      </c>
      <c r="BF138" s="145">
        <f t="shared" si="25"/>
        <v>0</v>
      </c>
      <c r="BG138" s="145">
        <f t="shared" si="26"/>
        <v>0</v>
      </c>
      <c r="BH138" s="145">
        <f t="shared" si="27"/>
        <v>0</v>
      </c>
      <c r="BI138" s="145">
        <f t="shared" si="28"/>
        <v>0</v>
      </c>
      <c r="BJ138" s="18" t="s">
        <v>83</v>
      </c>
      <c r="BK138" s="145">
        <f t="shared" si="29"/>
        <v>0</v>
      </c>
      <c r="BL138" s="18" t="s">
        <v>207</v>
      </c>
      <c r="BM138" s="144" t="s">
        <v>1838</v>
      </c>
    </row>
    <row r="139" spans="2:65" s="11" customFormat="1" ht="25.9" customHeight="1">
      <c r="B139" s="120"/>
      <c r="D139" s="121" t="s">
        <v>75</v>
      </c>
      <c r="E139" s="122" t="s">
        <v>1363</v>
      </c>
      <c r="F139" s="122" t="s">
        <v>1364</v>
      </c>
      <c r="I139" s="123"/>
      <c r="J139" s="124">
        <f>BK139</f>
        <v>0</v>
      </c>
      <c r="L139" s="120"/>
      <c r="M139" s="125"/>
      <c r="P139" s="126">
        <f>SUM(P140:P145)</f>
        <v>0</v>
      </c>
      <c r="R139" s="126">
        <f>SUM(R140:R145)</f>
        <v>0</v>
      </c>
      <c r="T139" s="127">
        <f>SUM(T140:T145)</f>
        <v>0</v>
      </c>
      <c r="AR139" s="121" t="s">
        <v>83</v>
      </c>
      <c r="AT139" s="128" t="s">
        <v>75</v>
      </c>
      <c r="AU139" s="128" t="s">
        <v>76</v>
      </c>
      <c r="AY139" s="121" t="s">
        <v>201</v>
      </c>
      <c r="BK139" s="129">
        <f>SUM(BK140:BK145)</f>
        <v>0</v>
      </c>
    </row>
    <row r="140" spans="2:65" s="1" customFormat="1" ht="16.5" customHeight="1">
      <c r="B140" s="132"/>
      <c r="C140" s="133" t="s">
        <v>478</v>
      </c>
      <c r="D140" s="133" t="s">
        <v>202</v>
      </c>
      <c r="E140" s="134" t="s">
        <v>1839</v>
      </c>
      <c r="F140" s="135" t="s">
        <v>1840</v>
      </c>
      <c r="G140" s="136" t="s">
        <v>500</v>
      </c>
      <c r="H140" s="137">
        <v>19.7</v>
      </c>
      <c r="I140" s="138"/>
      <c r="J140" s="139">
        <f t="shared" ref="J140:J145" si="30">ROUND(I140*H140,2)</f>
        <v>0</v>
      </c>
      <c r="K140" s="135" t="s">
        <v>1233</v>
      </c>
      <c r="L140" s="33"/>
      <c r="M140" s="140" t="s">
        <v>3</v>
      </c>
      <c r="N140" s="141" t="s">
        <v>47</v>
      </c>
      <c r="P140" s="142">
        <f t="shared" ref="P140:P145" si="31">O140*H140</f>
        <v>0</v>
      </c>
      <c r="Q140" s="142">
        <v>0</v>
      </c>
      <c r="R140" s="142">
        <f t="shared" ref="R140:R145" si="32">Q140*H140</f>
        <v>0</v>
      </c>
      <c r="S140" s="142">
        <v>0</v>
      </c>
      <c r="T140" s="143">
        <f t="shared" ref="T140:T145" si="33">S140*H140</f>
        <v>0</v>
      </c>
      <c r="AR140" s="144" t="s">
        <v>207</v>
      </c>
      <c r="AT140" s="144" t="s">
        <v>202</v>
      </c>
      <c r="AU140" s="144" t="s">
        <v>83</v>
      </c>
      <c r="AY140" s="18" t="s">
        <v>201</v>
      </c>
      <c r="BE140" s="145">
        <f t="shared" ref="BE140:BE145" si="34">IF(N140="základní",J140,0)</f>
        <v>0</v>
      </c>
      <c r="BF140" s="145">
        <f t="shared" ref="BF140:BF145" si="35">IF(N140="snížená",J140,0)</f>
        <v>0</v>
      </c>
      <c r="BG140" s="145">
        <f t="shared" ref="BG140:BG145" si="36">IF(N140="zákl. přenesená",J140,0)</f>
        <v>0</v>
      </c>
      <c r="BH140" s="145">
        <f t="shared" ref="BH140:BH145" si="37">IF(N140="sníž. přenesená",J140,0)</f>
        <v>0</v>
      </c>
      <c r="BI140" s="145">
        <f t="shared" ref="BI140:BI145" si="38">IF(N140="nulová",J140,0)</f>
        <v>0</v>
      </c>
      <c r="BJ140" s="18" t="s">
        <v>83</v>
      </c>
      <c r="BK140" s="145">
        <f t="shared" ref="BK140:BK145" si="39">ROUND(I140*H140,2)</f>
        <v>0</v>
      </c>
      <c r="BL140" s="18" t="s">
        <v>207</v>
      </c>
      <c r="BM140" s="144" t="s">
        <v>1841</v>
      </c>
    </row>
    <row r="141" spans="2:65" s="1" customFormat="1" ht="16.5" customHeight="1">
      <c r="B141" s="132"/>
      <c r="C141" s="133" t="s">
        <v>486</v>
      </c>
      <c r="D141" s="133" t="s">
        <v>202</v>
      </c>
      <c r="E141" s="134" t="s">
        <v>1842</v>
      </c>
      <c r="F141" s="135" t="s">
        <v>1843</v>
      </c>
      <c r="G141" s="136" t="s">
        <v>500</v>
      </c>
      <c r="H141" s="137">
        <v>88.7</v>
      </c>
      <c r="I141" s="138"/>
      <c r="J141" s="139">
        <f t="shared" si="30"/>
        <v>0</v>
      </c>
      <c r="K141" s="135" t="s">
        <v>1233</v>
      </c>
      <c r="L141" s="33"/>
      <c r="M141" s="140" t="s">
        <v>3</v>
      </c>
      <c r="N141" s="141" t="s">
        <v>47</v>
      </c>
      <c r="P141" s="142">
        <f t="shared" si="31"/>
        <v>0</v>
      </c>
      <c r="Q141" s="142">
        <v>0</v>
      </c>
      <c r="R141" s="142">
        <f t="shared" si="32"/>
        <v>0</v>
      </c>
      <c r="S141" s="142">
        <v>0</v>
      </c>
      <c r="T141" s="143">
        <f t="shared" si="33"/>
        <v>0</v>
      </c>
      <c r="AR141" s="144" t="s">
        <v>207</v>
      </c>
      <c r="AT141" s="144" t="s">
        <v>202</v>
      </c>
      <c r="AU141" s="144" t="s">
        <v>83</v>
      </c>
      <c r="AY141" s="18" t="s">
        <v>201</v>
      </c>
      <c r="BE141" s="145">
        <f t="shared" si="34"/>
        <v>0</v>
      </c>
      <c r="BF141" s="145">
        <f t="shared" si="35"/>
        <v>0</v>
      </c>
      <c r="BG141" s="145">
        <f t="shared" si="36"/>
        <v>0</v>
      </c>
      <c r="BH141" s="145">
        <f t="shared" si="37"/>
        <v>0</v>
      </c>
      <c r="BI141" s="145">
        <f t="shared" si="38"/>
        <v>0</v>
      </c>
      <c r="BJ141" s="18" t="s">
        <v>83</v>
      </c>
      <c r="BK141" s="145">
        <f t="shared" si="39"/>
        <v>0</v>
      </c>
      <c r="BL141" s="18" t="s">
        <v>207</v>
      </c>
      <c r="BM141" s="144" t="s">
        <v>1844</v>
      </c>
    </row>
    <row r="142" spans="2:65" s="1" customFormat="1" ht="16.5" customHeight="1">
      <c r="B142" s="132"/>
      <c r="C142" s="133" t="s">
        <v>492</v>
      </c>
      <c r="D142" s="133" t="s">
        <v>202</v>
      </c>
      <c r="E142" s="134" t="s">
        <v>1845</v>
      </c>
      <c r="F142" s="135" t="s">
        <v>1846</v>
      </c>
      <c r="G142" s="136" t="s">
        <v>382</v>
      </c>
      <c r="H142" s="137">
        <v>14</v>
      </c>
      <c r="I142" s="138"/>
      <c r="J142" s="139">
        <f t="shared" si="30"/>
        <v>0</v>
      </c>
      <c r="K142" s="135" t="s">
        <v>1233</v>
      </c>
      <c r="L142" s="33"/>
      <c r="M142" s="140" t="s">
        <v>3</v>
      </c>
      <c r="N142" s="141" t="s">
        <v>47</v>
      </c>
      <c r="P142" s="142">
        <f t="shared" si="31"/>
        <v>0</v>
      </c>
      <c r="Q142" s="142">
        <v>0</v>
      </c>
      <c r="R142" s="142">
        <f t="shared" si="32"/>
        <v>0</v>
      </c>
      <c r="S142" s="142">
        <v>0</v>
      </c>
      <c r="T142" s="143">
        <f t="shared" si="33"/>
        <v>0</v>
      </c>
      <c r="AR142" s="144" t="s">
        <v>207</v>
      </c>
      <c r="AT142" s="144" t="s">
        <v>202</v>
      </c>
      <c r="AU142" s="144" t="s">
        <v>83</v>
      </c>
      <c r="AY142" s="18" t="s">
        <v>201</v>
      </c>
      <c r="BE142" s="145">
        <f t="shared" si="34"/>
        <v>0</v>
      </c>
      <c r="BF142" s="145">
        <f t="shared" si="35"/>
        <v>0</v>
      </c>
      <c r="BG142" s="145">
        <f t="shared" si="36"/>
        <v>0</v>
      </c>
      <c r="BH142" s="145">
        <f t="shared" si="37"/>
        <v>0</v>
      </c>
      <c r="BI142" s="145">
        <f t="shared" si="38"/>
        <v>0</v>
      </c>
      <c r="BJ142" s="18" t="s">
        <v>83</v>
      </c>
      <c r="BK142" s="145">
        <f t="shared" si="39"/>
        <v>0</v>
      </c>
      <c r="BL142" s="18" t="s">
        <v>207</v>
      </c>
      <c r="BM142" s="144" t="s">
        <v>1847</v>
      </c>
    </row>
    <row r="143" spans="2:65" s="1" customFormat="1" ht="16.5" customHeight="1">
      <c r="B143" s="132"/>
      <c r="C143" s="133" t="s">
        <v>497</v>
      </c>
      <c r="D143" s="133" t="s">
        <v>202</v>
      </c>
      <c r="E143" s="134" t="s">
        <v>1848</v>
      </c>
      <c r="F143" s="135" t="s">
        <v>1849</v>
      </c>
      <c r="G143" s="136" t="s">
        <v>382</v>
      </c>
      <c r="H143" s="137">
        <v>14</v>
      </c>
      <c r="I143" s="138"/>
      <c r="J143" s="139">
        <f t="shared" si="30"/>
        <v>0</v>
      </c>
      <c r="K143" s="135" t="s">
        <v>1233</v>
      </c>
      <c r="L143" s="33"/>
      <c r="M143" s="140" t="s">
        <v>3</v>
      </c>
      <c r="N143" s="141" t="s">
        <v>47</v>
      </c>
      <c r="P143" s="142">
        <f t="shared" si="31"/>
        <v>0</v>
      </c>
      <c r="Q143" s="142">
        <v>0</v>
      </c>
      <c r="R143" s="142">
        <f t="shared" si="32"/>
        <v>0</v>
      </c>
      <c r="S143" s="142">
        <v>0</v>
      </c>
      <c r="T143" s="143">
        <f t="shared" si="33"/>
        <v>0</v>
      </c>
      <c r="AR143" s="144" t="s">
        <v>207</v>
      </c>
      <c r="AT143" s="144" t="s">
        <v>202</v>
      </c>
      <c r="AU143" s="144" t="s">
        <v>83</v>
      </c>
      <c r="AY143" s="18" t="s">
        <v>201</v>
      </c>
      <c r="BE143" s="145">
        <f t="shared" si="34"/>
        <v>0</v>
      </c>
      <c r="BF143" s="145">
        <f t="shared" si="35"/>
        <v>0</v>
      </c>
      <c r="BG143" s="145">
        <f t="shared" si="36"/>
        <v>0</v>
      </c>
      <c r="BH143" s="145">
        <f t="shared" si="37"/>
        <v>0</v>
      </c>
      <c r="BI143" s="145">
        <f t="shared" si="38"/>
        <v>0</v>
      </c>
      <c r="BJ143" s="18" t="s">
        <v>83</v>
      </c>
      <c r="BK143" s="145">
        <f t="shared" si="39"/>
        <v>0</v>
      </c>
      <c r="BL143" s="18" t="s">
        <v>207</v>
      </c>
      <c r="BM143" s="144" t="s">
        <v>1850</v>
      </c>
    </row>
    <row r="144" spans="2:65" s="1" customFormat="1" ht="16.5" customHeight="1">
      <c r="B144" s="132"/>
      <c r="C144" s="133" t="s">
        <v>506</v>
      </c>
      <c r="D144" s="133" t="s">
        <v>202</v>
      </c>
      <c r="E144" s="134" t="s">
        <v>1671</v>
      </c>
      <c r="F144" s="135" t="s">
        <v>1672</v>
      </c>
      <c r="G144" s="136" t="s">
        <v>382</v>
      </c>
      <c r="H144" s="137">
        <v>5</v>
      </c>
      <c r="I144" s="138"/>
      <c r="J144" s="139">
        <f t="shared" si="30"/>
        <v>0</v>
      </c>
      <c r="K144" s="135" t="s">
        <v>1233</v>
      </c>
      <c r="L144" s="33"/>
      <c r="M144" s="140" t="s">
        <v>3</v>
      </c>
      <c r="N144" s="141" t="s">
        <v>47</v>
      </c>
      <c r="P144" s="142">
        <f t="shared" si="31"/>
        <v>0</v>
      </c>
      <c r="Q144" s="142">
        <v>0</v>
      </c>
      <c r="R144" s="142">
        <f t="shared" si="32"/>
        <v>0</v>
      </c>
      <c r="S144" s="142">
        <v>0</v>
      </c>
      <c r="T144" s="143">
        <f t="shared" si="33"/>
        <v>0</v>
      </c>
      <c r="AR144" s="144" t="s">
        <v>207</v>
      </c>
      <c r="AT144" s="144" t="s">
        <v>202</v>
      </c>
      <c r="AU144" s="144" t="s">
        <v>83</v>
      </c>
      <c r="AY144" s="18" t="s">
        <v>201</v>
      </c>
      <c r="BE144" s="145">
        <f t="shared" si="34"/>
        <v>0</v>
      </c>
      <c r="BF144" s="145">
        <f t="shared" si="35"/>
        <v>0</v>
      </c>
      <c r="BG144" s="145">
        <f t="shared" si="36"/>
        <v>0</v>
      </c>
      <c r="BH144" s="145">
        <f t="shared" si="37"/>
        <v>0</v>
      </c>
      <c r="BI144" s="145">
        <f t="shared" si="38"/>
        <v>0</v>
      </c>
      <c r="BJ144" s="18" t="s">
        <v>83</v>
      </c>
      <c r="BK144" s="145">
        <f t="shared" si="39"/>
        <v>0</v>
      </c>
      <c r="BL144" s="18" t="s">
        <v>207</v>
      </c>
      <c r="BM144" s="144" t="s">
        <v>1851</v>
      </c>
    </row>
    <row r="145" spans="2:65" s="1" customFormat="1" ht="16.5" customHeight="1">
      <c r="B145" s="132"/>
      <c r="C145" s="133" t="s">
        <v>514</v>
      </c>
      <c r="D145" s="133" t="s">
        <v>202</v>
      </c>
      <c r="E145" s="134" t="s">
        <v>1674</v>
      </c>
      <c r="F145" s="135" t="s">
        <v>1675</v>
      </c>
      <c r="G145" s="136" t="s">
        <v>382</v>
      </c>
      <c r="H145" s="137">
        <v>5</v>
      </c>
      <c r="I145" s="138"/>
      <c r="J145" s="139">
        <f t="shared" si="30"/>
        <v>0</v>
      </c>
      <c r="K145" s="135" t="s">
        <v>1233</v>
      </c>
      <c r="L145" s="33"/>
      <c r="M145" s="140" t="s">
        <v>3</v>
      </c>
      <c r="N145" s="141" t="s">
        <v>47</v>
      </c>
      <c r="P145" s="142">
        <f t="shared" si="31"/>
        <v>0</v>
      </c>
      <c r="Q145" s="142">
        <v>0</v>
      </c>
      <c r="R145" s="142">
        <f t="shared" si="32"/>
        <v>0</v>
      </c>
      <c r="S145" s="142">
        <v>0</v>
      </c>
      <c r="T145" s="143">
        <f t="shared" si="33"/>
        <v>0</v>
      </c>
      <c r="AR145" s="144" t="s">
        <v>207</v>
      </c>
      <c r="AT145" s="144" t="s">
        <v>202</v>
      </c>
      <c r="AU145" s="144" t="s">
        <v>83</v>
      </c>
      <c r="AY145" s="18" t="s">
        <v>201</v>
      </c>
      <c r="BE145" s="145">
        <f t="shared" si="34"/>
        <v>0</v>
      </c>
      <c r="BF145" s="145">
        <f t="shared" si="35"/>
        <v>0</v>
      </c>
      <c r="BG145" s="145">
        <f t="shared" si="36"/>
        <v>0</v>
      </c>
      <c r="BH145" s="145">
        <f t="shared" si="37"/>
        <v>0</v>
      </c>
      <c r="BI145" s="145">
        <f t="shared" si="38"/>
        <v>0</v>
      </c>
      <c r="BJ145" s="18" t="s">
        <v>83</v>
      </c>
      <c r="BK145" s="145">
        <f t="shared" si="39"/>
        <v>0</v>
      </c>
      <c r="BL145" s="18" t="s">
        <v>207</v>
      </c>
      <c r="BM145" s="144" t="s">
        <v>1852</v>
      </c>
    </row>
    <row r="146" spans="2:65" s="11" customFormat="1" ht="25.9" customHeight="1">
      <c r="B146" s="120"/>
      <c r="D146" s="121" t="s">
        <v>75</v>
      </c>
      <c r="E146" s="122" t="s">
        <v>1529</v>
      </c>
      <c r="F146" s="122" t="s">
        <v>1600</v>
      </c>
      <c r="I146" s="123"/>
      <c r="J146" s="124">
        <f>BK146</f>
        <v>0</v>
      </c>
      <c r="L146" s="120"/>
      <c r="M146" s="125"/>
      <c r="P146" s="126">
        <f>SUM(P147:P153)</f>
        <v>0</v>
      </c>
      <c r="R146" s="126">
        <f>SUM(R147:R153)</f>
        <v>0</v>
      </c>
      <c r="T146" s="127">
        <f>SUM(T147:T153)</f>
        <v>0</v>
      </c>
      <c r="AR146" s="121" t="s">
        <v>83</v>
      </c>
      <c r="AT146" s="128" t="s">
        <v>75</v>
      </c>
      <c r="AU146" s="128" t="s">
        <v>76</v>
      </c>
      <c r="AY146" s="121" t="s">
        <v>201</v>
      </c>
      <c r="BK146" s="129">
        <f>SUM(BK147:BK153)</f>
        <v>0</v>
      </c>
    </row>
    <row r="147" spans="2:65" s="1" customFormat="1" ht="16.5" customHeight="1">
      <c r="B147" s="132"/>
      <c r="C147" s="133" t="s">
        <v>520</v>
      </c>
      <c r="D147" s="133" t="s">
        <v>202</v>
      </c>
      <c r="E147" s="134" t="s">
        <v>1768</v>
      </c>
      <c r="F147" s="135" t="s">
        <v>1769</v>
      </c>
      <c r="G147" s="136" t="s">
        <v>382</v>
      </c>
      <c r="H147" s="137">
        <v>4</v>
      </c>
      <c r="I147" s="138"/>
      <c r="J147" s="139">
        <f t="shared" ref="J147:J153" si="40">ROUND(I147*H147,2)</f>
        <v>0</v>
      </c>
      <c r="K147" s="135" t="s">
        <v>1233</v>
      </c>
      <c r="L147" s="33"/>
      <c r="M147" s="140" t="s">
        <v>3</v>
      </c>
      <c r="N147" s="141" t="s">
        <v>47</v>
      </c>
      <c r="P147" s="142">
        <f t="shared" ref="P147:P153" si="41">O147*H147</f>
        <v>0</v>
      </c>
      <c r="Q147" s="142">
        <v>0</v>
      </c>
      <c r="R147" s="142">
        <f t="shared" ref="R147:R153" si="42">Q147*H147</f>
        <v>0</v>
      </c>
      <c r="S147" s="142">
        <v>0</v>
      </c>
      <c r="T147" s="143">
        <f t="shared" ref="T147:T153" si="43">S147*H147</f>
        <v>0</v>
      </c>
      <c r="AR147" s="144" t="s">
        <v>207</v>
      </c>
      <c r="AT147" s="144" t="s">
        <v>202</v>
      </c>
      <c r="AU147" s="144" t="s">
        <v>83</v>
      </c>
      <c r="AY147" s="18" t="s">
        <v>201</v>
      </c>
      <c r="BE147" s="145">
        <f t="shared" ref="BE147:BE153" si="44">IF(N147="základní",J147,0)</f>
        <v>0</v>
      </c>
      <c r="BF147" s="145">
        <f t="shared" ref="BF147:BF153" si="45">IF(N147="snížená",J147,0)</f>
        <v>0</v>
      </c>
      <c r="BG147" s="145">
        <f t="shared" ref="BG147:BG153" si="46">IF(N147="zákl. přenesená",J147,0)</f>
        <v>0</v>
      </c>
      <c r="BH147" s="145">
        <f t="shared" ref="BH147:BH153" si="47">IF(N147="sníž. přenesená",J147,0)</f>
        <v>0</v>
      </c>
      <c r="BI147" s="145">
        <f t="shared" ref="BI147:BI153" si="48">IF(N147="nulová",J147,0)</f>
        <v>0</v>
      </c>
      <c r="BJ147" s="18" t="s">
        <v>83</v>
      </c>
      <c r="BK147" s="145">
        <f t="shared" ref="BK147:BK153" si="49">ROUND(I147*H147,2)</f>
        <v>0</v>
      </c>
      <c r="BL147" s="18" t="s">
        <v>207</v>
      </c>
      <c r="BM147" s="144" t="s">
        <v>1853</v>
      </c>
    </row>
    <row r="148" spans="2:65" s="1" customFormat="1" ht="16.5" customHeight="1">
      <c r="B148" s="132"/>
      <c r="C148" s="133" t="s">
        <v>524</v>
      </c>
      <c r="D148" s="133" t="s">
        <v>202</v>
      </c>
      <c r="E148" s="134" t="s">
        <v>1854</v>
      </c>
      <c r="F148" s="135" t="s">
        <v>1855</v>
      </c>
      <c r="G148" s="136" t="s">
        <v>382</v>
      </c>
      <c r="H148" s="137">
        <v>3</v>
      </c>
      <c r="I148" s="138"/>
      <c r="J148" s="139">
        <f t="shared" si="40"/>
        <v>0</v>
      </c>
      <c r="K148" s="135" t="s">
        <v>1233</v>
      </c>
      <c r="L148" s="33"/>
      <c r="M148" s="140" t="s">
        <v>3</v>
      </c>
      <c r="N148" s="141" t="s">
        <v>47</v>
      </c>
      <c r="P148" s="142">
        <f t="shared" si="41"/>
        <v>0</v>
      </c>
      <c r="Q148" s="142">
        <v>0</v>
      </c>
      <c r="R148" s="142">
        <f t="shared" si="42"/>
        <v>0</v>
      </c>
      <c r="S148" s="142">
        <v>0</v>
      </c>
      <c r="T148" s="143">
        <f t="shared" si="43"/>
        <v>0</v>
      </c>
      <c r="AR148" s="144" t="s">
        <v>207</v>
      </c>
      <c r="AT148" s="144" t="s">
        <v>202</v>
      </c>
      <c r="AU148" s="144" t="s">
        <v>83</v>
      </c>
      <c r="AY148" s="18" t="s">
        <v>201</v>
      </c>
      <c r="BE148" s="145">
        <f t="shared" si="44"/>
        <v>0</v>
      </c>
      <c r="BF148" s="145">
        <f t="shared" si="45"/>
        <v>0</v>
      </c>
      <c r="BG148" s="145">
        <f t="shared" si="46"/>
        <v>0</v>
      </c>
      <c r="BH148" s="145">
        <f t="shared" si="47"/>
        <v>0</v>
      </c>
      <c r="BI148" s="145">
        <f t="shared" si="48"/>
        <v>0</v>
      </c>
      <c r="BJ148" s="18" t="s">
        <v>83</v>
      </c>
      <c r="BK148" s="145">
        <f t="shared" si="49"/>
        <v>0</v>
      </c>
      <c r="BL148" s="18" t="s">
        <v>207</v>
      </c>
      <c r="BM148" s="144" t="s">
        <v>1856</v>
      </c>
    </row>
    <row r="149" spans="2:65" s="1" customFormat="1" ht="16.5" customHeight="1">
      <c r="B149" s="132"/>
      <c r="C149" s="133" t="s">
        <v>529</v>
      </c>
      <c r="D149" s="133" t="s">
        <v>202</v>
      </c>
      <c r="E149" s="134" t="s">
        <v>1857</v>
      </c>
      <c r="F149" s="135" t="s">
        <v>1858</v>
      </c>
      <c r="G149" s="136" t="s">
        <v>727</v>
      </c>
      <c r="H149" s="137">
        <v>9</v>
      </c>
      <c r="I149" s="138"/>
      <c r="J149" s="139">
        <f t="shared" si="40"/>
        <v>0</v>
      </c>
      <c r="K149" s="135" t="s">
        <v>1233</v>
      </c>
      <c r="L149" s="33"/>
      <c r="M149" s="140" t="s">
        <v>3</v>
      </c>
      <c r="N149" s="141" t="s">
        <v>47</v>
      </c>
      <c r="P149" s="142">
        <f t="shared" si="41"/>
        <v>0</v>
      </c>
      <c r="Q149" s="142">
        <v>0</v>
      </c>
      <c r="R149" s="142">
        <f t="shared" si="42"/>
        <v>0</v>
      </c>
      <c r="S149" s="142">
        <v>0</v>
      </c>
      <c r="T149" s="143">
        <f t="shared" si="43"/>
        <v>0</v>
      </c>
      <c r="AR149" s="144" t="s">
        <v>207</v>
      </c>
      <c r="AT149" s="144" t="s">
        <v>202</v>
      </c>
      <c r="AU149" s="144" t="s">
        <v>83</v>
      </c>
      <c r="AY149" s="18" t="s">
        <v>201</v>
      </c>
      <c r="BE149" s="145">
        <f t="shared" si="44"/>
        <v>0</v>
      </c>
      <c r="BF149" s="145">
        <f t="shared" si="45"/>
        <v>0</v>
      </c>
      <c r="BG149" s="145">
        <f t="shared" si="46"/>
        <v>0</v>
      </c>
      <c r="BH149" s="145">
        <f t="shared" si="47"/>
        <v>0</v>
      </c>
      <c r="BI149" s="145">
        <f t="shared" si="48"/>
        <v>0</v>
      </c>
      <c r="BJ149" s="18" t="s">
        <v>83</v>
      </c>
      <c r="BK149" s="145">
        <f t="shared" si="49"/>
        <v>0</v>
      </c>
      <c r="BL149" s="18" t="s">
        <v>207</v>
      </c>
      <c r="BM149" s="144" t="s">
        <v>1859</v>
      </c>
    </row>
    <row r="150" spans="2:65" s="1" customFormat="1" ht="16.5" customHeight="1">
      <c r="B150" s="132"/>
      <c r="C150" s="133" t="s">
        <v>535</v>
      </c>
      <c r="D150" s="133" t="s">
        <v>202</v>
      </c>
      <c r="E150" s="134" t="s">
        <v>1815</v>
      </c>
      <c r="F150" s="135" t="s">
        <v>1816</v>
      </c>
      <c r="G150" s="136" t="s">
        <v>275</v>
      </c>
      <c r="H150" s="137">
        <v>1.236</v>
      </c>
      <c r="I150" s="138"/>
      <c r="J150" s="139">
        <f t="shared" si="40"/>
        <v>0</v>
      </c>
      <c r="K150" s="135" t="s">
        <v>1233</v>
      </c>
      <c r="L150" s="33"/>
      <c r="M150" s="140" t="s">
        <v>3</v>
      </c>
      <c r="N150" s="141" t="s">
        <v>47</v>
      </c>
      <c r="P150" s="142">
        <f t="shared" si="41"/>
        <v>0</v>
      </c>
      <c r="Q150" s="142">
        <v>0</v>
      </c>
      <c r="R150" s="142">
        <f t="shared" si="42"/>
        <v>0</v>
      </c>
      <c r="S150" s="142">
        <v>0</v>
      </c>
      <c r="T150" s="143">
        <f t="shared" si="43"/>
        <v>0</v>
      </c>
      <c r="AR150" s="144" t="s">
        <v>207</v>
      </c>
      <c r="AT150" s="144" t="s">
        <v>202</v>
      </c>
      <c r="AU150" s="144" t="s">
        <v>83</v>
      </c>
      <c r="AY150" s="18" t="s">
        <v>201</v>
      </c>
      <c r="BE150" s="145">
        <f t="shared" si="44"/>
        <v>0</v>
      </c>
      <c r="BF150" s="145">
        <f t="shared" si="45"/>
        <v>0</v>
      </c>
      <c r="BG150" s="145">
        <f t="shared" si="46"/>
        <v>0</v>
      </c>
      <c r="BH150" s="145">
        <f t="shared" si="47"/>
        <v>0</v>
      </c>
      <c r="BI150" s="145">
        <f t="shared" si="48"/>
        <v>0</v>
      </c>
      <c r="BJ150" s="18" t="s">
        <v>83</v>
      </c>
      <c r="BK150" s="145">
        <f t="shared" si="49"/>
        <v>0</v>
      </c>
      <c r="BL150" s="18" t="s">
        <v>207</v>
      </c>
      <c r="BM150" s="144" t="s">
        <v>1860</v>
      </c>
    </row>
    <row r="151" spans="2:65" s="1" customFormat="1" ht="16.5" customHeight="1">
      <c r="B151" s="132"/>
      <c r="C151" s="133" t="s">
        <v>540</v>
      </c>
      <c r="D151" s="133" t="s">
        <v>202</v>
      </c>
      <c r="E151" s="134" t="s">
        <v>1698</v>
      </c>
      <c r="F151" s="135" t="s">
        <v>1699</v>
      </c>
      <c r="G151" s="136" t="s">
        <v>500</v>
      </c>
      <c r="H151" s="137">
        <v>108.4</v>
      </c>
      <c r="I151" s="138"/>
      <c r="J151" s="139">
        <f t="shared" si="40"/>
        <v>0</v>
      </c>
      <c r="K151" s="135" t="s">
        <v>1233</v>
      </c>
      <c r="L151" s="33"/>
      <c r="M151" s="140" t="s">
        <v>3</v>
      </c>
      <c r="N151" s="141" t="s">
        <v>47</v>
      </c>
      <c r="P151" s="142">
        <f t="shared" si="41"/>
        <v>0</v>
      </c>
      <c r="Q151" s="142">
        <v>0</v>
      </c>
      <c r="R151" s="142">
        <f t="shared" si="42"/>
        <v>0</v>
      </c>
      <c r="S151" s="142">
        <v>0</v>
      </c>
      <c r="T151" s="143">
        <f t="shared" si="43"/>
        <v>0</v>
      </c>
      <c r="AR151" s="144" t="s">
        <v>207</v>
      </c>
      <c r="AT151" s="144" t="s">
        <v>202</v>
      </c>
      <c r="AU151" s="144" t="s">
        <v>83</v>
      </c>
      <c r="AY151" s="18" t="s">
        <v>201</v>
      </c>
      <c r="BE151" s="145">
        <f t="shared" si="44"/>
        <v>0</v>
      </c>
      <c r="BF151" s="145">
        <f t="shared" si="45"/>
        <v>0</v>
      </c>
      <c r="BG151" s="145">
        <f t="shared" si="46"/>
        <v>0</v>
      </c>
      <c r="BH151" s="145">
        <f t="shared" si="47"/>
        <v>0</v>
      </c>
      <c r="BI151" s="145">
        <f t="shared" si="48"/>
        <v>0</v>
      </c>
      <c r="BJ151" s="18" t="s">
        <v>83</v>
      </c>
      <c r="BK151" s="145">
        <f t="shared" si="49"/>
        <v>0</v>
      </c>
      <c r="BL151" s="18" t="s">
        <v>207</v>
      </c>
      <c r="BM151" s="144" t="s">
        <v>1861</v>
      </c>
    </row>
    <row r="152" spans="2:65" s="1" customFormat="1" ht="16.5" customHeight="1">
      <c r="B152" s="132"/>
      <c r="C152" s="133" t="s">
        <v>545</v>
      </c>
      <c r="D152" s="133" t="s">
        <v>202</v>
      </c>
      <c r="E152" s="134" t="s">
        <v>1766</v>
      </c>
      <c r="F152" s="135" t="s">
        <v>1767</v>
      </c>
      <c r="G152" s="136" t="s">
        <v>500</v>
      </c>
      <c r="H152" s="137">
        <v>108.4</v>
      </c>
      <c r="I152" s="138"/>
      <c r="J152" s="139">
        <f t="shared" si="40"/>
        <v>0</v>
      </c>
      <c r="K152" s="135" t="s">
        <v>1233</v>
      </c>
      <c r="L152" s="33"/>
      <c r="M152" s="140" t="s">
        <v>3</v>
      </c>
      <c r="N152" s="141" t="s">
        <v>47</v>
      </c>
      <c r="P152" s="142">
        <f t="shared" si="41"/>
        <v>0</v>
      </c>
      <c r="Q152" s="142">
        <v>0</v>
      </c>
      <c r="R152" s="142">
        <f t="shared" si="42"/>
        <v>0</v>
      </c>
      <c r="S152" s="142">
        <v>0</v>
      </c>
      <c r="T152" s="143">
        <f t="shared" si="43"/>
        <v>0</v>
      </c>
      <c r="AR152" s="144" t="s">
        <v>207</v>
      </c>
      <c r="AT152" s="144" t="s">
        <v>202</v>
      </c>
      <c r="AU152" s="144" t="s">
        <v>83</v>
      </c>
      <c r="AY152" s="18" t="s">
        <v>201</v>
      </c>
      <c r="BE152" s="145">
        <f t="shared" si="44"/>
        <v>0</v>
      </c>
      <c r="BF152" s="145">
        <f t="shared" si="45"/>
        <v>0</v>
      </c>
      <c r="BG152" s="145">
        <f t="shared" si="46"/>
        <v>0</v>
      </c>
      <c r="BH152" s="145">
        <f t="shared" si="47"/>
        <v>0</v>
      </c>
      <c r="BI152" s="145">
        <f t="shared" si="48"/>
        <v>0</v>
      </c>
      <c r="BJ152" s="18" t="s">
        <v>83</v>
      </c>
      <c r="BK152" s="145">
        <f t="shared" si="49"/>
        <v>0</v>
      </c>
      <c r="BL152" s="18" t="s">
        <v>207</v>
      </c>
      <c r="BM152" s="144" t="s">
        <v>1862</v>
      </c>
    </row>
    <row r="153" spans="2:65" s="1" customFormat="1" ht="16.5" customHeight="1">
      <c r="B153" s="132"/>
      <c r="C153" s="133" t="s">
        <v>552</v>
      </c>
      <c r="D153" s="133" t="s">
        <v>202</v>
      </c>
      <c r="E153" s="134" t="s">
        <v>1764</v>
      </c>
      <c r="F153" s="135" t="s">
        <v>1765</v>
      </c>
      <c r="G153" s="136" t="s">
        <v>567</v>
      </c>
      <c r="H153" s="137">
        <v>8</v>
      </c>
      <c r="I153" s="138"/>
      <c r="J153" s="139">
        <f t="shared" si="40"/>
        <v>0</v>
      </c>
      <c r="K153" s="135" t="s">
        <v>1233</v>
      </c>
      <c r="L153" s="33"/>
      <c r="M153" s="140" t="s">
        <v>3</v>
      </c>
      <c r="N153" s="141" t="s">
        <v>47</v>
      </c>
      <c r="P153" s="142">
        <f t="shared" si="41"/>
        <v>0</v>
      </c>
      <c r="Q153" s="142">
        <v>0</v>
      </c>
      <c r="R153" s="142">
        <f t="shared" si="42"/>
        <v>0</v>
      </c>
      <c r="S153" s="142">
        <v>0</v>
      </c>
      <c r="T153" s="143">
        <f t="shared" si="43"/>
        <v>0</v>
      </c>
      <c r="AR153" s="144" t="s">
        <v>207</v>
      </c>
      <c r="AT153" s="144" t="s">
        <v>202</v>
      </c>
      <c r="AU153" s="144" t="s">
        <v>83</v>
      </c>
      <c r="AY153" s="18" t="s">
        <v>201</v>
      </c>
      <c r="BE153" s="145">
        <f t="shared" si="44"/>
        <v>0</v>
      </c>
      <c r="BF153" s="145">
        <f t="shared" si="45"/>
        <v>0</v>
      </c>
      <c r="BG153" s="145">
        <f t="shared" si="46"/>
        <v>0</v>
      </c>
      <c r="BH153" s="145">
        <f t="shared" si="47"/>
        <v>0</v>
      </c>
      <c r="BI153" s="145">
        <f t="shared" si="48"/>
        <v>0</v>
      </c>
      <c r="BJ153" s="18" t="s">
        <v>83</v>
      </c>
      <c r="BK153" s="145">
        <f t="shared" si="49"/>
        <v>0</v>
      </c>
      <c r="BL153" s="18" t="s">
        <v>207</v>
      </c>
      <c r="BM153" s="144" t="s">
        <v>1863</v>
      </c>
    </row>
    <row r="154" spans="2:65" s="11" customFormat="1" ht="25.9" customHeight="1">
      <c r="B154" s="120"/>
      <c r="D154" s="121" t="s">
        <v>75</v>
      </c>
      <c r="E154" s="122" t="s">
        <v>1731</v>
      </c>
      <c r="F154" s="122" t="s">
        <v>1732</v>
      </c>
      <c r="I154" s="123"/>
      <c r="J154" s="124">
        <f>BK154</f>
        <v>0</v>
      </c>
      <c r="L154" s="120"/>
      <c r="M154" s="125"/>
      <c r="P154" s="126">
        <f>SUM(P155:P157)</f>
        <v>0</v>
      </c>
      <c r="R154" s="126">
        <f>SUM(R155:R157)</f>
        <v>0</v>
      </c>
      <c r="T154" s="127">
        <f>SUM(T155:T157)</f>
        <v>0</v>
      </c>
      <c r="AR154" s="121" t="s">
        <v>83</v>
      </c>
      <c r="AT154" s="128" t="s">
        <v>75</v>
      </c>
      <c r="AU154" s="128" t="s">
        <v>76</v>
      </c>
      <c r="AY154" s="121" t="s">
        <v>201</v>
      </c>
      <c r="BK154" s="129">
        <f>SUM(BK155:BK157)</f>
        <v>0</v>
      </c>
    </row>
    <row r="155" spans="2:65" s="1" customFormat="1" ht="16.5" customHeight="1">
      <c r="B155" s="132"/>
      <c r="C155" s="133" t="s">
        <v>557</v>
      </c>
      <c r="D155" s="133" t="s">
        <v>202</v>
      </c>
      <c r="E155" s="134" t="s">
        <v>1864</v>
      </c>
      <c r="F155" s="135" t="s">
        <v>1865</v>
      </c>
      <c r="G155" s="136" t="s">
        <v>382</v>
      </c>
      <c r="H155" s="137">
        <v>4.7279999999999998</v>
      </c>
      <c r="I155" s="138"/>
      <c r="J155" s="139">
        <f>ROUND(I155*H155,2)</f>
        <v>0</v>
      </c>
      <c r="K155" s="135" t="s">
        <v>1233</v>
      </c>
      <c r="L155" s="33"/>
      <c r="M155" s="140" t="s">
        <v>3</v>
      </c>
      <c r="N155" s="141" t="s">
        <v>47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207</v>
      </c>
      <c r="AT155" s="144" t="s">
        <v>202</v>
      </c>
      <c r="AU155" s="144" t="s">
        <v>83</v>
      </c>
      <c r="AY155" s="18" t="s">
        <v>201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83</v>
      </c>
      <c r="BK155" s="145">
        <f>ROUND(I155*H155,2)</f>
        <v>0</v>
      </c>
      <c r="BL155" s="18" t="s">
        <v>207</v>
      </c>
      <c r="BM155" s="144" t="s">
        <v>1866</v>
      </c>
    </row>
    <row r="156" spans="2:65" s="1" customFormat="1" ht="16.5" customHeight="1">
      <c r="B156" s="132"/>
      <c r="C156" s="133" t="s">
        <v>564</v>
      </c>
      <c r="D156" s="133" t="s">
        <v>202</v>
      </c>
      <c r="E156" s="134" t="s">
        <v>1867</v>
      </c>
      <c r="F156" s="135" t="s">
        <v>1868</v>
      </c>
      <c r="G156" s="136" t="s">
        <v>382</v>
      </c>
      <c r="H156" s="137">
        <v>21.288</v>
      </c>
      <c r="I156" s="138"/>
      <c r="J156" s="139">
        <f>ROUND(I156*H156,2)</f>
        <v>0</v>
      </c>
      <c r="K156" s="135" t="s">
        <v>1233</v>
      </c>
      <c r="L156" s="33"/>
      <c r="M156" s="140" t="s">
        <v>3</v>
      </c>
      <c r="N156" s="141" t="s">
        <v>47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207</v>
      </c>
      <c r="AT156" s="144" t="s">
        <v>202</v>
      </c>
      <c r="AU156" s="144" t="s">
        <v>83</v>
      </c>
      <c r="AY156" s="18" t="s">
        <v>201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83</v>
      </c>
      <c r="BK156" s="145">
        <f>ROUND(I156*H156,2)</f>
        <v>0</v>
      </c>
      <c r="BL156" s="18" t="s">
        <v>207</v>
      </c>
      <c r="BM156" s="144" t="s">
        <v>1869</v>
      </c>
    </row>
    <row r="157" spans="2:65" s="1" customFormat="1" ht="16.5" customHeight="1">
      <c r="B157" s="132"/>
      <c r="C157" s="133" t="s">
        <v>573</v>
      </c>
      <c r="D157" s="133" t="s">
        <v>202</v>
      </c>
      <c r="E157" s="134" t="s">
        <v>1815</v>
      </c>
      <c r="F157" s="135" t="s">
        <v>1816</v>
      </c>
      <c r="G157" s="136" t="s">
        <v>275</v>
      </c>
      <c r="H157" s="137">
        <v>0.61199999999999999</v>
      </c>
      <c r="I157" s="138"/>
      <c r="J157" s="139">
        <f>ROUND(I157*H157,2)</f>
        <v>0</v>
      </c>
      <c r="K157" s="135" t="s">
        <v>1233</v>
      </c>
      <c r="L157" s="33"/>
      <c r="M157" s="192" t="s">
        <v>3</v>
      </c>
      <c r="N157" s="193" t="s">
        <v>47</v>
      </c>
      <c r="O157" s="190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AR157" s="144" t="s">
        <v>207</v>
      </c>
      <c r="AT157" s="144" t="s">
        <v>202</v>
      </c>
      <c r="AU157" s="144" t="s">
        <v>83</v>
      </c>
      <c r="AY157" s="18" t="s">
        <v>201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8" t="s">
        <v>83</v>
      </c>
      <c r="BK157" s="145">
        <f>ROUND(I157*H157,2)</f>
        <v>0</v>
      </c>
      <c r="BL157" s="18" t="s">
        <v>207</v>
      </c>
      <c r="BM157" s="144" t="s">
        <v>1870</v>
      </c>
    </row>
    <row r="158" spans="2:65" s="1" customFormat="1" ht="6.95" customHeight="1"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33"/>
    </row>
  </sheetData>
  <autoFilter ref="C93:K157" xr:uid="{00000000-0009-0000-0000-00000F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90"/>
  <sheetViews>
    <sheetView showGridLines="0" topLeftCell="A14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152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1871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1872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1873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ROUND(J100,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ROUND((SUM(BE100:BE189)),  2)</f>
        <v>0</v>
      </c>
      <c r="I37" s="94">
        <v>0.21</v>
      </c>
      <c r="J37" s="82">
        <f>ROUND(((SUM(BE100:BE189))*I37),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ROUND((SUM(BF100:BF189)),  2)</f>
        <v>0</v>
      </c>
      <c r="I38" s="94">
        <v>0.15</v>
      </c>
      <c r="J38" s="82">
        <f>ROUND(((SUM(BF100:BF189))*I38),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ROUND((SUM(BG100:BG189)),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ROUND((SUM(BH100:BH189)),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ROUND((SUM(BI100:BI189)),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1871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1872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01 - Rozvod VO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J100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1874</v>
      </c>
      <c r="E68" s="106"/>
      <c r="F68" s="106"/>
      <c r="G68" s="106"/>
      <c r="H68" s="106"/>
      <c r="I68" s="106"/>
      <c r="J68" s="107">
        <f>J101</f>
        <v>0</v>
      </c>
      <c r="L68" s="104"/>
    </row>
    <row r="69" spans="2:47" s="8" customFormat="1" ht="24.95" customHeight="1">
      <c r="B69" s="104"/>
      <c r="D69" s="105" t="s">
        <v>1875</v>
      </c>
      <c r="E69" s="106"/>
      <c r="F69" s="106"/>
      <c r="G69" s="106"/>
      <c r="H69" s="106"/>
      <c r="I69" s="106"/>
      <c r="J69" s="107">
        <f>J112</f>
        <v>0</v>
      </c>
      <c r="L69" s="104"/>
    </row>
    <row r="70" spans="2:47" s="8" customFormat="1" ht="24.95" customHeight="1">
      <c r="B70" s="104"/>
      <c r="D70" s="105" t="s">
        <v>1876</v>
      </c>
      <c r="E70" s="106"/>
      <c r="F70" s="106"/>
      <c r="G70" s="106"/>
      <c r="H70" s="106"/>
      <c r="I70" s="106"/>
      <c r="J70" s="107">
        <f>J119</f>
        <v>0</v>
      </c>
      <c r="L70" s="104"/>
    </row>
    <row r="71" spans="2:47" s="8" customFormat="1" ht="24.95" customHeight="1">
      <c r="B71" s="104"/>
      <c r="D71" s="105" t="s">
        <v>1877</v>
      </c>
      <c r="E71" s="106"/>
      <c r="F71" s="106"/>
      <c r="G71" s="106"/>
      <c r="H71" s="106"/>
      <c r="I71" s="106"/>
      <c r="J71" s="107">
        <f>J124</f>
        <v>0</v>
      </c>
      <c r="L71" s="104"/>
    </row>
    <row r="72" spans="2:47" s="8" customFormat="1" ht="24.95" customHeight="1">
      <c r="B72" s="104"/>
      <c r="D72" s="105" t="s">
        <v>1878</v>
      </c>
      <c r="E72" s="106"/>
      <c r="F72" s="106"/>
      <c r="G72" s="106"/>
      <c r="H72" s="106"/>
      <c r="I72" s="106"/>
      <c r="J72" s="107">
        <f>J128</f>
        <v>0</v>
      </c>
      <c r="L72" s="104"/>
    </row>
    <row r="73" spans="2:47" s="9" customFormat="1" ht="19.899999999999999" customHeight="1">
      <c r="B73" s="108"/>
      <c r="D73" s="109" t="s">
        <v>1879</v>
      </c>
      <c r="E73" s="110"/>
      <c r="F73" s="110"/>
      <c r="G73" s="110"/>
      <c r="H73" s="110"/>
      <c r="I73" s="110"/>
      <c r="J73" s="111">
        <f>J129</f>
        <v>0</v>
      </c>
      <c r="L73" s="108"/>
    </row>
    <row r="74" spans="2:47" s="9" customFormat="1" ht="19.899999999999999" customHeight="1">
      <c r="B74" s="108"/>
      <c r="D74" s="109" t="s">
        <v>1880</v>
      </c>
      <c r="E74" s="110"/>
      <c r="F74" s="110"/>
      <c r="G74" s="110"/>
      <c r="H74" s="110"/>
      <c r="I74" s="110"/>
      <c r="J74" s="111">
        <f>J149</f>
        <v>0</v>
      </c>
      <c r="L74" s="108"/>
    </row>
    <row r="75" spans="2:47" s="8" customFormat="1" ht="24.95" customHeight="1">
      <c r="B75" s="104"/>
      <c r="D75" s="105" t="s">
        <v>1881</v>
      </c>
      <c r="E75" s="106"/>
      <c r="F75" s="106"/>
      <c r="G75" s="106"/>
      <c r="H75" s="106"/>
      <c r="I75" s="106"/>
      <c r="J75" s="107">
        <f>J172</f>
        <v>0</v>
      </c>
      <c r="L75" s="104"/>
    </row>
    <row r="76" spans="2:47" s="8" customFormat="1" ht="24.95" customHeight="1">
      <c r="B76" s="104"/>
      <c r="D76" s="105" t="s">
        <v>1882</v>
      </c>
      <c r="E76" s="106"/>
      <c r="F76" s="106"/>
      <c r="G76" s="106"/>
      <c r="H76" s="106"/>
      <c r="I76" s="106"/>
      <c r="J76" s="107">
        <f>J180</f>
        <v>0</v>
      </c>
      <c r="L76" s="104"/>
    </row>
    <row r="77" spans="2:47" s="1" customFormat="1" ht="21.75" customHeight="1">
      <c r="B77" s="33"/>
      <c r="L77" s="33"/>
    </row>
    <row r="78" spans="2:47" s="1" customFormat="1" ht="6.95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3"/>
    </row>
    <row r="82" spans="2:12" s="1" customFormat="1" ht="6.95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33"/>
    </row>
    <row r="83" spans="2:12" s="1" customFormat="1" ht="24.95" customHeight="1">
      <c r="B83" s="33"/>
      <c r="C83" s="22" t="s">
        <v>186</v>
      </c>
      <c r="L83" s="33"/>
    </row>
    <row r="84" spans="2:12" s="1" customFormat="1" ht="6.95" customHeight="1">
      <c r="B84" s="33"/>
      <c r="L84" s="33"/>
    </row>
    <row r="85" spans="2:12" s="1" customFormat="1" ht="12" customHeight="1">
      <c r="B85" s="33"/>
      <c r="C85" s="28" t="s">
        <v>17</v>
      </c>
      <c r="L85" s="33"/>
    </row>
    <row r="86" spans="2:12" s="1" customFormat="1" ht="16.5" customHeight="1">
      <c r="B86" s="33"/>
      <c r="E86" s="323" t="str">
        <f>E7</f>
        <v>H-blok - výstavba BD v areálu bývalého Moravolenu Hanušovice</v>
      </c>
      <c r="F86" s="324"/>
      <c r="G86" s="324"/>
      <c r="H86" s="324"/>
      <c r="L86" s="33"/>
    </row>
    <row r="87" spans="2:12" ht="12" customHeight="1">
      <c r="B87" s="21"/>
      <c r="C87" s="28" t="s">
        <v>169</v>
      </c>
      <c r="L87" s="21"/>
    </row>
    <row r="88" spans="2:12" ht="16.5" customHeight="1">
      <c r="B88" s="21"/>
      <c r="E88" s="323" t="s">
        <v>1871</v>
      </c>
      <c r="F88" s="288"/>
      <c r="G88" s="288"/>
      <c r="H88" s="288"/>
      <c r="L88" s="21"/>
    </row>
    <row r="89" spans="2:12" ht="12" customHeight="1">
      <c r="B89" s="21"/>
      <c r="C89" s="28" t="s">
        <v>171</v>
      </c>
      <c r="L89" s="21"/>
    </row>
    <row r="90" spans="2:12" s="1" customFormat="1" ht="16.5" customHeight="1">
      <c r="B90" s="33"/>
      <c r="E90" s="307" t="s">
        <v>1872</v>
      </c>
      <c r="F90" s="325"/>
      <c r="G90" s="325"/>
      <c r="H90" s="325"/>
      <c r="L90" s="33"/>
    </row>
    <row r="91" spans="2:12" s="1" customFormat="1" ht="12" customHeight="1">
      <c r="B91" s="33"/>
      <c r="C91" s="28" t="s">
        <v>173</v>
      </c>
      <c r="L91" s="33"/>
    </row>
    <row r="92" spans="2:12" s="1" customFormat="1" ht="16.5" customHeight="1">
      <c r="B92" s="33"/>
      <c r="E92" s="319" t="str">
        <f>E13</f>
        <v>01 - Rozvod VO</v>
      </c>
      <c r="F92" s="325"/>
      <c r="G92" s="325"/>
      <c r="H92" s="325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21</v>
      </c>
      <c r="F94" s="26" t="str">
        <f>F16</f>
        <v>k.ú. Hanušovice</v>
      </c>
      <c r="I94" s="28" t="s">
        <v>23</v>
      </c>
      <c r="J94" s="50" t="str">
        <f>IF(J16="","",J16)</f>
        <v>10. 6. 2022</v>
      </c>
      <c r="L94" s="33"/>
    </row>
    <row r="95" spans="2:12" s="1" customFormat="1" ht="6.95" customHeight="1">
      <c r="B95" s="33"/>
      <c r="L95" s="33"/>
    </row>
    <row r="96" spans="2:12" s="1" customFormat="1" ht="15.2" customHeight="1">
      <c r="B96" s="33"/>
      <c r="C96" s="28" t="s">
        <v>25</v>
      </c>
      <c r="F96" s="26" t="str">
        <f>E19</f>
        <v>Město Hanušovice</v>
      </c>
      <c r="I96" s="28" t="s">
        <v>33</v>
      </c>
      <c r="J96" s="31" t="str">
        <f>E25</f>
        <v>Cekr CZ s.r.o.</v>
      </c>
      <c r="L96" s="33"/>
    </row>
    <row r="97" spans="2:65" s="1" customFormat="1" ht="25.7" customHeight="1">
      <c r="B97" s="33"/>
      <c r="C97" s="28" t="s">
        <v>31</v>
      </c>
      <c r="F97" s="26" t="str">
        <f>IF(E22="","",E22)</f>
        <v>Vyplň údaj</v>
      </c>
      <c r="I97" s="28" t="s">
        <v>38</v>
      </c>
      <c r="J97" s="31" t="str">
        <f>E28</f>
        <v>Jan Zamykal, CS ÚRS 2022 01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12"/>
      <c r="C99" s="113" t="s">
        <v>187</v>
      </c>
      <c r="D99" s="114" t="s">
        <v>61</v>
      </c>
      <c r="E99" s="114" t="s">
        <v>57</v>
      </c>
      <c r="F99" s="114" t="s">
        <v>58</v>
      </c>
      <c r="G99" s="114" t="s">
        <v>188</v>
      </c>
      <c r="H99" s="114" t="s">
        <v>189</v>
      </c>
      <c r="I99" s="114" t="s">
        <v>190</v>
      </c>
      <c r="J99" s="114" t="s">
        <v>177</v>
      </c>
      <c r="K99" s="115" t="s">
        <v>191</v>
      </c>
      <c r="L99" s="112"/>
      <c r="M99" s="56" t="s">
        <v>3</v>
      </c>
      <c r="N99" s="57" t="s">
        <v>46</v>
      </c>
      <c r="O99" s="57" t="s">
        <v>192</v>
      </c>
      <c r="P99" s="57" t="s">
        <v>193</v>
      </c>
      <c r="Q99" s="57" t="s">
        <v>194</v>
      </c>
      <c r="R99" s="57" t="s">
        <v>195</v>
      </c>
      <c r="S99" s="57" t="s">
        <v>196</v>
      </c>
      <c r="T99" s="58" t="s">
        <v>197</v>
      </c>
    </row>
    <row r="100" spans="2:65" s="1" customFormat="1" ht="22.9" customHeight="1">
      <c r="B100" s="33"/>
      <c r="C100" s="61" t="s">
        <v>198</v>
      </c>
      <c r="J100" s="116">
        <f>BK100</f>
        <v>0</v>
      </c>
      <c r="L100" s="33"/>
      <c r="M100" s="59"/>
      <c r="N100" s="51"/>
      <c r="O100" s="51"/>
      <c r="P100" s="117">
        <f>P101+P112+P119+P124+P128+P172+P180</f>
        <v>0</v>
      </c>
      <c r="Q100" s="51"/>
      <c r="R100" s="117">
        <f>R101+R112+R119+R124+R128+R172+R180</f>
        <v>7000</v>
      </c>
      <c r="S100" s="51"/>
      <c r="T100" s="118">
        <f>T101+T112+T119+T124+T128+T172+T180</f>
        <v>0</v>
      </c>
      <c r="AT100" s="18" t="s">
        <v>75</v>
      </c>
      <c r="AU100" s="18" t="s">
        <v>178</v>
      </c>
      <c r="BK100" s="119">
        <f>BK101+BK112+BK119+BK124+BK128+BK172+BK180</f>
        <v>0</v>
      </c>
    </row>
    <row r="101" spans="2:65" s="11" customFormat="1" ht="25.9" customHeight="1">
      <c r="B101" s="120"/>
      <c r="D101" s="121" t="s">
        <v>75</v>
      </c>
      <c r="E101" s="122" t="s">
        <v>1883</v>
      </c>
      <c r="F101" s="122" t="s">
        <v>1884</v>
      </c>
      <c r="I101" s="123"/>
      <c r="J101" s="124">
        <f>BK101</f>
        <v>0</v>
      </c>
      <c r="L101" s="120"/>
      <c r="M101" s="125"/>
      <c r="P101" s="126">
        <f>SUM(P102:P111)</f>
        <v>0</v>
      </c>
      <c r="R101" s="126">
        <f>SUM(R102:R111)</f>
        <v>0</v>
      </c>
      <c r="T101" s="127">
        <f>SUM(T102:T111)</f>
        <v>0</v>
      </c>
      <c r="AR101" s="121" t="s">
        <v>83</v>
      </c>
      <c r="AT101" s="128" t="s">
        <v>75</v>
      </c>
      <c r="AU101" s="128" t="s">
        <v>76</v>
      </c>
      <c r="AY101" s="121" t="s">
        <v>201</v>
      </c>
      <c r="BK101" s="129">
        <f>SUM(BK102:BK111)</f>
        <v>0</v>
      </c>
    </row>
    <row r="102" spans="2:65" s="1" customFormat="1" ht="24.2" customHeight="1">
      <c r="B102" s="132"/>
      <c r="C102" s="133" t="s">
        <v>83</v>
      </c>
      <c r="D102" s="133" t="s">
        <v>202</v>
      </c>
      <c r="E102" s="134" t="s">
        <v>1885</v>
      </c>
      <c r="F102" s="135" t="s">
        <v>1886</v>
      </c>
      <c r="G102" s="136" t="s">
        <v>500</v>
      </c>
      <c r="H102" s="137">
        <v>720</v>
      </c>
      <c r="I102" s="138"/>
      <c r="J102" s="139">
        <f>ROUND(I102*H102,2)</f>
        <v>0</v>
      </c>
      <c r="K102" s="135" t="s">
        <v>206</v>
      </c>
      <c r="L102" s="33"/>
      <c r="M102" s="140" t="s">
        <v>3</v>
      </c>
      <c r="N102" s="141" t="s">
        <v>47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207</v>
      </c>
      <c r="AT102" s="144" t="s">
        <v>202</v>
      </c>
      <c r="AU102" s="144" t="s">
        <v>83</v>
      </c>
      <c r="AY102" s="18" t="s">
        <v>201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83</v>
      </c>
      <c r="BK102" s="145">
        <f>ROUND(I102*H102,2)</f>
        <v>0</v>
      </c>
      <c r="BL102" s="18" t="s">
        <v>207</v>
      </c>
      <c r="BM102" s="144" t="s">
        <v>1887</v>
      </c>
    </row>
    <row r="103" spans="2:65" s="1" customFormat="1">
      <c r="B103" s="33"/>
      <c r="D103" s="146" t="s">
        <v>209</v>
      </c>
      <c r="F103" s="147" t="s">
        <v>1888</v>
      </c>
      <c r="I103" s="148"/>
      <c r="L103" s="33"/>
      <c r="M103" s="149"/>
      <c r="T103" s="53"/>
      <c r="AT103" s="18" t="s">
        <v>209</v>
      </c>
      <c r="AU103" s="18" t="s">
        <v>83</v>
      </c>
    </row>
    <row r="104" spans="2:65" s="1" customFormat="1" ht="16.5" customHeight="1">
      <c r="B104" s="132"/>
      <c r="C104" s="178" t="s">
        <v>85</v>
      </c>
      <c r="D104" s="178" t="s">
        <v>272</v>
      </c>
      <c r="E104" s="179" t="s">
        <v>1889</v>
      </c>
      <c r="F104" s="180" t="s">
        <v>1890</v>
      </c>
      <c r="G104" s="181" t="s">
        <v>1891</v>
      </c>
      <c r="H104" s="182">
        <v>684</v>
      </c>
      <c r="I104" s="183"/>
      <c r="J104" s="184">
        <f>ROUND(I104*H104,2)</f>
        <v>0</v>
      </c>
      <c r="K104" s="180" t="s">
        <v>276</v>
      </c>
      <c r="L104" s="185"/>
      <c r="M104" s="186" t="s">
        <v>3</v>
      </c>
      <c r="N104" s="187" t="s">
        <v>47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441</v>
      </c>
      <c r="AT104" s="144" t="s">
        <v>272</v>
      </c>
      <c r="AU104" s="144" t="s">
        <v>83</v>
      </c>
      <c r="AY104" s="18" t="s">
        <v>201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83</v>
      </c>
      <c r="BK104" s="145">
        <f>ROUND(I104*H104,2)</f>
        <v>0</v>
      </c>
      <c r="BL104" s="18" t="s">
        <v>340</v>
      </c>
      <c r="BM104" s="144" t="s">
        <v>1892</v>
      </c>
    </row>
    <row r="105" spans="2:65" s="1" customFormat="1" ht="16.5" customHeight="1">
      <c r="B105" s="132"/>
      <c r="C105" s="178" t="s">
        <v>93</v>
      </c>
      <c r="D105" s="178" t="s">
        <v>272</v>
      </c>
      <c r="E105" s="179" t="s">
        <v>1893</v>
      </c>
      <c r="F105" s="180" t="s">
        <v>1894</v>
      </c>
      <c r="G105" s="181" t="s">
        <v>1891</v>
      </c>
      <c r="H105" s="182">
        <v>7.2</v>
      </c>
      <c r="I105" s="183"/>
      <c r="J105" s="184">
        <f>ROUND(I105*H105,2)</f>
        <v>0</v>
      </c>
      <c r="K105" s="180" t="s">
        <v>276</v>
      </c>
      <c r="L105" s="185"/>
      <c r="M105" s="186" t="s">
        <v>3</v>
      </c>
      <c r="N105" s="187" t="s">
        <v>47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441</v>
      </c>
      <c r="AT105" s="144" t="s">
        <v>272</v>
      </c>
      <c r="AU105" s="144" t="s">
        <v>83</v>
      </c>
      <c r="AY105" s="18" t="s">
        <v>201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83</v>
      </c>
      <c r="BK105" s="145">
        <f>ROUND(I105*H105,2)</f>
        <v>0</v>
      </c>
      <c r="BL105" s="18" t="s">
        <v>340</v>
      </c>
      <c r="BM105" s="144" t="s">
        <v>1895</v>
      </c>
    </row>
    <row r="106" spans="2:65" s="1" customFormat="1" ht="24.2" customHeight="1">
      <c r="B106" s="132"/>
      <c r="C106" s="133" t="s">
        <v>207</v>
      </c>
      <c r="D106" s="133" t="s">
        <v>202</v>
      </c>
      <c r="E106" s="134" t="s">
        <v>1896</v>
      </c>
      <c r="F106" s="135" t="s">
        <v>1897</v>
      </c>
      <c r="G106" s="136" t="s">
        <v>500</v>
      </c>
      <c r="H106" s="137">
        <v>102</v>
      </c>
      <c r="I106" s="138"/>
      <c r="J106" s="139">
        <f>ROUND(I106*H106,2)</f>
        <v>0</v>
      </c>
      <c r="K106" s="135" t="s">
        <v>206</v>
      </c>
      <c r="L106" s="33"/>
      <c r="M106" s="140" t="s">
        <v>3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207</v>
      </c>
      <c r="AT106" s="144" t="s">
        <v>202</v>
      </c>
      <c r="AU106" s="144" t="s">
        <v>83</v>
      </c>
      <c r="AY106" s="18" t="s">
        <v>201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207</v>
      </c>
      <c r="BM106" s="144" t="s">
        <v>1898</v>
      </c>
    </row>
    <row r="107" spans="2:65" s="1" customFormat="1">
      <c r="B107" s="33"/>
      <c r="D107" s="146" t="s">
        <v>209</v>
      </c>
      <c r="F107" s="147" t="s">
        <v>1899</v>
      </c>
      <c r="I107" s="148"/>
      <c r="L107" s="33"/>
      <c r="M107" s="149"/>
      <c r="T107" s="53"/>
      <c r="AT107" s="18" t="s">
        <v>209</v>
      </c>
      <c r="AU107" s="18" t="s">
        <v>83</v>
      </c>
    </row>
    <row r="108" spans="2:65" s="1" customFormat="1" ht="16.5" customHeight="1">
      <c r="B108" s="132"/>
      <c r="C108" s="178" t="s">
        <v>247</v>
      </c>
      <c r="D108" s="178" t="s">
        <v>272</v>
      </c>
      <c r="E108" s="179" t="s">
        <v>1900</v>
      </c>
      <c r="F108" s="180" t="s">
        <v>1901</v>
      </c>
      <c r="G108" s="181" t="s">
        <v>1891</v>
      </c>
      <c r="H108" s="182">
        <v>63.24</v>
      </c>
      <c r="I108" s="183"/>
      <c r="J108" s="184">
        <f>ROUND(I108*H108,2)</f>
        <v>0</v>
      </c>
      <c r="K108" s="180" t="s">
        <v>276</v>
      </c>
      <c r="L108" s="185"/>
      <c r="M108" s="186" t="s">
        <v>3</v>
      </c>
      <c r="N108" s="187" t="s">
        <v>47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441</v>
      </c>
      <c r="AT108" s="144" t="s">
        <v>272</v>
      </c>
      <c r="AU108" s="144" t="s">
        <v>83</v>
      </c>
      <c r="AY108" s="18" t="s">
        <v>201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8" t="s">
        <v>83</v>
      </c>
      <c r="BK108" s="145">
        <f>ROUND(I108*H108,2)</f>
        <v>0</v>
      </c>
      <c r="BL108" s="18" t="s">
        <v>340</v>
      </c>
      <c r="BM108" s="144" t="s">
        <v>1902</v>
      </c>
    </row>
    <row r="109" spans="2:65" s="1" customFormat="1" ht="16.5" customHeight="1">
      <c r="B109" s="132"/>
      <c r="C109" s="133" t="s">
        <v>257</v>
      </c>
      <c r="D109" s="133" t="s">
        <v>202</v>
      </c>
      <c r="E109" s="134" t="s">
        <v>1903</v>
      </c>
      <c r="F109" s="135" t="s">
        <v>1904</v>
      </c>
      <c r="G109" s="136" t="s">
        <v>382</v>
      </c>
      <c r="H109" s="137">
        <v>60</v>
      </c>
      <c r="I109" s="138"/>
      <c r="J109" s="139">
        <f>ROUND(I109*H109,2)</f>
        <v>0</v>
      </c>
      <c r="K109" s="135" t="s">
        <v>206</v>
      </c>
      <c r="L109" s="33"/>
      <c r="M109" s="140" t="s">
        <v>3</v>
      </c>
      <c r="N109" s="141" t="s">
        <v>47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340</v>
      </c>
      <c r="AT109" s="144" t="s">
        <v>202</v>
      </c>
      <c r="AU109" s="144" t="s">
        <v>83</v>
      </c>
      <c r="AY109" s="18" t="s">
        <v>201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340</v>
      </c>
      <c r="BM109" s="144" t="s">
        <v>1905</v>
      </c>
    </row>
    <row r="110" spans="2:65" s="1" customFormat="1">
      <c r="B110" s="33"/>
      <c r="D110" s="146" t="s">
        <v>209</v>
      </c>
      <c r="F110" s="147" t="s">
        <v>1906</v>
      </c>
      <c r="I110" s="148"/>
      <c r="L110" s="33"/>
      <c r="M110" s="149"/>
      <c r="T110" s="53"/>
      <c r="AT110" s="18" t="s">
        <v>209</v>
      </c>
      <c r="AU110" s="18" t="s">
        <v>83</v>
      </c>
    </row>
    <row r="111" spans="2:65" s="1" customFormat="1" ht="16.5" customHeight="1">
      <c r="B111" s="132"/>
      <c r="C111" s="178" t="s">
        <v>263</v>
      </c>
      <c r="D111" s="178" t="s">
        <v>272</v>
      </c>
      <c r="E111" s="179" t="s">
        <v>1907</v>
      </c>
      <c r="F111" s="180" t="s">
        <v>1908</v>
      </c>
      <c r="G111" s="181" t="s">
        <v>1909</v>
      </c>
      <c r="H111" s="182">
        <v>60</v>
      </c>
      <c r="I111" s="183"/>
      <c r="J111" s="184">
        <f>ROUND(I111*H111,2)</f>
        <v>0</v>
      </c>
      <c r="K111" s="180" t="s">
        <v>276</v>
      </c>
      <c r="L111" s="185"/>
      <c r="M111" s="186" t="s">
        <v>3</v>
      </c>
      <c r="N111" s="187" t="s">
        <v>47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441</v>
      </c>
      <c r="AT111" s="144" t="s">
        <v>272</v>
      </c>
      <c r="AU111" s="144" t="s">
        <v>83</v>
      </c>
      <c r="AY111" s="18" t="s">
        <v>201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83</v>
      </c>
      <c r="BK111" s="145">
        <f>ROUND(I111*H111,2)</f>
        <v>0</v>
      </c>
      <c r="BL111" s="18" t="s">
        <v>340</v>
      </c>
      <c r="BM111" s="144" t="s">
        <v>1910</v>
      </c>
    </row>
    <row r="112" spans="2:65" s="11" customFormat="1" ht="25.9" customHeight="1">
      <c r="B112" s="120"/>
      <c r="D112" s="121" t="s">
        <v>75</v>
      </c>
      <c r="E112" s="122" t="s">
        <v>1911</v>
      </c>
      <c r="F112" s="122" t="s">
        <v>1912</v>
      </c>
      <c r="I112" s="123"/>
      <c r="J112" s="124">
        <f>BK112</f>
        <v>0</v>
      </c>
      <c r="L112" s="120"/>
      <c r="M112" s="125"/>
      <c r="P112" s="126">
        <f>SUM(P113:P118)</f>
        <v>0</v>
      </c>
      <c r="R112" s="126">
        <f>SUM(R113:R118)</f>
        <v>0</v>
      </c>
      <c r="T112" s="127">
        <f>SUM(T113:T118)</f>
        <v>0</v>
      </c>
      <c r="AR112" s="121" t="s">
        <v>83</v>
      </c>
      <c r="AT112" s="128" t="s">
        <v>75</v>
      </c>
      <c r="AU112" s="128" t="s">
        <v>76</v>
      </c>
      <c r="AY112" s="121" t="s">
        <v>201</v>
      </c>
      <c r="BK112" s="129">
        <f>SUM(BK113:BK118)</f>
        <v>0</v>
      </c>
    </row>
    <row r="113" spans="2:65" s="1" customFormat="1" ht="24.2" customHeight="1">
      <c r="B113" s="132"/>
      <c r="C113" s="133" t="s">
        <v>271</v>
      </c>
      <c r="D113" s="133" t="s">
        <v>202</v>
      </c>
      <c r="E113" s="134" t="s">
        <v>1913</v>
      </c>
      <c r="F113" s="135" t="s">
        <v>1914</v>
      </c>
      <c r="G113" s="136" t="s">
        <v>500</v>
      </c>
      <c r="H113" s="137">
        <v>12</v>
      </c>
      <c r="I113" s="138"/>
      <c r="J113" s="139">
        <f>ROUND(I113*H113,2)</f>
        <v>0</v>
      </c>
      <c r="K113" s="135" t="s">
        <v>206</v>
      </c>
      <c r="L113" s="33"/>
      <c r="M113" s="140" t="s">
        <v>3</v>
      </c>
      <c r="N113" s="141" t="s">
        <v>47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207</v>
      </c>
      <c r="AT113" s="144" t="s">
        <v>202</v>
      </c>
      <c r="AU113" s="144" t="s">
        <v>83</v>
      </c>
      <c r="AY113" s="18" t="s">
        <v>201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207</v>
      </c>
      <c r="BM113" s="144" t="s">
        <v>1915</v>
      </c>
    </row>
    <row r="114" spans="2:65" s="1" customFormat="1">
      <c r="B114" s="33"/>
      <c r="D114" s="146" t="s">
        <v>209</v>
      </c>
      <c r="F114" s="147" t="s">
        <v>1916</v>
      </c>
      <c r="I114" s="148"/>
      <c r="L114" s="33"/>
      <c r="M114" s="149"/>
      <c r="T114" s="53"/>
      <c r="AT114" s="18" t="s">
        <v>209</v>
      </c>
      <c r="AU114" s="18" t="s">
        <v>83</v>
      </c>
    </row>
    <row r="115" spans="2:65" s="1" customFormat="1" ht="16.5" customHeight="1">
      <c r="B115" s="132"/>
      <c r="C115" s="178" t="s">
        <v>282</v>
      </c>
      <c r="D115" s="178" t="s">
        <v>272</v>
      </c>
      <c r="E115" s="179" t="s">
        <v>1917</v>
      </c>
      <c r="F115" s="180" t="s">
        <v>1918</v>
      </c>
      <c r="G115" s="181" t="s">
        <v>500</v>
      </c>
      <c r="H115" s="182">
        <v>12</v>
      </c>
      <c r="I115" s="183"/>
      <c r="J115" s="184">
        <f>ROUND(I115*H115,2)</f>
        <v>0</v>
      </c>
      <c r="K115" s="180" t="s">
        <v>276</v>
      </c>
      <c r="L115" s="185"/>
      <c r="M115" s="186" t="s">
        <v>3</v>
      </c>
      <c r="N115" s="187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271</v>
      </c>
      <c r="AT115" s="144" t="s">
        <v>272</v>
      </c>
      <c r="AU115" s="144" t="s">
        <v>83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207</v>
      </c>
      <c r="BM115" s="144" t="s">
        <v>1919</v>
      </c>
    </row>
    <row r="116" spans="2:65" s="1" customFormat="1" ht="24.2" customHeight="1">
      <c r="B116" s="132"/>
      <c r="C116" s="133" t="s">
        <v>292</v>
      </c>
      <c r="D116" s="133" t="s">
        <v>202</v>
      </c>
      <c r="E116" s="134" t="s">
        <v>1920</v>
      </c>
      <c r="F116" s="135" t="s">
        <v>1921</v>
      </c>
      <c r="G116" s="136" t="s">
        <v>500</v>
      </c>
      <c r="H116" s="137">
        <v>720</v>
      </c>
      <c r="I116" s="138"/>
      <c r="J116" s="139">
        <f>ROUND(I116*H116,2)</f>
        <v>0</v>
      </c>
      <c r="K116" s="135" t="s">
        <v>206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340</v>
      </c>
      <c r="AT116" s="144" t="s">
        <v>202</v>
      </c>
      <c r="AU116" s="144" t="s">
        <v>83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340</v>
      </c>
      <c r="BM116" s="144" t="s">
        <v>1922</v>
      </c>
    </row>
    <row r="117" spans="2:65" s="1" customFormat="1">
      <c r="B117" s="33"/>
      <c r="D117" s="146" t="s">
        <v>209</v>
      </c>
      <c r="F117" s="147" t="s">
        <v>1923</v>
      </c>
      <c r="I117" s="148"/>
      <c r="L117" s="33"/>
      <c r="M117" s="149"/>
      <c r="T117" s="53"/>
      <c r="AT117" s="18" t="s">
        <v>209</v>
      </c>
      <c r="AU117" s="18" t="s">
        <v>83</v>
      </c>
    </row>
    <row r="118" spans="2:65" s="1" customFormat="1" ht="16.5" customHeight="1">
      <c r="B118" s="132"/>
      <c r="C118" s="178" t="s">
        <v>298</v>
      </c>
      <c r="D118" s="178" t="s">
        <v>272</v>
      </c>
      <c r="E118" s="179" t="s">
        <v>1924</v>
      </c>
      <c r="F118" s="180" t="s">
        <v>1925</v>
      </c>
      <c r="G118" s="181" t="s">
        <v>272</v>
      </c>
      <c r="H118" s="182">
        <v>720</v>
      </c>
      <c r="I118" s="183"/>
      <c r="J118" s="184">
        <f>ROUND(I118*H118,2)</f>
        <v>0</v>
      </c>
      <c r="K118" s="180" t="s">
        <v>276</v>
      </c>
      <c r="L118" s="185"/>
      <c r="M118" s="186" t="s">
        <v>3</v>
      </c>
      <c r="N118" s="187" t="s">
        <v>47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441</v>
      </c>
      <c r="AT118" s="144" t="s">
        <v>272</v>
      </c>
      <c r="AU118" s="144" t="s">
        <v>83</v>
      </c>
      <c r="AY118" s="18" t="s">
        <v>201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83</v>
      </c>
      <c r="BK118" s="145">
        <f>ROUND(I118*H118,2)</f>
        <v>0</v>
      </c>
      <c r="BL118" s="18" t="s">
        <v>340</v>
      </c>
      <c r="BM118" s="144" t="s">
        <v>1926</v>
      </c>
    </row>
    <row r="119" spans="2:65" s="11" customFormat="1" ht="25.9" customHeight="1">
      <c r="B119" s="120"/>
      <c r="D119" s="121" t="s">
        <v>75</v>
      </c>
      <c r="E119" s="122" t="s">
        <v>1927</v>
      </c>
      <c r="F119" s="122" t="s">
        <v>1928</v>
      </c>
      <c r="I119" s="123"/>
      <c r="J119" s="124">
        <f>BK119</f>
        <v>0</v>
      </c>
      <c r="L119" s="120"/>
      <c r="M119" s="125"/>
      <c r="P119" s="126">
        <f>SUM(P120:P123)</f>
        <v>0</v>
      </c>
      <c r="R119" s="126">
        <f>SUM(R120:R123)</f>
        <v>0</v>
      </c>
      <c r="T119" s="127">
        <f>SUM(T120:T123)</f>
        <v>0</v>
      </c>
      <c r="AR119" s="121" t="s">
        <v>83</v>
      </c>
      <c r="AT119" s="128" t="s">
        <v>75</v>
      </c>
      <c r="AU119" s="128" t="s">
        <v>76</v>
      </c>
      <c r="AY119" s="121" t="s">
        <v>201</v>
      </c>
      <c r="BK119" s="129">
        <f>SUM(BK120:BK123)</f>
        <v>0</v>
      </c>
    </row>
    <row r="120" spans="2:65" s="1" customFormat="1" ht="21.75" customHeight="1">
      <c r="B120" s="132"/>
      <c r="C120" s="133" t="s">
        <v>307</v>
      </c>
      <c r="D120" s="133" t="s">
        <v>202</v>
      </c>
      <c r="E120" s="134" t="s">
        <v>1929</v>
      </c>
      <c r="F120" s="135" t="s">
        <v>1930</v>
      </c>
      <c r="G120" s="136" t="s">
        <v>382</v>
      </c>
      <c r="H120" s="137">
        <v>256</v>
      </c>
      <c r="I120" s="138"/>
      <c r="J120" s="139">
        <f>ROUND(I120*H120,2)</f>
        <v>0</v>
      </c>
      <c r="K120" s="135" t="s">
        <v>206</v>
      </c>
      <c r="L120" s="33"/>
      <c r="M120" s="140" t="s">
        <v>3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207</v>
      </c>
      <c r="AT120" s="144" t="s">
        <v>202</v>
      </c>
      <c r="AU120" s="144" t="s">
        <v>83</v>
      </c>
      <c r="AY120" s="18" t="s">
        <v>201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207</v>
      </c>
      <c r="BM120" s="144" t="s">
        <v>1931</v>
      </c>
    </row>
    <row r="121" spans="2:65" s="1" customFormat="1">
      <c r="B121" s="33"/>
      <c r="D121" s="146" t="s">
        <v>209</v>
      </c>
      <c r="F121" s="147" t="s">
        <v>1932</v>
      </c>
      <c r="I121" s="148"/>
      <c r="L121" s="33"/>
      <c r="M121" s="149"/>
      <c r="T121" s="53"/>
      <c r="AT121" s="18" t="s">
        <v>209</v>
      </c>
      <c r="AU121" s="18" t="s">
        <v>83</v>
      </c>
    </row>
    <row r="122" spans="2:65" s="1" customFormat="1" ht="21.75" customHeight="1">
      <c r="B122" s="132"/>
      <c r="C122" s="133" t="s">
        <v>318</v>
      </c>
      <c r="D122" s="133" t="s">
        <v>202</v>
      </c>
      <c r="E122" s="134" t="s">
        <v>1933</v>
      </c>
      <c r="F122" s="135" t="s">
        <v>1934</v>
      </c>
      <c r="G122" s="136" t="s">
        <v>382</v>
      </c>
      <c r="H122" s="137">
        <v>8</v>
      </c>
      <c r="I122" s="138"/>
      <c r="J122" s="139">
        <f>ROUND(I122*H122,2)</f>
        <v>0</v>
      </c>
      <c r="K122" s="135" t="s">
        <v>206</v>
      </c>
      <c r="L122" s="33"/>
      <c r="M122" s="140" t="s">
        <v>3</v>
      </c>
      <c r="N122" s="141" t="s">
        <v>47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207</v>
      </c>
      <c r="AT122" s="144" t="s">
        <v>202</v>
      </c>
      <c r="AU122" s="144" t="s">
        <v>83</v>
      </c>
      <c r="AY122" s="18" t="s">
        <v>201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83</v>
      </c>
      <c r="BK122" s="145">
        <f>ROUND(I122*H122,2)</f>
        <v>0</v>
      </c>
      <c r="BL122" s="18" t="s">
        <v>207</v>
      </c>
      <c r="BM122" s="144" t="s">
        <v>1935</v>
      </c>
    </row>
    <row r="123" spans="2:65" s="1" customFormat="1">
      <c r="B123" s="33"/>
      <c r="D123" s="146" t="s">
        <v>209</v>
      </c>
      <c r="F123" s="147" t="s">
        <v>1936</v>
      </c>
      <c r="I123" s="148"/>
      <c r="L123" s="33"/>
      <c r="M123" s="149"/>
      <c r="T123" s="53"/>
      <c r="AT123" s="18" t="s">
        <v>209</v>
      </c>
      <c r="AU123" s="18" t="s">
        <v>83</v>
      </c>
    </row>
    <row r="124" spans="2:65" s="11" customFormat="1" ht="25.9" customHeight="1">
      <c r="B124" s="120"/>
      <c r="D124" s="121" t="s">
        <v>75</v>
      </c>
      <c r="E124" s="122" t="s">
        <v>75</v>
      </c>
      <c r="F124" s="122" t="s">
        <v>1937</v>
      </c>
      <c r="I124" s="123"/>
      <c r="J124" s="124">
        <f>BK124</f>
        <v>0</v>
      </c>
      <c r="L124" s="120"/>
      <c r="M124" s="125"/>
      <c r="P124" s="126">
        <f>SUM(P125:P127)</f>
        <v>0</v>
      </c>
      <c r="R124" s="126">
        <f>SUM(R125:R127)</f>
        <v>0</v>
      </c>
      <c r="T124" s="127">
        <f>SUM(T125:T127)</f>
        <v>0</v>
      </c>
      <c r="AR124" s="121" t="s">
        <v>83</v>
      </c>
      <c r="AT124" s="128" t="s">
        <v>75</v>
      </c>
      <c r="AU124" s="128" t="s">
        <v>76</v>
      </c>
      <c r="AY124" s="121" t="s">
        <v>201</v>
      </c>
      <c r="BK124" s="129">
        <f>SUM(BK125:BK127)</f>
        <v>0</v>
      </c>
    </row>
    <row r="125" spans="2:65" s="1" customFormat="1" ht="21.75" customHeight="1">
      <c r="B125" s="132"/>
      <c r="C125" s="133" t="s">
        <v>327</v>
      </c>
      <c r="D125" s="133" t="s">
        <v>202</v>
      </c>
      <c r="E125" s="134" t="s">
        <v>1938</v>
      </c>
      <c r="F125" s="135" t="s">
        <v>1939</v>
      </c>
      <c r="G125" s="136" t="s">
        <v>500</v>
      </c>
      <c r="H125" s="137">
        <v>700</v>
      </c>
      <c r="I125" s="138"/>
      <c r="J125" s="139">
        <f>ROUND(I125*H125,2)</f>
        <v>0</v>
      </c>
      <c r="K125" s="135" t="s">
        <v>206</v>
      </c>
      <c r="L125" s="33"/>
      <c r="M125" s="140" t="s">
        <v>3</v>
      </c>
      <c r="N125" s="141" t="s">
        <v>47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1430</v>
      </c>
      <c r="AT125" s="144" t="s">
        <v>202</v>
      </c>
      <c r="AU125" s="144" t="s">
        <v>83</v>
      </c>
      <c r="AY125" s="18" t="s">
        <v>201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83</v>
      </c>
      <c r="BK125" s="145">
        <f>ROUND(I125*H125,2)</f>
        <v>0</v>
      </c>
      <c r="BL125" s="18" t="s">
        <v>1430</v>
      </c>
      <c r="BM125" s="144" t="s">
        <v>1940</v>
      </c>
    </row>
    <row r="126" spans="2:65" s="1" customFormat="1">
      <c r="B126" s="33"/>
      <c r="D126" s="146" t="s">
        <v>209</v>
      </c>
      <c r="F126" s="147" t="s">
        <v>1941</v>
      </c>
      <c r="I126" s="148"/>
      <c r="L126" s="33"/>
      <c r="M126" s="149"/>
      <c r="T126" s="53"/>
      <c r="AT126" s="18" t="s">
        <v>209</v>
      </c>
      <c r="AU126" s="18" t="s">
        <v>83</v>
      </c>
    </row>
    <row r="127" spans="2:65" s="1" customFormat="1" ht="16.5" customHeight="1">
      <c r="B127" s="132"/>
      <c r="C127" s="178" t="s">
        <v>9</v>
      </c>
      <c r="D127" s="178" t="s">
        <v>272</v>
      </c>
      <c r="E127" s="179" t="s">
        <v>1942</v>
      </c>
      <c r="F127" s="180" t="s">
        <v>1943</v>
      </c>
      <c r="G127" s="181" t="s">
        <v>272</v>
      </c>
      <c r="H127" s="182">
        <v>700</v>
      </c>
      <c r="I127" s="183"/>
      <c r="J127" s="184">
        <f>ROUND(I127*H127,2)</f>
        <v>0</v>
      </c>
      <c r="K127" s="180" t="s">
        <v>276</v>
      </c>
      <c r="L127" s="185"/>
      <c r="M127" s="186" t="s">
        <v>3</v>
      </c>
      <c r="N127" s="187" t="s">
        <v>47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441</v>
      </c>
      <c r="AT127" s="144" t="s">
        <v>272</v>
      </c>
      <c r="AU127" s="144" t="s">
        <v>83</v>
      </c>
      <c r="AY127" s="18" t="s">
        <v>201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8" t="s">
        <v>83</v>
      </c>
      <c r="BK127" s="145">
        <f>ROUND(I127*H127,2)</f>
        <v>0</v>
      </c>
      <c r="BL127" s="18" t="s">
        <v>340</v>
      </c>
      <c r="BM127" s="144" t="s">
        <v>1944</v>
      </c>
    </row>
    <row r="128" spans="2:65" s="11" customFormat="1" ht="25.9" customHeight="1">
      <c r="B128" s="120"/>
      <c r="D128" s="121" t="s">
        <v>75</v>
      </c>
      <c r="E128" s="122" t="s">
        <v>1945</v>
      </c>
      <c r="F128" s="122" t="s">
        <v>1946</v>
      </c>
      <c r="I128" s="123"/>
      <c r="J128" s="124">
        <f>BK128</f>
        <v>0</v>
      </c>
      <c r="L128" s="120"/>
      <c r="M128" s="125"/>
      <c r="P128" s="126">
        <f>P129+P149</f>
        <v>0</v>
      </c>
      <c r="R128" s="126">
        <f>R129+R149</f>
        <v>7000</v>
      </c>
      <c r="T128" s="127">
        <f>T129+T149</f>
        <v>0</v>
      </c>
      <c r="AR128" s="121" t="s">
        <v>83</v>
      </c>
      <c r="AT128" s="128" t="s">
        <v>75</v>
      </c>
      <c r="AU128" s="128" t="s">
        <v>76</v>
      </c>
      <c r="AY128" s="121" t="s">
        <v>201</v>
      </c>
      <c r="BK128" s="129">
        <f>BK129+BK149</f>
        <v>0</v>
      </c>
    </row>
    <row r="129" spans="2:65" s="11" customFormat="1" ht="22.9" customHeight="1">
      <c r="B129" s="120"/>
      <c r="D129" s="121" t="s">
        <v>75</v>
      </c>
      <c r="E129" s="130" t="s">
        <v>178</v>
      </c>
      <c r="F129" s="130" t="s">
        <v>1947</v>
      </c>
      <c r="I129" s="123"/>
      <c r="J129" s="131">
        <f>BK129</f>
        <v>0</v>
      </c>
      <c r="L129" s="120"/>
      <c r="M129" s="125"/>
      <c r="P129" s="126">
        <f>SUM(P130:P148)</f>
        <v>0</v>
      </c>
      <c r="R129" s="126">
        <f>SUM(R130:R148)</f>
        <v>6200</v>
      </c>
      <c r="T129" s="127">
        <f>SUM(T130:T148)</f>
        <v>0</v>
      </c>
      <c r="AR129" s="121" t="s">
        <v>83</v>
      </c>
      <c r="AT129" s="128" t="s">
        <v>75</v>
      </c>
      <c r="AU129" s="128" t="s">
        <v>83</v>
      </c>
      <c r="AY129" s="121" t="s">
        <v>201</v>
      </c>
      <c r="BK129" s="129">
        <f>SUM(BK130:BK148)</f>
        <v>0</v>
      </c>
    </row>
    <row r="130" spans="2:65" s="1" customFormat="1" ht="21.75" customHeight="1">
      <c r="B130" s="132"/>
      <c r="C130" s="133" t="s">
        <v>354</v>
      </c>
      <c r="D130" s="133" t="s">
        <v>202</v>
      </c>
      <c r="E130" s="134" t="s">
        <v>1948</v>
      </c>
      <c r="F130" s="135" t="s">
        <v>1949</v>
      </c>
      <c r="G130" s="136" t="s">
        <v>382</v>
      </c>
      <c r="H130" s="137">
        <v>93</v>
      </c>
      <c r="I130" s="138"/>
      <c r="J130" s="139">
        <f>ROUND(I130*H130,2)</f>
        <v>0</v>
      </c>
      <c r="K130" s="135" t="s">
        <v>206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1430</v>
      </c>
      <c r="AT130" s="144" t="s">
        <v>202</v>
      </c>
      <c r="AU130" s="144" t="s">
        <v>85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1430</v>
      </c>
      <c r="BM130" s="144" t="s">
        <v>1950</v>
      </c>
    </row>
    <row r="131" spans="2:65" s="1" customFormat="1">
      <c r="B131" s="33"/>
      <c r="D131" s="146" t="s">
        <v>209</v>
      </c>
      <c r="F131" s="147" t="s">
        <v>1951</v>
      </c>
      <c r="I131" s="148"/>
      <c r="L131" s="33"/>
      <c r="M131" s="149"/>
      <c r="T131" s="53"/>
      <c r="AT131" s="18" t="s">
        <v>209</v>
      </c>
      <c r="AU131" s="18" t="s">
        <v>85</v>
      </c>
    </row>
    <row r="132" spans="2:65" s="1" customFormat="1" ht="21.75" customHeight="1">
      <c r="B132" s="132"/>
      <c r="C132" s="133" t="s">
        <v>356</v>
      </c>
      <c r="D132" s="133" t="s">
        <v>202</v>
      </c>
      <c r="E132" s="134" t="s">
        <v>1952</v>
      </c>
      <c r="F132" s="135" t="s">
        <v>1953</v>
      </c>
      <c r="G132" s="136" t="s">
        <v>382</v>
      </c>
      <c r="H132" s="137">
        <v>62</v>
      </c>
      <c r="I132" s="138"/>
      <c r="J132" s="139">
        <f>ROUND(I132*H132,2)</f>
        <v>0</v>
      </c>
      <c r="K132" s="135" t="s">
        <v>206</v>
      </c>
      <c r="L132" s="33"/>
      <c r="M132" s="140" t="s">
        <v>3</v>
      </c>
      <c r="N132" s="141" t="s">
        <v>47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1430</v>
      </c>
      <c r="AT132" s="144" t="s">
        <v>202</v>
      </c>
      <c r="AU132" s="144" t="s">
        <v>85</v>
      </c>
      <c r="AY132" s="18" t="s">
        <v>201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83</v>
      </c>
      <c r="BK132" s="145">
        <f>ROUND(I132*H132,2)</f>
        <v>0</v>
      </c>
      <c r="BL132" s="18" t="s">
        <v>1430</v>
      </c>
      <c r="BM132" s="144" t="s">
        <v>1954</v>
      </c>
    </row>
    <row r="133" spans="2:65" s="1" customFormat="1">
      <c r="B133" s="33"/>
      <c r="D133" s="146" t="s">
        <v>209</v>
      </c>
      <c r="F133" s="147" t="s">
        <v>1955</v>
      </c>
      <c r="I133" s="148"/>
      <c r="L133" s="33"/>
      <c r="M133" s="149"/>
      <c r="T133" s="53"/>
      <c r="AT133" s="18" t="s">
        <v>209</v>
      </c>
      <c r="AU133" s="18" t="s">
        <v>85</v>
      </c>
    </row>
    <row r="134" spans="2:65" s="1" customFormat="1" ht="16.5" customHeight="1">
      <c r="B134" s="132"/>
      <c r="C134" s="133" t="s">
        <v>340</v>
      </c>
      <c r="D134" s="133" t="s">
        <v>202</v>
      </c>
      <c r="E134" s="134" t="s">
        <v>1956</v>
      </c>
      <c r="F134" s="135" t="s">
        <v>1957</v>
      </c>
      <c r="G134" s="136" t="s">
        <v>382</v>
      </c>
      <c r="H134" s="137">
        <v>31</v>
      </c>
      <c r="I134" s="138"/>
      <c r="J134" s="139">
        <f>ROUND(I134*H134,2)</f>
        <v>0</v>
      </c>
      <c r="K134" s="135" t="s">
        <v>206</v>
      </c>
      <c r="L134" s="33"/>
      <c r="M134" s="140" t="s">
        <v>3</v>
      </c>
      <c r="N134" s="141" t="s">
        <v>47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1430</v>
      </c>
      <c r="AT134" s="144" t="s">
        <v>202</v>
      </c>
      <c r="AU134" s="144" t="s">
        <v>85</v>
      </c>
      <c r="AY134" s="18" t="s">
        <v>201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1430</v>
      </c>
      <c r="BM134" s="144" t="s">
        <v>1958</v>
      </c>
    </row>
    <row r="135" spans="2:65" s="1" customFormat="1">
      <c r="B135" s="33"/>
      <c r="D135" s="146" t="s">
        <v>209</v>
      </c>
      <c r="F135" s="147" t="s">
        <v>1959</v>
      </c>
      <c r="I135" s="148"/>
      <c r="L135" s="33"/>
      <c r="M135" s="149"/>
      <c r="T135" s="53"/>
      <c r="AT135" s="18" t="s">
        <v>209</v>
      </c>
      <c r="AU135" s="18" t="s">
        <v>85</v>
      </c>
    </row>
    <row r="136" spans="2:65" s="1" customFormat="1" ht="16.5" customHeight="1">
      <c r="B136" s="132"/>
      <c r="C136" s="133" t="s">
        <v>347</v>
      </c>
      <c r="D136" s="133" t="s">
        <v>202</v>
      </c>
      <c r="E136" s="134" t="s">
        <v>1960</v>
      </c>
      <c r="F136" s="135" t="s">
        <v>1961</v>
      </c>
      <c r="G136" s="136" t="s">
        <v>382</v>
      </c>
      <c r="H136" s="137">
        <v>31</v>
      </c>
      <c r="I136" s="138"/>
      <c r="J136" s="139">
        <f>ROUND(I136*H136,2)</f>
        <v>0</v>
      </c>
      <c r="K136" s="135" t="s">
        <v>206</v>
      </c>
      <c r="L136" s="33"/>
      <c r="M136" s="140" t="s">
        <v>3</v>
      </c>
      <c r="N136" s="141" t="s">
        <v>47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1430</v>
      </c>
      <c r="AT136" s="144" t="s">
        <v>202</v>
      </c>
      <c r="AU136" s="144" t="s">
        <v>85</v>
      </c>
      <c r="AY136" s="18" t="s">
        <v>201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83</v>
      </c>
      <c r="BK136" s="145">
        <f>ROUND(I136*H136,2)</f>
        <v>0</v>
      </c>
      <c r="BL136" s="18" t="s">
        <v>1430</v>
      </c>
      <c r="BM136" s="144" t="s">
        <v>1962</v>
      </c>
    </row>
    <row r="137" spans="2:65" s="1" customFormat="1">
      <c r="B137" s="33"/>
      <c r="D137" s="146" t="s">
        <v>209</v>
      </c>
      <c r="F137" s="147" t="s">
        <v>1963</v>
      </c>
      <c r="I137" s="148"/>
      <c r="L137" s="33"/>
      <c r="M137" s="149"/>
      <c r="T137" s="53"/>
      <c r="AT137" s="18" t="s">
        <v>209</v>
      </c>
      <c r="AU137" s="18" t="s">
        <v>85</v>
      </c>
    </row>
    <row r="138" spans="2:65" s="1" customFormat="1" ht="16.5" customHeight="1">
      <c r="B138" s="132"/>
      <c r="C138" s="133" t="s">
        <v>8</v>
      </c>
      <c r="D138" s="133" t="s">
        <v>202</v>
      </c>
      <c r="E138" s="134" t="s">
        <v>1964</v>
      </c>
      <c r="F138" s="135" t="s">
        <v>1965</v>
      </c>
      <c r="G138" s="136" t="s">
        <v>500</v>
      </c>
      <c r="H138" s="137">
        <v>62</v>
      </c>
      <c r="I138" s="138"/>
      <c r="J138" s="139">
        <f>ROUND(I138*H138,2)</f>
        <v>0</v>
      </c>
      <c r="K138" s="135" t="s">
        <v>206</v>
      </c>
      <c r="L138" s="33"/>
      <c r="M138" s="140" t="s">
        <v>3</v>
      </c>
      <c r="N138" s="141" t="s">
        <v>47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1430</v>
      </c>
      <c r="AT138" s="144" t="s">
        <v>202</v>
      </c>
      <c r="AU138" s="144" t="s">
        <v>85</v>
      </c>
      <c r="AY138" s="18" t="s">
        <v>201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83</v>
      </c>
      <c r="BK138" s="145">
        <f>ROUND(I138*H138,2)</f>
        <v>0</v>
      </c>
      <c r="BL138" s="18" t="s">
        <v>1430</v>
      </c>
      <c r="BM138" s="144" t="s">
        <v>1966</v>
      </c>
    </row>
    <row r="139" spans="2:65" s="1" customFormat="1">
      <c r="B139" s="33"/>
      <c r="D139" s="146" t="s">
        <v>209</v>
      </c>
      <c r="F139" s="147" t="s">
        <v>1967</v>
      </c>
      <c r="I139" s="148"/>
      <c r="L139" s="33"/>
      <c r="M139" s="149"/>
      <c r="T139" s="53"/>
      <c r="AT139" s="18" t="s">
        <v>209</v>
      </c>
      <c r="AU139" s="18" t="s">
        <v>85</v>
      </c>
    </row>
    <row r="140" spans="2:65" s="1" customFormat="1" ht="24.2" customHeight="1">
      <c r="B140" s="132"/>
      <c r="C140" s="133" t="s">
        <v>372</v>
      </c>
      <c r="D140" s="133" t="s">
        <v>202</v>
      </c>
      <c r="E140" s="134" t="s">
        <v>1968</v>
      </c>
      <c r="F140" s="135" t="s">
        <v>1969</v>
      </c>
      <c r="G140" s="136" t="s">
        <v>500</v>
      </c>
      <c r="H140" s="137">
        <v>186</v>
      </c>
      <c r="I140" s="138"/>
      <c r="J140" s="139">
        <f>ROUND(I140*H140,2)</f>
        <v>0</v>
      </c>
      <c r="K140" s="135" t="s">
        <v>206</v>
      </c>
      <c r="L140" s="33"/>
      <c r="M140" s="140" t="s">
        <v>3</v>
      </c>
      <c r="N140" s="141" t="s">
        <v>47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1430</v>
      </c>
      <c r="AT140" s="144" t="s">
        <v>202</v>
      </c>
      <c r="AU140" s="144" t="s">
        <v>85</v>
      </c>
      <c r="AY140" s="18" t="s">
        <v>201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83</v>
      </c>
      <c r="BK140" s="145">
        <f>ROUND(I140*H140,2)</f>
        <v>0</v>
      </c>
      <c r="BL140" s="18" t="s">
        <v>1430</v>
      </c>
      <c r="BM140" s="144" t="s">
        <v>1970</v>
      </c>
    </row>
    <row r="141" spans="2:65" s="1" customFormat="1">
      <c r="B141" s="33"/>
      <c r="D141" s="146" t="s">
        <v>209</v>
      </c>
      <c r="F141" s="147" t="s">
        <v>1971</v>
      </c>
      <c r="I141" s="148"/>
      <c r="L141" s="33"/>
      <c r="M141" s="149"/>
      <c r="T141" s="53"/>
      <c r="AT141" s="18" t="s">
        <v>209</v>
      </c>
      <c r="AU141" s="18" t="s">
        <v>85</v>
      </c>
    </row>
    <row r="142" spans="2:65" s="1" customFormat="1" ht="24.2" customHeight="1">
      <c r="B142" s="132"/>
      <c r="C142" s="178" t="s">
        <v>379</v>
      </c>
      <c r="D142" s="178" t="s">
        <v>272</v>
      </c>
      <c r="E142" s="179" t="s">
        <v>1972</v>
      </c>
      <c r="F142" s="180" t="s">
        <v>1973</v>
      </c>
      <c r="G142" s="181" t="s">
        <v>1909</v>
      </c>
      <c r="H142" s="182">
        <v>31</v>
      </c>
      <c r="I142" s="183"/>
      <c r="J142" s="184">
        <f t="shared" ref="J142:J147" si="0">ROUND(I142*H142,2)</f>
        <v>0</v>
      </c>
      <c r="K142" s="180" t="s">
        <v>276</v>
      </c>
      <c r="L142" s="185"/>
      <c r="M142" s="186" t="s">
        <v>3</v>
      </c>
      <c r="N142" s="187" t="s">
        <v>47</v>
      </c>
      <c r="P142" s="142">
        <f t="shared" ref="P142:P147" si="1">O142*H142</f>
        <v>0</v>
      </c>
      <c r="Q142" s="142">
        <v>200</v>
      </c>
      <c r="R142" s="142">
        <f t="shared" ref="R142:R147" si="2">Q142*H142</f>
        <v>6200</v>
      </c>
      <c r="S142" s="142">
        <v>0</v>
      </c>
      <c r="T142" s="143">
        <f t="shared" ref="T142:T147" si="3">S142*H142</f>
        <v>0</v>
      </c>
      <c r="AR142" s="144" t="s">
        <v>441</v>
      </c>
      <c r="AT142" s="144" t="s">
        <v>272</v>
      </c>
      <c r="AU142" s="144" t="s">
        <v>85</v>
      </c>
      <c r="AY142" s="18" t="s">
        <v>201</v>
      </c>
      <c r="BE142" s="145">
        <f t="shared" ref="BE142:BE147" si="4">IF(N142="základní",J142,0)</f>
        <v>0</v>
      </c>
      <c r="BF142" s="145">
        <f t="shared" ref="BF142:BF147" si="5">IF(N142="snížená",J142,0)</f>
        <v>0</v>
      </c>
      <c r="BG142" s="145">
        <f t="shared" ref="BG142:BG147" si="6">IF(N142="zákl. přenesená",J142,0)</f>
        <v>0</v>
      </c>
      <c r="BH142" s="145">
        <f t="shared" ref="BH142:BH147" si="7">IF(N142="sníž. přenesená",J142,0)</f>
        <v>0</v>
      </c>
      <c r="BI142" s="145">
        <f t="shared" ref="BI142:BI147" si="8">IF(N142="nulová",J142,0)</f>
        <v>0</v>
      </c>
      <c r="BJ142" s="18" t="s">
        <v>83</v>
      </c>
      <c r="BK142" s="145">
        <f t="shared" ref="BK142:BK147" si="9">ROUND(I142*H142,2)</f>
        <v>0</v>
      </c>
      <c r="BL142" s="18" t="s">
        <v>340</v>
      </c>
      <c r="BM142" s="144" t="s">
        <v>1974</v>
      </c>
    </row>
    <row r="143" spans="2:65" s="1" customFormat="1" ht="16.5" customHeight="1">
      <c r="B143" s="132"/>
      <c r="C143" s="178" t="s">
        <v>389</v>
      </c>
      <c r="D143" s="178" t="s">
        <v>272</v>
      </c>
      <c r="E143" s="179" t="s">
        <v>1975</v>
      </c>
      <c r="F143" s="180" t="s">
        <v>1976</v>
      </c>
      <c r="G143" s="181" t="s">
        <v>1909</v>
      </c>
      <c r="H143" s="182">
        <v>31</v>
      </c>
      <c r="I143" s="183"/>
      <c r="J143" s="184">
        <f t="shared" si="0"/>
        <v>0</v>
      </c>
      <c r="K143" s="180" t="s">
        <v>276</v>
      </c>
      <c r="L143" s="185"/>
      <c r="M143" s="186" t="s">
        <v>3</v>
      </c>
      <c r="N143" s="187" t="s">
        <v>47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441</v>
      </c>
      <c r="AT143" s="144" t="s">
        <v>272</v>
      </c>
      <c r="AU143" s="144" t="s">
        <v>85</v>
      </c>
      <c r="AY143" s="18" t="s">
        <v>201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8" t="s">
        <v>83</v>
      </c>
      <c r="BK143" s="145">
        <f t="shared" si="9"/>
        <v>0</v>
      </c>
      <c r="BL143" s="18" t="s">
        <v>340</v>
      </c>
      <c r="BM143" s="144" t="s">
        <v>1977</v>
      </c>
    </row>
    <row r="144" spans="2:65" s="1" customFormat="1" ht="16.5" customHeight="1">
      <c r="B144" s="132"/>
      <c r="C144" s="178" t="s">
        <v>395</v>
      </c>
      <c r="D144" s="178" t="s">
        <v>272</v>
      </c>
      <c r="E144" s="179" t="s">
        <v>1978</v>
      </c>
      <c r="F144" s="180" t="s">
        <v>1979</v>
      </c>
      <c r="G144" s="181" t="s">
        <v>1909</v>
      </c>
      <c r="H144" s="182">
        <v>31</v>
      </c>
      <c r="I144" s="183"/>
      <c r="J144" s="184">
        <f t="shared" si="0"/>
        <v>0</v>
      </c>
      <c r="K144" s="180" t="s">
        <v>276</v>
      </c>
      <c r="L144" s="185"/>
      <c r="M144" s="186" t="s">
        <v>3</v>
      </c>
      <c r="N144" s="187" t="s">
        <v>47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441</v>
      </c>
      <c r="AT144" s="144" t="s">
        <v>272</v>
      </c>
      <c r="AU144" s="144" t="s">
        <v>85</v>
      </c>
      <c r="AY144" s="18" t="s">
        <v>201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8" t="s">
        <v>83</v>
      </c>
      <c r="BK144" s="145">
        <f t="shared" si="9"/>
        <v>0</v>
      </c>
      <c r="BL144" s="18" t="s">
        <v>340</v>
      </c>
      <c r="BM144" s="144" t="s">
        <v>1980</v>
      </c>
    </row>
    <row r="145" spans="2:65" s="1" customFormat="1" ht="16.5" customHeight="1">
      <c r="B145" s="132"/>
      <c r="C145" s="178" t="s">
        <v>403</v>
      </c>
      <c r="D145" s="178" t="s">
        <v>272</v>
      </c>
      <c r="E145" s="179" t="s">
        <v>1981</v>
      </c>
      <c r="F145" s="180" t="s">
        <v>1982</v>
      </c>
      <c r="G145" s="181" t="s">
        <v>272</v>
      </c>
      <c r="H145" s="182">
        <v>186</v>
      </c>
      <c r="I145" s="183"/>
      <c r="J145" s="184">
        <f t="shared" si="0"/>
        <v>0</v>
      </c>
      <c r="K145" s="180" t="s">
        <v>276</v>
      </c>
      <c r="L145" s="185"/>
      <c r="M145" s="186" t="s">
        <v>3</v>
      </c>
      <c r="N145" s="187" t="s">
        <v>47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441</v>
      </c>
      <c r="AT145" s="144" t="s">
        <v>272</v>
      </c>
      <c r="AU145" s="144" t="s">
        <v>85</v>
      </c>
      <c r="AY145" s="18" t="s">
        <v>201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8" t="s">
        <v>83</v>
      </c>
      <c r="BK145" s="145">
        <f t="shared" si="9"/>
        <v>0</v>
      </c>
      <c r="BL145" s="18" t="s">
        <v>340</v>
      </c>
      <c r="BM145" s="144" t="s">
        <v>1983</v>
      </c>
    </row>
    <row r="146" spans="2:65" s="1" customFormat="1" ht="16.5" customHeight="1">
      <c r="B146" s="132"/>
      <c r="C146" s="178" t="s">
        <v>409</v>
      </c>
      <c r="D146" s="178" t="s">
        <v>272</v>
      </c>
      <c r="E146" s="179" t="s">
        <v>1984</v>
      </c>
      <c r="F146" s="180" t="s">
        <v>1985</v>
      </c>
      <c r="G146" s="181" t="s">
        <v>272</v>
      </c>
      <c r="H146" s="182">
        <v>62</v>
      </c>
      <c r="I146" s="183"/>
      <c r="J146" s="184">
        <f t="shared" si="0"/>
        <v>0</v>
      </c>
      <c r="K146" s="180" t="s">
        <v>276</v>
      </c>
      <c r="L146" s="185"/>
      <c r="M146" s="186" t="s">
        <v>3</v>
      </c>
      <c r="N146" s="187" t="s">
        <v>47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441</v>
      </c>
      <c r="AT146" s="144" t="s">
        <v>272</v>
      </c>
      <c r="AU146" s="144" t="s">
        <v>85</v>
      </c>
      <c r="AY146" s="18" t="s">
        <v>201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8" t="s">
        <v>83</v>
      </c>
      <c r="BK146" s="145">
        <f t="shared" si="9"/>
        <v>0</v>
      </c>
      <c r="BL146" s="18" t="s">
        <v>340</v>
      </c>
      <c r="BM146" s="144" t="s">
        <v>1986</v>
      </c>
    </row>
    <row r="147" spans="2:65" s="1" customFormat="1" ht="16.5" customHeight="1">
      <c r="B147" s="132"/>
      <c r="C147" s="133" t="s">
        <v>352</v>
      </c>
      <c r="D147" s="133" t="s">
        <v>202</v>
      </c>
      <c r="E147" s="134" t="s">
        <v>1987</v>
      </c>
      <c r="F147" s="135" t="s">
        <v>1988</v>
      </c>
      <c r="G147" s="136" t="s">
        <v>382</v>
      </c>
      <c r="H147" s="137">
        <v>31</v>
      </c>
      <c r="I147" s="138"/>
      <c r="J147" s="139">
        <f t="shared" si="0"/>
        <v>0</v>
      </c>
      <c r="K147" s="135" t="s">
        <v>206</v>
      </c>
      <c r="L147" s="33"/>
      <c r="M147" s="140" t="s">
        <v>3</v>
      </c>
      <c r="N147" s="141" t="s">
        <v>47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1430</v>
      </c>
      <c r="AT147" s="144" t="s">
        <v>202</v>
      </c>
      <c r="AU147" s="144" t="s">
        <v>85</v>
      </c>
      <c r="AY147" s="18" t="s">
        <v>201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8" t="s">
        <v>83</v>
      </c>
      <c r="BK147" s="145">
        <f t="shared" si="9"/>
        <v>0</v>
      </c>
      <c r="BL147" s="18" t="s">
        <v>1430</v>
      </c>
      <c r="BM147" s="144" t="s">
        <v>1989</v>
      </c>
    </row>
    <row r="148" spans="2:65" s="1" customFormat="1">
      <c r="B148" s="33"/>
      <c r="D148" s="146" t="s">
        <v>209</v>
      </c>
      <c r="F148" s="147" t="s">
        <v>1990</v>
      </c>
      <c r="I148" s="148"/>
      <c r="L148" s="33"/>
      <c r="M148" s="149"/>
      <c r="T148" s="53"/>
      <c r="AT148" s="18" t="s">
        <v>209</v>
      </c>
      <c r="AU148" s="18" t="s">
        <v>85</v>
      </c>
    </row>
    <row r="149" spans="2:65" s="11" customFormat="1" ht="22.9" customHeight="1">
      <c r="B149" s="120"/>
      <c r="D149" s="121" t="s">
        <v>75</v>
      </c>
      <c r="E149" s="130" t="s">
        <v>1991</v>
      </c>
      <c r="F149" s="130" t="s">
        <v>1992</v>
      </c>
      <c r="I149" s="123"/>
      <c r="J149" s="131">
        <f>BK149</f>
        <v>0</v>
      </c>
      <c r="L149" s="120"/>
      <c r="M149" s="125"/>
      <c r="P149" s="126">
        <f>SUM(P150:P171)</f>
        <v>0</v>
      </c>
      <c r="R149" s="126">
        <f>SUM(R150:R171)</f>
        <v>800</v>
      </c>
      <c r="T149" s="127">
        <f>SUM(T150:T171)</f>
        <v>0</v>
      </c>
      <c r="AR149" s="121" t="s">
        <v>83</v>
      </c>
      <c r="AT149" s="128" t="s">
        <v>75</v>
      </c>
      <c r="AU149" s="128" t="s">
        <v>83</v>
      </c>
      <c r="AY149" s="121" t="s">
        <v>201</v>
      </c>
      <c r="BK149" s="129">
        <f>SUM(BK150:BK171)</f>
        <v>0</v>
      </c>
    </row>
    <row r="150" spans="2:65" s="1" customFormat="1" ht="21.75" customHeight="1">
      <c r="B150" s="132"/>
      <c r="C150" s="133" t="s">
        <v>441</v>
      </c>
      <c r="D150" s="133" t="s">
        <v>202</v>
      </c>
      <c r="E150" s="134" t="s">
        <v>1948</v>
      </c>
      <c r="F150" s="135" t="s">
        <v>1949</v>
      </c>
      <c r="G150" s="136" t="s">
        <v>382</v>
      </c>
      <c r="H150" s="137">
        <v>12</v>
      </c>
      <c r="I150" s="138"/>
      <c r="J150" s="139">
        <f>ROUND(I150*H150,2)</f>
        <v>0</v>
      </c>
      <c r="K150" s="135" t="s">
        <v>206</v>
      </c>
      <c r="L150" s="33"/>
      <c r="M150" s="140" t="s">
        <v>3</v>
      </c>
      <c r="N150" s="141" t="s">
        <v>47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1430</v>
      </c>
      <c r="AT150" s="144" t="s">
        <v>202</v>
      </c>
      <c r="AU150" s="144" t="s">
        <v>85</v>
      </c>
      <c r="AY150" s="18" t="s">
        <v>201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83</v>
      </c>
      <c r="BK150" s="145">
        <f>ROUND(I150*H150,2)</f>
        <v>0</v>
      </c>
      <c r="BL150" s="18" t="s">
        <v>1430</v>
      </c>
      <c r="BM150" s="144" t="s">
        <v>1993</v>
      </c>
    </row>
    <row r="151" spans="2:65" s="1" customFormat="1">
      <c r="B151" s="33"/>
      <c r="D151" s="146" t="s">
        <v>209</v>
      </c>
      <c r="F151" s="147" t="s">
        <v>1951</v>
      </c>
      <c r="I151" s="148"/>
      <c r="L151" s="33"/>
      <c r="M151" s="149"/>
      <c r="T151" s="53"/>
      <c r="AT151" s="18" t="s">
        <v>209</v>
      </c>
      <c r="AU151" s="18" t="s">
        <v>85</v>
      </c>
    </row>
    <row r="152" spans="2:65" s="1" customFormat="1" ht="21.75" customHeight="1">
      <c r="B152" s="132"/>
      <c r="C152" s="133" t="s">
        <v>449</v>
      </c>
      <c r="D152" s="133" t="s">
        <v>202</v>
      </c>
      <c r="E152" s="134" t="s">
        <v>1952</v>
      </c>
      <c r="F152" s="135" t="s">
        <v>1953</v>
      </c>
      <c r="G152" s="136" t="s">
        <v>382</v>
      </c>
      <c r="H152" s="137">
        <v>8</v>
      </c>
      <c r="I152" s="138"/>
      <c r="J152" s="139">
        <f>ROUND(I152*H152,2)</f>
        <v>0</v>
      </c>
      <c r="K152" s="135" t="s">
        <v>206</v>
      </c>
      <c r="L152" s="33"/>
      <c r="M152" s="140" t="s">
        <v>3</v>
      </c>
      <c r="N152" s="141" t="s">
        <v>47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1430</v>
      </c>
      <c r="AT152" s="144" t="s">
        <v>202</v>
      </c>
      <c r="AU152" s="144" t="s">
        <v>85</v>
      </c>
      <c r="AY152" s="18" t="s">
        <v>201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8" t="s">
        <v>83</v>
      </c>
      <c r="BK152" s="145">
        <f>ROUND(I152*H152,2)</f>
        <v>0</v>
      </c>
      <c r="BL152" s="18" t="s">
        <v>1430</v>
      </c>
      <c r="BM152" s="144" t="s">
        <v>1994</v>
      </c>
    </row>
    <row r="153" spans="2:65" s="1" customFormat="1">
      <c r="B153" s="33"/>
      <c r="D153" s="146" t="s">
        <v>209</v>
      </c>
      <c r="F153" s="147" t="s">
        <v>1955</v>
      </c>
      <c r="I153" s="148"/>
      <c r="L153" s="33"/>
      <c r="M153" s="149"/>
      <c r="T153" s="53"/>
      <c r="AT153" s="18" t="s">
        <v>209</v>
      </c>
      <c r="AU153" s="18" t="s">
        <v>85</v>
      </c>
    </row>
    <row r="154" spans="2:65" s="1" customFormat="1" ht="16.5" customHeight="1">
      <c r="B154" s="132"/>
      <c r="C154" s="133" t="s">
        <v>415</v>
      </c>
      <c r="D154" s="133" t="s">
        <v>202</v>
      </c>
      <c r="E154" s="134" t="s">
        <v>1956</v>
      </c>
      <c r="F154" s="135" t="s">
        <v>1957</v>
      </c>
      <c r="G154" s="136" t="s">
        <v>382</v>
      </c>
      <c r="H154" s="137">
        <v>4</v>
      </c>
      <c r="I154" s="138"/>
      <c r="J154" s="139">
        <f>ROUND(I154*H154,2)</f>
        <v>0</v>
      </c>
      <c r="K154" s="135" t="s">
        <v>206</v>
      </c>
      <c r="L154" s="33"/>
      <c r="M154" s="140" t="s">
        <v>3</v>
      </c>
      <c r="N154" s="141" t="s">
        <v>47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1430</v>
      </c>
      <c r="AT154" s="144" t="s">
        <v>202</v>
      </c>
      <c r="AU154" s="144" t="s">
        <v>85</v>
      </c>
      <c r="AY154" s="18" t="s">
        <v>201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83</v>
      </c>
      <c r="BK154" s="145">
        <f>ROUND(I154*H154,2)</f>
        <v>0</v>
      </c>
      <c r="BL154" s="18" t="s">
        <v>1430</v>
      </c>
      <c r="BM154" s="144" t="s">
        <v>1995</v>
      </c>
    </row>
    <row r="155" spans="2:65" s="1" customFormat="1">
      <c r="B155" s="33"/>
      <c r="D155" s="146" t="s">
        <v>209</v>
      </c>
      <c r="F155" s="147" t="s">
        <v>1959</v>
      </c>
      <c r="I155" s="148"/>
      <c r="L155" s="33"/>
      <c r="M155" s="149"/>
      <c r="T155" s="53"/>
      <c r="AT155" s="18" t="s">
        <v>209</v>
      </c>
      <c r="AU155" s="18" t="s">
        <v>85</v>
      </c>
    </row>
    <row r="156" spans="2:65" s="1" customFormat="1" ht="16.5" customHeight="1">
      <c r="B156" s="132"/>
      <c r="C156" s="133" t="s">
        <v>421</v>
      </c>
      <c r="D156" s="133" t="s">
        <v>202</v>
      </c>
      <c r="E156" s="134" t="s">
        <v>1996</v>
      </c>
      <c r="F156" s="135" t="s">
        <v>1997</v>
      </c>
      <c r="G156" s="136" t="s">
        <v>382</v>
      </c>
      <c r="H156" s="137">
        <v>4</v>
      </c>
      <c r="I156" s="138"/>
      <c r="J156" s="139">
        <f>ROUND(I156*H156,2)</f>
        <v>0</v>
      </c>
      <c r="K156" s="135" t="s">
        <v>206</v>
      </c>
      <c r="L156" s="33"/>
      <c r="M156" s="140" t="s">
        <v>3</v>
      </c>
      <c r="N156" s="141" t="s">
        <v>47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1430</v>
      </c>
      <c r="AT156" s="144" t="s">
        <v>202</v>
      </c>
      <c r="AU156" s="144" t="s">
        <v>85</v>
      </c>
      <c r="AY156" s="18" t="s">
        <v>201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83</v>
      </c>
      <c r="BK156" s="145">
        <f>ROUND(I156*H156,2)</f>
        <v>0</v>
      </c>
      <c r="BL156" s="18" t="s">
        <v>1430</v>
      </c>
      <c r="BM156" s="144" t="s">
        <v>1998</v>
      </c>
    </row>
    <row r="157" spans="2:65" s="1" customFormat="1">
      <c r="B157" s="33"/>
      <c r="D157" s="146" t="s">
        <v>209</v>
      </c>
      <c r="F157" s="147" t="s">
        <v>1999</v>
      </c>
      <c r="I157" s="148"/>
      <c r="L157" s="33"/>
      <c r="M157" s="149"/>
      <c r="T157" s="53"/>
      <c r="AT157" s="18" t="s">
        <v>209</v>
      </c>
      <c r="AU157" s="18" t="s">
        <v>85</v>
      </c>
    </row>
    <row r="158" spans="2:65" s="1" customFormat="1" ht="16.5" customHeight="1">
      <c r="B158" s="132"/>
      <c r="C158" s="133" t="s">
        <v>427</v>
      </c>
      <c r="D158" s="133" t="s">
        <v>202</v>
      </c>
      <c r="E158" s="134" t="s">
        <v>1960</v>
      </c>
      <c r="F158" s="135" t="s">
        <v>1961</v>
      </c>
      <c r="G158" s="136" t="s">
        <v>382</v>
      </c>
      <c r="H158" s="137">
        <v>4</v>
      </c>
      <c r="I158" s="138"/>
      <c r="J158" s="139">
        <f>ROUND(I158*H158,2)</f>
        <v>0</v>
      </c>
      <c r="K158" s="135" t="s">
        <v>206</v>
      </c>
      <c r="L158" s="33"/>
      <c r="M158" s="140" t="s">
        <v>3</v>
      </c>
      <c r="N158" s="141" t="s">
        <v>47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1430</v>
      </c>
      <c r="AT158" s="144" t="s">
        <v>202</v>
      </c>
      <c r="AU158" s="144" t="s">
        <v>85</v>
      </c>
      <c r="AY158" s="18" t="s">
        <v>201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83</v>
      </c>
      <c r="BK158" s="145">
        <f>ROUND(I158*H158,2)</f>
        <v>0</v>
      </c>
      <c r="BL158" s="18" t="s">
        <v>1430</v>
      </c>
      <c r="BM158" s="144" t="s">
        <v>2000</v>
      </c>
    </row>
    <row r="159" spans="2:65" s="1" customFormat="1">
      <c r="B159" s="33"/>
      <c r="D159" s="146" t="s">
        <v>209</v>
      </c>
      <c r="F159" s="147" t="s">
        <v>1963</v>
      </c>
      <c r="I159" s="148"/>
      <c r="L159" s="33"/>
      <c r="M159" s="149"/>
      <c r="T159" s="53"/>
      <c r="AT159" s="18" t="s">
        <v>209</v>
      </c>
      <c r="AU159" s="18" t="s">
        <v>85</v>
      </c>
    </row>
    <row r="160" spans="2:65" s="1" customFormat="1" ht="16.5" customHeight="1">
      <c r="B160" s="132"/>
      <c r="C160" s="133" t="s">
        <v>457</v>
      </c>
      <c r="D160" s="133" t="s">
        <v>202</v>
      </c>
      <c r="E160" s="134" t="s">
        <v>1964</v>
      </c>
      <c r="F160" s="135" t="s">
        <v>1965</v>
      </c>
      <c r="G160" s="136" t="s">
        <v>500</v>
      </c>
      <c r="H160" s="137">
        <v>8</v>
      </c>
      <c r="I160" s="138"/>
      <c r="J160" s="139">
        <f>ROUND(I160*H160,2)</f>
        <v>0</v>
      </c>
      <c r="K160" s="135" t="s">
        <v>206</v>
      </c>
      <c r="L160" s="33"/>
      <c r="M160" s="140" t="s">
        <v>3</v>
      </c>
      <c r="N160" s="141" t="s">
        <v>47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1430</v>
      </c>
      <c r="AT160" s="144" t="s">
        <v>202</v>
      </c>
      <c r="AU160" s="144" t="s">
        <v>85</v>
      </c>
      <c r="AY160" s="18" t="s">
        <v>201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83</v>
      </c>
      <c r="BK160" s="145">
        <f>ROUND(I160*H160,2)</f>
        <v>0</v>
      </c>
      <c r="BL160" s="18" t="s">
        <v>1430</v>
      </c>
      <c r="BM160" s="144" t="s">
        <v>2001</v>
      </c>
    </row>
    <row r="161" spans="2:65" s="1" customFormat="1">
      <c r="B161" s="33"/>
      <c r="D161" s="146" t="s">
        <v>209</v>
      </c>
      <c r="F161" s="147" t="s">
        <v>1967</v>
      </c>
      <c r="I161" s="148"/>
      <c r="L161" s="33"/>
      <c r="M161" s="149"/>
      <c r="T161" s="53"/>
      <c r="AT161" s="18" t="s">
        <v>209</v>
      </c>
      <c r="AU161" s="18" t="s">
        <v>85</v>
      </c>
    </row>
    <row r="162" spans="2:65" s="1" customFormat="1" ht="24.2" customHeight="1">
      <c r="B162" s="132"/>
      <c r="C162" s="133" t="s">
        <v>463</v>
      </c>
      <c r="D162" s="133" t="s">
        <v>202</v>
      </c>
      <c r="E162" s="134" t="s">
        <v>1968</v>
      </c>
      <c r="F162" s="135" t="s">
        <v>1969</v>
      </c>
      <c r="G162" s="136" t="s">
        <v>500</v>
      </c>
      <c r="H162" s="137">
        <v>24</v>
      </c>
      <c r="I162" s="138"/>
      <c r="J162" s="139">
        <f>ROUND(I162*H162,2)</f>
        <v>0</v>
      </c>
      <c r="K162" s="135" t="s">
        <v>206</v>
      </c>
      <c r="L162" s="33"/>
      <c r="M162" s="140" t="s">
        <v>3</v>
      </c>
      <c r="N162" s="141" t="s">
        <v>47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1430</v>
      </c>
      <c r="AT162" s="144" t="s">
        <v>202</v>
      </c>
      <c r="AU162" s="144" t="s">
        <v>85</v>
      </c>
      <c r="AY162" s="18" t="s">
        <v>201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83</v>
      </c>
      <c r="BK162" s="145">
        <f>ROUND(I162*H162,2)</f>
        <v>0</v>
      </c>
      <c r="BL162" s="18" t="s">
        <v>1430</v>
      </c>
      <c r="BM162" s="144" t="s">
        <v>2002</v>
      </c>
    </row>
    <row r="163" spans="2:65" s="1" customFormat="1">
      <c r="B163" s="33"/>
      <c r="D163" s="146" t="s">
        <v>209</v>
      </c>
      <c r="F163" s="147" t="s">
        <v>1971</v>
      </c>
      <c r="I163" s="148"/>
      <c r="L163" s="33"/>
      <c r="M163" s="149"/>
      <c r="T163" s="53"/>
      <c r="AT163" s="18" t="s">
        <v>209</v>
      </c>
      <c r="AU163" s="18" t="s">
        <v>85</v>
      </c>
    </row>
    <row r="164" spans="2:65" s="1" customFormat="1" ht="24.2" customHeight="1">
      <c r="B164" s="132"/>
      <c r="C164" s="178" t="s">
        <v>466</v>
      </c>
      <c r="D164" s="178" t="s">
        <v>272</v>
      </c>
      <c r="E164" s="179" t="s">
        <v>2003</v>
      </c>
      <c r="F164" s="180" t="s">
        <v>2004</v>
      </c>
      <c r="G164" s="181" t="s">
        <v>1909</v>
      </c>
      <c r="H164" s="182">
        <v>4</v>
      </c>
      <c r="I164" s="183"/>
      <c r="J164" s="184">
        <f t="shared" ref="J164:J170" si="10">ROUND(I164*H164,2)</f>
        <v>0</v>
      </c>
      <c r="K164" s="180" t="s">
        <v>276</v>
      </c>
      <c r="L164" s="185"/>
      <c r="M164" s="186" t="s">
        <v>3</v>
      </c>
      <c r="N164" s="187" t="s">
        <v>47</v>
      </c>
      <c r="P164" s="142">
        <f t="shared" ref="P164:P170" si="11">O164*H164</f>
        <v>0</v>
      </c>
      <c r="Q164" s="142">
        <v>200</v>
      </c>
      <c r="R164" s="142">
        <f t="shared" ref="R164:R170" si="12">Q164*H164</f>
        <v>800</v>
      </c>
      <c r="S164" s="142">
        <v>0</v>
      </c>
      <c r="T164" s="143">
        <f t="shared" ref="T164:T170" si="13">S164*H164</f>
        <v>0</v>
      </c>
      <c r="AR164" s="144" t="s">
        <v>441</v>
      </c>
      <c r="AT164" s="144" t="s">
        <v>272</v>
      </c>
      <c r="AU164" s="144" t="s">
        <v>85</v>
      </c>
      <c r="AY164" s="18" t="s">
        <v>201</v>
      </c>
      <c r="BE164" s="145">
        <f t="shared" ref="BE164:BE170" si="14">IF(N164="základní",J164,0)</f>
        <v>0</v>
      </c>
      <c r="BF164" s="145">
        <f t="shared" ref="BF164:BF170" si="15">IF(N164="snížená",J164,0)</f>
        <v>0</v>
      </c>
      <c r="BG164" s="145">
        <f t="shared" ref="BG164:BG170" si="16">IF(N164="zákl. přenesená",J164,0)</f>
        <v>0</v>
      </c>
      <c r="BH164" s="145">
        <f t="shared" ref="BH164:BH170" si="17">IF(N164="sníž. přenesená",J164,0)</f>
        <v>0</v>
      </c>
      <c r="BI164" s="145">
        <f t="shared" ref="BI164:BI170" si="18">IF(N164="nulová",J164,0)</f>
        <v>0</v>
      </c>
      <c r="BJ164" s="18" t="s">
        <v>83</v>
      </c>
      <c r="BK164" s="145">
        <f t="shared" ref="BK164:BK170" si="19">ROUND(I164*H164,2)</f>
        <v>0</v>
      </c>
      <c r="BL164" s="18" t="s">
        <v>340</v>
      </c>
      <c r="BM164" s="144" t="s">
        <v>2005</v>
      </c>
    </row>
    <row r="165" spans="2:65" s="1" customFormat="1" ht="21.75" customHeight="1">
      <c r="B165" s="132"/>
      <c r="C165" s="178" t="s">
        <v>468</v>
      </c>
      <c r="D165" s="178" t="s">
        <v>272</v>
      </c>
      <c r="E165" s="179" t="s">
        <v>2006</v>
      </c>
      <c r="F165" s="180" t="s">
        <v>2007</v>
      </c>
      <c r="G165" s="181" t="s">
        <v>1909</v>
      </c>
      <c r="H165" s="182">
        <v>4</v>
      </c>
      <c r="I165" s="183"/>
      <c r="J165" s="184">
        <f t="shared" si="10"/>
        <v>0</v>
      </c>
      <c r="K165" s="180" t="s">
        <v>276</v>
      </c>
      <c r="L165" s="185"/>
      <c r="M165" s="186" t="s">
        <v>3</v>
      </c>
      <c r="N165" s="187" t="s">
        <v>47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441</v>
      </c>
      <c r="AT165" s="144" t="s">
        <v>272</v>
      </c>
      <c r="AU165" s="144" t="s">
        <v>85</v>
      </c>
      <c r="AY165" s="18" t="s">
        <v>201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8" t="s">
        <v>83</v>
      </c>
      <c r="BK165" s="145">
        <f t="shared" si="19"/>
        <v>0</v>
      </c>
      <c r="BL165" s="18" t="s">
        <v>340</v>
      </c>
      <c r="BM165" s="144" t="s">
        <v>2008</v>
      </c>
    </row>
    <row r="166" spans="2:65" s="1" customFormat="1" ht="16.5" customHeight="1">
      <c r="B166" s="132"/>
      <c r="C166" s="178" t="s">
        <v>474</v>
      </c>
      <c r="D166" s="178" t="s">
        <v>272</v>
      </c>
      <c r="E166" s="179" t="s">
        <v>1975</v>
      </c>
      <c r="F166" s="180" t="s">
        <v>1976</v>
      </c>
      <c r="G166" s="181" t="s">
        <v>1909</v>
      </c>
      <c r="H166" s="182">
        <v>4</v>
      </c>
      <c r="I166" s="183"/>
      <c r="J166" s="184">
        <f t="shared" si="10"/>
        <v>0</v>
      </c>
      <c r="K166" s="180" t="s">
        <v>276</v>
      </c>
      <c r="L166" s="185"/>
      <c r="M166" s="186" t="s">
        <v>3</v>
      </c>
      <c r="N166" s="187" t="s">
        <v>47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441</v>
      </c>
      <c r="AT166" s="144" t="s">
        <v>272</v>
      </c>
      <c r="AU166" s="144" t="s">
        <v>85</v>
      </c>
      <c r="AY166" s="18" t="s">
        <v>201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8" t="s">
        <v>83</v>
      </c>
      <c r="BK166" s="145">
        <f t="shared" si="19"/>
        <v>0</v>
      </c>
      <c r="BL166" s="18" t="s">
        <v>340</v>
      </c>
      <c r="BM166" s="144" t="s">
        <v>2009</v>
      </c>
    </row>
    <row r="167" spans="2:65" s="1" customFormat="1" ht="16.5" customHeight="1">
      <c r="B167" s="132"/>
      <c r="C167" s="178" t="s">
        <v>478</v>
      </c>
      <c r="D167" s="178" t="s">
        <v>272</v>
      </c>
      <c r="E167" s="179" t="s">
        <v>1978</v>
      </c>
      <c r="F167" s="180" t="s">
        <v>1979</v>
      </c>
      <c r="G167" s="181" t="s">
        <v>1909</v>
      </c>
      <c r="H167" s="182">
        <v>4</v>
      </c>
      <c r="I167" s="183"/>
      <c r="J167" s="184">
        <f t="shared" si="10"/>
        <v>0</v>
      </c>
      <c r="K167" s="180" t="s">
        <v>276</v>
      </c>
      <c r="L167" s="185"/>
      <c r="M167" s="186" t="s">
        <v>3</v>
      </c>
      <c r="N167" s="187" t="s">
        <v>47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441</v>
      </c>
      <c r="AT167" s="144" t="s">
        <v>272</v>
      </c>
      <c r="AU167" s="144" t="s">
        <v>85</v>
      </c>
      <c r="AY167" s="18" t="s">
        <v>201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8" t="s">
        <v>83</v>
      </c>
      <c r="BK167" s="145">
        <f t="shared" si="19"/>
        <v>0</v>
      </c>
      <c r="BL167" s="18" t="s">
        <v>340</v>
      </c>
      <c r="BM167" s="144" t="s">
        <v>2010</v>
      </c>
    </row>
    <row r="168" spans="2:65" s="1" customFormat="1" ht="16.5" customHeight="1">
      <c r="B168" s="132"/>
      <c r="C168" s="178" t="s">
        <v>486</v>
      </c>
      <c r="D168" s="178" t="s">
        <v>272</v>
      </c>
      <c r="E168" s="179" t="s">
        <v>1981</v>
      </c>
      <c r="F168" s="180" t="s">
        <v>1982</v>
      </c>
      <c r="G168" s="181" t="s">
        <v>272</v>
      </c>
      <c r="H168" s="182">
        <v>24</v>
      </c>
      <c r="I168" s="183"/>
      <c r="J168" s="184">
        <f t="shared" si="10"/>
        <v>0</v>
      </c>
      <c r="K168" s="180" t="s">
        <v>276</v>
      </c>
      <c r="L168" s="185"/>
      <c r="M168" s="186" t="s">
        <v>3</v>
      </c>
      <c r="N168" s="187" t="s">
        <v>47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441</v>
      </c>
      <c r="AT168" s="144" t="s">
        <v>272</v>
      </c>
      <c r="AU168" s="144" t="s">
        <v>85</v>
      </c>
      <c r="AY168" s="18" t="s">
        <v>201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8" t="s">
        <v>83</v>
      </c>
      <c r="BK168" s="145">
        <f t="shared" si="19"/>
        <v>0</v>
      </c>
      <c r="BL168" s="18" t="s">
        <v>340</v>
      </c>
      <c r="BM168" s="144" t="s">
        <v>2011</v>
      </c>
    </row>
    <row r="169" spans="2:65" s="1" customFormat="1" ht="16.5" customHeight="1">
      <c r="B169" s="132"/>
      <c r="C169" s="178" t="s">
        <v>492</v>
      </c>
      <c r="D169" s="178" t="s">
        <v>272</v>
      </c>
      <c r="E169" s="179" t="s">
        <v>1984</v>
      </c>
      <c r="F169" s="180" t="s">
        <v>1985</v>
      </c>
      <c r="G169" s="181" t="s">
        <v>272</v>
      </c>
      <c r="H169" s="182">
        <v>8</v>
      </c>
      <c r="I169" s="183"/>
      <c r="J169" s="184">
        <f t="shared" si="10"/>
        <v>0</v>
      </c>
      <c r="K169" s="180" t="s">
        <v>276</v>
      </c>
      <c r="L169" s="185"/>
      <c r="M169" s="186" t="s">
        <v>3</v>
      </c>
      <c r="N169" s="187" t="s">
        <v>47</v>
      </c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AR169" s="144" t="s">
        <v>441</v>
      </c>
      <c r="AT169" s="144" t="s">
        <v>272</v>
      </c>
      <c r="AU169" s="144" t="s">
        <v>85</v>
      </c>
      <c r="AY169" s="18" t="s">
        <v>201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8" t="s">
        <v>83</v>
      </c>
      <c r="BK169" s="145">
        <f t="shared" si="19"/>
        <v>0</v>
      </c>
      <c r="BL169" s="18" t="s">
        <v>340</v>
      </c>
      <c r="BM169" s="144" t="s">
        <v>2012</v>
      </c>
    </row>
    <row r="170" spans="2:65" s="1" customFormat="1" ht="16.5" customHeight="1">
      <c r="B170" s="132"/>
      <c r="C170" s="133" t="s">
        <v>434</v>
      </c>
      <c r="D170" s="133" t="s">
        <v>202</v>
      </c>
      <c r="E170" s="134" t="s">
        <v>1987</v>
      </c>
      <c r="F170" s="135" t="s">
        <v>1988</v>
      </c>
      <c r="G170" s="136" t="s">
        <v>382</v>
      </c>
      <c r="H170" s="137">
        <v>4</v>
      </c>
      <c r="I170" s="138"/>
      <c r="J170" s="139">
        <f t="shared" si="10"/>
        <v>0</v>
      </c>
      <c r="K170" s="135" t="s">
        <v>206</v>
      </c>
      <c r="L170" s="33"/>
      <c r="M170" s="140" t="s">
        <v>3</v>
      </c>
      <c r="N170" s="141" t="s">
        <v>47</v>
      </c>
      <c r="P170" s="142">
        <f t="shared" si="11"/>
        <v>0</v>
      </c>
      <c r="Q170" s="142">
        <v>0</v>
      </c>
      <c r="R170" s="142">
        <f t="shared" si="12"/>
        <v>0</v>
      </c>
      <c r="S170" s="142">
        <v>0</v>
      </c>
      <c r="T170" s="143">
        <f t="shared" si="13"/>
        <v>0</v>
      </c>
      <c r="AR170" s="144" t="s">
        <v>1430</v>
      </c>
      <c r="AT170" s="144" t="s">
        <v>202</v>
      </c>
      <c r="AU170" s="144" t="s">
        <v>85</v>
      </c>
      <c r="AY170" s="18" t="s">
        <v>201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8" t="s">
        <v>83</v>
      </c>
      <c r="BK170" s="145">
        <f t="shared" si="19"/>
        <v>0</v>
      </c>
      <c r="BL170" s="18" t="s">
        <v>1430</v>
      </c>
      <c r="BM170" s="144" t="s">
        <v>2013</v>
      </c>
    </row>
    <row r="171" spans="2:65" s="1" customFormat="1">
      <c r="B171" s="33"/>
      <c r="D171" s="146" t="s">
        <v>209</v>
      </c>
      <c r="F171" s="147" t="s">
        <v>1990</v>
      </c>
      <c r="I171" s="148"/>
      <c r="L171" s="33"/>
      <c r="M171" s="149"/>
      <c r="T171" s="53"/>
      <c r="AT171" s="18" t="s">
        <v>209</v>
      </c>
      <c r="AU171" s="18" t="s">
        <v>85</v>
      </c>
    </row>
    <row r="172" spans="2:65" s="11" customFormat="1" ht="25.9" customHeight="1">
      <c r="B172" s="120"/>
      <c r="D172" s="121" t="s">
        <v>75</v>
      </c>
      <c r="E172" s="122" t="s">
        <v>2014</v>
      </c>
      <c r="F172" s="122" t="s">
        <v>2015</v>
      </c>
      <c r="I172" s="123"/>
      <c r="J172" s="124">
        <f>BK172</f>
        <v>0</v>
      </c>
      <c r="L172" s="120"/>
      <c r="M172" s="125"/>
      <c r="P172" s="126">
        <f>SUM(P173:P179)</f>
        <v>0</v>
      </c>
      <c r="R172" s="126">
        <f>SUM(R173:R179)</f>
        <v>0</v>
      </c>
      <c r="T172" s="127">
        <f>SUM(T173:T179)</f>
        <v>0</v>
      </c>
      <c r="AR172" s="121" t="s">
        <v>83</v>
      </c>
      <c r="AT172" s="128" t="s">
        <v>75</v>
      </c>
      <c r="AU172" s="128" t="s">
        <v>76</v>
      </c>
      <c r="AY172" s="121" t="s">
        <v>201</v>
      </c>
      <c r="BK172" s="129">
        <f>SUM(BK173:BK179)</f>
        <v>0</v>
      </c>
    </row>
    <row r="173" spans="2:65" s="1" customFormat="1" ht="16.5" customHeight="1">
      <c r="B173" s="132"/>
      <c r="C173" s="133" t="s">
        <v>497</v>
      </c>
      <c r="D173" s="133" t="s">
        <v>202</v>
      </c>
      <c r="E173" s="134" t="s">
        <v>2016</v>
      </c>
      <c r="F173" s="135" t="s">
        <v>2017</v>
      </c>
      <c r="G173" s="136" t="s">
        <v>382</v>
      </c>
      <c r="H173" s="137">
        <v>35</v>
      </c>
      <c r="I173" s="138"/>
      <c r="J173" s="139">
        <f>ROUND(I173*H173,2)</f>
        <v>0</v>
      </c>
      <c r="K173" s="135" t="s">
        <v>206</v>
      </c>
      <c r="L173" s="33"/>
      <c r="M173" s="140" t="s">
        <v>3</v>
      </c>
      <c r="N173" s="141" t="s">
        <v>47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1430</v>
      </c>
      <c r="AT173" s="144" t="s">
        <v>202</v>
      </c>
      <c r="AU173" s="144" t="s">
        <v>83</v>
      </c>
      <c r="AY173" s="18" t="s">
        <v>201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83</v>
      </c>
      <c r="BK173" s="145">
        <f>ROUND(I173*H173,2)</f>
        <v>0</v>
      </c>
      <c r="BL173" s="18" t="s">
        <v>1430</v>
      </c>
      <c r="BM173" s="144" t="s">
        <v>2018</v>
      </c>
    </row>
    <row r="174" spans="2:65" s="1" customFormat="1">
      <c r="B174" s="33"/>
      <c r="D174" s="146" t="s">
        <v>209</v>
      </c>
      <c r="F174" s="147" t="s">
        <v>2019</v>
      </c>
      <c r="I174" s="148"/>
      <c r="L174" s="33"/>
      <c r="M174" s="149"/>
      <c r="T174" s="53"/>
      <c r="AT174" s="18" t="s">
        <v>209</v>
      </c>
      <c r="AU174" s="18" t="s">
        <v>83</v>
      </c>
    </row>
    <row r="175" spans="2:65" s="1" customFormat="1" ht="37.9" customHeight="1">
      <c r="B175" s="132"/>
      <c r="C175" s="178" t="s">
        <v>506</v>
      </c>
      <c r="D175" s="178" t="s">
        <v>272</v>
      </c>
      <c r="E175" s="179" t="s">
        <v>2020</v>
      </c>
      <c r="F175" s="180" t="s">
        <v>2021</v>
      </c>
      <c r="G175" s="181" t="s">
        <v>727</v>
      </c>
      <c r="H175" s="182">
        <v>29</v>
      </c>
      <c r="I175" s="183"/>
      <c r="J175" s="184">
        <f>ROUND(I175*H175,2)</f>
        <v>0</v>
      </c>
      <c r="K175" s="180" t="s">
        <v>276</v>
      </c>
      <c r="L175" s="185"/>
      <c r="M175" s="186" t="s">
        <v>3</v>
      </c>
      <c r="N175" s="187" t="s">
        <v>47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2022</v>
      </c>
      <c r="AT175" s="144" t="s">
        <v>272</v>
      </c>
      <c r="AU175" s="144" t="s">
        <v>83</v>
      </c>
      <c r="AY175" s="18" t="s">
        <v>201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83</v>
      </c>
      <c r="BK175" s="145">
        <f>ROUND(I175*H175,2)</f>
        <v>0</v>
      </c>
      <c r="BL175" s="18" t="s">
        <v>1430</v>
      </c>
      <c r="BM175" s="144" t="s">
        <v>2023</v>
      </c>
    </row>
    <row r="176" spans="2:65" s="1" customFormat="1" ht="29.25">
      <c r="B176" s="33"/>
      <c r="D176" s="151" t="s">
        <v>278</v>
      </c>
      <c r="F176" s="188" t="s">
        <v>2024</v>
      </c>
      <c r="I176" s="148"/>
      <c r="L176" s="33"/>
      <c r="M176" s="149"/>
      <c r="T176" s="53"/>
      <c r="AT176" s="18" t="s">
        <v>278</v>
      </c>
      <c r="AU176" s="18" t="s">
        <v>83</v>
      </c>
    </row>
    <row r="177" spans="2:65" s="1" customFormat="1" ht="37.9" customHeight="1">
      <c r="B177" s="132"/>
      <c r="C177" s="178" t="s">
        <v>514</v>
      </c>
      <c r="D177" s="178" t="s">
        <v>272</v>
      </c>
      <c r="E177" s="179" t="s">
        <v>2025</v>
      </c>
      <c r="F177" s="180" t="s">
        <v>2026</v>
      </c>
      <c r="G177" s="181" t="s">
        <v>727</v>
      </c>
      <c r="H177" s="182">
        <v>2</v>
      </c>
      <c r="I177" s="183"/>
      <c r="J177" s="184">
        <f>ROUND(I177*H177,2)</f>
        <v>0</v>
      </c>
      <c r="K177" s="180" t="s">
        <v>276</v>
      </c>
      <c r="L177" s="185"/>
      <c r="M177" s="186" t="s">
        <v>3</v>
      </c>
      <c r="N177" s="187" t="s">
        <v>47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2022</v>
      </c>
      <c r="AT177" s="144" t="s">
        <v>272</v>
      </c>
      <c r="AU177" s="144" t="s">
        <v>83</v>
      </c>
      <c r="AY177" s="18" t="s">
        <v>201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8" t="s">
        <v>83</v>
      </c>
      <c r="BK177" s="145">
        <f>ROUND(I177*H177,2)</f>
        <v>0</v>
      </c>
      <c r="BL177" s="18" t="s">
        <v>1430</v>
      </c>
      <c r="BM177" s="144" t="s">
        <v>2027</v>
      </c>
    </row>
    <row r="178" spans="2:65" s="1" customFormat="1" ht="29.25">
      <c r="B178" s="33"/>
      <c r="D178" s="151" t="s">
        <v>278</v>
      </c>
      <c r="F178" s="188" t="s">
        <v>2024</v>
      </c>
      <c r="I178" s="148"/>
      <c r="L178" s="33"/>
      <c r="M178" s="149"/>
      <c r="T178" s="53"/>
      <c r="AT178" s="18" t="s">
        <v>278</v>
      </c>
      <c r="AU178" s="18" t="s">
        <v>83</v>
      </c>
    </row>
    <row r="179" spans="2:65" s="1" customFormat="1" ht="37.9" customHeight="1">
      <c r="B179" s="132"/>
      <c r="C179" s="178" t="s">
        <v>520</v>
      </c>
      <c r="D179" s="178" t="s">
        <v>272</v>
      </c>
      <c r="E179" s="179" t="s">
        <v>2028</v>
      </c>
      <c r="F179" s="180" t="s">
        <v>2029</v>
      </c>
      <c r="G179" s="181" t="s">
        <v>727</v>
      </c>
      <c r="H179" s="182">
        <v>4</v>
      </c>
      <c r="I179" s="183"/>
      <c r="J179" s="184">
        <f>ROUND(I179*H179,2)</f>
        <v>0</v>
      </c>
      <c r="K179" s="180" t="s">
        <v>276</v>
      </c>
      <c r="L179" s="185"/>
      <c r="M179" s="186" t="s">
        <v>3</v>
      </c>
      <c r="N179" s="187" t="s">
        <v>47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2022</v>
      </c>
      <c r="AT179" s="144" t="s">
        <v>272</v>
      </c>
      <c r="AU179" s="144" t="s">
        <v>83</v>
      </c>
      <c r="AY179" s="18" t="s">
        <v>201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83</v>
      </c>
      <c r="BK179" s="145">
        <f>ROUND(I179*H179,2)</f>
        <v>0</v>
      </c>
      <c r="BL179" s="18" t="s">
        <v>1430</v>
      </c>
      <c r="BM179" s="144" t="s">
        <v>2030</v>
      </c>
    </row>
    <row r="180" spans="2:65" s="11" customFormat="1" ht="25.9" customHeight="1">
      <c r="B180" s="120"/>
      <c r="D180" s="121" t="s">
        <v>75</v>
      </c>
      <c r="E180" s="122" t="s">
        <v>2031</v>
      </c>
      <c r="F180" s="122" t="s">
        <v>2032</v>
      </c>
      <c r="I180" s="123"/>
      <c r="J180" s="124">
        <f>BK180</f>
        <v>0</v>
      </c>
      <c r="L180" s="120"/>
      <c r="M180" s="125"/>
      <c r="P180" s="126">
        <f>SUM(P181:P189)</f>
        <v>0</v>
      </c>
      <c r="R180" s="126">
        <f>SUM(R181:R189)</f>
        <v>0</v>
      </c>
      <c r="T180" s="127">
        <f>SUM(T181:T189)</f>
        <v>0</v>
      </c>
      <c r="AR180" s="121" t="s">
        <v>83</v>
      </c>
      <c r="AT180" s="128" t="s">
        <v>75</v>
      </c>
      <c r="AU180" s="128" t="s">
        <v>76</v>
      </c>
      <c r="AY180" s="121" t="s">
        <v>201</v>
      </c>
      <c r="BK180" s="129">
        <f>SUM(BK181:BK189)</f>
        <v>0</v>
      </c>
    </row>
    <row r="181" spans="2:65" s="1" customFormat="1" ht="16.5" customHeight="1">
      <c r="B181" s="132"/>
      <c r="C181" s="133" t="s">
        <v>524</v>
      </c>
      <c r="D181" s="133" t="s">
        <v>202</v>
      </c>
      <c r="E181" s="134" t="s">
        <v>2033</v>
      </c>
      <c r="F181" s="135" t="s">
        <v>2034</v>
      </c>
      <c r="G181" s="136" t="s">
        <v>382</v>
      </c>
      <c r="H181" s="137">
        <v>2</v>
      </c>
      <c r="I181" s="138"/>
      <c r="J181" s="139">
        <f>ROUND(I181*H181,2)</f>
        <v>0</v>
      </c>
      <c r="K181" s="135" t="s">
        <v>206</v>
      </c>
      <c r="L181" s="33"/>
      <c r="M181" s="140" t="s">
        <v>3</v>
      </c>
      <c r="N181" s="141" t="s">
        <v>47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1430</v>
      </c>
      <c r="AT181" s="144" t="s">
        <v>202</v>
      </c>
      <c r="AU181" s="144" t="s">
        <v>83</v>
      </c>
      <c r="AY181" s="18" t="s">
        <v>201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83</v>
      </c>
      <c r="BK181" s="145">
        <f>ROUND(I181*H181,2)</f>
        <v>0</v>
      </c>
      <c r="BL181" s="18" t="s">
        <v>1430</v>
      </c>
      <c r="BM181" s="144" t="s">
        <v>2035</v>
      </c>
    </row>
    <row r="182" spans="2:65" s="1" customFormat="1">
      <c r="B182" s="33"/>
      <c r="D182" s="146" t="s">
        <v>209</v>
      </c>
      <c r="F182" s="147" t="s">
        <v>2036</v>
      </c>
      <c r="I182" s="148"/>
      <c r="L182" s="33"/>
      <c r="M182" s="149"/>
      <c r="T182" s="53"/>
      <c r="AT182" s="18" t="s">
        <v>209</v>
      </c>
      <c r="AU182" s="18" t="s">
        <v>83</v>
      </c>
    </row>
    <row r="183" spans="2:65" s="1" customFormat="1" ht="24.2" customHeight="1">
      <c r="B183" s="132"/>
      <c r="C183" s="133" t="s">
        <v>529</v>
      </c>
      <c r="D183" s="133" t="s">
        <v>202</v>
      </c>
      <c r="E183" s="134" t="s">
        <v>2037</v>
      </c>
      <c r="F183" s="135" t="s">
        <v>2038</v>
      </c>
      <c r="G183" s="136" t="s">
        <v>382</v>
      </c>
      <c r="H183" s="137">
        <v>2</v>
      </c>
      <c r="I183" s="138"/>
      <c r="J183" s="139">
        <f>ROUND(I183*H183,2)</f>
        <v>0</v>
      </c>
      <c r="K183" s="135" t="s">
        <v>206</v>
      </c>
      <c r="L183" s="33"/>
      <c r="M183" s="140" t="s">
        <v>3</v>
      </c>
      <c r="N183" s="141" t="s">
        <v>47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1430</v>
      </c>
      <c r="AT183" s="144" t="s">
        <v>202</v>
      </c>
      <c r="AU183" s="144" t="s">
        <v>83</v>
      </c>
      <c r="AY183" s="18" t="s">
        <v>201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83</v>
      </c>
      <c r="BK183" s="145">
        <f>ROUND(I183*H183,2)</f>
        <v>0</v>
      </c>
      <c r="BL183" s="18" t="s">
        <v>1430</v>
      </c>
      <c r="BM183" s="144" t="s">
        <v>2039</v>
      </c>
    </row>
    <row r="184" spans="2:65" s="1" customFormat="1">
      <c r="B184" s="33"/>
      <c r="D184" s="146" t="s">
        <v>209</v>
      </c>
      <c r="F184" s="147" t="s">
        <v>2040</v>
      </c>
      <c r="I184" s="148"/>
      <c r="L184" s="33"/>
      <c r="M184" s="149"/>
      <c r="T184" s="53"/>
      <c r="AT184" s="18" t="s">
        <v>209</v>
      </c>
      <c r="AU184" s="18" t="s">
        <v>83</v>
      </c>
    </row>
    <row r="185" spans="2:65" s="1" customFormat="1" ht="16.5" customHeight="1">
      <c r="B185" s="132"/>
      <c r="C185" s="133" t="s">
        <v>535</v>
      </c>
      <c r="D185" s="133" t="s">
        <v>202</v>
      </c>
      <c r="E185" s="134" t="s">
        <v>2041</v>
      </c>
      <c r="F185" s="135" t="s">
        <v>2042</v>
      </c>
      <c r="G185" s="136" t="s">
        <v>382</v>
      </c>
      <c r="H185" s="137">
        <v>2</v>
      </c>
      <c r="I185" s="138"/>
      <c r="J185" s="139">
        <f>ROUND(I185*H185,2)</f>
        <v>0</v>
      </c>
      <c r="K185" s="135" t="s">
        <v>206</v>
      </c>
      <c r="L185" s="33"/>
      <c r="M185" s="140" t="s">
        <v>3</v>
      </c>
      <c r="N185" s="141" t="s">
        <v>47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1430</v>
      </c>
      <c r="AT185" s="144" t="s">
        <v>202</v>
      </c>
      <c r="AU185" s="144" t="s">
        <v>83</v>
      </c>
      <c r="AY185" s="18" t="s">
        <v>201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83</v>
      </c>
      <c r="BK185" s="145">
        <f>ROUND(I185*H185,2)</f>
        <v>0</v>
      </c>
      <c r="BL185" s="18" t="s">
        <v>1430</v>
      </c>
      <c r="BM185" s="144" t="s">
        <v>2043</v>
      </c>
    </row>
    <row r="186" spans="2:65" s="1" customFormat="1">
      <c r="B186" s="33"/>
      <c r="D186" s="146" t="s">
        <v>209</v>
      </c>
      <c r="F186" s="147" t="s">
        <v>2044</v>
      </c>
      <c r="I186" s="148"/>
      <c r="L186" s="33"/>
      <c r="M186" s="149"/>
      <c r="T186" s="53"/>
      <c r="AT186" s="18" t="s">
        <v>209</v>
      </c>
      <c r="AU186" s="18" t="s">
        <v>83</v>
      </c>
    </row>
    <row r="187" spans="2:65" s="1" customFormat="1" ht="16.5" customHeight="1">
      <c r="B187" s="132"/>
      <c r="C187" s="133" t="s">
        <v>540</v>
      </c>
      <c r="D187" s="133" t="s">
        <v>202</v>
      </c>
      <c r="E187" s="134" t="s">
        <v>2045</v>
      </c>
      <c r="F187" s="135" t="s">
        <v>2046</v>
      </c>
      <c r="G187" s="136" t="s">
        <v>382</v>
      </c>
      <c r="H187" s="137">
        <v>2</v>
      </c>
      <c r="I187" s="138"/>
      <c r="J187" s="139">
        <f>ROUND(I187*H187,2)</f>
        <v>0</v>
      </c>
      <c r="K187" s="135" t="s">
        <v>206</v>
      </c>
      <c r="L187" s="33"/>
      <c r="M187" s="140" t="s">
        <v>3</v>
      </c>
      <c r="N187" s="141" t="s">
        <v>47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1430</v>
      </c>
      <c r="AT187" s="144" t="s">
        <v>202</v>
      </c>
      <c r="AU187" s="144" t="s">
        <v>83</v>
      </c>
      <c r="AY187" s="18" t="s">
        <v>201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83</v>
      </c>
      <c r="BK187" s="145">
        <f>ROUND(I187*H187,2)</f>
        <v>0</v>
      </c>
      <c r="BL187" s="18" t="s">
        <v>1430</v>
      </c>
      <c r="BM187" s="144" t="s">
        <v>2047</v>
      </c>
    </row>
    <row r="188" spans="2:65" s="1" customFormat="1">
      <c r="B188" s="33"/>
      <c r="D188" s="146" t="s">
        <v>209</v>
      </c>
      <c r="F188" s="147" t="s">
        <v>2048</v>
      </c>
      <c r="I188" s="148"/>
      <c r="L188" s="33"/>
      <c r="M188" s="149"/>
      <c r="T188" s="53"/>
      <c r="AT188" s="18" t="s">
        <v>209</v>
      </c>
      <c r="AU188" s="18" t="s">
        <v>83</v>
      </c>
    </row>
    <row r="189" spans="2:65" s="1" customFormat="1" ht="33" customHeight="1">
      <c r="B189" s="132"/>
      <c r="C189" s="178" t="s">
        <v>545</v>
      </c>
      <c r="D189" s="178" t="s">
        <v>272</v>
      </c>
      <c r="E189" s="179" t="s">
        <v>2049</v>
      </c>
      <c r="F189" s="180" t="s">
        <v>2050</v>
      </c>
      <c r="G189" s="181" t="s">
        <v>2051</v>
      </c>
      <c r="H189" s="182">
        <v>1</v>
      </c>
      <c r="I189" s="183"/>
      <c r="J189" s="184">
        <f>ROUND(I189*H189,2)</f>
        <v>0</v>
      </c>
      <c r="K189" s="180" t="s">
        <v>276</v>
      </c>
      <c r="L189" s="185"/>
      <c r="M189" s="196" t="s">
        <v>3</v>
      </c>
      <c r="N189" s="197" t="s">
        <v>47</v>
      </c>
      <c r="O189" s="190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AR189" s="144" t="s">
        <v>441</v>
      </c>
      <c r="AT189" s="144" t="s">
        <v>272</v>
      </c>
      <c r="AU189" s="144" t="s">
        <v>83</v>
      </c>
      <c r="AY189" s="18" t="s">
        <v>201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83</v>
      </c>
      <c r="BK189" s="145">
        <f>ROUND(I189*H189,2)</f>
        <v>0</v>
      </c>
      <c r="BL189" s="18" t="s">
        <v>340</v>
      </c>
      <c r="BM189" s="144" t="s">
        <v>2052</v>
      </c>
    </row>
    <row r="190" spans="2:65" s="1" customFormat="1" ht="6.95" customHeight="1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33"/>
    </row>
  </sheetData>
  <autoFilter ref="C99:K189" xr:uid="{00000000-0009-0000-0000-000011000000}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3" r:id="rId1" xr:uid="{00000000-0004-0000-1100-000000000000}"/>
    <hyperlink ref="F107" r:id="rId2" xr:uid="{00000000-0004-0000-1100-000001000000}"/>
    <hyperlink ref="F110" r:id="rId3" xr:uid="{00000000-0004-0000-1100-000002000000}"/>
    <hyperlink ref="F114" r:id="rId4" xr:uid="{00000000-0004-0000-1100-000003000000}"/>
    <hyperlink ref="F117" r:id="rId5" xr:uid="{00000000-0004-0000-1100-000004000000}"/>
    <hyperlink ref="F121" r:id="rId6" xr:uid="{00000000-0004-0000-1100-000005000000}"/>
    <hyperlink ref="F123" r:id="rId7" xr:uid="{00000000-0004-0000-1100-000006000000}"/>
    <hyperlink ref="F126" r:id="rId8" xr:uid="{00000000-0004-0000-1100-000007000000}"/>
    <hyperlink ref="F131" r:id="rId9" xr:uid="{00000000-0004-0000-1100-000008000000}"/>
    <hyperlink ref="F133" r:id="rId10" xr:uid="{00000000-0004-0000-1100-000009000000}"/>
    <hyperlink ref="F135" r:id="rId11" xr:uid="{00000000-0004-0000-1100-00000A000000}"/>
    <hyperlink ref="F137" r:id="rId12" xr:uid="{00000000-0004-0000-1100-00000B000000}"/>
    <hyperlink ref="F139" r:id="rId13" xr:uid="{00000000-0004-0000-1100-00000C000000}"/>
    <hyperlink ref="F141" r:id="rId14" xr:uid="{00000000-0004-0000-1100-00000D000000}"/>
    <hyperlink ref="F148" r:id="rId15" xr:uid="{00000000-0004-0000-1100-00000E000000}"/>
    <hyperlink ref="F151" r:id="rId16" xr:uid="{00000000-0004-0000-1100-00000F000000}"/>
    <hyperlink ref="F153" r:id="rId17" xr:uid="{00000000-0004-0000-1100-000010000000}"/>
    <hyperlink ref="F155" r:id="rId18" xr:uid="{00000000-0004-0000-1100-000011000000}"/>
    <hyperlink ref="F157" r:id="rId19" xr:uid="{00000000-0004-0000-1100-000012000000}"/>
    <hyperlink ref="F159" r:id="rId20" xr:uid="{00000000-0004-0000-1100-000013000000}"/>
    <hyperlink ref="F161" r:id="rId21" xr:uid="{00000000-0004-0000-1100-000014000000}"/>
    <hyperlink ref="F163" r:id="rId22" xr:uid="{00000000-0004-0000-1100-000015000000}"/>
    <hyperlink ref="F171" r:id="rId23" xr:uid="{00000000-0004-0000-1100-000016000000}"/>
    <hyperlink ref="F174" r:id="rId24" xr:uid="{00000000-0004-0000-1100-000017000000}"/>
    <hyperlink ref="F182" r:id="rId25" xr:uid="{00000000-0004-0000-1100-000018000000}"/>
    <hyperlink ref="F184" r:id="rId26" xr:uid="{00000000-0004-0000-1100-000019000000}"/>
    <hyperlink ref="F186" r:id="rId27" xr:uid="{00000000-0004-0000-1100-00001A000000}"/>
    <hyperlink ref="F188" r:id="rId28" xr:uid="{00000000-0004-0000-1100-00001B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9"/>
  <headerFooter>
    <oddFooter>&amp;CStrana &amp;P z &amp;N</oddFooter>
  </headerFooter>
  <drawing r:id="rId3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95"/>
  <sheetViews>
    <sheetView showGridLines="0" topLeftCell="A8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155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1871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1872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2053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ROUND(J92,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ROUND((SUM(BE92:BE94)),  2)</f>
        <v>0</v>
      </c>
      <c r="I37" s="94">
        <v>0.21</v>
      </c>
      <c r="J37" s="82">
        <f>ROUND(((SUM(BE92:BE94))*I37),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ROUND((SUM(BF92:BF94)),  2)</f>
        <v>0</v>
      </c>
      <c r="I38" s="94">
        <v>0.15</v>
      </c>
      <c r="J38" s="82">
        <f>ROUND(((SUM(BF92:BF94))*I38),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ROUND((SUM(BG92:BG94)),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ROUND((SUM(BH92:BH94)),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ROUND((SUM(BI92:BI94)),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1871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1872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02 - Manipulační technika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J92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2054</v>
      </c>
      <c r="E68" s="106"/>
      <c r="F68" s="106"/>
      <c r="G68" s="106"/>
      <c r="H68" s="106"/>
      <c r="I68" s="106"/>
      <c r="J68" s="107">
        <f>J93</f>
        <v>0</v>
      </c>
      <c r="L68" s="104"/>
    </row>
    <row r="69" spans="2:47" s="1" customFormat="1" ht="21.75" customHeight="1">
      <c r="B69" s="33"/>
      <c r="L69" s="33"/>
    </row>
    <row r="70" spans="2:47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47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47" s="1" customFormat="1" ht="24.95" customHeight="1">
      <c r="B75" s="33"/>
      <c r="C75" s="22" t="s">
        <v>186</v>
      </c>
      <c r="L75" s="33"/>
    </row>
    <row r="76" spans="2:47" s="1" customFormat="1" ht="6.95" customHeight="1">
      <c r="B76" s="33"/>
      <c r="L76" s="33"/>
    </row>
    <row r="77" spans="2:47" s="1" customFormat="1" ht="12" customHeight="1">
      <c r="B77" s="33"/>
      <c r="C77" s="28" t="s">
        <v>17</v>
      </c>
      <c r="L77" s="33"/>
    </row>
    <row r="78" spans="2:47" s="1" customFormat="1" ht="16.5" customHeight="1">
      <c r="B78" s="33"/>
      <c r="E78" s="323" t="str">
        <f>E7</f>
        <v>H-blok - výstavba BD v areálu bývalého Moravolenu Hanušovice</v>
      </c>
      <c r="F78" s="324"/>
      <c r="G78" s="324"/>
      <c r="H78" s="324"/>
      <c r="L78" s="33"/>
    </row>
    <row r="79" spans="2:47" ht="12" customHeight="1">
      <c r="B79" s="21"/>
      <c r="C79" s="28" t="s">
        <v>169</v>
      </c>
      <c r="L79" s="21"/>
    </row>
    <row r="80" spans="2:47" ht="16.5" customHeight="1">
      <c r="B80" s="21"/>
      <c r="E80" s="323" t="s">
        <v>1871</v>
      </c>
      <c r="F80" s="288"/>
      <c r="G80" s="288"/>
      <c r="H80" s="288"/>
      <c r="L80" s="21"/>
    </row>
    <row r="81" spans="2:65" ht="12" customHeight="1">
      <c r="B81" s="21"/>
      <c r="C81" s="28" t="s">
        <v>171</v>
      </c>
      <c r="L81" s="21"/>
    </row>
    <row r="82" spans="2:65" s="1" customFormat="1" ht="16.5" customHeight="1">
      <c r="B82" s="33"/>
      <c r="E82" s="307" t="s">
        <v>1872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173</v>
      </c>
      <c r="L83" s="33"/>
    </row>
    <row r="84" spans="2:65" s="1" customFormat="1" ht="16.5" customHeight="1">
      <c r="B84" s="33"/>
      <c r="E84" s="319" t="str">
        <f>E13</f>
        <v>02 - Manipulační technika</v>
      </c>
      <c r="F84" s="325"/>
      <c r="G84" s="325"/>
      <c r="H84" s="325"/>
      <c r="L84" s="33"/>
    </row>
    <row r="85" spans="2:65" s="1" customFormat="1" ht="6.95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F16</f>
        <v>k.ú. Hanušovice</v>
      </c>
      <c r="I86" s="28" t="s">
        <v>23</v>
      </c>
      <c r="J86" s="50" t="str">
        <f>IF(J16="","",J16)</f>
        <v>10. 6. 2022</v>
      </c>
      <c r="L86" s="33"/>
    </row>
    <row r="87" spans="2:65" s="1" customFormat="1" ht="6.95" customHeight="1">
      <c r="B87" s="33"/>
      <c r="L87" s="33"/>
    </row>
    <row r="88" spans="2:65" s="1" customFormat="1" ht="15.2" customHeight="1">
      <c r="B88" s="33"/>
      <c r="C88" s="28" t="s">
        <v>25</v>
      </c>
      <c r="F88" s="26" t="str">
        <f>E19</f>
        <v>Město Hanušovice</v>
      </c>
      <c r="I88" s="28" t="s">
        <v>33</v>
      </c>
      <c r="J88" s="31" t="str">
        <f>E25</f>
        <v>Cekr CZ s.r.o.</v>
      </c>
      <c r="L88" s="33"/>
    </row>
    <row r="89" spans="2:65" s="1" customFormat="1" ht="25.7" customHeight="1">
      <c r="B89" s="33"/>
      <c r="C89" s="28" t="s">
        <v>31</v>
      </c>
      <c r="F89" s="26" t="str">
        <f>IF(E22="","",E22)</f>
        <v>Vyplň údaj</v>
      </c>
      <c r="I89" s="28" t="s">
        <v>38</v>
      </c>
      <c r="J89" s="31" t="str">
        <f>E28</f>
        <v>Jan Zamykal, CS ÚRS 2022 01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187</v>
      </c>
      <c r="D91" s="114" t="s">
        <v>61</v>
      </c>
      <c r="E91" s="114" t="s">
        <v>57</v>
      </c>
      <c r="F91" s="114" t="s">
        <v>58</v>
      </c>
      <c r="G91" s="114" t="s">
        <v>188</v>
      </c>
      <c r="H91" s="114" t="s">
        <v>189</v>
      </c>
      <c r="I91" s="114" t="s">
        <v>190</v>
      </c>
      <c r="J91" s="114" t="s">
        <v>177</v>
      </c>
      <c r="K91" s="115" t="s">
        <v>191</v>
      </c>
      <c r="L91" s="112"/>
      <c r="M91" s="56" t="s">
        <v>3</v>
      </c>
      <c r="N91" s="57" t="s">
        <v>46</v>
      </c>
      <c r="O91" s="57" t="s">
        <v>192</v>
      </c>
      <c r="P91" s="57" t="s">
        <v>193</v>
      </c>
      <c r="Q91" s="57" t="s">
        <v>194</v>
      </c>
      <c r="R91" s="57" t="s">
        <v>195</v>
      </c>
      <c r="S91" s="57" t="s">
        <v>196</v>
      </c>
      <c r="T91" s="58" t="s">
        <v>197</v>
      </c>
    </row>
    <row r="92" spans="2:65" s="1" customFormat="1" ht="22.9" customHeight="1">
      <c r="B92" s="33"/>
      <c r="C92" s="61" t="s">
        <v>198</v>
      </c>
      <c r="J92" s="116">
        <f>BK92</f>
        <v>0</v>
      </c>
      <c r="L92" s="33"/>
      <c r="M92" s="59"/>
      <c r="N92" s="51"/>
      <c r="O92" s="51"/>
      <c r="P92" s="117">
        <f>P93</f>
        <v>0</v>
      </c>
      <c r="Q92" s="51"/>
      <c r="R92" s="117">
        <f>R93</f>
        <v>0</v>
      </c>
      <c r="S92" s="51"/>
      <c r="T92" s="118">
        <f>T93</f>
        <v>0</v>
      </c>
      <c r="AT92" s="18" t="s">
        <v>75</v>
      </c>
      <c r="AU92" s="18" t="s">
        <v>178</v>
      </c>
      <c r="BK92" s="119">
        <f>BK93</f>
        <v>0</v>
      </c>
    </row>
    <row r="93" spans="2:65" s="11" customFormat="1" ht="25.9" customHeight="1">
      <c r="B93" s="120"/>
      <c r="D93" s="121" t="s">
        <v>75</v>
      </c>
      <c r="E93" s="122" t="s">
        <v>1883</v>
      </c>
      <c r="F93" s="122" t="s">
        <v>2055</v>
      </c>
      <c r="I93" s="123"/>
      <c r="J93" s="124">
        <f>BK93</f>
        <v>0</v>
      </c>
      <c r="L93" s="120"/>
      <c r="M93" s="125"/>
      <c r="P93" s="126">
        <f>P94</f>
        <v>0</v>
      </c>
      <c r="R93" s="126">
        <f>R94</f>
        <v>0</v>
      </c>
      <c r="T93" s="127">
        <f>T94</f>
        <v>0</v>
      </c>
      <c r="AR93" s="121" t="s">
        <v>83</v>
      </c>
      <c r="AT93" s="128" t="s">
        <v>75</v>
      </c>
      <c r="AU93" s="128" t="s">
        <v>76</v>
      </c>
      <c r="AY93" s="121" t="s">
        <v>201</v>
      </c>
      <c r="BK93" s="129">
        <f>BK94</f>
        <v>0</v>
      </c>
    </row>
    <row r="94" spans="2:65" s="1" customFormat="1" ht="16.5" customHeight="1">
      <c r="B94" s="132"/>
      <c r="C94" s="178" t="s">
        <v>83</v>
      </c>
      <c r="D94" s="178" t="s">
        <v>272</v>
      </c>
      <c r="E94" s="179" t="s">
        <v>2056</v>
      </c>
      <c r="F94" s="180" t="s">
        <v>2057</v>
      </c>
      <c r="G94" s="181" t="s">
        <v>2058</v>
      </c>
      <c r="H94" s="182">
        <v>48</v>
      </c>
      <c r="I94" s="183"/>
      <c r="J94" s="184">
        <f>ROUND(I94*H94,2)</f>
        <v>0</v>
      </c>
      <c r="K94" s="180" t="s">
        <v>276</v>
      </c>
      <c r="L94" s="185"/>
      <c r="M94" s="196" t="s">
        <v>3</v>
      </c>
      <c r="N94" s="197" t="s">
        <v>47</v>
      </c>
      <c r="O94" s="190"/>
      <c r="P94" s="194">
        <f>O94*H94</f>
        <v>0</v>
      </c>
      <c r="Q94" s="194">
        <v>0</v>
      </c>
      <c r="R94" s="194">
        <f>Q94*H94</f>
        <v>0</v>
      </c>
      <c r="S94" s="194">
        <v>0</v>
      </c>
      <c r="T94" s="195">
        <f>S94*H94</f>
        <v>0</v>
      </c>
      <c r="AR94" s="144" t="s">
        <v>271</v>
      </c>
      <c r="AT94" s="144" t="s">
        <v>272</v>
      </c>
      <c r="AU94" s="144" t="s">
        <v>83</v>
      </c>
      <c r="AY94" s="18" t="s">
        <v>201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83</v>
      </c>
      <c r="BK94" s="145">
        <f>ROUND(I94*H94,2)</f>
        <v>0</v>
      </c>
      <c r="BL94" s="18" t="s">
        <v>207</v>
      </c>
      <c r="BM94" s="144" t="s">
        <v>2059</v>
      </c>
    </row>
    <row r="95" spans="2:65" s="1" customFormat="1" ht="6.95" customHeight="1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33"/>
    </row>
  </sheetData>
  <autoFilter ref="C91:K94" xr:uid="{00000000-0009-0000-0000-000012000000}"/>
  <mergeCells count="15">
    <mergeCell ref="E78:H78"/>
    <mergeCell ref="E82:H82"/>
    <mergeCell ref="E80:H80"/>
    <mergeCell ref="E84:H84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49"/>
  <sheetViews>
    <sheetView showGridLines="0" topLeftCell="A14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158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1871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1872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2060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ROUND(J96,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ROUND((SUM(BE96:BE148)),  2)</f>
        <v>0</v>
      </c>
      <c r="I37" s="94">
        <v>0.21</v>
      </c>
      <c r="J37" s="82">
        <f>ROUND(((SUM(BE96:BE148))*I37),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ROUND((SUM(BF96:BF148)),  2)</f>
        <v>0</v>
      </c>
      <c r="I38" s="94">
        <v>0.15</v>
      </c>
      <c r="J38" s="82">
        <f>ROUND(((SUM(BF96:BF148))*I38),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ROUND((SUM(BG96:BG148)),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ROUND((SUM(BH96:BH148)),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ROUND((SUM(BI96:BI148)),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1871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1872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03 - Zemní práce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J96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2061</v>
      </c>
      <c r="E68" s="106"/>
      <c r="F68" s="106"/>
      <c r="G68" s="106"/>
      <c r="H68" s="106"/>
      <c r="I68" s="106"/>
      <c r="J68" s="107">
        <f>J97</f>
        <v>0</v>
      </c>
      <c r="L68" s="104"/>
    </row>
    <row r="69" spans="2:47" s="8" customFormat="1" ht="24.95" customHeight="1">
      <c r="B69" s="104"/>
      <c r="D69" s="105" t="s">
        <v>2062</v>
      </c>
      <c r="E69" s="106"/>
      <c r="F69" s="106"/>
      <c r="G69" s="106"/>
      <c r="H69" s="106"/>
      <c r="I69" s="106"/>
      <c r="J69" s="107">
        <f>J110</f>
        <v>0</v>
      </c>
      <c r="L69" s="104"/>
    </row>
    <row r="70" spans="2:47" s="8" customFormat="1" ht="24.95" customHeight="1">
      <c r="B70" s="104"/>
      <c r="D70" s="105" t="s">
        <v>2063</v>
      </c>
      <c r="E70" s="106"/>
      <c r="F70" s="106"/>
      <c r="G70" s="106"/>
      <c r="H70" s="106"/>
      <c r="I70" s="106"/>
      <c r="J70" s="107">
        <f>J123</f>
        <v>0</v>
      </c>
      <c r="L70" s="104"/>
    </row>
    <row r="71" spans="2:47" s="8" customFormat="1" ht="24.95" customHeight="1">
      <c r="B71" s="104"/>
      <c r="D71" s="105" t="s">
        <v>2064</v>
      </c>
      <c r="E71" s="106"/>
      <c r="F71" s="106"/>
      <c r="G71" s="106"/>
      <c r="H71" s="106"/>
      <c r="I71" s="106"/>
      <c r="J71" s="107">
        <f>J133</f>
        <v>0</v>
      </c>
      <c r="L71" s="104"/>
    </row>
    <row r="72" spans="2:47" s="8" customFormat="1" ht="24.95" customHeight="1">
      <c r="B72" s="104"/>
      <c r="D72" s="105" t="s">
        <v>2065</v>
      </c>
      <c r="E72" s="106"/>
      <c r="F72" s="106"/>
      <c r="G72" s="106"/>
      <c r="H72" s="106"/>
      <c r="I72" s="106"/>
      <c r="J72" s="107">
        <f>J143</f>
        <v>0</v>
      </c>
      <c r="L72" s="104"/>
    </row>
    <row r="73" spans="2:47" s="1" customFormat="1" ht="21.75" customHeight="1">
      <c r="B73" s="33"/>
      <c r="L73" s="33"/>
    </row>
    <row r="74" spans="2:47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47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47" s="1" customFormat="1" ht="24.95" customHeight="1">
      <c r="B79" s="33"/>
      <c r="C79" s="22" t="s">
        <v>186</v>
      </c>
      <c r="L79" s="33"/>
    </row>
    <row r="80" spans="2:47" s="1" customFormat="1" ht="6.95" customHeight="1">
      <c r="B80" s="33"/>
      <c r="L80" s="33"/>
    </row>
    <row r="81" spans="2:63" s="1" customFormat="1" ht="12" customHeight="1">
      <c r="B81" s="33"/>
      <c r="C81" s="28" t="s">
        <v>17</v>
      </c>
      <c r="L81" s="33"/>
    </row>
    <row r="82" spans="2:63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3" ht="12" customHeight="1">
      <c r="B83" s="21"/>
      <c r="C83" s="28" t="s">
        <v>169</v>
      </c>
      <c r="L83" s="21"/>
    </row>
    <row r="84" spans="2:63" ht="16.5" customHeight="1">
      <c r="B84" s="21"/>
      <c r="E84" s="323" t="s">
        <v>1871</v>
      </c>
      <c r="F84" s="288"/>
      <c r="G84" s="288"/>
      <c r="H84" s="288"/>
      <c r="L84" s="21"/>
    </row>
    <row r="85" spans="2:63" ht="12" customHeight="1">
      <c r="B85" s="21"/>
      <c r="C85" s="28" t="s">
        <v>171</v>
      </c>
      <c r="L85" s="21"/>
    </row>
    <row r="86" spans="2:63" s="1" customFormat="1" ht="16.5" customHeight="1">
      <c r="B86" s="33"/>
      <c r="E86" s="307" t="s">
        <v>1872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173</v>
      </c>
      <c r="L87" s="33"/>
    </row>
    <row r="88" spans="2:63" s="1" customFormat="1" ht="16.5" customHeight="1">
      <c r="B88" s="33"/>
      <c r="E88" s="319" t="str">
        <f>E13</f>
        <v>03 - Zemní práce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F16</f>
        <v>k.ú. Hanušovice</v>
      </c>
      <c r="I90" s="28" t="s">
        <v>23</v>
      </c>
      <c r="J90" s="50" t="str">
        <f>IF(J16="","",J16)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E19</f>
        <v>Město Hanušovice</v>
      </c>
      <c r="I92" s="28" t="s">
        <v>33</v>
      </c>
      <c r="J92" s="31" t="str">
        <f>E25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IF(E22="","",E22)</f>
        <v>Vyplň údaj</v>
      </c>
      <c r="I93" s="28" t="s">
        <v>38</v>
      </c>
      <c r="J93" s="31" t="str">
        <f>E28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P97+P110+P123+P133+P143</f>
        <v>0</v>
      </c>
      <c r="Q96" s="51"/>
      <c r="R96" s="117">
        <f>R97+R110+R123+R133+R143</f>
        <v>170.73582698000001</v>
      </c>
      <c r="S96" s="51"/>
      <c r="T96" s="118">
        <f>T97+T110+T123+T133+T143</f>
        <v>0</v>
      </c>
      <c r="AT96" s="18" t="s">
        <v>75</v>
      </c>
      <c r="AU96" s="18" t="s">
        <v>178</v>
      </c>
      <c r="BK96" s="119">
        <f>BK97+BK110+BK123+BK133+BK143</f>
        <v>0</v>
      </c>
    </row>
    <row r="97" spans="2:65" s="11" customFormat="1" ht="25.9" customHeight="1">
      <c r="B97" s="120"/>
      <c r="D97" s="121" t="s">
        <v>75</v>
      </c>
      <c r="E97" s="122" t="s">
        <v>1883</v>
      </c>
      <c r="F97" s="122" t="s">
        <v>2066</v>
      </c>
      <c r="I97" s="123"/>
      <c r="J97" s="124">
        <f>BK97</f>
        <v>0</v>
      </c>
      <c r="L97" s="120"/>
      <c r="M97" s="125"/>
      <c r="P97" s="126">
        <f>SUM(P98:P109)</f>
        <v>0</v>
      </c>
      <c r="R97" s="126">
        <f>SUM(R98:R109)</f>
        <v>126.05670000000001</v>
      </c>
      <c r="T97" s="127">
        <f>SUM(T98:T109)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SUM(BK98:BK109)</f>
        <v>0</v>
      </c>
    </row>
    <row r="98" spans="2:65" s="1" customFormat="1" ht="37.9" customHeight="1">
      <c r="B98" s="132"/>
      <c r="C98" s="133" t="s">
        <v>83</v>
      </c>
      <c r="D98" s="133" t="s">
        <v>202</v>
      </c>
      <c r="E98" s="134" t="s">
        <v>2067</v>
      </c>
      <c r="F98" s="135" t="s">
        <v>2068</v>
      </c>
      <c r="G98" s="136" t="s">
        <v>500</v>
      </c>
      <c r="H98" s="137">
        <v>630</v>
      </c>
      <c r="I98" s="138"/>
      <c r="J98" s="139">
        <f>ROUND(I98*H98,2)</f>
        <v>0</v>
      </c>
      <c r="K98" s="135" t="s">
        <v>206</v>
      </c>
      <c r="L98" s="33"/>
      <c r="M98" s="140" t="s">
        <v>3</v>
      </c>
      <c r="N98" s="141" t="s">
        <v>47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1430</v>
      </c>
      <c r="AT98" s="144" t="s">
        <v>202</v>
      </c>
      <c r="AU98" s="144" t="s">
        <v>83</v>
      </c>
      <c r="AY98" s="18" t="s">
        <v>201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83</v>
      </c>
      <c r="BK98" s="145">
        <f>ROUND(I98*H98,2)</f>
        <v>0</v>
      </c>
      <c r="BL98" s="18" t="s">
        <v>1430</v>
      </c>
      <c r="BM98" s="144" t="s">
        <v>2069</v>
      </c>
    </row>
    <row r="99" spans="2:65" s="1" customFormat="1">
      <c r="B99" s="33"/>
      <c r="D99" s="146" t="s">
        <v>209</v>
      </c>
      <c r="F99" s="147" t="s">
        <v>2070</v>
      </c>
      <c r="I99" s="148"/>
      <c r="L99" s="33"/>
      <c r="M99" s="149"/>
      <c r="T99" s="53"/>
      <c r="AT99" s="18" t="s">
        <v>209</v>
      </c>
      <c r="AU99" s="18" t="s">
        <v>83</v>
      </c>
    </row>
    <row r="100" spans="2:65" s="1" customFormat="1" ht="33" customHeight="1">
      <c r="B100" s="132"/>
      <c r="C100" s="133" t="s">
        <v>85</v>
      </c>
      <c r="D100" s="133" t="s">
        <v>202</v>
      </c>
      <c r="E100" s="134" t="s">
        <v>2071</v>
      </c>
      <c r="F100" s="135" t="s">
        <v>2072</v>
      </c>
      <c r="G100" s="136" t="s">
        <v>500</v>
      </c>
      <c r="H100" s="137">
        <v>630</v>
      </c>
      <c r="I100" s="138"/>
      <c r="J100" s="139">
        <f>ROUND(I100*H100,2)</f>
        <v>0</v>
      </c>
      <c r="K100" s="135" t="s">
        <v>206</v>
      </c>
      <c r="L100" s="33"/>
      <c r="M100" s="140" t="s">
        <v>3</v>
      </c>
      <c r="N100" s="141" t="s">
        <v>47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1430</v>
      </c>
      <c r="AT100" s="144" t="s">
        <v>202</v>
      </c>
      <c r="AU100" s="144" t="s">
        <v>83</v>
      </c>
      <c r="AY100" s="18" t="s">
        <v>201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83</v>
      </c>
      <c r="BK100" s="145">
        <f>ROUND(I100*H100,2)</f>
        <v>0</v>
      </c>
      <c r="BL100" s="18" t="s">
        <v>1430</v>
      </c>
      <c r="BM100" s="144" t="s">
        <v>2073</v>
      </c>
    </row>
    <row r="101" spans="2:65" s="1" customFormat="1">
      <c r="B101" s="33"/>
      <c r="D101" s="146" t="s">
        <v>209</v>
      </c>
      <c r="F101" s="147" t="s">
        <v>2074</v>
      </c>
      <c r="I101" s="148"/>
      <c r="L101" s="33"/>
      <c r="M101" s="149"/>
      <c r="T101" s="53"/>
      <c r="AT101" s="18" t="s">
        <v>209</v>
      </c>
      <c r="AU101" s="18" t="s">
        <v>83</v>
      </c>
    </row>
    <row r="102" spans="2:65" s="1" customFormat="1" ht="16.5" customHeight="1">
      <c r="B102" s="132"/>
      <c r="C102" s="133" t="s">
        <v>93</v>
      </c>
      <c r="D102" s="133" t="s">
        <v>202</v>
      </c>
      <c r="E102" s="134" t="s">
        <v>2075</v>
      </c>
      <c r="F102" s="135" t="s">
        <v>2076</v>
      </c>
      <c r="G102" s="136" t="s">
        <v>205</v>
      </c>
      <c r="H102" s="137">
        <v>220.5</v>
      </c>
      <c r="I102" s="138"/>
      <c r="J102" s="139">
        <f>ROUND(I102*H102,2)</f>
        <v>0</v>
      </c>
      <c r="K102" s="135" t="s">
        <v>206</v>
      </c>
      <c r="L102" s="33"/>
      <c r="M102" s="140" t="s">
        <v>3</v>
      </c>
      <c r="N102" s="141" t="s">
        <v>47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1430</v>
      </c>
      <c r="AT102" s="144" t="s">
        <v>202</v>
      </c>
      <c r="AU102" s="144" t="s">
        <v>83</v>
      </c>
      <c r="AY102" s="18" t="s">
        <v>201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83</v>
      </c>
      <c r="BK102" s="145">
        <f>ROUND(I102*H102,2)</f>
        <v>0</v>
      </c>
      <c r="BL102" s="18" t="s">
        <v>1430</v>
      </c>
      <c r="BM102" s="144" t="s">
        <v>2077</v>
      </c>
    </row>
    <row r="103" spans="2:65" s="1" customFormat="1">
      <c r="B103" s="33"/>
      <c r="D103" s="146" t="s">
        <v>209</v>
      </c>
      <c r="F103" s="147" t="s">
        <v>2078</v>
      </c>
      <c r="I103" s="148"/>
      <c r="L103" s="33"/>
      <c r="M103" s="149"/>
      <c r="T103" s="53"/>
      <c r="AT103" s="18" t="s">
        <v>209</v>
      </c>
      <c r="AU103" s="18" t="s">
        <v>83</v>
      </c>
    </row>
    <row r="104" spans="2:65" s="1" customFormat="1" ht="21.75" customHeight="1">
      <c r="B104" s="132"/>
      <c r="C104" s="133" t="s">
        <v>207</v>
      </c>
      <c r="D104" s="133" t="s">
        <v>202</v>
      </c>
      <c r="E104" s="134" t="s">
        <v>2079</v>
      </c>
      <c r="F104" s="135" t="s">
        <v>2080</v>
      </c>
      <c r="G104" s="136" t="s">
        <v>500</v>
      </c>
      <c r="H104" s="137">
        <v>630</v>
      </c>
      <c r="I104" s="138"/>
      <c r="J104" s="139">
        <f>ROUND(I104*H104,2)</f>
        <v>0</v>
      </c>
      <c r="K104" s="135" t="s">
        <v>206</v>
      </c>
      <c r="L104" s="33"/>
      <c r="M104" s="140" t="s">
        <v>3</v>
      </c>
      <c r="N104" s="141" t="s">
        <v>47</v>
      </c>
      <c r="P104" s="142">
        <f>O104*H104</f>
        <v>0</v>
      </c>
      <c r="Q104" s="142">
        <v>9.0000000000000006E-5</v>
      </c>
      <c r="R104" s="142">
        <f>Q104*H104</f>
        <v>5.67E-2</v>
      </c>
      <c r="S104" s="142">
        <v>0</v>
      </c>
      <c r="T104" s="143">
        <f>S104*H104</f>
        <v>0</v>
      </c>
      <c r="AR104" s="144" t="s">
        <v>1430</v>
      </c>
      <c r="AT104" s="144" t="s">
        <v>202</v>
      </c>
      <c r="AU104" s="144" t="s">
        <v>83</v>
      </c>
      <c r="AY104" s="18" t="s">
        <v>201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83</v>
      </c>
      <c r="BK104" s="145">
        <f>ROUND(I104*H104,2)</f>
        <v>0</v>
      </c>
      <c r="BL104" s="18" t="s">
        <v>1430</v>
      </c>
      <c r="BM104" s="144" t="s">
        <v>2081</v>
      </c>
    </row>
    <row r="105" spans="2:65" s="1" customFormat="1">
      <c r="B105" s="33"/>
      <c r="D105" s="146" t="s">
        <v>209</v>
      </c>
      <c r="F105" s="147" t="s">
        <v>2082</v>
      </c>
      <c r="I105" s="148"/>
      <c r="L105" s="33"/>
      <c r="M105" s="149"/>
      <c r="T105" s="53"/>
      <c r="AT105" s="18" t="s">
        <v>209</v>
      </c>
      <c r="AU105" s="18" t="s">
        <v>83</v>
      </c>
    </row>
    <row r="106" spans="2:65" s="1" customFormat="1" ht="24.2" customHeight="1">
      <c r="B106" s="132"/>
      <c r="C106" s="133" t="s">
        <v>247</v>
      </c>
      <c r="D106" s="133" t="s">
        <v>202</v>
      </c>
      <c r="E106" s="134" t="s">
        <v>2083</v>
      </c>
      <c r="F106" s="135" t="s">
        <v>2084</v>
      </c>
      <c r="G106" s="136" t="s">
        <v>500</v>
      </c>
      <c r="H106" s="137">
        <v>630</v>
      </c>
      <c r="I106" s="138"/>
      <c r="J106" s="139">
        <f>ROUND(I106*H106,2)</f>
        <v>0</v>
      </c>
      <c r="K106" s="135" t="s">
        <v>206</v>
      </c>
      <c r="L106" s="33"/>
      <c r="M106" s="140" t="s">
        <v>3</v>
      </c>
      <c r="N106" s="141" t="s">
        <v>47</v>
      </c>
      <c r="P106" s="142">
        <f>O106*H106</f>
        <v>0</v>
      </c>
      <c r="Q106" s="142">
        <v>0.2</v>
      </c>
      <c r="R106" s="142">
        <f>Q106*H106</f>
        <v>126</v>
      </c>
      <c r="S106" s="142">
        <v>0</v>
      </c>
      <c r="T106" s="143">
        <f>S106*H106</f>
        <v>0</v>
      </c>
      <c r="AR106" s="144" t="s">
        <v>1430</v>
      </c>
      <c r="AT106" s="144" t="s">
        <v>202</v>
      </c>
      <c r="AU106" s="144" t="s">
        <v>83</v>
      </c>
      <c r="AY106" s="18" t="s">
        <v>201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1430</v>
      </c>
      <c r="BM106" s="144" t="s">
        <v>2085</v>
      </c>
    </row>
    <row r="107" spans="2:65" s="1" customFormat="1">
      <c r="B107" s="33"/>
      <c r="D107" s="146" t="s">
        <v>209</v>
      </c>
      <c r="F107" s="147" t="s">
        <v>2086</v>
      </c>
      <c r="I107" s="148"/>
      <c r="L107" s="33"/>
      <c r="M107" s="149"/>
      <c r="T107" s="53"/>
      <c r="AT107" s="18" t="s">
        <v>209</v>
      </c>
      <c r="AU107" s="18" t="s">
        <v>83</v>
      </c>
    </row>
    <row r="108" spans="2:65" s="1" customFormat="1" ht="16.5" customHeight="1">
      <c r="B108" s="132"/>
      <c r="C108" s="178" t="s">
        <v>257</v>
      </c>
      <c r="D108" s="178" t="s">
        <v>272</v>
      </c>
      <c r="E108" s="179" t="s">
        <v>2087</v>
      </c>
      <c r="F108" s="180" t="s">
        <v>2088</v>
      </c>
      <c r="G108" s="181" t="s">
        <v>275</v>
      </c>
      <c r="H108" s="182">
        <v>108.99</v>
      </c>
      <c r="I108" s="183"/>
      <c r="J108" s="184">
        <f>ROUND(I108*H108,2)</f>
        <v>0</v>
      </c>
      <c r="K108" s="180" t="s">
        <v>276</v>
      </c>
      <c r="L108" s="185"/>
      <c r="M108" s="186" t="s">
        <v>3</v>
      </c>
      <c r="N108" s="187" t="s">
        <v>47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441</v>
      </c>
      <c r="AT108" s="144" t="s">
        <v>272</v>
      </c>
      <c r="AU108" s="144" t="s">
        <v>83</v>
      </c>
      <c r="AY108" s="18" t="s">
        <v>201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8" t="s">
        <v>83</v>
      </c>
      <c r="BK108" s="145">
        <f>ROUND(I108*H108,2)</f>
        <v>0</v>
      </c>
      <c r="BL108" s="18" t="s">
        <v>340</v>
      </c>
      <c r="BM108" s="144" t="s">
        <v>2089</v>
      </c>
    </row>
    <row r="109" spans="2:65" s="1" customFormat="1" ht="16.5" customHeight="1">
      <c r="B109" s="132"/>
      <c r="C109" s="178" t="s">
        <v>263</v>
      </c>
      <c r="D109" s="178" t="s">
        <v>272</v>
      </c>
      <c r="E109" s="179" t="s">
        <v>2090</v>
      </c>
      <c r="F109" s="180" t="s">
        <v>2091</v>
      </c>
      <c r="G109" s="181" t="s">
        <v>500</v>
      </c>
      <c r="H109" s="182">
        <v>630</v>
      </c>
      <c r="I109" s="183"/>
      <c r="J109" s="184">
        <f>ROUND(I109*H109,2)</f>
        <v>0</v>
      </c>
      <c r="K109" s="180" t="s">
        <v>276</v>
      </c>
      <c r="L109" s="185"/>
      <c r="M109" s="186" t="s">
        <v>3</v>
      </c>
      <c r="N109" s="187" t="s">
        <v>47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441</v>
      </c>
      <c r="AT109" s="144" t="s">
        <v>272</v>
      </c>
      <c r="AU109" s="144" t="s">
        <v>83</v>
      </c>
      <c r="AY109" s="18" t="s">
        <v>201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340</v>
      </c>
      <c r="BM109" s="144" t="s">
        <v>2092</v>
      </c>
    </row>
    <row r="110" spans="2:65" s="11" customFormat="1" ht="25.9" customHeight="1">
      <c r="B110" s="120"/>
      <c r="D110" s="121" t="s">
        <v>75</v>
      </c>
      <c r="E110" s="122" t="s">
        <v>1911</v>
      </c>
      <c r="F110" s="122" t="s">
        <v>2093</v>
      </c>
      <c r="I110" s="123"/>
      <c r="J110" s="124">
        <f>BK110</f>
        <v>0</v>
      </c>
      <c r="L110" s="120"/>
      <c r="M110" s="125"/>
      <c r="P110" s="126">
        <f>SUM(P111:P122)</f>
        <v>0</v>
      </c>
      <c r="R110" s="126">
        <f>SUM(R111:R122)</f>
        <v>12.0054</v>
      </c>
      <c r="T110" s="127">
        <f>SUM(T111:T122)</f>
        <v>0</v>
      </c>
      <c r="AR110" s="121" t="s">
        <v>83</v>
      </c>
      <c r="AT110" s="128" t="s">
        <v>75</v>
      </c>
      <c r="AU110" s="128" t="s">
        <v>76</v>
      </c>
      <c r="AY110" s="121" t="s">
        <v>201</v>
      </c>
      <c r="BK110" s="129">
        <f>SUM(BK111:BK122)</f>
        <v>0</v>
      </c>
    </row>
    <row r="111" spans="2:65" s="1" customFormat="1" ht="37.9" customHeight="1">
      <c r="B111" s="132"/>
      <c r="C111" s="133" t="s">
        <v>271</v>
      </c>
      <c r="D111" s="133" t="s">
        <v>202</v>
      </c>
      <c r="E111" s="134" t="s">
        <v>2094</v>
      </c>
      <c r="F111" s="135" t="s">
        <v>2095</v>
      </c>
      <c r="G111" s="136" t="s">
        <v>500</v>
      </c>
      <c r="H111" s="137">
        <v>60</v>
      </c>
      <c r="I111" s="138"/>
      <c r="J111" s="139">
        <f>ROUND(I111*H111,2)</f>
        <v>0</v>
      </c>
      <c r="K111" s="135" t="s">
        <v>206</v>
      </c>
      <c r="L111" s="33"/>
      <c r="M111" s="140" t="s">
        <v>3</v>
      </c>
      <c r="N111" s="141" t="s">
        <v>47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1430</v>
      </c>
      <c r="AT111" s="144" t="s">
        <v>202</v>
      </c>
      <c r="AU111" s="144" t="s">
        <v>83</v>
      </c>
      <c r="AY111" s="18" t="s">
        <v>201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83</v>
      </c>
      <c r="BK111" s="145">
        <f>ROUND(I111*H111,2)</f>
        <v>0</v>
      </c>
      <c r="BL111" s="18" t="s">
        <v>1430</v>
      </c>
      <c r="BM111" s="144" t="s">
        <v>2096</v>
      </c>
    </row>
    <row r="112" spans="2:65" s="1" customFormat="1">
      <c r="B112" s="33"/>
      <c r="D112" s="146" t="s">
        <v>209</v>
      </c>
      <c r="F112" s="147" t="s">
        <v>2097</v>
      </c>
      <c r="I112" s="148"/>
      <c r="L112" s="33"/>
      <c r="M112" s="149"/>
      <c r="T112" s="53"/>
      <c r="AT112" s="18" t="s">
        <v>209</v>
      </c>
      <c r="AU112" s="18" t="s">
        <v>83</v>
      </c>
    </row>
    <row r="113" spans="2:65" s="1" customFormat="1" ht="33" customHeight="1">
      <c r="B113" s="132"/>
      <c r="C113" s="133" t="s">
        <v>282</v>
      </c>
      <c r="D113" s="133" t="s">
        <v>202</v>
      </c>
      <c r="E113" s="134" t="s">
        <v>2098</v>
      </c>
      <c r="F113" s="135" t="s">
        <v>2099</v>
      </c>
      <c r="G113" s="136" t="s">
        <v>500</v>
      </c>
      <c r="H113" s="137">
        <v>60</v>
      </c>
      <c r="I113" s="138"/>
      <c r="J113" s="139">
        <f>ROUND(I113*H113,2)</f>
        <v>0</v>
      </c>
      <c r="K113" s="135" t="s">
        <v>206</v>
      </c>
      <c r="L113" s="33"/>
      <c r="M113" s="140" t="s">
        <v>3</v>
      </c>
      <c r="N113" s="141" t="s">
        <v>47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1430</v>
      </c>
      <c r="AT113" s="144" t="s">
        <v>202</v>
      </c>
      <c r="AU113" s="144" t="s">
        <v>83</v>
      </c>
      <c r="AY113" s="18" t="s">
        <v>201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1430</v>
      </c>
      <c r="BM113" s="144" t="s">
        <v>2100</v>
      </c>
    </row>
    <row r="114" spans="2:65" s="1" customFormat="1">
      <c r="B114" s="33"/>
      <c r="D114" s="146" t="s">
        <v>209</v>
      </c>
      <c r="F114" s="147" t="s">
        <v>2101</v>
      </c>
      <c r="I114" s="148"/>
      <c r="L114" s="33"/>
      <c r="M114" s="149"/>
      <c r="T114" s="53"/>
      <c r="AT114" s="18" t="s">
        <v>209</v>
      </c>
      <c r="AU114" s="18" t="s">
        <v>83</v>
      </c>
    </row>
    <row r="115" spans="2:65" s="1" customFormat="1" ht="16.5" customHeight="1">
      <c r="B115" s="132"/>
      <c r="C115" s="133" t="s">
        <v>307</v>
      </c>
      <c r="D115" s="133" t="s">
        <v>202</v>
      </c>
      <c r="E115" s="134" t="s">
        <v>2075</v>
      </c>
      <c r="F115" s="135" t="s">
        <v>2076</v>
      </c>
      <c r="G115" s="136" t="s">
        <v>205</v>
      </c>
      <c r="H115" s="137">
        <v>30</v>
      </c>
      <c r="I115" s="138"/>
      <c r="J115" s="139">
        <f>ROUND(I115*H115,2)</f>
        <v>0</v>
      </c>
      <c r="K115" s="135" t="s">
        <v>206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1430</v>
      </c>
      <c r="AT115" s="144" t="s">
        <v>202</v>
      </c>
      <c r="AU115" s="144" t="s">
        <v>83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1430</v>
      </c>
      <c r="BM115" s="144" t="s">
        <v>2102</v>
      </c>
    </row>
    <row r="116" spans="2:65" s="1" customFormat="1">
      <c r="B116" s="33"/>
      <c r="D116" s="146" t="s">
        <v>209</v>
      </c>
      <c r="F116" s="147" t="s">
        <v>2078</v>
      </c>
      <c r="I116" s="148"/>
      <c r="L116" s="33"/>
      <c r="M116" s="149"/>
      <c r="T116" s="53"/>
      <c r="AT116" s="18" t="s">
        <v>209</v>
      </c>
      <c r="AU116" s="18" t="s">
        <v>83</v>
      </c>
    </row>
    <row r="117" spans="2:65" s="1" customFormat="1" ht="16.5" customHeight="1">
      <c r="B117" s="132"/>
      <c r="C117" s="178" t="s">
        <v>318</v>
      </c>
      <c r="D117" s="178" t="s">
        <v>272</v>
      </c>
      <c r="E117" s="179" t="s">
        <v>2087</v>
      </c>
      <c r="F117" s="180" t="s">
        <v>2088</v>
      </c>
      <c r="G117" s="181" t="s">
        <v>275</v>
      </c>
      <c r="H117" s="182">
        <v>14.88</v>
      </c>
      <c r="I117" s="183"/>
      <c r="J117" s="184">
        <f>ROUND(I117*H117,2)</f>
        <v>0</v>
      </c>
      <c r="K117" s="180" t="s">
        <v>276</v>
      </c>
      <c r="L117" s="185"/>
      <c r="M117" s="186" t="s">
        <v>3</v>
      </c>
      <c r="N117" s="187" t="s">
        <v>47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441</v>
      </c>
      <c r="AT117" s="144" t="s">
        <v>272</v>
      </c>
      <c r="AU117" s="144" t="s">
        <v>83</v>
      </c>
      <c r="AY117" s="18" t="s">
        <v>201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83</v>
      </c>
      <c r="BK117" s="145">
        <f>ROUND(I117*H117,2)</f>
        <v>0</v>
      </c>
      <c r="BL117" s="18" t="s">
        <v>340</v>
      </c>
      <c r="BM117" s="144" t="s">
        <v>2103</v>
      </c>
    </row>
    <row r="118" spans="2:65" s="1" customFormat="1" ht="16.5" customHeight="1">
      <c r="B118" s="132"/>
      <c r="C118" s="178" t="s">
        <v>327</v>
      </c>
      <c r="D118" s="178" t="s">
        <v>272</v>
      </c>
      <c r="E118" s="179" t="s">
        <v>2090</v>
      </c>
      <c r="F118" s="180" t="s">
        <v>2091</v>
      </c>
      <c r="G118" s="181" t="s">
        <v>500</v>
      </c>
      <c r="H118" s="182">
        <v>60</v>
      </c>
      <c r="I118" s="183"/>
      <c r="J118" s="184">
        <f>ROUND(I118*H118,2)</f>
        <v>0</v>
      </c>
      <c r="K118" s="180" t="s">
        <v>276</v>
      </c>
      <c r="L118" s="185"/>
      <c r="M118" s="186" t="s">
        <v>3</v>
      </c>
      <c r="N118" s="187" t="s">
        <v>47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441</v>
      </c>
      <c r="AT118" s="144" t="s">
        <v>272</v>
      </c>
      <c r="AU118" s="144" t="s">
        <v>83</v>
      </c>
      <c r="AY118" s="18" t="s">
        <v>201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83</v>
      </c>
      <c r="BK118" s="145">
        <f>ROUND(I118*H118,2)</f>
        <v>0</v>
      </c>
      <c r="BL118" s="18" t="s">
        <v>340</v>
      </c>
      <c r="BM118" s="144" t="s">
        <v>2104</v>
      </c>
    </row>
    <row r="119" spans="2:65" s="1" customFormat="1" ht="21.75" customHeight="1">
      <c r="B119" s="132"/>
      <c r="C119" s="133" t="s">
        <v>298</v>
      </c>
      <c r="D119" s="133" t="s">
        <v>202</v>
      </c>
      <c r="E119" s="134" t="s">
        <v>2079</v>
      </c>
      <c r="F119" s="135" t="s">
        <v>2080</v>
      </c>
      <c r="G119" s="136" t="s">
        <v>500</v>
      </c>
      <c r="H119" s="137">
        <v>60</v>
      </c>
      <c r="I119" s="138"/>
      <c r="J119" s="139">
        <f>ROUND(I119*H119,2)</f>
        <v>0</v>
      </c>
      <c r="K119" s="135" t="s">
        <v>206</v>
      </c>
      <c r="L119" s="33"/>
      <c r="M119" s="140" t="s">
        <v>3</v>
      </c>
      <c r="N119" s="141" t="s">
        <v>47</v>
      </c>
      <c r="P119" s="142">
        <f>O119*H119</f>
        <v>0</v>
      </c>
      <c r="Q119" s="142">
        <v>9.0000000000000006E-5</v>
      </c>
      <c r="R119" s="142">
        <f>Q119*H119</f>
        <v>5.4000000000000003E-3</v>
      </c>
      <c r="S119" s="142">
        <v>0</v>
      </c>
      <c r="T119" s="143">
        <f>S119*H119</f>
        <v>0</v>
      </c>
      <c r="AR119" s="144" t="s">
        <v>1430</v>
      </c>
      <c r="AT119" s="144" t="s">
        <v>202</v>
      </c>
      <c r="AU119" s="144" t="s">
        <v>83</v>
      </c>
      <c r="AY119" s="18" t="s">
        <v>201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83</v>
      </c>
      <c r="BK119" s="145">
        <f>ROUND(I119*H119,2)</f>
        <v>0</v>
      </c>
      <c r="BL119" s="18" t="s">
        <v>1430</v>
      </c>
      <c r="BM119" s="144" t="s">
        <v>2105</v>
      </c>
    </row>
    <row r="120" spans="2:65" s="1" customFormat="1">
      <c r="B120" s="33"/>
      <c r="D120" s="146" t="s">
        <v>209</v>
      </c>
      <c r="F120" s="147" t="s">
        <v>2082</v>
      </c>
      <c r="I120" s="148"/>
      <c r="L120" s="33"/>
      <c r="M120" s="149"/>
      <c r="T120" s="53"/>
      <c r="AT120" s="18" t="s">
        <v>209</v>
      </c>
      <c r="AU120" s="18" t="s">
        <v>83</v>
      </c>
    </row>
    <row r="121" spans="2:65" s="1" customFormat="1" ht="24.2" customHeight="1">
      <c r="B121" s="132"/>
      <c r="C121" s="133" t="s">
        <v>292</v>
      </c>
      <c r="D121" s="133" t="s">
        <v>202</v>
      </c>
      <c r="E121" s="134" t="s">
        <v>2083</v>
      </c>
      <c r="F121" s="135" t="s">
        <v>2084</v>
      </c>
      <c r="G121" s="136" t="s">
        <v>500</v>
      </c>
      <c r="H121" s="137">
        <v>60</v>
      </c>
      <c r="I121" s="138"/>
      <c r="J121" s="139">
        <f>ROUND(I121*H121,2)</f>
        <v>0</v>
      </c>
      <c r="K121" s="135" t="s">
        <v>206</v>
      </c>
      <c r="L121" s="33"/>
      <c r="M121" s="140" t="s">
        <v>3</v>
      </c>
      <c r="N121" s="141" t="s">
        <v>47</v>
      </c>
      <c r="P121" s="142">
        <f>O121*H121</f>
        <v>0</v>
      </c>
      <c r="Q121" s="142">
        <v>0.2</v>
      </c>
      <c r="R121" s="142">
        <f>Q121*H121</f>
        <v>12</v>
      </c>
      <c r="S121" s="142">
        <v>0</v>
      </c>
      <c r="T121" s="143">
        <f>S121*H121</f>
        <v>0</v>
      </c>
      <c r="AR121" s="144" t="s">
        <v>1430</v>
      </c>
      <c r="AT121" s="144" t="s">
        <v>202</v>
      </c>
      <c r="AU121" s="144" t="s">
        <v>83</v>
      </c>
      <c r="AY121" s="18" t="s">
        <v>201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83</v>
      </c>
      <c r="BK121" s="145">
        <f>ROUND(I121*H121,2)</f>
        <v>0</v>
      </c>
      <c r="BL121" s="18" t="s">
        <v>1430</v>
      </c>
      <c r="BM121" s="144" t="s">
        <v>2106</v>
      </c>
    </row>
    <row r="122" spans="2:65" s="1" customFormat="1">
      <c r="B122" s="33"/>
      <c r="D122" s="146" t="s">
        <v>209</v>
      </c>
      <c r="F122" s="147" t="s">
        <v>2086</v>
      </c>
      <c r="I122" s="148"/>
      <c r="L122" s="33"/>
      <c r="M122" s="149"/>
      <c r="T122" s="53"/>
      <c r="AT122" s="18" t="s">
        <v>209</v>
      </c>
      <c r="AU122" s="18" t="s">
        <v>83</v>
      </c>
    </row>
    <row r="123" spans="2:65" s="11" customFormat="1" ht="25.9" customHeight="1">
      <c r="B123" s="120"/>
      <c r="D123" s="121" t="s">
        <v>75</v>
      </c>
      <c r="E123" s="122" t="s">
        <v>1927</v>
      </c>
      <c r="F123" s="122" t="s">
        <v>2107</v>
      </c>
      <c r="I123" s="123"/>
      <c r="J123" s="124">
        <f>BK123</f>
        <v>0</v>
      </c>
      <c r="L123" s="120"/>
      <c r="M123" s="125"/>
      <c r="P123" s="126">
        <f>SUM(P124:P132)</f>
        <v>0</v>
      </c>
      <c r="R123" s="126">
        <f>SUM(R124:R132)</f>
        <v>26.036041299999997</v>
      </c>
      <c r="T123" s="127">
        <f>SUM(T124:T132)</f>
        <v>0</v>
      </c>
      <c r="AR123" s="121" t="s">
        <v>83</v>
      </c>
      <c r="AT123" s="128" t="s">
        <v>75</v>
      </c>
      <c r="AU123" s="128" t="s">
        <v>76</v>
      </c>
      <c r="AY123" s="121" t="s">
        <v>201</v>
      </c>
      <c r="BK123" s="129">
        <f>SUM(BK124:BK132)</f>
        <v>0</v>
      </c>
    </row>
    <row r="124" spans="2:65" s="1" customFormat="1" ht="24.2" customHeight="1">
      <c r="B124" s="132"/>
      <c r="C124" s="133" t="s">
        <v>340</v>
      </c>
      <c r="D124" s="133" t="s">
        <v>202</v>
      </c>
      <c r="E124" s="134" t="s">
        <v>2108</v>
      </c>
      <c r="F124" s="135" t="s">
        <v>2109</v>
      </c>
      <c r="G124" s="136" t="s">
        <v>217</v>
      </c>
      <c r="H124" s="137">
        <v>1.86</v>
      </c>
      <c r="I124" s="138"/>
      <c r="J124" s="139">
        <f>ROUND(I124*H124,2)</f>
        <v>0</v>
      </c>
      <c r="K124" s="135" t="s">
        <v>206</v>
      </c>
      <c r="L124" s="33"/>
      <c r="M124" s="140" t="s">
        <v>3</v>
      </c>
      <c r="N124" s="141" t="s">
        <v>47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1430</v>
      </c>
      <c r="AT124" s="144" t="s">
        <v>202</v>
      </c>
      <c r="AU124" s="144" t="s">
        <v>83</v>
      </c>
      <c r="AY124" s="18" t="s">
        <v>201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83</v>
      </c>
      <c r="BK124" s="145">
        <f>ROUND(I124*H124,2)</f>
        <v>0</v>
      </c>
      <c r="BL124" s="18" t="s">
        <v>1430</v>
      </c>
      <c r="BM124" s="144" t="s">
        <v>2110</v>
      </c>
    </row>
    <row r="125" spans="2:65" s="1" customFormat="1">
      <c r="B125" s="33"/>
      <c r="D125" s="146" t="s">
        <v>209</v>
      </c>
      <c r="F125" s="147" t="s">
        <v>2111</v>
      </c>
      <c r="I125" s="148"/>
      <c r="L125" s="33"/>
      <c r="M125" s="149"/>
      <c r="T125" s="53"/>
      <c r="AT125" s="18" t="s">
        <v>209</v>
      </c>
      <c r="AU125" s="18" t="s">
        <v>83</v>
      </c>
    </row>
    <row r="126" spans="2:65" s="1" customFormat="1" ht="33" customHeight="1">
      <c r="B126" s="132"/>
      <c r="C126" s="133" t="s">
        <v>9</v>
      </c>
      <c r="D126" s="133" t="s">
        <v>202</v>
      </c>
      <c r="E126" s="134" t="s">
        <v>2112</v>
      </c>
      <c r="F126" s="135" t="s">
        <v>2113</v>
      </c>
      <c r="G126" s="136" t="s">
        <v>217</v>
      </c>
      <c r="H126" s="137">
        <v>10.044</v>
      </c>
      <c r="I126" s="138"/>
      <c r="J126" s="139">
        <f>ROUND(I126*H126,2)</f>
        <v>0</v>
      </c>
      <c r="K126" s="135" t="s">
        <v>206</v>
      </c>
      <c r="L126" s="33"/>
      <c r="M126" s="140" t="s">
        <v>3</v>
      </c>
      <c r="N126" s="141" t="s">
        <v>47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1430</v>
      </c>
      <c r="AT126" s="144" t="s">
        <v>202</v>
      </c>
      <c r="AU126" s="144" t="s">
        <v>83</v>
      </c>
      <c r="AY126" s="18" t="s">
        <v>201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83</v>
      </c>
      <c r="BK126" s="145">
        <f>ROUND(I126*H126,2)</f>
        <v>0</v>
      </c>
      <c r="BL126" s="18" t="s">
        <v>1430</v>
      </c>
      <c r="BM126" s="144" t="s">
        <v>2114</v>
      </c>
    </row>
    <row r="127" spans="2:65" s="1" customFormat="1">
      <c r="B127" s="33"/>
      <c r="D127" s="146" t="s">
        <v>209</v>
      </c>
      <c r="F127" s="147" t="s">
        <v>2115</v>
      </c>
      <c r="I127" s="148"/>
      <c r="L127" s="33"/>
      <c r="M127" s="149"/>
      <c r="T127" s="53"/>
      <c r="AT127" s="18" t="s">
        <v>209</v>
      </c>
      <c r="AU127" s="18" t="s">
        <v>83</v>
      </c>
    </row>
    <row r="128" spans="2:65" s="1" customFormat="1" ht="16.5" customHeight="1">
      <c r="B128" s="132"/>
      <c r="C128" s="133" t="s">
        <v>347</v>
      </c>
      <c r="D128" s="133" t="s">
        <v>202</v>
      </c>
      <c r="E128" s="134" t="s">
        <v>2116</v>
      </c>
      <c r="F128" s="135" t="s">
        <v>2117</v>
      </c>
      <c r="G128" s="136" t="s">
        <v>217</v>
      </c>
      <c r="H128" s="137">
        <v>11.315</v>
      </c>
      <c r="I128" s="138"/>
      <c r="J128" s="139">
        <f>ROUND(I128*H128,2)</f>
        <v>0</v>
      </c>
      <c r="K128" s="135" t="s">
        <v>206</v>
      </c>
      <c r="L128" s="33"/>
      <c r="M128" s="140" t="s">
        <v>3</v>
      </c>
      <c r="N128" s="141" t="s">
        <v>47</v>
      </c>
      <c r="P128" s="142">
        <f>O128*H128</f>
        <v>0</v>
      </c>
      <c r="Q128" s="142">
        <v>2.3010199999999998</v>
      </c>
      <c r="R128" s="142">
        <f>Q128*H128</f>
        <v>26.036041299999997</v>
      </c>
      <c r="S128" s="142">
        <v>0</v>
      </c>
      <c r="T128" s="143">
        <f>S128*H128</f>
        <v>0</v>
      </c>
      <c r="AR128" s="144" t="s">
        <v>1430</v>
      </c>
      <c r="AT128" s="144" t="s">
        <v>202</v>
      </c>
      <c r="AU128" s="144" t="s">
        <v>83</v>
      </c>
      <c r="AY128" s="18" t="s">
        <v>201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1430</v>
      </c>
      <c r="BM128" s="144" t="s">
        <v>2118</v>
      </c>
    </row>
    <row r="129" spans="2:65" s="1" customFormat="1">
      <c r="B129" s="33"/>
      <c r="D129" s="146" t="s">
        <v>209</v>
      </c>
      <c r="F129" s="147" t="s">
        <v>2119</v>
      </c>
      <c r="I129" s="148"/>
      <c r="L129" s="33"/>
      <c r="M129" s="149"/>
      <c r="T129" s="53"/>
      <c r="AT129" s="18" t="s">
        <v>209</v>
      </c>
      <c r="AU129" s="18" t="s">
        <v>83</v>
      </c>
    </row>
    <row r="130" spans="2:65" s="1" customFormat="1" ht="16.5" customHeight="1">
      <c r="B130" s="132"/>
      <c r="C130" s="178" t="s">
        <v>352</v>
      </c>
      <c r="D130" s="178" t="s">
        <v>272</v>
      </c>
      <c r="E130" s="179" t="s">
        <v>2120</v>
      </c>
      <c r="F130" s="180" t="s">
        <v>2121</v>
      </c>
      <c r="G130" s="181" t="s">
        <v>217</v>
      </c>
      <c r="H130" s="182">
        <v>11.16</v>
      </c>
      <c r="I130" s="183"/>
      <c r="J130" s="184">
        <f>ROUND(I130*H130,2)</f>
        <v>0</v>
      </c>
      <c r="K130" s="180" t="s">
        <v>276</v>
      </c>
      <c r="L130" s="185"/>
      <c r="M130" s="186" t="s">
        <v>3</v>
      </c>
      <c r="N130" s="187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441</v>
      </c>
      <c r="AT130" s="144" t="s">
        <v>272</v>
      </c>
      <c r="AU130" s="144" t="s">
        <v>83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340</v>
      </c>
      <c r="BM130" s="144" t="s">
        <v>2122</v>
      </c>
    </row>
    <row r="131" spans="2:65" s="1" customFormat="1" ht="16.5" customHeight="1">
      <c r="B131" s="132"/>
      <c r="C131" s="178" t="s">
        <v>354</v>
      </c>
      <c r="D131" s="178" t="s">
        <v>272</v>
      </c>
      <c r="E131" s="179" t="s">
        <v>2123</v>
      </c>
      <c r="F131" s="180" t="s">
        <v>2124</v>
      </c>
      <c r="G131" s="181" t="s">
        <v>2125</v>
      </c>
      <c r="H131" s="182">
        <v>1085</v>
      </c>
      <c r="I131" s="183"/>
      <c r="J131" s="184">
        <f>ROUND(I131*H131,2)</f>
        <v>0</v>
      </c>
      <c r="K131" s="180" t="s">
        <v>276</v>
      </c>
      <c r="L131" s="185"/>
      <c r="M131" s="186" t="s">
        <v>3</v>
      </c>
      <c r="N131" s="187" t="s">
        <v>47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441</v>
      </c>
      <c r="AT131" s="144" t="s">
        <v>272</v>
      </c>
      <c r="AU131" s="144" t="s">
        <v>83</v>
      </c>
      <c r="AY131" s="18" t="s">
        <v>201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83</v>
      </c>
      <c r="BK131" s="145">
        <f>ROUND(I131*H131,2)</f>
        <v>0</v>
      </c>
      <c r="BL131" s="18" t="s">
        <v>340</v>
      </c>
      <c r="BM131" s="144" t="s">
        <v>2126</v>
      </c>
    </row>
    <row r="132" spans="2:65" s="1" customFormat="1" ht="16.5" customHeight="1">
      <c r="B132" s="132"/>
      <c r="C132" s="178" t="s">
        <v>356</v>
      </c>
      <c r="D132" s="178" t="s">
        <v>272</v>
      </c>
      <c r="E132" s="179" t="s">
        <v>2127</v>
      </c>
      <c r="F132" s="180" t="s">
        <v>2128</v>
      </c>
      <c r="G132" s="181" t="s">
        <v>2125</v>
      </c>
      <c r="H132" s="182">
        <v>1085</v>
      </c>
      <c r="I132" s="183"/>
      <c r="J132" s="184">
        <f>ROUND(I132*H132,2)</f>
        <v>0</v>
      </c>
      <c r="K132" s="180" t="s">
        <v>276</v>
      </c>
      <c r="L132" s="185"/>
      <c r="M132" s="186" t="s">
        <v>3</v>
      </c>
      <c r="N132" s="187" t="s">
        <v>47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441</v>
      </c>
      <c r="AT132" s="144" t="s">
        <v>272</v>
      </c>
      <c r="AU132" s="144" t="s">
        <v>83</v>
      </c>
      <c r="AY132" s="18" t="s">
        <v>201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83</v>
      </c>
      <c r="BK132" s="145">
        <f>ROUND(I132*H132,2)</f>
        <v>0</v>
      </c>
      <c r="BL132" s="18" t="s">
        <v>340</v>
      </c>
      <c r="BM132" s="144" t="s">
        <v>2129</v>
      </c>
    </row>
    <row r="133" spans="2:65" s="11" customFormat="1" ht="25.9" customHeight="1">
      <c r="B133" s="120"/>
      <c r="D133" s="121" t="s">
        <v>75</v>
      </c>
      <c r="E133" s="122" t="s">
        <v>75</v>
      </c>
      <c r="F133" s="122" t="s">
        <v>2130</v>
      </c>
      <c r="I133" s="123"/>
      <c r="J133" s="124">
        <f>BK133</f>
        <v>0</v>
      </c>
      <c r="L133" s="120"/>
      <c r="M133" s="125"/>
      <c r="P133" s="126">
        <f>SUM(P134:P142)</f>
        <v>0</v>
      </c>
      <c r="R133" s="126">
        <f>SUM(R134:R142)</f>
        <v>6.6361416799999997</v>
      </c>
      <c r="T133" s="127">
        <f>SUM(T134:T142)</f>
        <v>0</v>
      </c>
      <c r="AR133" s="121" t="s">
        <v>83</v>
      </c>
      <c r="AT133" s="128" t="s">
        <v>75</v>
      </c>
      <c r="AU133" s="128" t="s">
        <v>76</v>
      </c>
      <c r="AY133" s="121" t="s">
        <v>201</v>
      </c>
      <c r="BK133" s="129">
        <f>SUM(BK134:BK142)</f>
        <v>0</v>
      </c>
    </row>
    <row r="134" spans="2:65" s="1" customFormat="1" ht="24.2" customHeight="1">
      <c r="B134" s="132"/>
      <c r="C134" s="133" t="s">
        <v>372</v>
      </c>
      <c r="D134" s="133" t="s">
        <v>202</v>
      </c>
      <c r="E134" s="134" t="s">
        <v>2108</v>
      </c>
      <c r="F134" s="135" t="s">
        <v>2109</v>
      </c>
      <c r="G134" s="136" t="s">
        <v>217</v>
      </c>
      <c r="H134" s="137">
        <v>0.47399999999999998</v>
      </c>
      <c r="I134" s="138"/>
      <c r="J134" s="139">
        <f>ROUND(I134*H134,2)</f>
        <v>0</v>
      </c>
      <c r="K134" s="135" t="s">
        <v>206</v>
      </c>
      <c r="L134" s="33"/>
      <c r="M134" s="140" t="s">
        <v>3</v>
      </c>
      <c r="N134" s="141" t="s">
        <v>47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1430</v>
      </c>
      <c r="AT134" s="144" t="s">
        <v>202</v>
      </c>
      <c r="AU134" s="144" t="s">
        <v>83</v>
      </c>
      <c r="AY134" s="18" t="s">
        <v>201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1430</v>
      </c>
      <c r="BM134" s="144" t="s">
        <v>2131</v>
      </c>
    </row>
    <row r="135" spans="2:65" s="1" customFormat="1">
      <c r="B135" s="33"/>
      <c r="D135" s="146" t="s">
        <v>209</v>
      </c>
      <c r="F135" s="147" t="s">
        <v>2111</v>
      </c>
      <c r="I135" s="148"/>
      <c r="L135" s="33"/>
      <c r="M135" s="149"/>
      <c r="T135" s="53"/>
      <c r="AT135" s="18" t="s">
        <v>209</v>
      </c>
      <c r="AU135" s="18" t="s">
        <v>83</v>
      </c>
    </row>
    <row r="136" spans="2:65" s="1" customFormat="1" ht="33" customHeight="1">
      <c r="B136" s="132"/>
      <c r="C136" s="133" t="s">
        <v>8</v>
      </c>
      <c r="D136" s="133" t="s">
        <v>202</v>
      </c>
      <c r="E136" s="134" t="s">
        <v>2112</v>
      </c>
      <c r="F136" s="135" t="s">
        <v>2113</v>
      </c>
      <c r="G136" s="136" t="s">
        <v>217</v>
      </c>
      <c r="H136" s="137">
        <v>2.56</v>
      </c>
      <c r="I136" s="138"/>
      <c r="J136" s="139">
        <f>ROUND(I136*H136,2)</f>
        <v>0</v>
      </c>
      <c r="K136" s="135" t="s">
        <v>206</v>
      </c>
      <c r="L136" s="33"/>
      <c r="M136" s="140" t="s">
        <v>3</v>
      </c>
      <c r="N136" s="141" t="s">
        <v>47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1430</v>
      </c>
      <c r="AT136" s="144" t="s">
        <v>202</v>
      </c>
      <c r="AU136" s="144" t="s">
        <v>83</v>
      </c>
      <c r="AY136" s="18" t="s">
        <v>201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83</v>
      </c>
      <c r="BK136" s="145">
        <f>ROUND(I136*H136,2)</f>
        <v>0</v>
      </c>
      <c r="BL136" s="18" t="s">
        <v>1430</v>
      </c>
      <c r="BM136" s="144" t="s">
        <v>2132</v>
      </c>
    </row>
    <row r="137" spans="2:65" s="1" customFormat="1">
      <c r="B137" s="33"/>
      <c r="D137" s="146" t="s">
        <v>209</v>
      </c>
      <c r="F137" s="147" t="s">
        <v>2115</v>
      </c>
      <c r="I137" s="148"/>
      <c r="L137" s="33"/>
      <c r="M137" s="149"/>
      <c r="T137" s="53"/>
      <c r="AT137" s="18" t="s">
        <v>209</v>
      </c>
      <c r="AU137" s="18" t="s">
        <v>83</v>
      </c>
    </row>
    <row r="138" spans="2:65" s="1" customFormat="1" ht="16.5" customHeight="1">
      <c r="B138" s="132"/>
      <c r="C138" s="133" t="s">
        <v>379</v>
      </c>
      <c r="D138" s="133" t="s">
        <v>202</v>
      </c>
      <c r="E138" s="134" t="s">
        <v>2116</v>
      </c>
      <c r="F138" s="135" t="s">
        <v>2117</v>
      </c>
      <c r="G138" s="136" t="s">
        <v>217</v>
      </c>
      <c r="H138" s="137">
        <v>2.8839999999999999</v>
      </c>
      <c r="I138" s="138"/>
      <c r="J138" s="139">
        <f>ROUND(I138*H138,2)</f>
        <v>0</v>
      </c>
      <c r="K138" s="135" t="s">
        <v>206</v>
      </c>
      <c r="L138" s="33"/>
      <c r="M138" s="140" t="s">
        <v>3</v>
      </c>
      <c r="N138" s="141" t="s">
        <v>47</v>
      </c>
      <c r="P138" s="142">
        <f>O138*H138</f>
        <v>0</v>
      </c>
      <c r="Q138" s="142">
        <v>2.3010199999999998</v>
      </c>
      <c r="R138" s="142">
        <f>Q138*H138</f>
        <v>6.6361416799999997</v>
      </c>
      <c r="S138" s="142">
        <v>0</v>
      </c>
      <c r="T138" s="143">
        <f>S138*H138</f>
        <v>0</v>
      </c>
      <c r="AR138" s="144" t="s">
        <v>1430</v>
      </c>
      <c r="AT138" s="144" t="s">
        <v>202</v>
      </c>
      <c r="AU138" s="144" t="s">
        <v>83</v>
      </c>
      <c r="AY138" s="18" t="s">
        <v>201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83</v>
      </c>
      <c r="BK138" s="145">
        <f>ROUND(I138*H138,2)</f>
        <v>0</v>
      </c>
      <c r="BL138" s="18" t="s">
        <v>1430</v>
      </c>
      <c r="BM138" s="144" t="s">
        <v>2133</v>
      </c>
    </row>
    <row r="139" spans="2:65" s="1" customFormat="1">
      <c r="B139" s="33"/>
      <c r="D139" s="146" t="s">
        <v>209</v>
      </c>
      <c r="F139" s="147" t="s">
        <v>2119</v>
      </c>
      <c r="I139" s="148"/>
      <c r="L139" s="33"/>
      <c r="M139" s="149"/>
      <c r="T139" s="53"/>
      <c r="AT139" s="18" t="s">
        <v>209</v>
      </c>
      <c r="AU139" s="18" t="s">
        <v>83</v>
      </c>
    </row>
    <row r="140" spans="2:65" s="1" customFormat="1" ht="16.5" customHeight="1">
      <c r="B140" s="132"/>
      <c r="C140" s="178" t="s">
        <v>389</v>
      </c>
      <c r="D140" s="178" t="s">
        <v>272</v>
      </c>
      <c r="E140" s="179" t="s">
        <v>2120</v>
      </c>
      <c r="F140" s="180" t="s">
        <v>2121</v>
      </c>
      <c r="G140" s="181" t="s">
        <v>217</v>
      </c>
      <c r="H140" s="182">
        <v>2.8439999999999999</v>
      </c>
      <c r="I140" s="183"/>
      <c r="J140" s="184">
        <f>ROUND(I140*H140,2)</f>
        <v>0</v>
      </c>
      <c r="K140" s="180" t="s">
        <v>276</v>
      </c>
      <c r="L140" s="185"/>
      <c r="M140" s="186" t="s">
        <v>3</v>
      </c>
      <c r="N140" s="187" t="s">
        <v>47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441</v>
      </c>
      <c r="AT140" s="144" t="s">
        <v>272</v>
      </c>
      <c r="AU140" s="144" t="s">
        <v>83</v>
      </c>
      <c r="AY140" s="18" t="s">
        <v>201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83</v>
      </c>
      <c r="BK140" s="145">
        <f>ROUND(I140*H140,2)</f>
        <v>0</v>
      </c>
      <c r="BL140" s="18" t="s">
        <v>340</v>
      </c>
      <c r="BM140" s="144" t="s">
        <v>2134</v>
      </c>
    </row>
    <row r="141" spans="2:65" s="1" customFormat="1" ht="16.5" customHeight="1">
      <c r="B141" s="132"/>
      <c r="C141" s="178" t="s">
        <v>395</v>
      </c>
      <c r="D141" s="178" t="s">
        <v>272</v>
      </c>
      <c r="E141" s="179" t="s">
        <v>2123</v>
      </c>
      <c r="F141" s="180" t="s">
        <v>2124</v>
      </c>
      <c r="G141" s="181" t="s">
        <v>2125</v>
      </c>
      <c r="H141" s="182">
        <v>276.54300000000001</v>
      </c>
      <c r="I141" s="183"/>
      <c r="J141" s="184">
        <f>ROUND(I141*H141,2)</f>
        <v>0</v>
      </c>
      <c r="K141" s="180" t="s">
        <v>276</v>
      </c>
      <c r="L141" s="185"/>
      <c r="M141" s="186" t="s">
        <v>3</v>
      </c>
      <c r="N141" s="187" t="s">
        <v>47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441</v>
      </c>
      <c r="AT141" s="144" t="s">
        <v>272</v>
      </c>
      <c r="AU141" s="144" t="s">
        <v>83</v>
      </c>
      <c r="AY141" s="18" t="s">
        <v>201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83</v>
      </c>
      <c r="BK141" s="145">
        <f>ROUND(I141*H141,2)</f>
        <v>0</v>
      </c>
      <c r="BL141" s="18" t="s">
        <v>340</v>
      </c>
      <c r="BM141" s="144" t="s">
        <v>2135</v>
      </c>
    </row>
    <row r="142" spans="2:65" s="1" customFormat="1" ht="16.5" customHeight="1">
      <c r="B142" s="132"/>
      <c r="C142" s="178" t="s">
        <v>403</v>
      </c>
      <c r="D142" s="178" t="s">
        <v>272</v>
      </c>
      <c r="E142" s="179" t="s">
        <v>2127</v>
      </c>
      <c r="F142" s="180" t="s">
        <v>2128</v>
      </c>
      <c r="G142" s="181" t="s">
        <v>2125</v>
      </c>
      <c r="H142" s="182">
        <v>276.54300000000001</v>
      </c>
      <c r="I142" s="183"/>
      <c r="J142" s="184">
        <f>ROUND(I142*H142,2)</f>
        <v>0</v>
      </c>
      <c r="K142" s="180" t="s">
        <v>276</v>
      </c>
      <c r="L142" s="185"/>
      <c r="M142" s="186" t="s">
        <v>3</v>
      </c>
      <c r="N142" s="187" t="s">
        <v>47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441</v>
      </c>
      <c r="AT142" s="144" t="s">
        <v>272</v>
      </c>
      <c r="AU142" s="144" t="s">
        <v>83</v>
      </c>
      <c r="AY142" s="18" t="s">
        <v>201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83</v>
      </c>
      <c r="BK142" s="145">
        <f>ROUND(I142*H142,2)</f>
        <v>0</v>
      </c>
      <c r="BL142" s="18" t="s">
        <v>340</v>
      </c>
      <c r="BM142" s="144" t="s">
        <v>2136</v>
      </c>
    </row>
    <row r="143" spans="2:65" s="11" customFormat="1" ht="25.9" customHeight="1">
      <c r="B143" s="120"/>
      <c r="D143" s="121" t="s">
        <v>75</v>
      </c>
      <c r="E143" s="122" t="s">
        <v>2014</v>
      </c>
      <c r="F143" s="122" t="s">
        <v>2137</v>
      </c>
      <c r="I143" s="123"/>
      <c r="J143" s="124">
        <f>BK143</f>
        <v>0</v>
      </c>
      <c r="L143" s="120"/>
      <c r="M143" s="125"/>
      <c r="P143" s="126">
        <f>SUM(P144:P148)</f>
        <v>0</v>
      </c>
      <c r="R143" s="126">
        <f>SUM(R144:R148)</f>
        <v>1.5440000000000002E-3</v>
      </c>
      <c r="T143" s="127">
        <f>SUM(T144:T148)</f>
        <v>0</v>
      </c>
      <c r="AR143" s="121" t="s">
        <v>83</v>
      </c>
      <c r="AT143" s="128" t="s">
        <v>75</v>
      </c>
      <c r="AU143" s="128" t="s">
        <v>76</v>
      </c>
      <c r="AY143" s="121" t="s">
        <v>201</v>
      </c>
      <c r="BK143" s="129">
        <f>SUM(BK144:BK148)</f>
        <v>0</v>
      </c>
    </row>
    <row r="144" spans="2:65" s="1" customFormat="1" ht="16.5" customHeight="1">
      <c r="B144" s="132"/>
      <c r="C144" s="133" t="s">
        <v>409</v>
      </c>
      <c r="D144" s="133" t="s">
        <v>202</v>
      </c>
      <c r="E144" s="134" t="s">
        <v>2138</v>
      </c>
      <c r="F144" s="135" t="s">
        <v>2139</v>
      </c>
      <c r="G144" s="136" t="s">
        <v>2140</v>
      </c>
      <c r="H144" s="137">
        <v>0.8</v>
      </c>
      <c r="I144" s="138"/>
      <c r="J144" s="139">
        <f>ROUND(I144*H144,2)</f>
        <v>0</v>
      </c>
      <c r="K144" s="135" t="s">
        <v>206</v>
      </c>
      <c r="L144" s="33"/>
      <c r="M144" s="140" t="s">
        <v>3</v>
      </c>
      <c r="N144" s="141" t="s">
        <v>47</v>
      </c>
      <c r="P144" s="142">
        <f>O144*H144</f>
        <v>0</v>
      </c>
      <c r="Q144" s="142">
        <v>1.9300000000000001E-3</v>
      </c>
      <c r="R144" s="142">
        <f>Q144*H144</f>
        <v>1.5440000000000002E-3</v>
      </c>
      <c r="S144" s="142">
        <v>0</v>
      </c>
      <c r="T144" s="143">
        <f>S144*H144</f>
        <v>0</v>
      </c>
      <c r="AR144" s="144" t="s">
        <v>207</v>
      </c>
      <c r="AT144" s="144" t="s">
        <v>202</v>
      </c>
      <c r="AU144" s="144" t="s">
        <v>83</v>
      </c>
      <c r="AY144" s="18" t="s">
        <v>201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83</v>
      </c>
      <c r="BK144" s="145">
        <f>ROUND(I144*H144,2)</f>
        <v>0</v>
      </c>
      <c r="BL144" s="18" t="s">
        <v>207</v>
      </c>
      <c r="BM144" s="144" t="s">
        <v>2141</v>
      </c>
    </row>
    <row r="145" spans="2:65" s="1" customFormat="1">
      <c r="B145" s="33"/>
      <c r="D145" s="146" t="s">
        <v>209</v>
      </c>
      <c r="F145" s="147" t="s">
        <v>2142</v>
      </c>
      <c r="I145" s="148"/>
      <c r="L145" s="33"/>
      <c r="M145" s="149"/>
      <c r="T145" s="53"/>
      <c r="AT145" s="18" t="s">
        <v>209</v>
      </c>
      <c r="AU145" s="18" t="s">
        <v>83</v>
      </c>
    </row>
    <row r="146" spans="2:65" s="1" customFormat="1" ht="16.5" customHeight="1">
      <c r="B146" s="132"/>
      <c r="C146" s="133" t="s">
        <v>415</v>
      </c>
      <c r="D146" s="133" t="s">
        <v>202</v>
      </c>
      <c r="E146" s="134" t="s">
        <v>2143</v>
      </c>
      <c r="F146" s="135" t="s">
        <v>2144</v>
      </c>
      <c r="G146" s="136" t="s">
        <v>275</v>
      </c>
      <c r="H146" s="137">
        <v>1.6</v>
      </c>
      <c r="I146" s="138"/>
      <c r="J146" s="139">
        <f>ROUND(I146*H146,2)</f>
        <v>0</v>
      </c>
      <c r="K146" s="135" t="s">
        <v>206</v>
      </c>
      <c r="L146" s="33"/>
      <c r="M146" s="140" t="s">
        <v>3</v>
      </c>
      <c r="N146" s="141" t="s">
        <v>47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207</v>
      </c>
      <c r="AT146" s="144" t="s">
        <v>202</v>
      </c>
      <c r="AU146" s="144" t="s">
        <v>83</v>
      </c>
      <c r="AY146" s="18" t="s">
        <v>201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83</v>
      </c>
      <c r="BK146" s="145">
        <f>ROUND(I146*H146,2)</f>
        <v>0</v>
      </c>
      <c r="BL146" s="18" t="s">
        <v>207</v>
      </c>
      <c r="BM146" s="144" t="s">
        <v>2145</v>
      </c>
    </row>
    <row r="147" spans="2:65" s="1" customFormat="1">
      <c r="B147" s="33"/>
      <c r="D147" s="146" t="s">
        <v>209</v>
      </c>
      <c r="F147" s="147" t="s">
        <v>2146</v>
      </c>
      <c r="I147" s="148"/>
      <c r="L147" s="33"/>
      <c r="M147" s="149"/>
      <c r="T147" s="53"/>
      <c r="AT147" s="18" t="s">
        <v>209</v>
      </c>
      <c r="AU147" s="18" t="s">
        <v>83</v>
      </c>
    </row>
    <row r="148" spans="2:65" s="1" customFormat="1" ht="16.5" customHeight="1">
      <c r="B148" s="132"/>
      <c r="C148" s="133" t="s">
        <v>421</v>
      </c>
      <c r="D148" s="133" t="s">
        <v>202</v>
      </c>
      <c r="E148" s="134" t="s">
        <v>2147</v>
      </c>
      <c r="F148" s="135" t="s">
        <v>2148</v>
      </c>
      <c r="G148" s="136" t="s">
        <v>2051</v>
      </c>
      <c r="H148" s="137">
        <v>1</v>
      </c>
      <c r="I148" s="138"/>
      <c r="J148" s="139">
        <f>ROUND(I148*H148,2)</f>
        <v>0</v>
      </c>
      <c r="K148" s="135" t="s">
        <v>276</v>
      </c>
      <c r="L148" s="33"/>
      <c r="M148" s="192" t="s">
        <v>3</v>
      </c>
      <c r="N148" s="193" t="s">
        <v>47</v>
      </c>
      <c r="O148" s="190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AR148" s="144" t="s">
        <v>2149</v>
      </c>
      <c r="AT148" s="144" t="s">
        <v>202</v>
      </c>
      <c r="AU148" s="144" t="s">
        <v>83</v>
      </c>
      <c r="AY148" s="18" t="s">
        <v>201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83</v>
      </c>
      <c r="BK148" s="145">
        <f>ROUND(I148*H148,2)</f>
        <v>0</v>
      </c>
      <c r="BL148" s="18" t="s">
        <v>2149</v>
      </c>
      <c r="BM148" s="144" t="s">
        <v>2150</v>
      </c>
    </row>
    <row r="149" spans="2:65" s="1" customFormat="1" ht="6.95" customHeight="1"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33"/>
    </row>
  </sheetData>
  <autoFilter ref="C95:K148" xr:uid="{00000000-0009-0000-0000-000013000000}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9" r:id="rId1" xr:uid="{00000000-0004-0000-1300-000000000000}"/>
    <hyperlink ref="F101" r:id="rId2" xr:uid="{00000000-0004-0000-1300-000001000000}"/>
    <hyperlink ref="F103" r:id="rId3" xr:uid="{00000000-0004-0000-1300-000002000000}"/>
    <hyperlink ref="F105" r:id="rId4" xr:uid="{00000000-0004-0000-1300-000003000000}"/>
    <hyperlink ref="F107" r:id="rId5" xr:uid="{00000000-0004-0000-1300-000004000000}"/>
    <hyperlink ref="F112" r:id="rId6" xr:uid="{00000000-0004-0000-1300-000005000000}"/>
    <hyperlink ref="F114" r:id="rId7" xr:uid="{00000000-0004-0000-1300-000006000000}"/>
    <hyperlink ref="F116" r:id="rId8" xr:uid="{00000000-0004-0000-1300-000007000000}"/>
    <hyperlink ref="F120" r:id="rId9" xr:uid="{00000000-0004-0000-1300-000008000000}"/>
    <hyperlink ref="F122" r:id="rId10" xr:uid="{00000000-0004-0000-1300-000009000000}"/>
    <hyperlink ref="F125" r:id="rId11" xr:uid="{00000000-0004-0000-1300-00000A000000}"/>
    <hyperlink ref="F127" r:id="rId12" xr:uid="{00000000-0004-0000-1300-00000B000000}"/>
    <hyperlink ref="F129" r:id="rId13" xr:uid="{00000000-0004-0000-1300-00000C000000}"/>
    <hyperlink ref="F135" r:id="rId14" xr:uid="{00000000-0004-0000-1300-00000D000000}"/>
    <hyperlink ref="F137" r:id="rId15" xr:uid="{00000000-0004-0000-1300-00000E000000}"/>
    <hyperlink ref="F139" r:id="rId16" xr:uid="{00000000-0004-0000-1300-00000F000000}"/>
    <hyperlink ref="F145" r:id="rId17" xr:uid="{00000000-0004-0000-1300-000010000000}"/>
    <hyperlink ref="F147" r:id="rId18" xr:uid="{00000000-0004-0000-1300-000011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9"/>
  <headerFooter>
    <oddFooter>&amp;CStrana &amp;P z &amp;N</oddFooter>
  </headerFooter>
  <drawing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99"/>
  <sheetViews>
    <sheetView showGridLines="0" topLeftCell="E56" zoomScaleNormal="10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161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1871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1872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2151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ROUND(J93,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ROUND((SUM(BE93:BE98)),  2)</f>
        <v>0</v>
      </c>
      <c r="I37" s="94">
        <v>0.21</v>
      </c>
      <c r="J37" s="82">
        <f>ROUND(((SUM(BE93:BE98))*I37),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ROUND((SUM(BF93:BF98)),  2)</f>
        <v>0</v>
      </c>
      <c r="I38" s="94">
        <v>0.15</v>
      </c>
      <c r="J38" s="82">
        <f>ROUND(((SUM(BF93:BF98))*I38),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ROUND((SUM(BG93:BG98)),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ROUND((SUM(BH93:BH98)),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ROUND((SUM(BI93:BI98)),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1871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1872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04 - Výchozí revize, dokumentace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J93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2152</v>
      </c>
      <c r="E68" s="106"/>
      <c r="F68" s="106"/>
      <c r="G68" s="106"/>
      <c r="H68" s="106"/>
      <c r="I68" s="106"/>
      <c r="J68" s="107">
        <f>J94</f>
        <v>0</v>
      </c>
      <c r="L68" s="104"/>
    </row>
    <row r="69" spans="2:47" s="8" customFormat="1" ht="24.95" customHeight="1">
      <c r="B69" s="104"/>
      <c r="D69" s="105" t="s">
        <v>2153</v>
      </c>
      <c r="E69" s="106"/>
      <c r="F69" s="106"/>
      <c r="G69" s="106"/>
      <c r="H69" s="106"/>
      <c r="I69" s="106"/>
      <c r="J69" s="107">
        <f>J97</f>
        <v>0</v>
      </c>
      <c r="L69" s="104"/>
    </row>
    <row r="70" spans="2:47" s="1" customFormat="1" ht="21.75" customHeight="1">
      <c r="B70" s="33"/>
      <c r="L70" s="33"/>
    </row>
    <row r="71" spans="2:47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47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47" s="1" customFormat="1" ht="24.95" customHeight="1">
      <c r="B76" s="33"/>
      <c r="C76" s="22" t="s">
        <v>186</v>
      </c>
      <c r="L76" s="33"/>
    </row>
    <row r="77" spans="2:47" s="1" customFormat="1" ht="6.95" customHeight="1">
      <c r="B77" s="33"/>
      <c r="L77" s="33"/>
    </row>
    <row r="78" spans="2:47" s="1" customFormat="1" ht="12" customHeight="1">
      <c r="B78" s="33"/>
      <c r="C78" s="28" t="s">
        <v>17</v>
      </c>
      <c r="L78" s="33"/>
    </row>
    <row r="79" spans="2:47" s="1" customFormat="1" ht="16.5" customHeight="1">
      <c r="B79" s="33"/>
      <c r="E79" s="323" t="str">
        <f>E7</f>
        <v>H-blok - výstavba BD v areálu bývalého Moravolenu Hanušovice</v>
      </c>
      <c r="F79" s="324"/>
      <c r="G79" s="324"/>
      <c r="H79" s="324"/>
      <c r="L79" s="33"/>
    </row>
    <row r="80" spans="2:47" ht="12" customHeight="1">
      <c r="B80" s="21"/>
      <c r="C80" s="28" t="s">
        <v>169</v>
      </c>
      <c r="L80" s="21"/>
    </row>
    <row r="81" spans="2:65" ht="16.5" customHeight="1">
      <c r="B81" s="21"/>
      <c r="E81" s="323" t="s">
        <v>1871</v>
      </c>
      <c r="F81" s="288"/>
      <c r="G81" s="288"/>
      <c r="H81" s="288"/>
      <c r="L81" s="21"/>
    </row>
    <row r="82" spans="2:65" ht="12" customHeight="1">
      <c r="B82" s="21"/>
      <c r="C82" s="28" t="s">
        <v>171</v>
      </c>
      <c r="L82" s="21"/>
    </row>
    <row r="83" spans="2:65" s="1" customFormat="1" ht="16.5" customHeight="1">
      <c r="B83" s="33"/>
      <c r="E83" s="307" t="s">
        <v>1872</v>
      </c>
      <c r="F83" s="325"/>
      <c r="G83" s="325"/>
      <c r="H83" s="325"/>
      <c r="L83" s="33"/>
    </row>
    <row r="84" spans="2:65" s="1" customFormat="1" ht="12" customHeight="1">
      <c r="B84" s="33"/>
      <c r="C84" s="28" t="s">
        <v>173</v>
      </c>
      <c r="L84" s="33"/>
    </row>
    <row r="85" spans="2:65" s="1" customFormat="1" ht="16.5" customHeight="1">
      <c r="B85" s="33"/>
      <c r="E85" s="319" t="str">
        <f>E13</f>
        <v>04 - Výchozí revize, dokumentace</v>
      </c>
      <c r="F85" s="325"/>
      <c r="G85" s="325"/>
      <c r="H85" s="325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F16</f>
        <v>k.ú. Hanušovice</v>
      </c>
      <c r="I87" s="28" t="s">
        <v>23</v>
      </c>
      <c r="J87" s="50" t="str">
        <f>IF(J16="","",J16)</f>
        <v>10. 6. 2022</v>
      </c>
      <c r="L87" s="33"/>
    </row>
    <row r="88" spans="2:65" s="1" customFormat="1" ht="6.95" customHeight="1">
      <c r="B88" s="33"/>
      <c r="L88" s="33"/>
    </row>
    <row r="89" spans="2:65" s="1" customFormat="1" ht="15.2" customHeight="1">
      <c r="B89" s="33"/>
      <c r="C89" s="28" t="s">
        <v>25</v>
      </c>
      <c r="F89" s="26" t="str">
        <f>E19</f>
        <v>Město Hanušovice</v>
      </c>
      <c r="I89" s="28" t="s">
        <v>33</v>
      </c>
      <c r="J89" s="31" t="str">
        <f>E25</f>
        <v>Cekr CZ s.r.o.</v>
      </c>
      <c r="L89" s="33"/>
    </row>
    <row r="90" spans="2:65" s="1" customFormat="1" ht="25.7" customHeight="1">
      <c r="B90" s="33"/>
      <c r="C90" s="28" t="s">
        <v>31</v>
      </c>
      <c r="F90" s="26" t="str">
        <f>IF(E22="","",E22)</f>
        <v>Vyplň údaj</v>
      </c>
      <c r="I90" s="28" t="s">
        <v>38</v>
      </c>
      <c r="J90" s="31" t="str">
        <f>E28</f>
        <v>Jan Zamykal, CS ÚRS 2022 01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187</v>
      </c>
      <c r="D92" s="114" t="s">
        <v>61</v>
      </c>
      <c r="E92" s="114" t="s">
        <v>57</v>
      </c>
      <c r="F92" s="114" t="s">
        <v>58</v>
      </c>
      <c r="G92" s="114" t="s">
        <v>188</v>
      </c>
      <c r="H92" s="114" t="s">
        <v>189</v>
      </c>
      <c r="I92" s="114" t="s">
        <v>190</v>
      </c>
      <c r="J92" s="114" t="s">
        <v>177</v>
      </c>
      <c r="K92" s="115" t="s">
        <v>191</v>
      </c>
      <c r="L92" s="112"/>
      <c r="M92" s="56" t="s">
        <v>3</v>
      </c>
      <c r="N92" s="57" t="s">
        <v>46</v>
      </c>
      <c r="O92" s="57" t="s">
        <v>192</v>
      </c>
      <c r="P92" s="57" t="s">
        <v>193</v>
      </c>
      <c r="Q92" s="57" t="s">
        <v>194</v>
      </c>
      <c r="R92" s="57" t="s">
        <v>195</v>
      </c>
      <c r="S92" s="57" t="s">
        <v>196</v>
      </c>
      <c r="T92" s="58" t="s">
        <v>197</v>
      </c>
    </row>
    <row r="93" spans="2:65" s="1" customFormat="1" ht="22.9" customHeight="1">
      <c r="B93" s="33"/>
      <c r="C93" s="61" t="s">
        <v>198</v>
      </c>
      <c r="J93" s="116">
        <f>BK93</f>
        <v>0</v>
      </c>
      <c r="L93" s="33"/>
      <c r="M93" s="59"/>
      <c r="N93" s="51"/>
      <c r="O93" s="51"/>
      <c r="P93" s="117">
        <f>P94+P97</f>
        <v>0</v>
      </c>
      <c r="Q93" s="51"/>
      <c r="R93" s="117">
        <f>R94+R97</f>
        <v>0</v>
      </c>
      <c r="S93" s="51"/>
      <c r="T93" s="118">
        <f>T94+T97</f>
        <v>0</v>
      </c>
      <c r="AT93" s="18" t="s">
        <v>75</v>
      </c>
      <c r="AU93" s="18" t="s">
        <v>178</v>
      </c>
      <c r="BK93" s="119">
        <f>BK94+BK97</f>
        <v>0</v>
      </c>
    </row>
    <row r="94" spans="2:65" s="11" customFormat="1" ht="25.9" customHeight="1">
      <c r="B94" s="120"/>
      <c r="D94" s="121" t="s">
        <v>75</v>
      </c>
      <c r="E94" s="122" t="s">
        <v>1883</v>
      </c>
      <c r="F94" s="122" t="s">
        <v>2154</v>
      </c>
      <c r="I94" s="123"/>
      <c r="J94" s="124">
        <f>BK94</f>
        <v>0</v>
      </c>
      <c r="L94" s="120"/>
      <c r="M94" s="125"/>
      <c r="P94" s="126">
        <f>SUM(P95:P96)</f>
        <v>0</v>
      </c>
      <c r="R94" s="126">
        <f>SUM(R95:R96)</f>
        <v>0</v>
      </c>
      <c r="T94" s="127">
        <f>SUM(T95:T96)</f>
        <v>0</v>
      </c>
      <c r="AR94" s="121" t="s">
        <v>83</v>
      </c>
      <c r="AT94" s="128" t="s">
        <v>75</v>
      </c>
      <c r="AU94" s="128" t="s">
        <v>76</v>
      </c>
      <c r="AY94" s="121" t="s">
        <v>201</v>
      </c>
      <c r="BK94" s="129">
        <f>SUM(BK95:BK96)</f>
        <v>0</v>
      </c>
    </row>
    <row r="95" spans="2:65" s="1" customFormat="1" ht="24.2" customHeight="1">
      <c r="B95" s="132"/>
      <c r="C95" s="133" t="s">
        <v>83</v>
      </c>
      <c r="D95" s="133" t="s">
        <v>202</v>
      </c>
      <c r="E95" s="134" t="s">
        <v>2155</v>
      </c>
      <c r="F95" s="135" t="s">
        <v>2156</v>
      </c>
      <c r="G95" s="136" t="s">
        <v>382</v>
      </c>
      <c r="H95" s="137">
        <v>1</v>
      </c>
      <c r="I95" s="138"/>
      <c r="J95" s="139">
        <f>ROUND(I95*H95,2)</f>
        <v>0</v>
      </c>
      <c r="K95" s="135" t="s">
        <v>206</v>
      </c>
      <c r="L95" s="33"/>
      <c r="M95" s="140" t="s">
        <v>3</v>
      </c>
      <c r="N95" s="141" t="s">
        <v>47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207</v>
      </c>
      <c r="AT95" s="144" t="s">
        <v>202</v>
      </c>
      <c r="AU95" s="144" t="s">
        <v>83</v>
      </c>
      <c r="AY95" s="18" t="s">
        <v>201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83</v>
      </c>
      <c r="BK95" s="145">
        <f>ROUND(I95*H95,2)</f>
        <v>0</v>
      </c>
      <c r="BL95" s="18" t="s">
        <v>207</v>
      </c>
      <c r="BM95" s="144" t="s">
        <v>2157</v>
      </c>
    </row>
    <row r="96" spans="2:65" s="1" customFormat="1">
      <c r="B96" s="33"/>
      <c r="D96" s="146" t="s">
        <v>209</v>
      </c>
      <c r="F96" s="147" t="s">
        <v>2158</v>
      </c>
      <c r="I96" s="148"/>
      <c r="L96" s="33"/>
      <c r="M96" s="149"/>
      <c r="T96" s="53"/>
      <c r="AT96" s="18" t="s">
        <v>209</v>
      </c>
      <c r="AU96" s="18" t="s">
        <v>83</v>
      </c>
    </row>
    <row r="97" spans="2:65" s="11" customFormat="1" ht="25.9" customHeight="1">
      <c r="B97" s="120"/>
      <c r="D97" s="121" t="s">
        <v>75</v>
      </c>
      <c r="E97" s="122" t="s">
        <v>1911</v>
      </c>
      <c r="F97" s="122" t="s">
        <v>2159</v>
      </c>
      <c r="I97" s="123"/>
      <c r="J97" s="124">
        <f>BK97</f>
        <v>0</v>
      </c>
      <c r="L97" s="120"/>
      <c r="M97" s="125"/>
      <c r="P97" s="126">
        <f>P98</f>
        <v>0</v>
      </c>
      <c r="R97" s="126">
        <f>R98</f>
        <v>0</v>
      </c>
      <c r="T97" s="127">
        <f>T98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BK98</f>
        <v>0</v>
      </c>
    </row>
    <row r="98" spans="2:65" s="1" customFormat="1" ht="16.5" customHeight="1">
      <c r="B98" s="132"/>
      <c r="C98" s="133" t="s">
        <v>85</v>
      </c>
      <c r="D98" s="133" t="s">
        <v>202</v>
      </c>
      <c r="E98" s="134" t="s">
        <v>2160</v>
      </c>
      <c r="F98" s="135" t="s">
        <v>2159</v>
      </c>
      <c r="G98" s="136" t="s">
        <v>2051</v>
      </c>
      <c r="H98" s="137">
        <v>1</v>
      </c>
      <c r="I98" s="138"/>
      <c r="J98" s="139">
        <f>ROUND(I98*H98,2)</f>
        <v>0</v>
      </c>
      <c r="K98" s="135" t="s">
        <v>276</v>
      </c>
      <c r="L98" s="33"/>
      <c r="M98" s="192" t="s">
        <v>3</v>
      </c>
      <c r="N98" s="193" t="s">
        <v>47</v>
      </c>
      <c r="O98" s="190"/>
      <c r="P98" s="194">
        <f>O98*H98</f>
        <v>0</v>
      </c>
      <c r="Q98" s="194">
        <v>0</v>
      </c>
      <c r="R98" s="194">
        <f>Q98*H98</f>
        <v>0</v>
      </c>
      <c r="S98" s="194">
        <v>0</v>
      </c>
      <c r="T98" s="195">
        <f>S98*H98</f>
        <v>0</v>
      </c>
      <c r="AR98" s="144" t="s">
        <v>2149</v>
      </c>
      <c r="AT98" s="144" t="s">
        <v>202</v>
      </c>
      <c r="AU98" s="144" t="s">
        <v>83</v>
      </c>
      <c r="AY98" s="18" t="s">
        <v>201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83</v>
      </c>
      <c r="BK98" s="145">
        <f>ROUND(I98*H98,2)</f>
        <v>0</v>
      </c>
      <c r="BL98" s="18" t="s">
        <v>2149</v>
      </c>
      <c r="BM98" s="144" t="s">
        <v>2161</v>
      </c>
    </row>
    <row r="99" spans="2:65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33"/>
    </row>
  </sheetData>
  <autoFilter ref="C92:K98" xr:uid="{00000000-0009-0000-0000-000014000000}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6" r:id="rId1" xr:uid="{00000000-0004-0000-1400-000000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"/>
  <headerFooter>
    <oddFooter>&amp;CStrana &amp;P z &amp;N</oddFoot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6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167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2162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2163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ROUND((SUM(BE90:BE168)),  2)</f>
        <v>0</v>
      </c>
      <c r="I35" s="94">
        <v>0.21</v>
      </c>
      <c r="J35" s="82">
        <f>ROUND(((SUM(BE90:BE168))*I35),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ROUND((SUM(BF90:BF168)),  2)</f>
        <v>0</v>
      </c>
      <c r="I36" s="94">
        <v>0.15</v>
      </c>
      <c r="J36" s="82">
        <f>ROUND(((SUM(BF90:BF168))*I36),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ROUND((SUM(BG90:BG168)),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ROUND((SUM(BH90:BH168)),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ROUND((SUM(BI90:BI168)),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2162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SO 901 - VRN - vedlejší rozpočtové náklady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J90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2164</v>
      </c>
      <c r="E64" s="106"/>
      <c r="F64" s="106"/>
      <c r="G64" s="106"/>
      <c r="H64" s="106"/>
      <c r="I64" s="106"/>
      <c r="J64" s="107">
        <f>J91</f>
        <v>0</v>
      </c>
      <c r="L64" s="104"/>
    </row>
    <row r="65" spans="2:12" s="9" customFormat="1" ht="19.899999999999999" customHeight="1">
      <c r="B65" s="108"/>
      <c r="D65" s="109" t="s">
        <v>2165</v>
      </c>
      <c r="E65" s="110"/>
      <c r="F65" s="110"/>
      <c r="G65" s="110"/>
      <c r="H65" s="110"/>
      <c r="I65" s="110"/>
      <c r="J65" s="111">
        <f>J92</f>
        <v>0</v>
      </c>
      <c r="L65" s="108"/>
    </row>
    <row r="66" spans="2:12" s="9" customFormat="1" ht="19.899999999999999" customHeight="1">
      <c r="B66" s="108"/>
      <c r="D66" s="109" t="s">
        <v>2166</v>
      </c>
      <c r="E66" s="110"/>
      <c r="F66" s="110"/>
      <c r="G66" s="110"/>
      <c r="H66" s="110"/>
      <c r="I66" s="110"/>
      <c r="J66" s="111">
        <f>J125</f>
        <v>0</v>
      </c>
      <c r="L66" s="108"/>
    </row>
    <row r="67" spans="2:12" s="9" customFormat="1" ht="19.899999999999999" customHeight="1">
      <c r="B67" s="108"/>
      <c r="D67" s="109" t="s">
        <v>2167</v>
      </c>
      <c r="E67" s="110"/>
      <c r="F67" s="110"/>
      <c r="G67" s="110"/>
      <c r="H67" s="110"/>
      <c r="I67" s="110"/>
      <c r="J67" s="111">
        <f>J144</f>
        <v>0</v>
      </c>
      <c r="L67" s="108"/>
    </row>
    <row r="68" spans="2:12" s="9" customFormat="1" ht="19.899999999999999" customHeight="1">
      <c r="B68" s="108"/>
      <c r="D68" s="109" t="s">
        <v>2168</v>
      </c>
      <c r="E68" s="110"/>
      <c r="F68" s="110"/>
      <c r="G68" s="110"/>
      <c r="H68" s="110"/>
      <c r="I68" s="110"/>
      <c r="J68" s="111">
        <f>J163</f>
        <v>0</v>
      </c>
      <c r="L68" s="108"/>
    </row>
    <row r="69" spans="2:12" s="1" customFormat="1" ht="21.75" customHeight="1">
      <c r="B69" s="33"/>
      <c r="L69" s="33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5" customHeight="1">
      <c r="B75" s="33"/>
      <c r="C75" s="22" t="s">
        <v>186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17</v>
      </c>
      <c r="L77" s="33"/>
    </row>
    <row r="78" spans="2:12" s="1" customFormat="1" ht="16.5" customHeight="1">
      <c r="B78" s="33"/>
      <c r="E78" s="323" t="str">
        <f>E7</f>
        <v>H-blok - výstavba BD v areálu bývalého Moravolenu Hanušovice</v>
      </c>
      <c r="F78" s="324"/>
      <c r="G78" s="324"/>
      <c r="H78" s="324"/>
      <c r="L78" s="33"/>
    </row>
    <row r="79" spans="2:12" ht="12" customHeight="1">
      <c r="B79" s="21"/>
      <c r="C79" s="28" t="s">
        <v>169</v>
      </c>
      <c r="L79" s="21"/>
    </row>
    <row r="80" spans="2:12" s="1" customFormat="1" ht="16.5" customHeight="1">
      <c r="B80" s="33"/>
      <c r="E80" s="323" t="s">
        <v>2162</v>
      </c>
      <c r="F80" s="325"/>
      <c r="G80" s="325"/>
      <c r="H80" s="325"/>
      <c r="L80" s="33"/>
    </row>
    <row r="81" spans="2:65" s="1" customFormat="1" ht="12" customHeight="1">
      <c r="B81" s="33"/>
      <c r="C81" s="28" t="s">
        <v>171</v>
      </c>
      <c r="L81" s="33"/>
    </row>
    <row r="82" spans="2:65" s="1" customFormat="1" ht="16.5" customHeight="1">
      <c r="B82" s="33"/>
      <c r="E82" s="319" t="str">
        <f>E11</f>
        <v>SO 901 - VRN - vedlejší rozpočtové náklady</v>
      </c>
      <c r="F82" s="325"/>
      <c r="G82" s="325"/>
      <c r="H82" s="325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F14</f>
        <v>k.ú. Hanušovice</v>
      </c>
      <c r="I84" s="28" t="s">
        <v>23</v>
      </c>
      <c r="J84" s="50" t="str">
        <f>IF(J14="","",J14)</f>
        <v>10. 6. 2022</v>
      </c>
      <c r="L84" s="33"/>
    </row>
    <row r="85" spans="2:65" s="1" customFormat="1" ht="6.95" customHeight="1">
      <c r="B85" s="33"/>
      <c r="L85" s="33"/>
    </row>
    <row r="86" spans="2:65" s="1" customFormat="1" ht="15.2" customHeight="1">
      <c r="B86" s="33"/>
      <c r="C86" s="28" t="s">
        <v>25</v>
      </c>
      <c r="F86" s="26" t="str">
        <f>E17</f>
        <v>Město Hanušovice</v>
      </c>
      <c r="I86" s="28" t="s">
        <v>33</v>
      </c>
      <c r="J86" s="31" t="str">
        <f>E23</f>
        <v>Cekr CZ s.r.o.</v>
      </c>
      <c r="L86" s="33"/>
    </row>
    <row r="87" spans="2:65" s="1" customFormat="1" ht="25.7" customHeight="1">
      <c r="B87" s="33"/>
      <c r="C87" s="28" t="s">
        <v>31</v>
      </c>
      <c r="F87" s="26" t="str">
        <f>IF(E20="","",E20)</f>
        <v>Vyplň údaj</v>
      </c>
      <c r="I87" s="28" t="s">
        <v>38</v>
      </c>
      <c r="J87" s="31" t="str">
        <f>E26</f>
        <v>Jan Zamykal, CS ÚRS 2022 01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187</v>
      </c>
      <c r="D89" s="114" t="s">
        <v>61</v>
      </c>
      <c r="E89" s="114" t="s">
        <v>57</v>
      </c>
      <c r="F89" s="114" t="s">
        <v>58</v>
      </c>
      <c r="G89" s="114" t="s">
        <v>188</v>
      </c>
      <c r="H89" s="114" t="s">
        <v>189</v>
      </c>
      <c r="I89" s="114" t="s">
        <v>190</v>
      </c>
      <c r="J89" s="114" t="s">
        <v>177</v>
      </c>
      <c r="K89" s="115" t="s">
        <v>191</v>
      </c>
      <c r="L89" s="112"/>
      <c r="M89" s="56" t="s">
        <v>3</v>
      </c>
      <c r="N89" s="57" t="s">
        <v>46</v>
      </c>
      <c r="O89" s="57" t="s">
        <v>192</v>
      </c>
      <c r="P89" s="57" t="s">
        <v>193</v>
      </c>
      <c r="Q89" s="57" t="s">
        <v>194</v>
      </c>
      <c r="R89" s="57" t="s">
        <v>195</v>
      </c>
      <c r="S89" s="57" t="s">
        <v>196</v>
      </c>
      <c r="T89" s="58" t="s">
        <v>197</v>
      </c>
    </row>
    <row r="90" spans="2:65" s="1" customFormat="1" ht="22.9" customHeight="1">
      <c r="B90" s="33"/>
      <c r="C90" s="61" t="s">
        <v>198</v>
      </c>
      <c r="J90" s="116">
        <f>BK90</f>
        <v>0</v>
      </c>
      <c r="L90" s="33"/>
      <c r="M90" s="59"/>
      <c r="N90" s="51"/>
      <c r="O90" s="51"/>
      <c r="P90" s="117">
        <f>P91</f>
        <v>0</v>
      </c>
      <c r="Q90" s="51"/>
      <c r="R90" s="117">
        <f>R91</f>
        <v>0</v>
      </c>
      <c r="S90" s="51"/>
      <c r="T90" s="118">
        <f>T91</f>
        <v>0</v>
      </c>
      <c r="AT90" s="18" t="s">
        <v>75</v>
      </c>
      <c r="AU90" s="18" t="s">
        <v>178</v>
      </c>
      <c r="BK90" s="119">
        <f>BK91</f>
        <v>0</v>
      </c>
    </row>
    <row r="91" spans="2:65" s="11" customFormat="1" ht="25.9" customHeight="1">
      <c r="B91" s="120"/>
      <c r="D91" s="121" t="s">
        <v>75</v>
      </c>
      <c r="E91" s="122" t="s">
        <v>2169</v>
      </c>
      <c r="F91" s="122" t="s">
        <v>2170</v>
      </c>
      <c r="I91" s="123"/>
      <c r="J91" s="124">
        <f>BK91</f>
        <v>0</v>
      </c>
      <c r="L91" s="120"/>
      <c r="M91" s="125"/>
      <c r="P91" s="126">
        <f>P92+P125+P144+P163</f>
        <v>0</v>
      </c>
      <c r="R91" s="126">
        <f>R92+R125+R144+R163</f>
        <v>0</v>
      </c>
      <c r="T91" s="127">
        <f>T92+T125+T144+T163</f>
        <v>0</v>
      </c>
      <c r="AR91" s="121" t="s">
        <v>247</v>
      </c>
      <c r="AT91" s="128" t="s">
        <v>75</v>
      </c>
      <c r="AU91" s="128" t="s">
        <v>76</v>
      </c>
      <c r="AY91" s="121" t="s">
        <v>201</v>
      </c>
      <c r="BK91" s="129">
        <f>BK92+BK125+BK144+BK163</f>
        <v>0</v>
      </c>
    </row>
    <row r="92" spans="2:65" s="11" customFormat="1" ht="22.9" customHeight="1">
      <c r="B92" s="120"/>
      <c r="D92" s="121" t="s">
        <v>75</v>
      </c>
      <c r="E92" s="130" t="s">
        <v>2171</v>
      </c>
      <c r="F92" s="130" t="s">
        <v>2172</v>
      </c>
      <c r="I92" s="123"/>
      <c r="J92" s="131">
        <f>BK92</f>
        <v>0</v>
      </c>
      <c r="L92" s="120"/>
      <c r="M92" s="125"/>
      <c r="P92" s="126">
        <f>SUM(P93:P124)</f>
        <v>0</v>
      </c>
      <c r="R92" s="126">
        <f>SUM(R93:R124)</f>
        <v>0</v>
      </c>
      <c r="T92" s="127">
        <f>SUM(T93:T124)</f>
        <v>0</v>
      </c>
      <c r="AR92" s="121" t="s">
        <v>247</v>
      </c>
      <c r="AT92" s="128" t="s">
        <v>75</v>
      </c>
      <c r="AU92" s="128" t="s">
        <v>83</v>
      </c>
      <c r="AY92" s="121" t="s">
        <v>201</v>
      </c>
      <c r="BK92" s="129">
        <f>SUM(BK93:BK124)</f>
        <v>0</v>
      </c>
    </row>
    <row r="93" spans="2:65" s="1" customFormat="1" ht="16.5" customHeight="1">
      <c r="B93" s="132"/>
      <c r="C93" s="133" t="s">
        <v>83</v>
      </c>
      <c r="D93" s="133" t="s">
        <v>202</v>
      </c>
      <c r="E93" s="134" t="s">
        <v>2173</v>
      </c>
      <c r="F93" s="135" t="s">
        <v>2174</v>
      </c>
      <c r="G93" s="136" t="s">
        <v>560</v>
      </c>
      <c r="H93" s="137">
        <v>1</v>
      </c>
      <c r="I93" s="138"/>
      <c r="J93" s="139">
        <f>ROUND(I93*H93,2)</f>
        <v>0</v>
      </c>
      <c r="K93" s="135" t="s">
        <v>206</v>
      </c>
      <c r="L93" s="33"/>
      <c r="M93" s="140" t="s">
        <v>3</v>
      </c>
      <c r="N93" s="141" t="s">
        <v>47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2149</v>
      </c>
      <c r="AT93" s="144" t="s">
        <v>202</v>
      </c>
      <c r="AU93" s="144" t="s">
        <v>85</v>
      </c>
      <c r="AY93" s="18" t="s">
        <v>201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83</v>
      </c>
      <c r="BK93" s="145">
        <f>ROUND(I93*H93,2)</f>
        <v>0</v>
      </c>
      <c r="BL93" s="18" t="s">
        <v>2149</v>
      </c>
      <c r="BM93" s="144" t="s">
        <v>2175</v>
      </c>
    </row>
    <row r="94" spans="2:65" s="1" customFormat="1">
      <c r="B94" s="33"/>
      <c r="D94" s="146" t="s">
        <v>209</v>
      </c>
      <c r="F94" s="147" t="s">
        <v>2176</v>
      </c>
      <c r="I94" s="148"/>
      <c r="L94" s="33"/>
      <c r="M94" s="149"/>
      <c r="T94" s="53"/>
      <c r="AT94" s="18" t="s">
        <v>209</v>
      </c>
      <c r="AU94" s="18" t="s">
        <v>85</v>
      </c>
    </row>
    <row r="95" spans="2:65" s="12" customFormat="1">
      <c r="B95" s="150"/>
      <c r="D95" s="151" t="s">
        <v>211</v>
      </c>
      <c r="E95" s="152" t="s">
        <v>3</v>
      </c>
      <c r="F95" s="153" t="s">
        <v>2177</v>
      </c>
      <c r="H95" s="152" t="s">
        <v>3</v>
      </c>
      <c r="I95" s="154"/>
      <c r="L95" s="150"/>
      <c r="M95" s="155"/>
      <c r="T95" s="156"/>
      <c r="AT95" s="152" t="s">
        <v>211</v>
      </c>
      <c r="AU95" s="152" t="s">
        <v>85</v>
      </c>
      <c r="AV95" s="12" t="s">
        <v>83</v>
      </c>
      <c r="AW95" s="12" t="s">
        <v>37</v>
      </c>
      <c r="AX95" s="12" t="s">
        <v>76</v>
      </c>
      <c r="AY95" s="152" t="s">
        <v>201</v>
      </c>
    </row>
    <row r="96" spans="2:65" s="12" customFormat="1">
      <c r="B96" s="150"/>
      <c r="D96" s="151" t="s">
        <v>211</v>
      </c>
      <c r="E96" s="152" t="s">
        <v>3</v>
      </c>
      <c r="F96" s="153" t="s">
        <v>2178</v>
      </c>
      <c r="H96" s="152" t="s">
        <v>3</v>
      </c>
      <c r="I96" s="154"/>
      <c r="L96" s="150"/>
      <c r="M96" s="155"/>
      <c r="T96" s="156"/>
      <c r="AT96" s="152" t="s">
        <v>211</v>
      </c>
      <c r="AU96" s="152" t="s">
        <v>85</v>
      </c>
      <c r="AV96" s="12" t="s">
        <v>83</v>
      </c>
      <c r="AW96" s="12" t="s">
        <v>37</v>
      </c>
      <c r="AX96" s="12" t="s">
        <v>76</v>
      </c>
      <c r="AY96" s="152" t="s">
        <v>201</v>
      </c>
    </row>
    <row r="97" spans="2:65" s="13" customFormat="1">
      <c r="B97" s="157"/>
      <c r="D97" s="151" t="s">
        <v>211</v>
      </c>
      <c r="E97" s="158" t="s">
        <v>3</v>
      </c>
      <c r="F97" s="159" t="s">
        <v>83</v>
      </c>
      <c r="H97" s="160">
        <v>1</v>
      </c>
      <c r="I97" s="161"/>
      <c r="L97" s="157"/>
      <c r="M97" s="162"/>
      <c r="T97" s="163"/>
      <c r="AT97" s="158" t="s">
        <v>211</v>
      </c>
      <c r="AU97" s="158" t="s">
        <v>85</v>
      </c>
      <c r="AV97" s="13" t="s">
        <v>85</v>
      </c>
      <c r="AW97" s="13" t="s">
        <v>37</v>
      </c>
      <c r="AX97" s="13" t="s">
        <v>76</v>
      </c>
      <c r="AY97" s="158" t="s">
        <v>201</v>
      </c>
    </row>
    <row r="98" spans="2:65" s="14" customFormat="1">
      <c r="B98" s="164"/>
      <c r="D98" s="151" t="s">
        <v>211</v>
      </c>
      <c r="E98" s="165" t="s">
        <v>3</v>
      </c>
      <c r="F98" s="166" t="s">
        <v>214</v>
      </c>
      <c r="H98" s="167">
        <v>1</v>
      </c>
      <c r="I98" s="168"/>
      <c r="L98" s="164"/>
      <c r="M98" s="169"/>
      <c r="T98" s="170"/>
      <c r="AT98" s="165" t="s">
        <v>211</v>
      </c>
      <c r="AU98" s="165" t="s">
        <v>85</v>
      </c>
      <c r="AV98" s="14" t="s">
        <v>207</v>
      </c>
      <c r="AW98" s="14" t="s">
        <v>37</v>
      </c>
      <c r="AX98" s="14" t="s">
        <v>83</v>
      </c>
      <c r="AY98" s="165" t="s">
        <v>201</v>
      </c>
    </row>
    <row r="99" spans="2:65" s="1" customFormat="1" ht="16.5" customHeight="1">
      <c r="B99" s="132"/>
      <c r="C99" s="133" t="s">
        <v>85</v>
      </c>
      <c r="D99" s="133" t="s">
        <v>202</v>
      </c>
      <c r="E99" s="134" t="s">
        <v>2179</v>
      </c>
      <c r="F99" s="135" t="s">
        <v>2180</v>
      </c>
      <c r="G99" s="136" t="s">
        <v>560</v>
      </c>
      <c r="H99" s="137">
        <v>1</v>
      </c>
      <c r="I99" s="138"/>
      <c r="J99" s="139">
        <f>ROUND(I99*H99,2)</f>
        <v>0</v>
      </c>
      <c r="K99" s="135" t="s">
        <v>206</v>
      </c>
      <c r="L99" s="33"/>
      <c r="M99" s="140" t="s">
        <v>3</v>
      </c>
      <c r="N99" s="141" t="s">
        <v>47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2149</v>
      </c>
      <c r="AT99" s="144" t="s">
        <v>202</v>
      </c>
      <c r="AU99" s="144" t="s">
        <v>85</v>
      </c>
      <c r="AY99" s="18" t="s">
        <v>201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2149</v>
      </c>
      <c r="BM99" s="144" t="s">
        <v>2181</v>
      </c>
    </row>
    <row r="100" spans="2:65" s="1" customFormat="1">
      <c r="B100" s="33"/>
      <c r="D100" s="146" t="s">
        <v>209</v>
      </c>
      <c r="F100" s="147" t="s">
        <v>2182</v>
      </c>
      <c r="I100" s="148"/>
      <c r="L100" s="33"/>
      <c r="M100" s="149"/>
      <c r="T100" s="53"/>
      <c r="AT100" s="18" t="s">
        <v>209</v>
      </c>
      <c r="AU100" s="18" t="s">
        <v>85</v>
      </c>
    </row>
    <row r="101" spans="2:65" s="12" customFormat="1" ht="22.5">
      <c r="B101" s="150"/>
      <c r="D101" s="151" t="s">
        <v>211</v>
      </c>
      <c r="E101" s="152" t="s">
        <v>3</v>
      </c>
      <c r="F101" s="153" t="s">
        <v>2183</v>
      </c>
      <c r="H101" s="152" t="s">
        <v>3</v>
      </c>
      <c r="I101" s="154"/>
      <c r="L101" s="150"/>
      <c r="M101" s="155"/>
      <c r="T101" s="156"/>
      <c r="AT101" s="152" t="s">
        <v>211</v>
      </c>
      <c r="AU101" s="152" t="s">
        <v>85</v>
      </c>
      <c r="AV101" s="12" t="s">
        <v>83</v>
      </c>
      <c r="AW101" s="12" t="s">
        <v>37</v>
      </c>
      <c r="AX101" s="12" t="s">
        <v>76</v>
      </c>
      <c r="AY101" s="152" t="s">
        <v>201</v>
      </c>
    </row>
    <row r="102" spans="2:65" s="12" customFormat="1">
      <c r="B102" s="150"/>
      <c r="D102" s="151" t="s">
        <v>211</v>
      </c>
      <c r="E102" s="152" t="s">
        <v>3</v>
      </c>
      <c r="F102" s="153" t="s">
        <v>2184</v>
      </c>
      <c r="H102" s="152" t="s">
        <v>3</v>
      </c>
      <c r="I102" s="154"/>
      <c r="L102" s="150"/>
      <c r="M102" s="155"/>
      <c r="T102" s="156"/>
      <c r="AT102" s="152" t="s">
        <v>211</v>
      </c>
      <c r="AU102" s="152" t="s">
        <v>85</v>
      </c>
      <c r="AV102" s="12" t="s">
        <v>83</v>
      </c>
      <c r="AW102" s="12" t="s">
        <v>37</v>
      </c>
      <c r="AX102" s="12" t="s">
        <v>76</v>
      </c>
      <c r="AY102" s="152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83</v>
      </c>
      <c r="H103" s="160">
        <v>1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4" customFormat="1">
      <c r="B104" s="164"/>
      <c r="D104" s="151" t="s">
        <v>211</v>
      </c>
      <c r="E104" s="165" t="s">
        <v>3</v>
      </c>
      <c r="F104" s="166" t="s">
        <v>214</v>
      </c>
      <c r="H104" s="167">
        <v>1</v>
      </c>
      <c r="I104" s="168"/>
      <c r="L104" s="164"/>
      <c r="M104" s="169"/>
      <c r="T104" s="170"/>
      <c r="AT104" s="165" t="s">
        <v>211</v>
      </c>
      <c r="AU104" s="165" t="s">
        <v>85</v>
      </c>
      <c r="AV104" s="14" t="s">
        <v>207</v>
      </c>
      <c r="AW104" s="14" t="s">
        <v>37</v>
      </c>
      <c r="AX104" s="14" t="s">
        <v>83</v>
      </c>
      <c r="AY104" s="165" t="s">
        <v>201</v>
      </c>
    </row>
    <row r="105" spans="2:65" s="1" customFormat="1" ht="16.5" customHeight="1">
      <c r="B105" s="132"/>
      <c r="C105" s="133" t="s">
        <v>93</v>
      </c>
      <c r="D105" s="133" t="s">
        <v>202</v>
      </c>
      <c r="E105" s="134" t="s">
        <v>2185</v>
      </c>
      <c r="F105" s="135" t="s">
        <v>2186</v>
      </c>
      <c r="G105" s="136" t="s">
        <v>560</v>
      </c>
      <c r="H105" s="137">
        <v>1</v>
      </c>
      <c r="I105" s="138"/>
      <c r="J105" s="139">
        <f>ROUND(I105*H105,2)</f>
        <v>0</v>
      </c>
      <c r="K105" s="135" t="s">
        <v>206</v>
      </c>
      <c r="L105" s="33"/>
      <c r="M105" s="140" t="s">
        <v>3</v>
      </c>
      <c r="N105" s="141" t="s">
        <v>47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2149</v>
      </c>
      <c r="AT105" s="144" t="s">
        <v>202</v>
      </c>
      <c r="AU105" s="144" t="s">
        <v>85</v>
      </c>
      <c r="AY105" s="18" t="s">
        <v>201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83</v>
      </c>
      <c r="BK105" s="145">
        <f>ROUND(I105*H105,2)</f>
        <v>0</v>
      </c>
      <c r="BL105" s="18" t="s">
        <v>2149</v>
      </c>
      <c r="BM105" s="144" t="s">
        <v>2187</v>
      </c>
    </row>
    <row r="106" spans="2:65" s="1" customFormat="1">
      <c r="B106" s="33"/>
      <c r="D106" s="146" t="s">
        <v>209</v>
      </c>
      <c r="F106" s="147" t="s">
        <v>2188</v>
      </c>
      <c r="I106" s="148"/>
      <c r="L106" s="33"/>
      <c r="M106" s="149"/>
      <c r="T106" s="53"/>
      <c r="AT106" s="18" t="s">
        <v>209</v>
      </c>
      <c r="AU106" s="18" t="s">
        <v>85</v>
      </c>
    </row>
    <row r="107" spans="2:65" s="12" customFormat="1">
      <c r="B107" s="150"/>
      <c r="D107" s="151" t="s">
        <v>211</v>
      </c>
      <c r="E107" s="152" t="s">
        <v>3</v>
      </c>
      <c r="F107" s="153" t="s">
        <v>2189</v>
      </c>
      <c r="H107" s="152" t="s">
        <v>3</v>
      </c>
      <c r="I107" s="154"/>
      <c r="L107" s="150"/>
      <c r="M107" s="155"/>
      <c r="T107" s="156"/>
      <c r="AT107" s="152" t="s">
        <v>211</v>
      </c>
      <c r="AU107" s="152" t="s">
        <v>85</v>
      </c>
      <c r="AV107" s="12" t="s">
        <v>83</v>
      </c>
      <c r="AW107" s="12" t="s">
        <v>37</v>
      </c>
      <c r="AX107" s="12" t="s">
        <v>76</v>
      </c>
      <c r="AY107" s="152" t="s">
        <v>201</v>
      </c>
    </row>
    <row r="108" spans="2:65" s="13" customFormat="1">
      <c r="B108" s="157"/>
      <c r="D108" s="151" t="s">
        <v>211</v>
      </c>
      <c r="E108" s="158" t="s">
        <v>3</v>
      </c>
      <c r="F108" s="159" t="s">
        <v>83</v>
      </c>
      <c r="H108" s="160">
        <v>1</v>
      </c>
      <c r="I108" s="161"/>
      <c r="L108" s="157"/>
      <c r="M108" s="162"/>
      <c r="T108" s="163"/>
      <c r="AT108" s="158" t="s">
        <v>211</v>
      </c>
      <c r="AU108" s="158" t="s">
        <v>85</v>
      </c>
      <c r="AV108" s="13" t="s">
        <v>85</v>
      </c>
      <c r="AW108" s="13" t="s">
        <v>37</v>
      </c>
      <c r="AX108" s="13" t="s">
        <v>76</v>
      </c>
      <c r="AY108" s="158" t="s">
        <v>201</v>
      </c>
    </row>
    <row r="109" spans="2:65" s="14" customFormat="1">
      <c r="B109" s="164"/>
      <c r="D109" s="151" t="s">
        <v>211</v>
      </c>
      <c r="E109" s="165" t="s">
        <v>3</v>
      </c>
      <c r="F109" s="166" t="s">
        <v>214</v>
      </c>
      <c r="H109" s="167">
        <v>1</v>
      </c>
      <c r="I109" s="168"/>
      <c r="L109" s="164"/>
      <c r="M109" s="169"/>
      <c r="T109" s="170"/>
      <c r="AT109" s="165" t="s">
        <v>211</v>
      </c>
      <c r="AU109" s="165" t="s">
        <v>85</v>
      </c>
      <c r="AV109" s="14" t="s">
        <v>207</v>
      </c>
      <c r="AW109" s="14" t="s">
        <v>37</v>
      </c>
      <c r="AX109" s="14" t="s">
        <v>83</v>
      </c>
      <c r="AY109" s="165" t="s">
        <v>201</v>
      </c>
    </row>
    <row r="110" spans="2:65" s="1" customFormat="1" ht="16.5" customHeight="1">
      <c r="B110" s="132"/>
      <c r="C110" s="133" t="s">
        <v>207</v>
      </c>
      <c r="D110" s="133" t="s">
        <v>202</v>
      </c>
      <c r="E110" s="134" t="s">
        <v>2190</v>
      </c>
      <c r="F110" s="135" t="s">
        <v>2191</v>
      </c>
      <c r="G110" s="136" t="s">
        <v>560</v>
      </c>
      <c r="H110" s="137">
        <v>1</v>
      </c>
      <c r="I110" s="138"/>
      <c r="J110" s="139">
        <f>ROUND(I110*H110,2)</f>
        <v>0</v>
      </c>
      <c r="K110" s="135" t="s">
        <v>206</v>
      </c>
      <c r="L110" s="33"/>
      <c r="M110" s="140" t="s">
        <v>3</v>
      </c>
      <c r="N110" s="141" t="s">
        <v>47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2149</v>
      </c>
      <c r="AT110" s="144" t="s">
        <v>202</v>
      </c>
      <c r="AU110" s="144" t="s">
        <v>85</v>
      </c>
      <c r="AY110" s="18" t="s">
        <v>201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83</v>
      </c>
      <c r="BK110" s="145">
        <f>ROUND(I110*H110,2)</f>
        <v>0</v>
      </c>
      <c r="BL110" s="18" t="s">
        <v>2149</v>
      </c>
      <c r="BM110" s="144" t="s">
        <v>2192</v>
      </c>
    </row>
    <row r="111" spans="2:65" s="1" customFormat="1">
      <c r="B111" s="33"/>
      <c r="D111" s="146" t="s">
        <v>209</v>
      </c>
      <c r="F111" s="147" t="s">
        <v>2193</v>
      </c>
      <c r="I111" s="148"/>
      <c r="L111" s="33"/>
      <c r="M111" s="149"/>
      <c r="T111" s="53"/>
      <c r="AT111" s="18" t="s">
        <v>209</v>
      </c>
      <c r="AU111" s="18" t="s">
        <v>85</v>
      </c>
    </row>
    <row r="112" spans="2:65" s="12" customFormat="1">
      <c r="B112" s="150"/>
      <c r="D112" s="151" t="s">
        <v>211</v>
      </c>
      <c r="E112" s="152" t="s">
        <v>3</v>
      </c>
      <c r="F112" s="153" t="s">
        <v>2194</v>
      </c>
      <c r="H112" s="152" t="s">
        <v>3</v>
      </c>
      <c r="I112" s="154"/>
      <c r="L112" s="150"/>
      <c r="M112" s="155"/>
      <c r="T112" s="156"/>
      <c r="AT112" s="152" t="s">
        <v>211</v>
      </c>
      <c r="AU112" s="152" t="s">
        <v>85</v>
      </c>
      <c r="AV112" s="12" t="s">
        <v>83</v>
      </c>
      <c r="AW112" s="12" t="s">
        <v>37</v>
      </c>
      <c r="AX112" s="12" t="s">
        <v>76</v>
      </c>
      <c r="AY112" s="152" t="s">
        <v>201</v>
      </c>
    </row>
    <row r="113" spans="2:65" s="13" customFormat="1">
      <c r="B113" s="157"/>
      <c r="D113" s="151" t="s">
        <v>211</v>
      </c>
      <c r="E113" s="158" t="s">
        <v>3</v>
      </c>
      <c r="F113" s="159" t="s">
        <v>83</v>
      </c>
      <c r="H113" s="160">
        <v>1</v>
      </c>
      <c r="I113" s="161"/>
      <c r="L113" s="157"/>
      <c r="M113" s="162"/>
      <c r="T113" s="163"/>
      <c r="AT113" s="158" t="s">
        <v>211</v>
      </c>
      <c r="AU113" s="158" t="s">
        <v>85</v>
      </c>
      <c r="AV113" s="13" t="s">
        <v>85</v>
      </c>
      <c r="AW113" s="13" t="s">
        <v>37</v>
      </c>
      <c r="AX113" s="13" t="s">
        <v>76</v>
      </c>
      <c r="AY113" s="158" t="s">
        <v>201</v>
      </c>
    </row>
    <row r="114" spans="2:65" s="14" customFormat="1">
      <c r="B114" s="164"/>
      <c r="D114" s="151" t="s">
        <v>211</v>
      </c>
      <c r="E114" s="165" t="s">
        <v>3</v>
      </c>
      <c r="F114" s="166" t="s">
        <v>214</v>
      </c>
      <c r="H114" s="167">
        <v>1</v>
      </c>
      <c r="I114" s="168"/>
      <c r="L114" s="164"/>
      <c r="M114" s="169"/>
      <c r="T114" s="170"/>
      <c r="AT114" s="165" t="s">
        <v>211</v>
      </c>
      <c r="AU114" s="165" t="s">
        <v>85</v>
      </c>
      <c r="AV114" s="14" t="s">
        <v>207</v>
      </c>
      <c r="AW114" s="14" t="s">
        <v>37</v>
      </c>
      <c r="AX114" s="14" t="s">
        <v>83</v>
      </c>
      <c r="AY114" s="165" t="s">
        <v>201</v>
      </c>
    </row>
    <row r="115" spans="2:65" s="1" customFormat="1" ht="24.2" customHeight="1">
      <c r="B115" s="132"/>
      <c r="C115" s="133" t="s">
        <v>247</v>
      </c>
      <c r="D115" s="133" t="s">
        <v>202</v>
      </c>
      <c r="E115" s="134" t="s">
        <v>2160</v>
      </c>
      <c r="F115" s="135" t="s">
        <v>2195</v>
      </c>
      <c r="G115" s="136" t="s">
        <v>560</v>
      </c>
      <c r="H115" s="137">
        <v>1</v>
      </c>
      <c r="I115" s="138"/>
      <c r="J115" s="139">
        <f>ROUND(I115*H115,2)</f>
        <v>0</v>
      </c>
      <c r="K115" s="135" t="s">
        <v>206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2149</v>
      </c>
      <c r="AT115" s="144" t="s">
        <v>202</v>
      </c>
      <c r="AU115" s="144" t="s">
        <v>85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2149</v>
      </c>
      <c r="BM115" s="144" t="s">
        <v>2196</v>
      </c>
    </row>
    <row r="116" spans="2:65" s="1" customFormat="1">
      <c r="B116" s="33"/>
      <c r="D116" s="146" t="s">
        <v>209</v>
      </c>
      <c r="F116" s="147" t="s">
        <v>2197</v>
      </c>
      <c r="I116" s="148"/>
      <c r="L116" s="33"/>
      <c r="M116" s="149"/>
      <c r="T116" s="53"/>
      <c r="AT116" s="18" t="s">
        <v>209</v>
      </c>
      <c r="AU116" s="18" t="s">
        <v>85</v>
      </c>
    </row>
    <row r="117" spans="2:65" s="12" customFormat="1">
      <c r="B117" s="150"/>
      <c r="D117" s="151" t="s">
        <v>211</v>
      </c>
      <c r="E117" s="152" t="s">
        <v>3</v>
      </c>
      <c r="F117" s="153" t="s">
        <v>2198</v>
      </c>
      <c r="H117" s="152" t="s">
        <v>3</v>
      </c>
      <c r="I117" s="154"/>
      <c r="L117" s="150"/>
      <c r="M117" s="155"/>
      <c r="T117" s="156"/>
      <c r="AT117" s="152" t="s">
        <v>211</v>
      </c>
      <c r="AU117" s="152" t="s">
        <v>85</v>
      </c>
      <c r="AV117" s="12" t="s">
        <v>83</v>
      </c>
      <c r="AW117" s="12" t="s">
        <v>37</v>
      </c>
      <c r="AX117" s="12" t="s">
        <v>76</v>
      </c>
      <c r="AY117" s="152" t="s">
        <v>201</v>
      </c>
    </row>
    <row r="118" spans="2:65" s="13" customFormat="1">
      <c r="B118" s="157"/>
      <c r="D118" s="151" t="s">
        <v>211</v>
      </c>
      <c r="E118" s="158" t="s">
        <v>3</v>
      </c>
      <c r="F118" s="159" t="s">
        <v>83</v>
      </c>
      <c r="H118" s="160">
        <v>1</v>
      </c>
      <c r="I118" s="161"/>
      <c r="L118" s="157"/>
      <c r="M118" s="162"/>
      <c r="T118" s="163"/>
      <c r="AT118" s="158" t="s">
        <v>211</v>
      </c>
      <c r="AU118" s="158" t="s">
        <v>85</v>
      </c>
      <c r="AV118" s="13" t="s">
        <v>85</v>
      </c>
      <c r="AW118" s="13" t="s">
        <v>37</v>
      </c>
      <c r="AX118" s="13" t="s">
        <v>76</v>
      </c>
      <c r="AY118" s="158" t="s">
        <v>201</v>
      </c>
    </row>
    <row r="119" spans="2:65" s="14" customFormat="1">
      <c r="B119" s="164"/>
      <c r="D119" s="151" t="s">
        <v>211</v>
      </c>
      <c r="E119" s="165" t="s">
        <v>3</v>
      </c>
      <c r="F119" s="166" t="s">
        <v>214</v>
      </c>
      <c r="H119" s="167">
        <v>1</v>
      </c>
      <c r="I119" s="168"/>
      <c r="L119" s="164"/>
      <c r="M119" s="169"/>
      <c r="T119" s="170"/>
      <c r="AT119" s="165" t="s">
        <v>211</v>
      </c>
      <c r="AU119" s="165" t="s">
        <v>85</v>
      </c>
      <c r="AV119" s="14" t="s">
        <v>207</v>
      </c>
      <c r="AW119" s="14" t="s">
        <v>37</v>
      </c>
      <c r="AX119" s="14" t="s">
        <v>83</v>
      </c>
      <c r="AY119" s="165" t="s">
        <v>201</v>
      </c>
    </row>
    <row r="120" spans="2:65" s="1" customFormat="1" ht="16.5" customHeight="1">
      <c r="B120" s="132"/>
      <c r="C120" s="133" t="s">
        <v>257</v>
      </c>
      <c r="D120" s="133" t="s">
        <v>202</v>
      </c>
      <c r="E120" s="134" t="s">
        <v>2199</v>
      </c>
      <c r="F120" s="135" t="s">
        <v>2200</v>
      </c>
      <c r="G120" s="136" t="s">
        <v>560</v>
      </c>
      <c r="H120" s="137">
        <v>1</v>
      </c>
      <c r="I120" s="138"/>
      <c r="J120" s="139">
        <f>ROUND(I120*H120,2)</f>
        <v>0</v>
      </c>
      <c r="K120" s="135" t="s">
        <v>206</v>
      </c>
      <c r="L120" s="33"/>
      <c r="M120" s="140" t="s">
        <v>3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2149</v>
      </c>
      <c r="AT120" s="144" t="s">
        <v>202</v>
      </c>
      <c r="AU120" s="144" t="s">
        <v>85</v>
      </c>
      <c r="AY120" s="18" t="s">
        <v>201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2149</v>
      </c>
      <c r="BM120" s="144" t="s">
        <v>2201</v>
      </c>
    </row>
    <row r="121" spans="2:65" s="1" customFormat="1">
      <c r="B121" s="33"/>
      <c r="D121" s="146" t="s">
        <v>209</v>
      </c>
      <c r="F121" s="147" t="s">
        <v>2202</v>
      </c>
      <c r="I121" s="148"/>
      <c r="L121" s="33"/>
      <c r="M121" s="149"/>
      <c r="T121" s="53"/>
      <c r="AT121" s="18" t="s">
        <v>209</v>
      </c>
      <c r="AU121" s="18" t="s">
        <v>85</v>
      </c>
    </row>
    <row r="122" spans="2:65" s="12" customFormat="1">
      <c r="B122" s="150"/>
      <c r="D122" s="151" t="s">
        <v>211</v>
      </c>
      <c r="E122" s="152" t="s">
        <v>3</v>
      </c>
      <c r="F122" s="153" t="s">
        <v>2203</v>
      </c>
      <c r="H122" s="152" t="s">
        <v>3</v>
      </c>
      <c r="I122" s="154"/>
      <c r="L122" s="150"/>
      <c r="M122" s="155"/>
      <c r="T122" s="156"/>
      <c r="AT122" s="152" t="s">
        <v>211</v>
      </c>
      <c r="AU122" s="152" t="s">
        <v>85</v>
      </c>
      <c r="AV122" s="12" t="s">
        <v>83</v>
      </c>
      <c r="AW122" s="12" t="s">
        <v>37</v>
      </c>
      <c r="AX122" s="12" t="s">
        <v>76</v>
      </c>
      <c r="AY122" s="152" t="s">
        <v>201</v>
      </c>
    </row>
    <row r="123" spans="2:65" s="13" customFormat="1">
      <c r="B123" s="157"/>
      <c r="D123" s="151" t="s">
        <v>211</v>
      </c>
      <c r="E123" s="158" t="s">
        <v>3</v>
      </c>
      <c r="F123" s="159" t="s">
        <v>83</v>
      </c>
      <c r="H123" s="160">
        <v>1</v>
      </c>
      <c r="I123" s="161"/>
      <c r="L123" s="157"/>
      <c r="M123" s="162"/>
      <c r="T123" s="163"/>
      <c r="AT123" s="158" t="s">
        <v>211</v>
      </c>
      <c r="AU123" s="158" t="s">
        <v>85</v>
      </c>
      <c r="AV123" s="13" t="s">
        <v>85</v>
      </c>
      <c r="AW123" s="13" t="s">
        <v>37</v>
      </c>
      <c r="AX123" s="13" t="s">
        <v>76</v>
      </c>
      <c r="AY123" s="158" t="s">
        <v>201</v>
      </c>
    </row>
    <row r="124" spans="2:65" s="14" customFormat="1">
      <c r="B124" s="164"/>
      <c r="D124" s="151" t="s">
        <v>211</v>
      </c>
      <c r="E124" s="165" t="s">
        <v>3</v>
      </c>
      <c r="F124" s="166" t="s">
        <v>214</v>
      </c>
      <c r="H124" s="167">
        <v>1</v>
      </c>
      <c r="I124" s="168"/>
      <c r="L124" s="164"/>
      <c r="M124" s="169"/>
      <c r="T124" s="170"/>
      <c r="AT124" s="165" t="s">
        <v>211</v>
      </c>
      <c r="AU124" s="165" t="s">
        <v>85</v>
      </c>
      <c r="AV124" s="14" t="s">
        <v>207</v>
      </c>
      <c r="AW124" s="14" t="s">
        <v>37</v>
      </c>
      <c r="AX124" s="14" t="s">
        <v>83</v>
      </c>
      <c r="AY124" s="165" t="s">
        <v>201</v>
      </c>
    </row>
    <row r="125" spans="2:65" s="11" customFormat="1" ht="22.9" customHeight="1">
      <c r="B125" s="120"/>
      <c r="D125" s="121" t="s">
        <v>75</v>
      </c>
      <c r="E125" s="130" t="s">
        <v>2204</v>
      </c>
      <c r="F125" s="130" t="s">
        <v>2205</v>
      </c>
      <c r="I125" s="123"/>
      <c r="J125" s="131">
        <f>BK125</f>
        <v>0</v>
      </c>
      <c r="L125" s="120"/>
      <c r="M125" s="125"/>
      <c r="P125" s="126">
        <f>SUM(P126:P143)</f>
        <v>0</v>
      </c>
      <c r="R125" s="126">
        <f>SUM(R126:R143)</f>
        <v>0</v>
      </c>
      <c r="T125" s="127">
        <f>SUM(T126:T143)</f>
        <v>0</v>
      </c>
      <c r="AR125" s="121" t="s">
        <v>247</v>
      </c>
      <c r="AT125" s="128" t="s">
        <v>75</v>
      </c>
      <c r="AU125" s="128" t="s">
        <v>83</v>
      </c>
      <c r="AY125" s="121" t="s">
        <v>201</v>
      </c>
      <c r="BK125" s="129">
        <f>SUM(BK126:BK143)</f>
        <v>0</v>
      </c>
    </row>
    <row r="126" spans="2:65" s="1" customFormat="1" ht="16.5" customHeight="1">
      <c r="B126" s="132"/>
      <c r="C126" s="133" t="s">
        <v>263</v>
      </c>
      <c r="D126" s="133" t="s">
        <v>202</v>
      </c>
      <c r="E126" s="134" t="s">
        <v>2206</v>
      </c>
      <c r="F126" s="135" t="s">
        <v>2207</v>
      </c>
      <c r="G126" s="136" t="s">
        <v>560</v>
      </c>
      <c r="H126" s="137">
        <v>1</v>
      </c>
      <c r="I126" s="138"/>
      <c r="J126" s="139">
        <f>ROUND(I126*H126,2)</f>
        <v>0</v>
      </c>
      <c r="K126" s="135" t="s">
        <v>206</v>
      </c>
      <c r="L126" s="33"/>
      <c r="M126" s="140" t="s">
        <v>3</v>
      </c>
      <c r="N126" s="141" t="s">
        <v>47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2149</v>
      </c>
      <c r="AT126" s="144" t="s">
        <v>202</v>
      </c>
      <c r="AU126" s="144" t="s">
        <v>85</v>
      </c>
      <c r="AY126" s="18" t="s">
        <v>201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83</v>
      </c>
      <c r="BK126" s="145">
        <f>ROUND(I126*H126,2)</f>
        <v>0</v>
      </c>
      <c r="BL126" s="18" t="s">
        <v>2149</v>
      </c>
      <c r="BM126" s="144" t="s">
        <v>2208</v>
      </c>
    </row>
    <row r="127" spans="2:65" s="1" customFormat="1">
      <c r="B127" s="33"/>
      <c r="D127" s="146" t="s">
        <v>209</v>
      </c>
      <c r="F127" s="147" t="s">
        <v>2209</v>
      </c>
      <c r="I127" s="148"/>
      <c r="L127" s="33"/>
      <c r="M127" s="149"/>
      <c r="T127" s="53"/>
      <c r="AT127" s="18" t="s">
        <v>209</v>
      </c>
      <c r="AU127" s="18" t="s">
        <v>85</v>
      </c>
    </row>
    <row r="128" spans="2:65" s="1" customFormat="1" ht="39">
      <c r="B128" s="33"/>
      <c r="D128" s="151" t="s">
        <v>278</v>
      </c>
      <c r="F128" s="188" t="s">
        <v>2210</v>
      </c>
      <c r="I128" s="148"/>
      <c r="L128" s="33"/>
      <c r="M128" s="149"/>
      <c r="T128" s="53"/>
      <c r="AT128" s="18" t="s">
        <v>278</v>
      </c>
      <c r="AU128" s="18" t="s">
        <v>85</v>
      </c>
    </row>
    <row r="129" spans="2:65" s="12" customFormat="1">
      <c r="B129" s="150"/>
      <c r="D129" s="151" t="s">
        <v>211</v>
      </c>
      <c r="E129" s="152" t="s">
        <v>3</v>
      </c>
      <c r="F129" s="153" t="s">
        <v>2211</v>
      </c>
      <c r="H129" s="152" t="s">
        <v>3</v>
      </c>
      <c r="I129" s="154"/>
      <c r="L129" s="150"/>
      <c r="M129" s="155"/>
      <c r="T129" s="156"/>
      <c r="AT129" s="152" t="s">
        <v>211</v>
      </c>
      <c r="AU129" s="152" t="s">
        <v>85</v>
      </c>
      <c r="AV129" s="12" t="s">
        <v>83</v>
      </c>
      <c r="AW129" s="12" t="s">
        <v>37</v>
      </c>
      <c r="AX129" s="12" t="s">
        <v>76</v>
      </c>
      <c r="AY129" s="152" t="s">
        <v>201</v>
      </c>
    </row>
    <row r="130" spans="2:65" s="13" customFormat="1">
      <c r="B130" s="157"/>
      <c r="D130" s="151" t="s">
        <v>211</v>
      </c>
      <c r="E130" s="158" t="s">
        <v>3</v>
      </c>
      <c r="F130" s="159" t="s">
        <v>83</v>
      </c>
      <c r="H130" s="160">
        <v>1</v>
      </c>
      <c r="I130" s="161"/>
      <c r="L130" s="157"/>
      <c r="M130" s="162"/>
      <c r="T130" s="163"/>
      <c r="AT130" s="158" t="s">
        <v>211</v>
      </c>
      <c r="AU130" s="158" t="s">
        <v>85</v>
      </c>
      <c r="AV130" s="13" t="s">
        <v>85</v>
      </c>
      <c r="AW130" s="13" t="s">
        <v>37</v>
      </c>
      <c r="AX130" s="13" t="s">
        <v>76</v>
      </c>
      <c r="AY130" s="158" t="s">
        <v>201</v>
      </c>
    </row>
    <row r="131" spans="2:65" s="14" customFormat="1">
      <c r="B131" s="164"/>
      <c r="D131" s="151" t="s">
        <v>211</v>
      </c>
      <c r="E131" s="165" t="s">
        <v>3</v>
      </c>
      <c r="F131" s="166" t="s">
        <v>214</v>
      </c>
      <c r="H131" s="167">
        <v>1</v>
      </c>
      <c r="I131" s="168"/>
      <c r="L131" s="164"/>
      <c r="M131" s="169"/>
      <c r="T131" s="170"/>
      <c r="AT131" s="165" t="s">
        <v>211</v>
      </c>
      <c r="AU131" s="165" t="s">
        <v>85</v>
      </c>
      <c r="AV131" s="14" t="s">
        <v>207</v>
      </c>
      <c r="AW131" s="14" t="s">
        <v>37</v>
      </c>
      <c r="AX131" s="14" t="s">
        <v>83</v>
      </c>
      <c r="AY131" s="165" t="s">
        <v>201</v>
      </c>
    </row>
    <row r="132" spans="2:65" s="1" customFormat="1" ht="16.5" customHeight="1">
      <c r="B132" s="132"/>
      <c r="C132" s="133" t="s">
        <v>271</v>
      </c>
      <c r="D132" s="133" t="s">
        <v>202</v>
      </c>
      <c r="E132" s="134" t="s">
        <v>2212</v>
      </c>
      <c r="F132" s="135" t="s">
        <v>2213</v>
      </c>
      <c r="G132" s="136" t="s">
        <v>560</v>
      </c>
      <c r="H132" s="137">
        <v>1</v>
      </c>
      <c r="I132" s="138"/>
      <c r="J132" s="139">
        <f>ROUND(I132*H132,2)</f>
        <v>0</v>
      </c>
      <c r="K132" s="135" t="s">
        <v>206</v>
      </c>
      <c r="L132" s="33"/>
      <c r="M132" s="140" t="s">
        <v>3</v>
      </c>
      <c r="N132" s="141" t="s">
        <v>47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2149</v>
      </c>
      <c r="AT132" s="144" t="s">
        <v>202</v>
      </c>
      <c r="AU132" s="144" t="s">
        <v>85</v>
      </c>
      <c r="AY132" s="18" t="s">
        <v>201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83</v>
      </c>
      <c r="BK132" s="145">
        <f>ROUND(I132*H132,2)</f>
        <v>0</v>
      </c>
      <c r="BL132" s="18" t="s">
        <v>2149</v>
      </c>
      <c r="BM132" s="144" t="s">
        <v>2214</v>
      </c>
    </row>
    <row r="133" spans="2:65" s="1" customFormat="1">
      <c r="B133" s="33"/>
      <c r="D133" s="146" t="s">
        <v>209</v>
      </c>
      <c r="F133" s="147" t="s">
        <v>2215</v>
      </c>
      <c r="I133" s="148"/>
      <c r="L133" s="33"/>
      <c r="M133" s="149"/>
      <c r="T133" s="53"/>
      <c r="AT133" s="18" t="s">
        <v>209</v>
      </c>
      <c r="AU133" s="18" t="s">
        <v>85</v>
      </c>
    </row>
    <row r="134" spans="2:65" s="1" customFormat="1" ht="39">
      <c r="B134" s="33"/>
      <c r="D134" s="151" t="s">
        <v>278</v>
      </c>
      <c r="F134" s="188" t="s">
        <v>2216</v>
      </c>
      <c r="I134" s="148"/>
      <c r="L134" s="33"/>
      <c r="M134" s="149"/>
      <c r="T134" s="53"/>
      <c r="AT134" s="18" t="s">
        <v>278</v>
      </c>
      <c r="AU134" s="18" t="s">
        <v>85</v>
      </c>
    </row>
    <row r="135" spans="2:65" s="12" customFormat="1">
      <c r="B135" s="150"/>
      <c r="D135" s="151" t="s">
        <v>211</v>
      </c>
      <c r="E135" s="152" t="s">
        <v>3</v>
      </c>
      <c r="F135" s="153" t="s">
        <v>2217</v>
      </c>
      <c r="H135" s="152" t="s">
        <v>3</v>
      </c>
      <c r="I135" s="154"/>
      <c r="L135" s="150"/>
      <c r="M135" s="155"/>
      <c r="T135" s="156"/>
      <c r="AT135" s="152" t="s">
        <v>211</v>
      </c>
      <c r="AU135" s="152" t="s">
        <v>85</v>
      </c>
      <c r="AV135" s="12" t="s">
        <v>83</v>
      </c>
      <c r="AW135" s="12" t="s">
        <v>37</v>
      </c>
      <c r="AX135" s="12" t="s">
        <v>76</v>
      </c>
      <c r="AY135" s="152" t="s">
        <v>201</v>
      </c>
    </row>
    <row r="136" spans="2:65" s="13" customFormat="1">
      <c r="B136" s="157"/>
      <c r="D136" s="151" t="s">
        <v>211</v>
      </c>
      <c r="E136" s="158" t="s">
        <v>3</v>
      </c>
      <c r="F136" s="159" t="s">
        <v>83</v>
      </c>
      <c r="H136" s="160">
        <v>1</v>
      </c>
      <c r="I136" s="161"/>
      <c r="L136" s="157"/>
      <c r="M136" s="162"/>
      <c r="T136" s="163"/>
      <c r="AT136" s="158" t="s">
        <v>211</v>
      </c>
      <c r="AU136" s="158" t="s">
        <v>85</v>
      </c>
      <c r="AV136" s="13" t="s">
        <v>85</v>
      </c>
      <c r="AW136" s="13" t="s">
        <v>37</v>
      </c>
      <c r="AX136" s="13" t="s">
        <v>76</v>
      </c>
      <c r="AY136" s="158" t="s">
        <v>201</v>
      </c>
    </row>
    <row r="137" spans="2:65" s="14" customFormat="1">
      <c r="B137" s="164"/>
      <c r="D137" s="151" t="s">
        <v>211</v>
      </c>
      <c r="E137" s="165" t="s">
        <v>3</v>
      </c>
      <c r="F137" s="166" t="s">
        <v>214</v>
      </c>
      <c r="H137" s="167">
        <v>1</v>
      </c>
      <c r="I137" s="168"/>
      <c r="L137" s="164"/>
      <c r="M137" s="169"/>
      <c r="T137" s="170"/>
      <c r="AT137" s="165" t="s">
        <v>211</v>
      </c>
      <c r="AU137" s="165" t="s">
        <v>85</v>
      </c>
      <c r="AV137" s="14" t="s">
        <v>207</v>
      </c>
      <c r="AW137" s="14" t="s">
        <v>37</v>
      </c>
      <c r="AX137" s="14" t="s">
        <v>83</v>
      </c>
      <c r="AY137" s="165" t="s">
        <v>201</v>
      </c>
    </row>
    <row r="138" spans="2:65" s="1" customFormat="1" ht="16.5" customHeight="1">
      <c r="B138" s="132"/>
      <c r="C138" s="133" t="s">
        <v>282</v>
      </c>
      <c r="D138" s="133" t="s">
        <v>202</v>
      </c>
      <c r="E138" s="134" t="s">
        <v>2218</v>
      </c>
      <c r="F138" s="135" t="s">
        <v>2219</v>
      </c>
      <c r="G138" s="136" t="s">
        <v>560</v>
      </c>
      <c r="H138" s="137">
        <v>1</v>
      </c>
      <c r="I138" s="138"/>
      <c r="J138" s="139">
        <f>ROUND(I138*H138,2)</f>
        <v>0</v>
      </c>
      <c r="K138" s="135" t="s">
        <v>206</v>
      </c>
      <c r="L138" s="33"/>
      <c r="M138" s="140" t="s">
        <v>3</v>
      </c>
      <c r="N138" s="141" t="s">
        <v>47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2149</v>
      </c>
      <c r="AT138" s="144" t="s">
        <v>202</v>
      </c>
      <c r="AU138" s="144" t="s">
        <v>85</v>
      </c>
      <c r="AY138" s="18" t="s">
        <v>201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83</v>
      </c>
      <c r="BK138" s="145">
        <f>ROUND(I138*H138,2)</f>
        <v>0</v>
      </c>
      <c r="BL138" s="18" t="s">
        <v>2149</v>
      </c>
      <c r="BM138" s="144" t="s">
        <v>2220</v>
      </c>
    </row>
    <row r="139" spans="2:65" s="1" customFormat="1">
      <c r="B139" s="33"/>
      <c r="D139" s="146" t="s">
        <v>209</v>
      </c>
      <c r="F139" s="147" t="s">
        <v>2221</v>
      </c>
      <c r="I139" s="148"/>
      <c r="L139" s="33"/>
      <c r="M139" s="149"/>
      <c r="T139" s="53"/>
      <c r="AT139" s="18" t="s">
        <v>209</v>
      </c>
      <c r="AU139" s="18" t="s">
        <v>85</v>
      </c>
    </row>
    <row r="140" spans="2:65" s="1" customFormat="1" ht="29.25">
      <c r="B140" s="33"/>
      <c r="D140" s="151" t="s">
        <v>278</v>
      </c>
      <c r="F140" s="188" t="s">
        <v>2222</v>
      </c>
      <c r="I140" s="148"/>
      <c r="L140" s="33"/>
      <c r="M140" s="149"/>
      <c r="T140" s="53"/>
      <c r="AT140" s="18" t="s">
        <v>278</v>
      </c>
      <c r="AU140" s="18" t="s">
        <v>85</v>
      </c>
    </row>
    <row r="141" spans="2:65" s="12" customFormat="1">
      <c r="B141" s="150"/>
      <c r="D141" s="151" t="s">
        <v>211</v>
      </c>
      <c r="E141" s="152" t="s">
        <v>3</v>
      </c>
      <c r="F141" s="153" t="s">
        <v>2223</v>
      </c>
      <c r="H141" s="152" t="s">
        <v>3</v>
      </c>
      <c r="I141" s="154"/>
      <c r="L141" s="150"/>
      <c r="M141" s="155"/>
      <c r="T141" s="156"/>
      <c r="AT141" s="152" t="s">
        <v>211</v>
      </c>
      <c r="AU141" s="152" t="s">
        <v>85</v>
      </c>
      <c r="AV141" s="12" t="s">
        <v>83</v>
      </c>
      <c r="AW141" s="12" t="s">
        <v>37</v>
      </c>
      <c r="AX141" s="12" t="s">
        <v>76</v>
      </c>
      <c r="AY141" s="152" t="s">
        <v>201</v>
      </c>
    </row>
    <row r="142" spans="2:65" s="13" customFormat="1">
      <c r="B142" s="157"/>
      <c r="D142" s="151" t="s">
        <v>211</v>
      </c>
      <c r="E142" s="158" t="s">
        <v>3</v>
      </c>
      <c r="F142" s="159" t="s">
        <v>83</v>
      </c>
      <c r="H142" s="160">
        <v>1</v>
      </c>
      <c r="I142" s="161"/>
      <c r="L142" s="157"/>
      <c r="M142" s="162"/>
      <c r="T142" s="163"/>
      <c r="AT142" s="158" t="s">
        <v>211</v>
      </c>
      <c r="AU142" s="158" t="s">
        <v>85</v>
      </c>
      <c r="AV142" s="13" t="s">
        <v>85</v>
      </c>
      <c r="AW142" s="13" t="s">
        <v>37</v>
      </c>
      <c r="AX142" s="13" t="s">
        <v>76</v>
      </c>
      <c r="AY142" s="158" t="s">
        <v>201</v>
      </c>
    </row>
    <row r="143" spans="2:65" s="14" customFormat="1">
      <c r="B143" s="164"/>
      <c r="D143" s="151" t="s">
        <v>211</v>
      </c>
      <c r="E143" s="165" t="s">
        <v>3</v>
      </c>
      <c r="F143" s="166" t="s">
        <v>214</v>
      </c>
      <c r="H143" s="167">
        <v>1</v>
      </c>
      <c r="I143" s="168"/>
      <c r="L143" s="164"/>
      <c r="M143" s="169"/>
      <c r="T143" s="170"/>
      <c r="AT143" s="165" t="s">
        <v>211</v>
      </c>
      <c r="AU143" s="165" t="s">
        <v>85</v>
      </c>
      <c r="AV143" s="14" t="s">
        <v>207</v>
      </c>
      <c r="AW143" s="14" t="s">
        <v>37</v>
      </c>
      <c r="AX143" s="14" t="s">
        <v>83</v>
      </c>
      <c r="AY143" s="165" t="s">
        <v>201</v>
      </c>
    </row>
    <row r="144" spans="2:65" s="11" customFormat="1" ht="22.9" customHeight="1">
      <c r="B144" s="120"/>
      <c r="D144" s="121" t="s">
        <v>75</v>
      </c>
      <c r="E144" s="130" t="s">
        <v>2224</v>
      </c>
      <c r="F144" s="130" t="s">
        <v>2225</v>
      </c>
      <c r="I144" s="123"/>
      <c r="J144" s="131">
        <f>BK144</f>
        <v>0</v>
      </c>
      <c r="L144" s="120"/>
      <c r="M144" s="125"/>
      <c r="P144" s="126">
        <f>SUM(P145:P162)</f>
        <v>0</v>
      </c>
      <c r="R144" s="126">
        <f>SUM(R145:R162)</f>
        <v>0</v>
      </c>
      <c r="T144" s="127">
        <f>SUM(T145:T162)</f>
        <v>0</v>
      </c>
      <c r="AR144" s="121" t="s">
        <v>247</v>
      </c>
      <c r="AT144" s="128" t="s">
        <v>75</v>
      </c>
      <c r="AU144" s="128" t="s">
        <v>83</v>
      </c>
      <c r="AY144" s="121" t="s">
        <v>201</v>
      </c>
      <c r="BK144" s="129">
        <f>SUM(BK145:BK162)</f>
        <v>0</v>
      </c>
    </row>
    <row r="145" spans="2:65" s="1" customFormat="1" ht="16.5" customHeight="1">
      <c r="B145" s="132"/>
      <c r="C145" s="133" t="s">
        <v>292</v>
      </c>
      <c r="D145" s="133" t="s">
        <v>202</v>
      </c>
      <c r="E145" s="134" t="s">
        <v>2226</v>
      </c>
      <c r="F145" s="135" t="s">
        <v>2227</v>
      </c>
      <c r="G145" s="136" t="s">
        <v>560</v>
      </c>
      <c r="H145" s="137">
        <v>1</v>
      </c>
      <c r="I145" s="138"/>
      <c r="J145" s="139">
        <f>ROUND(I145*H145,2)</f>
        <v>0</v>
      </c>
      <c r="K145" s="135" t="s">
        <v>206</v>
      </c>
      <c r="L145" s="33"/>
      <c r="M145" s="140" t="s">
        <v>3</v>
      </c>
      <c r="N145" s="141" t="s">
        <v>47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2149</v>
      </c>
      <c r="AT145" s="144" t="s">
        <v>202</v>
      </c>
      <c r="AU145" s="144" t="s">
        <v>85</v>
      </c>
      <c r="AY145" s="18" t="s">
        <v>201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83</v>
      </c>
      <c r="BK145" s="145">
        <f>ROUND(I145*H145,2)</f>
        <v>0</v>
      </c>
      <c r="BL145" s="18" t="s">
        <v>2149</v>
      </c>
      <c r="BM145" s="144" t="s">
        <v>2228</v>
      </c>
    </row>
    <row r="146" spans="2:65" s="1" customFormat="1">
      <c r="B146" s="33"/>
      <c r="D146" s="146" t="s">
        <v>209</v>
      </c>
      <c r="F146" s="147" t="s">
        <v>2229</v>
      </c>
      <c r="I146" s="148"/>
      <c r="L146" s="33"/>
      <c r="M146" s="149"/>
      <c r="T146" s="53"/>
      <c r="AT146" s="18" t="s">
        <v>209</v>
      </c>
      <c r="AU146" s="18" t="s">
        <v>85</v>
      </c>
    </row>
    <row r="147" spans="2:65" s="1" customFormat="1" ht="39">
      <c r="B147" s="33"/>
      <c r="D147" s="151" t="s">
        <v>278</v>
      </c>
      <c r="F147" s="188" t="s">
        <v>2230</v>
      </c>
      <c r="I147" s="148"/>
      <c r="L147" s="33"/>
      <c r="M147" s="149"/>
      <c r="T147" s="53"/>
      <c r="AT147" s="18" t="s">
        <v>278</v>
      </c>
      <c r="AU147" s="18" t="s">
        <v>85</v>
      </c>
    </row>
    <row r="148" spans="2:65" s="12" customFormat="1" ht="22.5">
      <c r="B148" s="150"/>
      <c r="D148" s="151" t="s">
        <v>211</v>
      </c>
      <c r="E148" s="152" t="s">
        <v>3</v>
      </c>
      <c r="F148" s="153" t="s">
        <v>2231</v>
      </c>
      <c r="H148" s="152" t="s">
        <v>3</v>
      </c>
      <c r="I148" s="154"/>
      <c r="L148" s="150"/>
      <c r="M148" s="155"/>
      <c r="T148" s="156"/>
      <c r="AT148" s="152" t="s">
        <v>211</v>
      </c>
      <c r="AU148" s="152" t="s">
        <v>85</v>
      </c>
      <c r="AV148" s="12" t="s">
        <v>83</v>
      </c>
      <c r="AW148" s="12" t="s">
        <v>37</v>
      </c>
      <c r="AX148" s="12" t="s">
        <v>76</v>
      </c>
      <c r="AY148" s="152" t="s">
        <v>201</v>
      </c>
    </row>
    <row r="149" spans="2:65" s="13" customFormat="1">
      <c r="B149" s="157"/>
      <c r="D149" s="151" t="s">
        <v>211</v>
      </c>
      <c r="E149" s="158" t="s">
        <v>3</v>
      </c>
      <c r="F149" s="159" t="s">
        <v>83</v>
      </c>
      <c r="H149" s="160">
        <v>1</v>
      </c>
      <c r="I149" s="161"/>
      <c r="L149" s="157"/>
      <c r="M149" s="162"/>
      <c r="T149" s="163"/>
      <c r="AT149" s="158" t="s">
        <v>211</v>
      </c>
      <c r="AU149" s="158" t="s">
        <v>85</v>
      </c>
      <c r="AV149" s="13" t="s">
        <v>85</v>
      </c>
      <c r="AW149" s="13" t="s">
        <v>37</v>
      </c>
      <c r="AX149" s="13" t="s">
        <v>76</v>
      </c>
      <c r="AY149" s="158" t="s">
        <v>201</v>
      </c>
    </row>
    <row r="150" spans="2:65" s="14" customFormat="1">
      <c r="B150" s="164"/>
      <c r="D150" s="151" t="s">
        <v>211</v>
      </c>
      <c r="E150" s="165" t="s">
        <v>3</v>
      </c>
      <c r="F150" s="166" t="s">
        <v>214</v>
      </c>
      <c r="H150" s="167">
        <v>1</v>
      </c>
      <c r="I150" s="168"/>
      <c r="L150" s="164"/>
      <c r="M150" s="169"/>
      <c r="T150" s="170"/>
      <c r="AT150" s="165" t="s">
        <v>211</v>
      </c>
      <c r="AU150" s="165" t="s">
        <v>85</v>
      </c>
      <c r="AV150" s="14" t="s">
        <v>207</v>
      </c>
      <c r="AW150" s="14" t="s">
        <v>37</v>
      </c>
      <c r="AX150" s="14" t="s">
        <v>83</v>
      </c>
      <c r="AY150" s="165" t="s">
        <v>201</v>
      </c>
    </row>
    <row r="151" spans="2:65" s="1" customFormat="1" ht="16.5" customHeight="1">
      <c r="B151" s="132"/>
      <c r="C151" s="133" t="s">
        <v>298</v>
      </c>
      <c r="D151" s="133" t="s">
        <v>202</v>
      </c>
      <c r="E151" s="134" t="s">
        <v>2232</v>
      </c>
      <c r="F151" s="135" t="s">
        <v>2233</v>
      </c>
      <c r="G151" s="136" t="s">
        <v>560</v>
      </c>
      <c r="H151" s="137">
        <v>1</v>
      </c>
      <c r="I151" s="138"/>
      <c r="J151" s="139">
        <f>ROUND(I151*H151,2)</f>
        <v>0</v>
      </c>
      <c r="K151" s="135" t="s">
        <v>206</v>
      </c>
      <c r="L151" s="33"/>
      <c r="M151" s="140" t="s">
        <v>3</v>
      </c>
      <c r="N151" s="141" t="s">
        <v>47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2149</v>
      </c>
      <c r="AT151" s="144" t="s">
        <v>202</v>
      </c>
      <c r="AU151" s="144" t="s">
        <v>85</v>
      </c>
      <c r="AY151" s="18" t="s">
        <v>201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83</v>
      </c>
      <c r="BK151" s="145">
        <f>ROUND(I151*H151,2)</f>
        <v>0</v>
      </c>
      <c r="BL151" s="18" t="s">
        <v>2149</v>
      </c>
      <c r="BM151" s="144" t="s">
        <v>2234</v>
      </c>
    </row>
    <row r="152" spans="2:65" s="1" customFormat="1">
      <c r="B152" s="33"/>
      <c r="D152" s="146" t="s">
        <v>209</v>
      </c>
      <c r="F152" s="147" t="s">
        <v>2235</v>
      </c>
      <c r="I152" s="148"/>
      <c r="L152" s="33"/>
      <c r="M152" s="149"/>
      <c r="T152" s="53"/>
      <c r="AT152" s="18" t="s">
        <v>209</v>
      </c>
      <c r="AU152" s="18" t="s">
        <v>85</v>
      </c>
    </row>
    <row r="153" spans="2:65" s="12" customFormat="1">
      <c r="B153" s="150"/>
      <c r="D153" s="151" t="s">
        <v>211</v>
      </c>
      <c r="E153" s="152" t="s">
        <v>3</v>
      </c>
      <c r="F153" s="153" t="s">
        <v>2236</v>
      </c>
      <c r="H153" s="152" t="s">
        <v>3</v>
      </c>
      <c r="I153" s="154"/>
      <c r="L153" s="150"/>
      <c r="M153" s="155"/>
      <c r="T153" s="156"/>
      <c r="AT153" s="152" t="s">
        <v>211</v>
      </c>
      <c r="AU153" s="152" t="s">
        <v>85</v>
      </c>
      <c r="AV153" s="12" t="s">
        <v>83</v>
      </c>
      <c r="AW153" s="12" t="s">
        <v>37</v>
      </c>
      <c r="AX153" s="12" t="s">
        <v>76</v>
      </c>
      <c r="AY153" s="152" t="s">
        <v>201</v>
      </c>
    </row>
    <row r="154" spans="2:65" s="12" customFormat="1">
      <c r="B154" s="150"/>
      <c r="D154" s="151" t="s">
        <v>211</v>
      </c>
      <c r="E154" s="152" t="s">
        <v>3</v>
      </c>
      <c r="F154" s="153" t="s">
        <v>2237</v>
      </c>
      <c r="H154" s="152" t="s">
        <v>3</v>
      </c>
      <c r="I154" s="154"/>
      <c r="L154" s="150"/>
      <c r="M154" s="155"/>
      <c r="T154" s="156"/>
      <c r="AT154" s="152" t="s">
        <v>211</v>
      </c>
      <c r="AU154" s="152" t="s">
        <v>85</v>
      </c>
      <c r="AV154" s="12" t="s">
        <v>83</v>
      </c>
      <c r="AW154" s="12" t="s">
        <v>37</v>
      </c>
      <c r="AX154" s="12" t="s">
        <v>76</v>
      </c>
      <c r="AY154" s="152" t="s">
        <v>201</v>
      </c>
    </row>
    <row r="155" spans="2:65" s="12" customFormat="1">
      <c r="B155" s="150"/>
      <c r="D155" s="151" t="s">
        <v>211</v>
      </c>
      <c r="E155" s="152" t="s">
        <v>3</v>
      </c>
      <c r="F155" s="153" t="s">
        <v>2238</v>
      </c>
      <c r="H155" s="152" t="s">
        <v>3</v>
      </c>
      <c r="I155" s="154"/>
      <c r="L155" s="150"/>
      <c r="M155" s="155"/>
      <c r="T155" s="156"/>
      <c r="AT155" s="152" t="s">
        <v>211</v>
      </c>
      <c r="AU155" s="152" t="s">
        <v>85</v>
      </c>
      <c r="AV155" s="12" t="s">
        <v>83</v>
      </c>
      <c r="AW155" s="12" t="s">
        <v>37</v>
      </c>
      <c r="AX155" s="12" t="s">
        <v>76</v>
      </c>
      <c r="AY155" s="152" t="s">
        <v>201</v>
      </c>
    </row>
    <row r="156" spans="2:65" s="13" customFormat="1">
      <c r="B156" s="157"/>
      <c r="D156" s="151" t="s">
        <v>211</v>
      </c>
      <c r="E156" s="158" t="s">
        <v>3</v>
      </c>
      <c r="F156" s="159" t="s">
        <v>83</v>
      </c>
      <c r="H156" s="160">
        <v>1</v>
      </c>
      <c r="I156" s="161"/>
      <c r="L156" s="157"/>
      <c r="M156" s="162"/>
      <c r="T156" s="163"/>
      <c r="AT156" s="158" t="s">
        <v>211</v>
      </c>
      <c r="AU156" s="158" t="s">
        <v>85</v>
      </c>
      <c r="AV156" s="13" t="s">
        <v>85</v>
      </c>
      <c r="AW156" s="13" t="s">
        <v>37</v>
      </c>
      <c r="AX156" s="13" t="s">
        <v>76</v>
      </c>
      <c r="AY156" s="158" t="s">
        <v>201</v>
      </c>
    </row>
    <row r="157" spans="2:65" s="14" customFormat="1">
      <c r="B157" s="164"/>
      <c r="D157" s="151" t="s">
        <v>211</v>
      </c>
      <c r="E157" s="165" t="s">
        <v>3</v>
      </c>
      <c r="F157" s="166" t="s">
        <v>214</v>
      </c>
      <c r="H157" s="167">
        <v>1</v>
      </c>
      <c r="I157" s="168"/>
      <c r="L157" s="164"/>
      <c r="M157" s="169"/>
      <c r="T157" s="170"/>
      <c r="AT157" s="165" t="s">
        <v>211</v>
      </c>
      <c r="AU157" s="165" t="s">
        <v>85</v>
      </c>
      <c r="AV157" s="14" t="s">
        <v>207</v>
      </c>
      <c r="AW157" s="14" t="s">
        <v>37</v>
      </c>
      <c r="AX157" s="14" t="s">
        <v>83</v>
      </c>
      <c r="AY157" s="165" t="s">
        <v>201</v>
      </c>
    </row>
    <row r="158" spans="2:65" s="1" customFormat="1" ht="16.5" customHeight="1">
      <c r="B158" s="132"/>
      <c r="C158" s="133" t="s">
        <v>307</v>
      </c>
      <c r="D158" s="133" t="s">
        <v>202</v>
      </c>
      <c r="E158" s="134" t="s">
        <v>2239</v>
      </c>
      <c r="F158" s="135" t="s">
        <v>2240</v>
      </c>
      <c r="G158" s="136" t="s">
        <v>560</v>
      </c>
      <c r="H158" s="137">
        <v>1</v>
      </c>
      <c r="I158" s="138"/>
      <c r="J158" s="139">
        <f>ROUND(I158*H158,2)</f>
        <v>0</v>
      </c>
      <c r="K158" s="135" t="s">
        <v>206</v>
      </c>
      <c r="L158" s="33"/>
      <c r="M158" s="140" t="s">
        <v>3</v>
      </c>
      <c r="N158" s="141" t="s">
        <v>47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207</v>
      </c>
      <c r="AT158" s="144" t="s">
        <v>202</v>
      </c>
      <c r="AU158" s="144" t="s">
        <v>85</v>
      </c>
      <c r="AY158" s="18" t="s">
        <v>201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83</v>
      </c>
      <c r="BK158" s="145">
        <f>ROUND(I158*H158,2)</f>
        <v>0</v>
      </c>
      <c r="BL158" s="18" t="s">
        <v>207</v>
      </c>
      <c r="BM158" s="144" t="s">
        <v>2241</v>
      </c>
    </row>
    <row r="159" spans="2:65" s="1" customFormat="1">
      <c r="B159" s="33"/>
      <c r="D159" s="146" t="s">
        <v>209</v>
      </c>
      <c r="F159" s="147" t="s">
        <v>2242</v>
      </c>
      <c r="I159" s="148"/>
      <c r="L159" s="33"/>
      <c r="M159" s="149"/>
      <c r="T159" s="53"/>
      <c r="AT159" s="18" t="s">
        <v>209</v>
      </c>
      <c r="AU159" s="18" t="s">
        <v>85</v>
      </c>
    </row>
    <row r="160" spans="2:65" s="12" customFormat="1">
      <c r="B160" s="150"/>
      <c r="D160" s="151" t="s">
        <v>211</v>
      </c>
      <c r="E160" s="152" t="s">
        <v>3</v>
      </c>
      <c r="F160" s="153" t="s">
        <v>2243</v>
      </c>
      <c r="H160" s="152" t="s">
        <v>3</v>
      </c>
      <c r="I160" s="154"/>
      <c r="L160" s="150"/>
      <c r="M160" s="155"/>
      <c r="T160" s="156"/>
      <c r="AT160" s="152" t="s">
        <v>211</v>
      </c>
      <c r="AU160" s="152" t="s">
        <v>85</v>
      </c>
      <c r="AV160" s="12" t="s">
        <v>83</v>
      </c>
      <c r="AW160" s="12" t="s">
        <v>37</v>
      </c>
      <c r="AX160" s="12" t="s">
        <v>76</v>
      </c>
      <c r="AY160" s="152" t="s">
        <v>201</v>
      </c>
    </row>
    <row r="161" spans="2:65" s="13" customFormat="1">
      <c r="B161" s="157"/>
      <c r="D161" s="151" t="s">
        <v>211</v>
      </c>
      <c r="E161" s="158" t="s">
        <v>3</v>
      </c>
      <c r="F161" s="159" t="s">
        <v>83</v>
      </c>
      <c r="H161" s="160">
        <v>1</v>
      </c>
      <c r="I161" s="161"/>
      <c r="L161" s="157"/>
      <c r="M161" s="162"/>
      <c r="T161" s="163"/>
      <c r="AT161" s="158" t="s">
        <v>211</v>
      </c>
      <c r="AU161" s="158" t="s">
        <v>85</v>
      </c>
      <c r="AV161" s="13" t="s">
        <v>85</v>
      </c>
      <c r="AW161" s="13" t="s">
        <v>37</v>
      </c>
      <c r="AX161" s="13" t="s">
        <v>76</v>
      </c>
      <c r="AY161" s="158" t="s">
        <v>201</v>
      </c>
    </row>
    <row r="162" spans="2:65" s="14" customFormat="1">
      <c r="B162" s="164"/>
      <c r="D162" s="151" t="s">
        <v>211</v>
      </c>
      <c r="E162" s="165" t="s">
        <v>3</v>
      </c>
      <c r="F162" s="166" t="s">
        <v>214</v>
      </c>
      <c r="H162" s="167">
        <v>1</v>
      </c>
      <c r="I162" s="168"/>
      <c r="L162" s="164"/>
      <c r="M162" s="169"/>
      <c r="T162" s="170"/>
      <c r="AT162" s="165" t="s">
        <v>211</v>
      </c>
      <c r="AU162" s="165" t="s">
        <v>85</v>
      </c>
      <c r="AV162" s="14" t="s">
        <v>207</v>
      </c>
      <c r="AW162" s="14" t="s">
        <v>37</v>
      </c>
      <c r="AX162" s="14" t="s">
        <v>83</v>
      </c>
      <c r="AY162" s="165" t="s">
        <v>201</v>
      </c>
    </row>
    <row r="163" spans="2:65" s="11" customFormat="1" ht="22.9" customHeight="1">
      <c r="B163" s="120"/>
      <c r="D163" s="121" t="s">
        <v>75</v>
      </c>
      <c r="E163" s="130" t="s">
        <v>2244</v>
      </c>
      <c r="F163" s="130" t="s">
        <v>2137</v>
      </c>
      <c r="I163" s="123"/>
      <c r="J163" s="131">
        <f>BK163</f>
        <v>0</v>
      </c>
      <c r="L163" s="120"/>
      <c r="M163" s="125"/>
      <c r="P163" s="126">
        <f>SUM(P164:P168)</f>
        <v>0</v>
      </c>
      <c r="R163" s="126">
        <f>SUM(R164:R168)</f>
        <v>0</v>
      </c>
      <c r="T163" s="127">
        <f>SUM(T164:T168)</f>
        <v>0</v>
      </c>
      <c r="AR163" s="121" t="s">
        <v>247</v>
      </c>
      <c r="AT163" s="128" t="s">
        <v>75</v>
      </c>
      <c r="AU163" s="128" t="s">
        <v>83</v>
      </c>
      <c r="AY163" s="121" t="s">
        <v>201</v>
      </c>
      <c r="BK163" s="129">
        <f>SUM(BK164:BK168)</f>
        <v>0</v>
      </c>
    </row>
    <row r="164" spans="2:65" s="1" customFormat="1" ht="16.5" customHeight="1">
      <c r="B164" s="132"/>
      <c r="C164" s="133" t="s">
        <v>318</v>
      </c>
      <c r="D164" s="133" t="s">
        <v>202</v>
      </c>
      <c r="E164" s="134" t="s">
        <v>2245</v>
      </c>
      <c r="F164" s="135" t="s">
        <v>2246</v>
      </c>
      <c r="G164" s="136" t="s">
        <v>560</v>
      </c>
      <c r="H164" s="137">
        <v>1</v>
      </c>
      <c r="I164" s="138"/>
      <c r="J164" s="139">
        <f>ROUND(I164*H164,2)</f>
        <v>0</v>
      </c>
      <c r="K164" s="135" t="s">
        <v>206</v>
      </c>
      <c r="L164" s="33"/>
      <c r="M164" s="140" t="s">
        <v>3</v>
      </c>
      <c r="N164" s="141" t="s">
        <v>47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2149</v>
      </c>
      <c r="AT164" s="144" t="s">
        <v>202</v>
      </c>
      <c r="AU164" s="144" t="s">
        <v>85</v>
      </c>
      <c r="AY164" s="18" t="s">
        <v>201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83</v>
      </c>
      <c r="BK164" s="145">
        <f>ROUND(I164*H164,2)</f>
        <v>0</v>
      </c>
      <c r="BL164" s="18" t="s">
        <v>2149</v>
      </c>
      <c r="BM164" s="144" t="s">
        <v>2247</v>
      </c>
    </row>
    <row r="165" spans="2:65" s="1" customFormat="1">
      <c r="B165" s="33"/>
      <c r="D165" s="146" t="s">
        <v>209</v>
      </c>
      <c r="F165" s="147" t="s">
        <v>2248</v>
      </c>
      <c r="I165" s="148"/>
      <c r="L165" s="33"/>
      <c r="M165" s="149"/>
      <c r="T165" s="53"/>
      <c r="AT165" s="18" t="s">
        <v>209</v>
      </c>
      <c r="AU165" s="18" t="s">
        <v>85</v>
      </c>
    </row>
    <row r="166" spans="2:65" s="12" customFormat="1">
      <c r="B166" s="150"/>
      <c r="D166" s="151" t="s">
        <v>211</v>
      </c>
      <c r="E166" s="152" t="s">
        <v>3</v>
      </c>
      <c r="F166" s="153" t="s">
        <v>2249</v>
      </c>
      <c r="H166" s="152" t="s">
        <v>3</v>
      </c>
      <c r="I166" s="154"/>
      <c r="L166" s="150"/>
      <c r="M166" s="155"/>
      <c r="T166" s="156"/>
      <c r="AT166" s="152" t="s">
        <v>211</v>
      </c>
      <c r="AU166" s="152" t="s">
        <v>85</v>
      </c>
      <c r="AV166" s="12" t="s">
        <v>83</v>
      </c>
      <c r="AW166" s="12" t="s">
        <v>37</v>
      </c>
      <c r="AX166" s="12" t="s">
        <v>76</v>
      </c>
      <c r="AY166" s="152" t="s">
        <v>201</v>
      </c>
    </row>
    <row r="167" spans="2:65" s="13" customFormat="1">
      <c r="B167" s="157"/>
      <c r="D167" s="151" t="s">
        <v>211</v>
      </c>
      <c r="E167" s="158" t="s">
        <v>3</v>
      </c>
      <c r="F167" s="159" t="s">
        <v>83</v>
      </c>
      <c r="H167" s="160">
        <v>1</v>
      </c>
      <c r="I167" s="161"/>
      <c r="L167" s="157"/>
      <c r="M167" s="162"/>
      <c r="T167" s="163"/>
      <c r="AT167" s="158" t="s">
        <v>211</v>
      </c>
      <c r="AU167" s="158" t="s">
        <v>85</v>
      </c>
      <c r="AV167" s="13" t="s">
        <v>85</v>
      </c>
      <c r="AW167" s="13" t="s">
        <v>37</v>
      </c>
      <c r="AX167" s="13" t="s">
        <v>76</v>
      </c>
      <c r="AY167" s="158" t="s">
        <v>201</v>
      </c>
    </row>
    <row r="168" spans="2:65" s="14" customFormat="1">
      <c r="B168" s="164"/>
      <c r="D168" s="151" t="s">
        <v>211</v>
      </c>
      <c r="E168" s="165" t="s">
        <v>3</v>
      </c>
      <c r="F168" s="166" t="s">
        <v>214</v>
      </c>
      <c r="H168" s="167">
        <v>1</v>
      </c>
      <c r="I168" s="168"/>
      <c r="L168" s="164"/>
      <c r="M168" s="198"/>
      <c r="N168" s="199"/>
      <c r="O168" s="199"/>
      <c r="P168" s="199"/>
      <c r="Q168" s="199"/>
      <c r="R168" s="199"/>
      <c r="S168" s="199"/>
      <c r="T168" s="200"/>
      <c r="AT168" s="165" t="s">
        <v>211</v>
      </c>
      <c r="AU168" s="165" t="s">
        <v>85</v>
      </c>
      <c r="AV168" s="14" t="s">
        <v>207</v>
      </c>
      <c r="AW168" s="14" t="s">
        <v>37</v>
      </c>
      <c r="AX168" s="14" t="s">
        <v>83</v>
      </c>
      <c r="AY168" s="165" t="s">
        <v>201</v>
      </c>
    </row>
    <row r="169" spans="2:65" s="1" customFormat="1" ht="6.95" customHeight="1"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33"/>
    </row>
  </sheetData>
  <autoFilter ref="C89:K168" xr:uid="{00000000-0009-0000-0000-000015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1500-000000000000}"/>
    <hyperlink ref="F100" r:id="rId2" xr:uid="{00000000-0004-0000-1500-000001000000}"/>
    <hyperlink ref="F106" r:id="rId3" xr:uid="{00000000-0004-0000-1500-000002000000}"/>
    <hyperlink ref="F111" r:id="rId4" xr:uid="{00000000-0004-0000-1500-000003000000}"/>
    <hyperlink ref="F116" r:id="rId5" xr:uid="{00000000-0004-0000-1500-000004000000}"/>
    <hyperlink ref="F121" r:id="rId6" xr:uid="{00000000-0004-0000-1500-000005000000}"/>
    <hyperlink ref="F127" r:id="rId7" xr:uid="{00000000-0004-0000-1500-000006000000}"/>
    <hyperlink ref="F133" r:id="rId8" xr:uid="{00000000-0004-0000-1500-000007000000}"/>
    <hyperlink ref="F139" r:id="rId9" xr:uid="{00000000-0004-0000-1500-000008000000}"/>
    <hyperlink ref="F146" r:id="rId10" xr:uid="{00000000-0004-0000-1500-000009000000}"/>
    <hyperlink ref="F152" r:id="rId11" xr:uid="{00000000-0004-0000-1500-00000A000000}"/>
    <hyperlink ref="F159" r:id="rId12" xr:uid="{00000000-0004-0000-1500-00000B000000}"/>
    <hyperlink ref="F165" r:id="rId13" xr:uid="{00000000-0004-0000-1500-00000C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4"/>
  <headerFooter>
    <oddFooter>&amp;CStrana &amp;P z &amp;N</oddFooter>
  </headerFooter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9"/>
  <sheetViews>
    <sheetView showGridLines="0" topLeftCell="A26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174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ROUND(J98,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ROUND((SUM(BE98:BE458)),  2)</f>
        <v>0</v>
      </c>
      <c r="I37" s="94">
        <v>0.21</v>
      </c>
      <c r="J37" s="82">
        <f>ROUND(((SUM(BE98:BE458))*I37),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ROUND((SUM(BF98:BF458)),  2)</f>
        <v>0</v>
      </c>
      <c r="I38" s="94">
        <v>0.15</v>
      </c>
      <c r="J38" s="82">
        <f>ROUND(((SUM(BF98:BF458))*I38),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ROUND((SUM(BG98:BG458)),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ROUND((SUM(BH98:BH458)),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ROUND((SUM(BI98:BI458)),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101.1 - Komunikace vozidlové - nestmelené vrstvy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J98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J99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J100</f>
        <v>0</v>
      </c>
      <c r="L69" s="108"/>
    </row>
    <row r="70" spans="2:47" s="9" customFormat="1" ht="19.899999999999999" customHeight="1">
      <c r="B70" s="108"/>
      <c r="D70" s="109" t="s">
        <v>181</v>
      </c>
      <c r="E70" s="110"/>
      <c r="F70" s="110"/>
      <c r="G70" s="110"/>
      <c r="H70" s="110"/>
      <c r="I70" s="110"/>
      <c r="J70" s="111">
        <f>J179</f>
        <v>0</v>
      </c>
      <c r="L70" s="108"/>
    </row>
    <row r="71" spans="2:47" s="9" customFormat="1" ht="19.899999999999999" customHeight="1">
      <c r="B71" s="108"/>
      <c r="D71" s="109" t="s">
        <v>182</v>
      </c>
      <c r="E71" s="110"/>
      <c r="F71" s="110"/>
      <c r="G71" s="110"/>
      <c r="H71" s="110"/>
      <c r="I71" s="110"/>
      <c r="J71" s="111">
        <f>J188</f>
        <v>0</v>
      </c>
      <c r="L71" s="108"/>
    </row>
    <row r="72" spans="2:47" s="9" customFormat="1" ht="19.899999999999999" customHeight="1">
      <c r="B72" s="108"/>
      <c r="D72" s="109" t="s">
        <v>183</v>
      </c>
      <c r="E72" s="110"/>
      <c r="F72" s="110"/>
      <c r="G72" s="110"/>
      <c r="H72" s="110"/>
      <c r="I72" s="110"/>
      <c r="J72" s="111">
        <f>J294</f>
        <v>0</v>
      </c>
      <c r="L72" s="108"/>
    </row>
    <row r="73" spans="2:47" s="9" customFormat="1" ht="19.899999999999999" customHeight="1">
      <c r="B73" s="108"/>
      <c r="D73" s="109" t="s">
        <v>184</v>
      </c>
      <c r="E73" s="110"/>
      <c r="F73" s="110"/>
      <c r="G73" s="110"/>
      <c r="H73" s="110"/>
      <c r="I73" s="110"/>
      <c r="J73" s="111">
        <f>J428</f>
        <v>0</v>
      </c>
      <c r="L73" s="108"/>
    </row>
    <row r="74" spans="2:47" s="9" customFormat="1" ht="19.899999999999999" customHeight="1">
      <c r="B74" s="108"/>
      <c r="D74" s="109" t="s">
        <v>185</v>
      </c>
      <c r="E74" s="110"/>
      <c r="F74" s="110"/>
      <c r="G74" s="110"/>
      <c r="H74" s="110"/>
      <c r="I74" s="110"/>
      <c r="J74" s="111">
        <f>J456</f>
        <v>0</v>
      </c>
      <c r="L74" s="108"/>
    </row>
    <row r="75" spans="2:47" s="1" customFormat="1" ht="21.75" customHeight="1">
      <c r="B75" s="33"/>
      <c r="L75" s="33"/>
    </row>
    <row r="76" spans="2:47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47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12" s="1" customFormat="1" ht="24.95" customHeight="1">
      <c r="B81" s="33"/>
      <c r="C81" s="22" t="s">
        <v>186</v>
      </c>
      <c r="L81" s="33"/>
    </row>
    <row r="82" spans="2:12" s="1" customFormat="1" ht="6.95" customHeight="1">
      <c r="B82" s="33"/>
      <c r="L82" s="33"/>
    </row>
    <row r="83" spans="2:12" s="1" customFormat="1" ht="12" customHeight="1">
      <c r="B83" s="33"/>
      <c r="C83" s="28" t="s">
        <v>17</v>
      </c>
      <c r="L83" s="33"/>
    </row>
    <row r="84" spans="2:12" s="1" customFormat="1" ht="16.5" customHeight="1">
      <c r="B84" s="33"/>
      <c r="E84" s="323" t="str">
        <f>E7</f>
        <v>H-blok - výstavba BD v areálu bývalého Moravolenu Hanušovice</v>
      </c>
      <c r="F84" s="324"/>
      <c r="G84" s="324"/>
      <c r="H84" s="324"/>
      <c r="L84" s="33"/>
    </row>
    <row r="85" spans="2:12" ht="12" customHeight="1">
      <c r="B85" s="21"/>
      <c r="C85" s="28" t="s">
        <v>169</v>
      </c>
      <c r="L85" s="21"/>
    </row>
    <row r="86" spans="2:12" ht="16.5" customHeight="1">
      <c r="B86" s="21"/>
      <c r="E86" s="323" t="s">
        <v>170</v>
      </c>
      <c r="F86" s="288"/>
      <c r="G86" s="288"/>
      <c r="H86" s="288"/>
      <c r="L86" s="21"/>
    </row>
    <row r="87" spans="2:12" ht="12" customHeight="1">
      <c r="B87" s="21"/>
      <c r="C87" s="28" t="s">
        <v>171</v>
      </c>
      <c r="L87" s="21"/>
    </row>
    <row r="88" spans="2:12" s="1" customFormat="1" ht="16.5" customHeight="1">
      <c r="B88" s="33"/>
      <c r="E88" s="307" t="s">
        <v>172</v>
      </c>
      <c r="F88" s="325"/>
      <c r="G88" s="325"/>
      <c r="H88" s="325"/>
      <c r="L88" s="33"/>
    </row>
    <row r="89" spans="2:12" s="1" customFormat="1" ht="12" customHeight="1">
      <c r="B89" s="33"/>
      <c r="C89" s="28" t="s">
        <v>173</v>
      </c>
      <c r="L89" s="33"/>
    </row>
    <row r="90" spans="2:12" s="1" customFormat="1" ht="16.5" customHeight="1">
      <c r="B90" s="33"/>
      <c r="E90" s="319" t="str">
        <f>E13</f>
        <v>101.1 - Komunikace vozidlové - nestmelené vrstvy</v>
      </c>
      <c r="F90" s="325"/>
      <c r="G90" s="325"/>
      <c r="H90" s="325"/>
      <c r="L90" s="33"/>
    </row>
    <row r="91" spans="2:12" s="1" customFormat="1" ht="6.95" customHeight="1">
      <c r="B91" s="33"/>
      <c r="L91" s="33"/>
    </row>
    <row r="92" spans="2:12" s="1" customFormat="1" ht="12" customHeight="1">
      <c r="B92" s="33"/>
      <c r="C92" s="28" t="s">
        <v>21</v>
      </c>
      <c r="F92" s="26" t="str">
        <f>F16</f>
        <v>k.ú. Hanušovice</v>
      </c>
      <c r="I92" s="28" t="s">
        <v>23</v>
      </c>
      <c r="J92" s="50" t="str">
        <f>IF(J16="","",J16)</f>
        <v>10. 6. 2022</v>
      </c>
      <c r="L92" s="33"/>
    </row>
    <row r="93" spans="2:12" s="1" customFormat="1" ht="6.95" customHeight="1">
      <c r="B93" s="33"/>
      <c r="L93" s="33"/>
    </row>
    <row r="94" spans="2:12" s="1" customFormat="1" ht="15.2" customHeight="1">
      <c r="B94" s="33"/>
      <c r="C94" s="28" t="s">
        <v>25</v>
      </c>
      <c r="F94" s="26" t="str">
        <f>E19</f>
        <v>Město Hanušovice</v>
      </c>
      <c r="I94" s="28" t="s">
        <v>33</v>
      </c>
      <c r="J94" s="31" t="str">
        <f>E25</f>
        <v>Cekr CZ s.r.o.</v>
      </c>
      <c r="L94" s="33"/>
    </row>
    <row r="95" spans="2:12" s="1" customFormat="1" ht="25.7" customHeight="1">
      <c r="B95" s="33"/>
      <c r="C95" s="28" t="s">
        <v>31</v>
      </c>
      <c r="F95" s="26" t="str">
        <f>IF(E22="","",E22)</f>
        <v>Vyplň údaj</v>
      </c>
      <c r="I95" s="28" t="s">
        <v>38</v>
      </c>
      <c r="J95" s="31" t="str">
        <f>E28</f>
        <v>Jan Zamykal, CS ÚRS 2022 01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187</v>
      </c>
      <c r="D97" s="114" t="s">
        <v>61</v>
      </c>
      <c r="E97" s="114" t="s">
        <v>57</v>
      </c>
      <c r="F97" s="114" t="s">
        <v>58</v>
      </c>
      <c r="G97" s="114" t="s">
        <v>188</v>
      </c>
      <c r="H97" s="114" t="s">
        <v>189</v>
      </c>
      <c r="I97" s="114" t="s">
        <v>190</v>
      </c>
      <c r="J97" s="114" t="s">
        <v>177</v>
      </c>
      <c r="K97" s="115" t="s">
        <v>191</v>
      </c>
      <c r="L97" s="112"/>
      <c r="M97" s="56" t="s">
        <v>3</v>
      </c>
      <c r="N97" s="57" t="s">
        <v>46</v>
      </c>
      <c r="O97" s="57" t="s">
        <v>192</v>
      </c>
      <c r="P97" s="57" t="s">
        <v>193</v>
      </c>
      <c r="Q97" s="57" t="s">
        <v>194</v>
      </c>
      <c r="R97" s="57" t="s">
        <v>195</v>
      </c>
      <c r="S97" s="57" t="s">
        <v>196</v>
      </c>
      <c r="T97" s="58" t="s">
        <v>197</v>
      </c>
    </row>
    <row r="98" spans="2:65" s="1" customFormat="1" ht="22.9" customHeight="1">
      <c r="B98" s="33"/>
      <c r="C98" s="61" t="s">
        <v>198</v>
      </c>
      <c r="J98" s="116">
        <f>BK98</f>
        <v>0</v>
      </c>
      <c r="L98" s="33"/>
      <c r="M98" s="59"/>
      <c r="N98" s="51"/>
      <c r="O98" s="51"/>
      <c r="P98" s="117">
        <f>P99</f>
        <v>0</v>
      </c>
      <c r="Q98" s="51"/>
      <c r="R98" s="117">
        <f>R99</f>
        <v>4810.7400356000007</v>
      </c>
      <c r="S98" s="51"/>
      <c r="T98" s="118">
        <f>T99</f>
        <v>29.11</v>
      </c>
      <c r="AT98" s="18" t="s">
        <v>75</v>
      </c>
      <c r="AU98" s="18" t="s">
        <v>178</v>
      </c>
      <c r="BK98" s="119">
        <f>BK99</f>
        <v>0</v>
      </c>
    </row>
    <row r="99" spans="2:65" s="11" customFormat="1" ht="25.9" customHeight="1">
      <c r="B99" s="120"/>
      <c r="D99" s="121" t="s">
        <v>75</v>
      </c>
      <c r="E99" s="122" t="s">
        <v>199</v>
      </c>
      <c r="F99" s="122" t="s">
        <v>200</v>
      </c>
      <c r="I99" s="123"/>
      <c r="J99" s="124">
        <f>BK99</f>
        <v>0</v>
      </c>
      <c r="L99" s="120"/>
      <c r="M99" s="125"/>
      <c r="P99" s="126">
        <f>P100+P179+P188+P294+P428+P456</f>
        <v>0</v>
      </c>
      <c r="R99" s="126">
        <f>R100+R179+R188+R294+R428+R456</f>
        <v>4810.7400356000007</v>
      </c>
      <c r="T99" s="127">
        <f>T100+T179+T188+T294+T428+T456</f>
        <v>29.11</v>
      </c>
      <c r="AR99" s="121" t="s">
        <v>83</v>
      </c>
      <c r="AT99" s="128" t="s">
        <v>75</v>
      </c>
      <c r="AU99" s="128" t="s">
        <v>76</v>
      </c>
      <c r="AY99" s="121" t="s">
        <v>201</v>
      </c>
      <c r="BK99" s="129">
        <f>BK100+BK179+BK188+BK294+BK428+BK456</f>
        <v>0</v>
      </c>
    </row>
    <row r="100" spans="2:65" s="11" customFormat="1" ht="22.9" customHeight="1">
      <c r="B100" s="120"/>
      <c r="D100" s="121" t="s">
        <v>75</v>
      </c>
      <c r="E100" s="130" t="s">
        <v>83</v>
      </c>
      <c r="F100" s="130" t="s">
        <v>157</v>
      </c>
      <c r="I100" s="123"/>
      <c r="J100" s="131">
        <f>BK100</f>
        <v>0</v>
      </c>
      <c r="L100" s="120"/>
      <c r="M100" s="125"/>
      <c r="P100" s="126">
        <f>SUM(P101:P178)</f>
        <v>0</v>
      </c>
      <c r="R100" s="126">
        <f>SUM(R101:R178)</f>
        <v>2659.2330000000002</v>
      </c>
      <c r="T100" s="127">
        <f>SUM(T101:T178)</f>
        <v>29.11</v>
      </c>
      <c r="AR100" s="121" t="s">
        <v>83</v>
      </c>
      <c r="AT100" s="128" t="s">
        <v>75</v>
      </c>
      <c r="AU100" s="128" t="s">
        <v>83</v>
      </c>
      <c r="AY100" s="121" t="s">
        <v>201</v>
      </c>
      <c r="BK100" s="129">
        <f>SUM(BK101:BK178)</f>
        <v>0</v>
      </c>
    </row>
    <row r="101" spans="2:65" s="1" customFormat="1" ht="24.2" customHeight="1">
      <c r="B101" s="132"/>
      <c r="C101" s="133" t="s">
        <v>83</v>
      </c>
      <c r="D101" s="133" t="s">
        <v>202</v>
      </c>
      <c r="E101" s="134" t="s">
        <v>203</v>
      </c>
      <c r="F101" s="135" t="s">
        <v>204</v>
      </c>
      <c r="G101" s="136" t="s">
        <v>205</v>
      </c>
      <c r="H101" s="137">
        <v>82</v>
      </c>
      <c r="I101" s="138"/>
      <c r="J101" s="139">
        <f>ROUND(I101*H101,2)</f>
        <v>0</v>
      </c>
      <c r="K101" s="135" t="s">
        <v>206</v>
      </c>
      <c r="L101" s="33"/>
      <c r="M101" s="140" t="s">
        <v>3</v>
      </c>
      <c r="N101" s="141" t="s">
        <v>47</v>
      </c>
      <c r="P101" s="142">
        <f>O101*H101</f>
        <v>0</v>
      </c>
      <c r="Q101" s="142">
        <v>0</v>
      </c>
      <c r="R101" s="142">
        <f>Q101*H101</f>
        <v>0</v>
      </c>
      <c r="S101" s="142">
        <v>0.35499999999999998</v>
      </c>
      <c r="T101" s="143">
        <f>S101*H101</f>
        <v>29.11</v>
      </c>
      <c r="AR101" s="144" t="s">
        <v>207</v>
      </c>
      <c r="AT101" s="144" t="s">
        <v>202</v>
      </c>
      <c r="AU101" s="144" t="s">
        <v>85</v>
      </c>
      <c r="AY101" s="18" t="s">
        <v>201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83</v>
      </c>
      <c r="BK101" s="145">
        <f>ROUND(I101*H101,2)</f>
        <v>0</v>
      </c>
      <c r="BL101" s="18" t="s">
        <v>207</v>
      </c>
      <c r="BM101" s="144" t="s">
        <v>208</v>
      </c>
    </row>
    <row r="102" spans="2:65" s="1" customFormat="1">
      <c r="B102" s="33"/>
      <c r="D102" s="146" t="s">
        <v>209</v>
      </c>
      <c r="F102" s="147" t="s">
        <v>210</v>
      </c>
      <c r="I102" s="148"/>
      <c r="L102" s="33"/>
      <c r="M102" s="149"/>
      <c r="T102" s="53"/>
      <c r="AT102" s="18" t="s">
        <v>209</v>
      </c>
      <c r="AU102" s="18" t="s">
        <v>85</v>
      </c>
    </row>
    <row r="103" spans="2:65" s="12" customFormat="1">
      <c r="B103" s="150"/>
      <c r="D103" s="151" t="s">
        <v>211</v>
      </c>
      <c r="E103" s="152" t="s">
        <v>3</v>
      </c>
      <c r="F103" s="153" t="s">
        <v>212</v>
      </c>
      <c r="H103" s="152" t="s">
        <v>3</v>
      </c>
      <c r="I103" s="154"/>
      <c r="L103" s="150"/>
      <c r="M103" s="155"/>
      <c r="T103" s="156"/>
      <c r="AT103" s="152" t="s">
        <v>211</v>
      </c>
      <c r="AU103" s="152" t="s">
        <v>85</v>
      </c>
      <c r="AV103" s="12" t="s">
        <v>83</v>
      </c>
      <c r="AW103" s="12" t="s">
        <v>37</v>
      </c>
      <c r="AX103" s="12" t="s">
        <v>76</v>
      </c>
      <c r="AY103" s="152" t="s">
        <v>201</v>
      </c>
    </row>
    <row r="104" spans="2:65" s="13" customFormat="1">
      <c r="B104" s="157"/>
      <c r="D104" s="151" t="s">
        <v>211</v>
      </c>
      <c r="E104" s="158" t="s">
        <v>3</v>
      </c>
      <c r="F104" s="159" t="s">
        <v>213</v>
      </c>
      <c r="H104" s="160">
        <v>82</v>
      </c>
      <c r="I104" s="161"/>
      <c r="L104" s="157"/>
      <c r="M104" s="162"/>
      <c r="T104" s="163"/>
      <c r="AT104" s="158" t="s">
        <v>211</v>
      </c>
      <c r="AU104" s="158" t="s">
        <v>85</v>
      </c>
      <c r="AV104" s="13" t="s">
        <v>85</v>
      </c>
      <c r="AW104" s="13" t="s">
        <v>37</v>
      </c>
      <c r="AX104" s="13" t="s">
        <v>76</v>
      </c>
      <c r="AY104" s="158" t="s">
        <v>201</v>
      </c>
    </row>
    <row r="105" spans="2:65" s="14" customFormat="1">
      <c r="B105" s="164"/>
      <c r="D105" s="151" t="s">
        <v>211</v>
      </c>
      <c r="E105" s="165" t="s">
        <v>3</v>
      </c>
      <c r="F105" s="166" t="s">
        <v>214</v>
      </c>
      <c r="H105" s="167">
        <v>82</v>
      </c>
      <c r="I105" s="168"/>
      <c r="L105" s="164"/>
      <c r="M105" s="169"/>
      <c r="T105" s="170"/>
      <c r="AT105" s="165" t="s">
        <v>211</v>
      </c>
      <c r="AU105" s="165" t="s">
        <v>85</v>
      </c>
      <c r="AV105" s="14" t="s">
        <v>207</v>
      </c>
      <c r="AW105" s="14" t="s">
        <v>37</v>
      </c>
      <c r="AX105" s="14" t="s">
        <v>83</v>
      </c>
      <c r="AY105" s="165" t="s">
        <v>201</v>
      </c>
    </row>
    <row r="106" spans="2:65" s="1" customFormat="1" ht="21.75" customHeight="1">
      <c r="B106" s="132"/>
      <c r="C106" s="133" t="s">
        <v>85</v>
      </c>
      <c r="D106" s="133" t="s">
        <v>202</v>
      </c>
      <c r="E106" s="134" t="s">
        <v>215</v>
      </c>
      <c r="F106" s="135" t="s">
        <v>216</v>
      </c>
      <c r="G106" s="136" t="s">
        <v>217</v>
      </c>
      <c r="H106" s="137">
        <v>1563.9849999999999</v>
      </c>
      <c r="I106" s="138"/>
      <c r="J106" s="139">
        <f>ROUND(I106*H106,2)</f>
        <v>0</v>
      </c>
      <c r="K106" s="135" t="s">
        <v>206</v>
      </c>
      <c r="L106" s="33"/>
      <c r="M106" s="140" t="s">
        <v>3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207</v>
      </c>
      <c r="AT106" s="144" t="s">
        <v>202</v>
      </c>
      <c r="AU106" s="144" t="s">
        <v>85</v>
      </c>
      <c r="AY106" s="18" t="s">
        <v>201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207</v>
      </c>
      <c r="BM106" s="144" t="s">
        <v>218</v>
      </c>
    </row>
    <row r="107" spans="2:65" s="1" customFormat="1">
      <c r="B107" s="33"/>
      <c r="D107" s="146" t="s">
        <v>209</v>
      </c>
      <c r="F107" s="147" t="s">
        <v>219</v>
      </c>
      <c r="I107" s="148"/>
      <c r="L107" s="33"/>
      <c r="M107" s="149"/>
      <c r="T107" s="53"/>
      <c r="AT107" s="18" t="s">
        <v>209</v>
      </c>
      <c r="AU107" s="18" t="s">
        <v>85</v>
      </c>
    </row>
    <row r="108" spans="2:65" s="12" customFormat="1">
      <c r="B108" s="150"/>
      <c r="D108" s="151" t="s">
        <v>211</v>
      </c>
      <c r="E108" s="152" t="s">
        <v>3</v>
      </c>
      <c r="F108" s="153" t="s">
        <v>220</v>
      </c>
      <c r="H108" s="152" t="s">
        <v>3</v>
      </c>
      <c r="I108" s="154"/>
      <c r="L108" s="150"/>
      <c r="M108" s="155"/>
      <c r="T108" s="156"/>
      <c r="AT108" s="152" t="s">
        <v>211</v>
      </c>
      <c r="AU108" s="152" t="s">
        <v>85</v>
      </c>
      <c r="AV108" s="12" t="s">
        <v>83</v>
      </c>
      <c r="AW108" s="12" t="s">
        <v>37</v>
      </c>
      <c r="AX108" s="12" t="s">
        <v>76</v>
      </c>
      <c r="AY108" s="152" t="s">
        <v>201</v>
      </c>
    </row>
    <row r="109" spans="2:65" s="12" customFormat="1">
      <c r="B109" s="150"/>
      <c r="D109" s="151" t="s">
        <v>211</v>
      </c>
      <c r="E109" s="152" t="s">
        <v>3</v>
      </c>
      <c r="F109" s="153" t="s">
        <v>221</v>
      </c>
      <c r="H109" s="152" t="s">
        <v>3</v>
      </c>
      <c r="I109" s="154"/>
      <c r="L109" s="150"/>
      <c r="M109" s="155"/>
      <c r="T109" s="156"/>
      <c r="AT109" s="152" t="s">
        <v>211</v>
      </c>
      <c r="AU109" s="152" t="s">
        <v>85</v>
      </c>
      <c r="AV109" s="12" t="s">
        <v>83</v>
      </c>
      <c r="AW109" s="12" t="s">
        <v>37</v>
      </c>
      <c r="AX109" s="12" t="s">
        <v>76</v>
      </c>
      <c r="AY109" s="152" t="s">
        <v>201</v>
      </c>
    </row>
    <row r="110" spans="2:65" s="13" customFormat="1">
      <c r="B110" s="157"/>
      <c r="D110" s="151" t="s">
        <v>211</v>
      </c>
      <c r="E110" s="158" t="s">
        <v>3</v>
      </c>
      <c r="F110" s="159" t="s">
        <v>222</v>
      </c>
      <c r="H110" s="160">
        <v>228.6</v>
      </c>
      <c r="I110" s="161"/>
      <c r="L110" s="157"/>
      <c r="M110" s="162"/>
      <c r="T110" s="163"/>
      <c r="AT110" s="158" t="s">
        <v>211</v>
      </c>
      <c r="AU110" s="158" t="s">
        <v>85</v>
      </c>
      <c r="AV110" s="13" t="s">
        <v>85</v>
      </c>
      <c r="AW110" s="13" t="s">
        <v>37</v>
      </c>
      <c r="AX110" s="13" t="s">
        <v>76</v>
      </c>
      <c r="AY110" s="158" t="s">
        <v>201</v>
      </c>
    </row>
    <row r="111" spans="2:65" s="13" customFormat="1">
      <c r="B111" s="157"/>
      <c r="D111" s="151" t="s">
        <v>211</v>
      </c>
      <c r="E111" s="158" t="s">
        <v>3</v>
      </c>
      <c r="F111" s="159" t="s">
        <v>223</v>
      </c>
      <c r="H111" s="160">
        <v>206.9</v>
      </c>
      <c r="I111" s="161"/>
      <c r="L111" s="157"/>
      <c r="M111" s="162"/>
      <c r="T111" s="163"/>
      <c r="AT111" s="158" t="s">
        <v>211</v>
      </c>
      <c r="AU111" s="158" t="s">
        <v>85</v>
      </c>
      <c r="AV111" s="13" t="s">
        <v>85</v>
      </c>
      <c r="AW111" s="13" t="s">
        <v>37</v>
      </c>
      <c r="AX111" s="13" t="s">
        <v>76</v>
      </c>
      <c r="AY111" s="158" t="s">
        <v>201</v>
      </c>
    </row>
    <row r="112" spans="2:65" s="13" customFormat="1">
      <c r="B112" s="157"/>
      <c r="D112" s="151" t="s">
        <v>211</v>
      </c>
      <c r="E112" s="158" t="s">
        <v>3</v>
      </c>
      <c r="F112" s="159" t="s">
        <v>224</v>
      </c>
      <c r="H112" s="160">
        <v>214.3</v>
      </c>
      <c r="I112" s="161"/>
      <c r="L112" s="157"/>
      <c r="M112" s="162"/>
      <c r="T112" s="163"/>
      <c r="AT112" s="158" t="s">
        <v>211</v>
      </c>
      <c r="AU112" s="158" t="s">
        <v>85</v>
      </c>
      <c r="AV112" s="13" t="s">
        <v>85</v>
      </c>
      <c r="AW112" s="13" t="s">
        <v>37</v>
      </c>
      <c r="AX112" s="13" t="s">
        <v>76</v>
      </c>
      <c r="AY112" s="158" t="s">
        <v>201</v>
      </c>
    </row>
    <row r="113" spans="2:65" s="13" customFormat="1">
      <c r="B113" s="157"/>
      <c r="D113" s="151" t="s">
        <v>211</v>
      </c>
      <c r="E113" s="158" t="s">
        <v>3</v>
      </c>
      <c r="F113" s="159" t="s">
        <v>225</v>
      </c>
      <c r="H113" s="160">
        <v>242.8</v>
      </c>
      <c r="I113" s="161"/>
      <c r="L113" s="157"/>
      <c r="M113" s="162"/>
      <c r="T113" s="163"/>
      <c r="AT113" s="158" t="s">
        <v>211</v>
      </c>
      <c r="AU113" s="158" t="s">
        <v>85</v>
      </c>
      <c r="AV113" s="13" t="s">
        <v>85</v>
      </c>
      <c r="AW113" s="13" t="s">
        <v>37</v>
      </c>
      <c r="AX113" s="13" t="s">
        <v>76</v>
      </c>
      <c r="AY113" s="158" t="s">
        <v>201</v>
      </c>
    </row>
    <row r="114" spans="2:65" s="13" customFormat="1">
      <c r="B114" s="157"/>
      <c r="D114" s="151" t="s">
        <v>211</v>
      </c>
      <c r="E114" s="158" t="s">
        <v>3</v>
      </c>
      <c r="F114" s="159" t="s">
        <v>226</v>
      </c>
      <c r="H114" s="160">
        <v>324.2</v>
      </c>
      <c r="I114" s="161"/>
      <c r="L114" s="157"/>
      <c r="M114" s="162"/>
      <c r="T114" s="163"/>
      <c r="AT114" s="158" t="s">
        <v>211</v>
      </c>
      <c r="AU114" s="158" t="s">
        <v>85</v>
      </c>
      <c r="AV114" s="13" t="s">
        <v>85</v>
      </c>
      <c r="AW114" s="13" t="s">
        <v>37</v>
      </c>
      <c r="AX114" s="13" t="s">
        <v>76</v>
      </c>
      <c r="AY114" s="158" t="s">
        <v>201</v>
      </c>
    </row>
    <row r="115" spans="2:65" s="13" customFormat="1">
      <c r="B115" s="157"/>
      <c r="D115" s="151" t="s">
        <v>211</v>
      </c>
      <c r="E115" s="158" t="s">
        <v>3</v>
      </c>
      <c r="F115" s="159" t="s">
        <v>227</v>
      </c>
      <c r="H115" s="160">
        <v>233.9</v>
      </c>
      <c r="I115" s="161"/>
      <c r="L115" s="157"/>
      <c r="M115" s="162"/>
      <c r="T115" s="163"/>
      <c r="AT115" s="158" t="s">
        <v>211</v>
      </c>
      <c r="AU115" s="158" t="s">
        <v>85</v>
      </c>
      <c r="AV115" s="13" t="s">
        <v>85</v>
      </c>
      <c r="AW115" s="13" t="s">
        <v>37</v>
      </c>
      <c r="AX115" s="13" t="s">
        <v>76</v>
      </c>
      <c r="AY115" s="158" t="s">
        <v>201</v>
      </c>
    </row>
    <row r="116" spans="2:65" s="13" customFormat="1">
      <c r="B116" s="157"/>
      <c r="D116" s="151" t="s">
        <v>211</v>
      </c>
      <c r="E116" s="158" t="s">
        <v>3</v>
      </c>
      <c r="F116" s="159" t="s">
        <v>228</v>
      </c>
      <c r="H116" s="160">
        <v>146.19999999999999</v>
      </c>
      <c r="I116" s="161"/>
      <c r="L116" s="157"/>
      <c r="M116" s="162"/>
      <c r="T116" s="163"/>
      <c r="AT116" s="158" t="s">
        <v>211</v>
      </c>
      <c r="AU116" s="158" t="s">
        <v>85</v>
      </c>
      <c r="AV116" s="13" t="s">
        <v>85</v>
      </c>
      <c r="AW116" s="13" t="s">
        <v>37</v>
      </c>
      <c r="AX116" s="13" t="s">
        <v>76</v>
      </c>
      <c r="AY116" s="158" t="s">
        <v>201</v>
      </c>
    </row>
    <row r="117" spans="2:65" s="13" customFormat="1">
      <c r="B117" s="157"/>
      <c r="D117" s="151" t="s">
        <v>211</v>
      </c>
      <c r="E117" s="158" t="s">
        <v>3</v>
      </c>
      <c r="F117" s="159" t="s">
        <v>229</v>
      </c>
      <c r="H117" s="160">
        <v>49.4</v>
      </c>
      <c r="I117" s="161"/>
      <c r="L117" s="157"/>
      <c r="M117" s="162"/>
      <c r="T117" s="163"/>
      <c r="AT117" s="158" t="s">
        <v>211</v>
      </c>
      <c r="AU117" s="158" t="s">
        <v>85</v>
      </c>
      <c r="AV117" s="13" t="s">
        <v>85</v>
      </c>
      <c r="AW117" s="13" t="s">
        <v>37</v>
      </c>
      <c r="AX117" s="13" t="s">
        <v>76</v>
      </c>
      <c r="AY117" s="158" t="s">
        <v>201</v>
      </c>
    </row>
    <row r="118" spans="2:65" s="15" customFormat="1">
      <c r="B118" s="171"/>
      <c r="D118" s="151" t="s">
        <v>211</v>
      </c>
      <c r="E118" s="172" t="s">
        <v>3</v>
      </c>
      <c r="F118" s="173" t="s">
        <v>230</v>
      </c>
      <c r="H118" s="174">
        <v>1646.3</v>
      </c>
      <c r="I118" s="175"/>
      <c r="L118" s="171"/>
      <c r="M118" s="176"/>
      <c r="T118" s="177"/>
      <c r="AT118" s="172" t="s">
        <v>211</v>
      </c>
      <c r="AU118" s="172" t="s">
        <v>85</v>
      </c>
      <c r="AV118" s="15" t="s">
        <v>93</v>
      </c>
      <c r="AW118" s="15" t="s">
        <v>37</v>
      </c>
      <c r="AX118" s="15" t="s">
        <v>76</v>
      </c>
      <c r="AY118" s="172" t="s">
        <v>201</v>
      </c>
    </row>
    <row r="119" spans="2:65" s="12" customFormat="1">
      <c r="B119" s="150"/>
      <c r="D119" s="151" t="s">
        <v>211</v>
      </c>
      <c r="E119" s="152" t="s">
        <v>3</v>
      </c>
      <c r="F119" s="153" t="s">
        <v>231</v>
      </c>
      <c r="H119" s="152" t="s">
        <v>3</v>
      </c>
      <c r="I119" s="154"/>
      <c r="L119" s="150"/>
      <c r="M119" s="155"/>
      <c r="T119" s="156"/>
      <c r="AT119" s="152" t="s">
        <v>211</v>
      </c>
      <c r="AU119" s="152" t="s">
        <v>85</v>
      </c>
      <c r="AV119" s="12" t="s">
        <v>83</v>
      </c>
      <c r="AW119" s="12" t="s">
        <v>37</v>
      </c>
      <c r="AX119" s="12" t="s">
        <v>76</v>
      </c>
      <c r="AY119" s="152" t="s">
        <v>201</v>
      </c>
    </row>
    <row r="120" spans="2:65" s="13" customFormat="1">
      <c r="B120" s="157"/>
      <c r="D120" s="151" t="s">
        <v>211</v>
      </c>
      <c r="E120" s="158" t="s">
        <v>3</v>
      </c>
      <c r="F120" s="159" t="s">
        <v>232</v>
      </c>
      <c r="H120" s="160">
        <v>-82.314999999999998</v>
      </c>
      <c r="I120" s="161"/>
      <c r="L120" s="157"/>
      <c r="M120" s="162"/>
      <c r="T120" s="163"/>
      <c r="AT120" s="158" t="s">
        <v>211</v>
      </c>
      <c r="AU120" s="158" t="s">
        <v>85</v>
      </c>
      <c r="AV120" s="13" t="s">
        <v>85</v>
      </c>
      <c r="AW120" s="13" t="s">
        <v>37</v>
      </c>
      <c r="AX120" s="13" t="s">
        <v>76</v>
      </c>
      <c r="AY120" s="158" t="s">
        <v>201</v>
      </c>
    </row>
    <row r="121" spans="2:65" s="15" customFormat="1">
      <c r="B121" s="171"/>
      <c r="D121" s="151" t="s">
        <v>211</v>
      </c>
      <c r="E121" s="172" t="s">
        <v>3</v>
      </c>
      <c r="F121" s="173" t="s">
        <v>230</v>
      </c>
      <c r="H121" s="174">
        <v>-82.314999999999998</v>
      </c>
      <c r="I121" s="175"/>
      <c r="L121" s="171"/>
      <c r="M121" s="176"/>
      <c r="T121" s="177"/>
      <c r="AT121" s="172" t="s">
        <v>211</v>
      </c>
      <c r="AU121" s="172" t="s">
        <v>85</v>
      </c>
      <c r="AV121" s="15" t="s">
        <v>93</v>
      </c>
      <c r="AW121" s="15" t="s">
        <v>37</v>
      </c>
      <c r="AX121" s="15" t="s">
        <v>76</v>
      </c>
      <c r="AY121" s="172" t="s">
        <v>201</v>
      </c>
    </row>
    <row r="122" spans="2:65" s="14" customFormat="1">
      <c r="B122" s="164"/>
      <c r="D122" s="151" t="s">
        <v>211</v>
      </c>
      <c r="E122" s="165" t="s">
        <v>3</v>
      </c>
      <c r="F122" s="166" t="s">
        <v>214</v>
      </c>
      <c r="H122" s="167">
        <v>1563.9849999999999</v>
      </c>
      <c r="I122" s="168"/>
      <c r="L122" s="164"/>
      <c r="M122" s="169"/>
      <c r="T122" s="170"/>
      <c r="AT122" s="165" t="s">
        <v>211</v>
      </c>
      <c r="AU122" s="165" t="s">
        <v>85</v>
      </c>
      <c r="AV122" s="14" t="s">
        <v>207</v>
      </c>
      <c r="AW122" s="14" t="s">
        <v>37</v>
      </c>
      <c r="AX122" s="14" t="s">
        <v>83</v>
      </c>
      <c r="AY122" s="165" t="s">
        <v>201</v>
      </c>
    </row>
    <row r="123" spans="2:65" s="1" customFormat="1" ht="33" customHeight="1">
      <c r="B123" s="132"/>
      <c r="C123" s="133" t="s">
        <v>93</v>
      </c>
      <c r="D123" s="133" t="s">
        <v>202</v>
      </c>
      <c r="E123" s="134" t="s">
        <v>233</v>
      </c>
      <c r="F123" s="135" t="s">
        <v>234</v>
      </c>
      <c r="G123" s="136" t="s">
        <v>217</v>
      </c>
      <c r="H123" s="137">
        <v>82.314999999999998</v>
      </c>
      <c r="I123" s="138"/>
      <c r="J123" s="139">
        <f>ROUND(I123*H123,2)</f>
        <v>0</v>
      </c>
      <c r="K123" s="135" t="s">
        <v>206</v>
      </c>
      <c r="L123" s="33"/>
      <c r="M123" s="140" t="s">
        <v>3</v>
      </c>
      <c r="N123" s="141" t="s">
        <v>47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207</v>
      </c>
      <c r="AT123" s="144" t="s">
        <v>202</v>
      </c>
      <c r="AU123" s="144" t="s">
        <v>85</v>
      </c>
      <c r="AY123" s="18" t="s">
        <v>201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83</v>
      </c>
      <c r="BK123" s="145">
        <f>ROUND(I123*H123,2)</f>
        <v>0</v>
      </c>
      <c r="BL123" s="18" t="s">
        <v>207</v>
      </c>
      <c r="BM123" s="144" t="s">
        <v>235</v>
      </c>
    </row>
    <row r="124" spans="2:65" s="1" customFormat="1">
      <c r="B124" s="33"/>
      <c r="D124" s="146" t="s">
        <v>209</v>
      </c>
      <c r="F124" s="147" t="s">
        <v>236</v>
      </c>
      <c r="I124" s="148"/>
      <c r="L124" s="33"/>
      <c r="M124" s="149"/>
      <c r="T124" s="53"/>
      <c r="AT124" s="18" t="s">
        <v>209</v>
      </c>
      <c r="AU124" s="18" t="s">
        <v>85</v>
      </c>
    </row>
    <row r="125" spans="2:65" s="12" customFormat="1">
      <c r="B125" s="150"/>
      <c r="D125" s="151" t="s">
        <v>211</v>
      </c>
      <c r="E125" s="152" t="s">
        <v>3</v>
      </c>
      <c r="F125" s="153" t="s">
        <v>237</v>
      </c>
      <c r="H125" s="152" t="s">
        <v>3</v>
      </c>
      <c r="I125" s="154"/>
      <c r="L125" s="150"/>
      <c r="M125" s="155"/>
      <c r="T125" s="156"/>
      <c r="AT125" s="152" t="s">
        <v>211</v>
      </c>
      <c r="AU125" s="152" t="s">
        <v>85</v>
      </c>
      <c r="AV125" s="12" t="s">
        <v>83</v>
      </c>
      <c r="AW125" s="12" t="s">
        <v>37</v>
      </c>
      <c r="AX125" s="12" t="s">
        <v>76</v>
      </c>
      <c r="AY125" s="152" t="s">
        <v>201</v>
      </c>
    </row>
    <row r="126" spans="2:65" s="12" customFormat="1">
      <c r="B126" s="150"/>
      <c r="D126" s="151" t="s">
        <v>211</v>
      </c>
      <c r="E126" s="152" t="s">
        <v>3</v>
      </c>
      <c r="F126" s="153" t="s">
        <v>238</v>
      </c>
      <c r="H126" s="152" t="s">
        <v>3</v>
      </c>
      <c r="I126" s="154"/>
      <c r="L126" s="150"/>
      <c r="M126" s="155"/>
      <c r="T126" s="156"/>
      <c r="AT126" s="152" t="s">
        <v>211</v>
      </c>
      <c r="AU126" s="152" t="s">
        <v>85</v>
      </c>
      <c r="AV126" s="12" t="s">
        <v>83</v>
      </c>
      <c r="AW126" s="12" t="s">
        <v>37</v>
      </c>
      <c r="AX126" s="12" t="s">
        <v>76</v>
      </c>
      <c r="AY126" s="152" t="s">
        <v>201</v>
      </c>
    </row>
    <row r="127" spans="2:65" s="13" customFormat="1">
      <c r="B127" s="157"/>
      <c r="D127" s="151" t="s">
        <v>211</v>
      </c>
      <c r="E127" s="158" t="s">
        <v>3</v>
      </c>
      <c r="F127" s="159" t="s">
        <v>239</v>
      </c>
      <c r="H127" s="160">
        <v>82.314999999999998</v>
      </c>
      <c r="I127" s="161"/>
      <c r="L127" s="157"/>
      <c r="M127" s="162"/>
      <c r="T127" s="163"/>
      <c r="AT127" s="158" t="s">
        <v>211</v>
      </c>
      <c r="AU127" s="158" t="s">
        <v>85</v>
      </c>
      <c r="AV127" s="13" t="s">
        <v>85</v>
      </c>
      <c r="AW127" s="13" t="s">
        <v>37</v>
      </c>
      <c r="AX127" s="13" t="s">
        <v>76</v>
      </c>
      <c r="AY127" s="158" t="s">
        <v>201</v>
      </c>
    </row>
    <row r="128" spans="2:65" s="14" customFormat="1">
      <c r="B128" s="164"/>
      <c r="D128" s="151" t="s">
        <v>211</v>
      </c>
      <c r="E128" s="165" t="s">
        <v>3</v>
      </c>
      <c r="F128" s="166" t="s">
        <v>214</v>
      </c>
      <c r="H128" s="167">
        <v>82.314999999999998</v>
      </c>
      <c r="I128" s="168"/>
      <c r="L128" s="164"/>
      <c r="M128" s="169"/>
      <c r="T128" s="170"/>
      <c r="AT128" s="165" t="s">
        <v>211</v>
      </c>
      <c r="AU128" s="165" t="s">
        <v>85</v>
      </c>
      <c r="AV128" s="14" t="s">
        <v>207</v>
      </c>
      <c r="AW128" s="14" t="s">
        <v>37</v>
      </c>
      <c r="AX128" s="14" t="s">
        <v>83</v>
      </c>
      <c r="AY128" s="165" t="s">
        <v>201</v>
      </c>
    </row>
    <row r="129" spans="2:65" s="1" customFormat="1" ht="33" customHeight="1">
      <c r="B129" s="132"/>
      <c r="C129" s="133" t="s">
        <v>207</v>
      </c>
      <c r="D129" s="133" t="s">
        <v>202</v>
      </c>
      <c r="E129" s="134" t="s">
        <v>240</v>
      </c>
      <c r="F129" s="135" t="s">
        <v>241</v>
      </c>
      <c r="G129" s="136" t="s">
        <v>217</v>
      </c>
      <c r="H129" s="137">
        <v>36.450000000000003</v>
      </c>
      <c r="I129" s="138"/>
      <c r="J129" s="139">
        <f>ROUND(I129*H129,2)</f>
        <v>0</v>
      </c>
      <c r="K129" s="135" t="s">
        <v>206</v>
      </c>
      <c r="L129" s="33"/>
      <c r="M129" s="140" t="s">
        <v>3</v>
      </c>
      <c r="N129" s="141" t="s">
        <v>47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207</v>
      </c>
      <c r="AT129" s="144" t="s">
        <v>202</v>
      </c>
      <c r="AU129" s="144" t="s">
        <v>85</v>
      </c>
      <c r="AY129" s="18" t="s">
        <v>201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8" t="s">
        <v>83</v>
      </c>
      <c r="BK129" s="145">
        <f>ROUND(I129*H129,2)</f>
        <v>0</v>
      </c>
      <c r="BL129" s="18" t="s">
        <v>207</v>
      </c>
      <c r="BM129" s="144" t="s">
        <v>242</v>
      </c>
    </row>
    <row r="130" spans="2:65" s="1" customFormat="1">
      <c r="B130" s="33"/>
      <c r="D130" s="146" t="s">
        <v>209</v>
      </c>
      <c r="F130" s="147" t="s">
        <v>243</v>
      </c>
      <c r="I130" s="148"/>
      <c r="L130" s="33"/>
      <c r="M130" s="149"/>
      <c r="T130" s="53"/>
      <c r="AT130" s="18" t="s">
        <v>209</v>
      </c>
      <c r="AU130" s="18" t="s">
        <v>85</v>
      </c>
    </row>
    <row r="131" spans="2:65" s="12" customFormat="1">
      <c r="B131" s="150"/>
      <c r="D131" s="151" t="s">
        <v>211</v>
      </c>
      <c r="E131" s="152" t="s">
        <v>3</v>
      </c>
      <c r="F131" s="153" t="s">
        <v>244</v>
      </c>
      <c r="H131" s="152" t="s">
        <v>3</v>
      </c>
      <c r="I131" s="154"/>
      <c r="L131" s="150"/>
      <c r="M131" s="155"/>
      <c r="T131" s="156"/>
      <c r="AT131" s="152" t="s">
        <v>211</v>
      </c>
      <c r="AU131" s="152" t="s">
        <v>85</v>
      </c>
      <c r="AV131" s="12" t="s">
        <v>83</v>
      </c>
      <c r="AW131" s="12" t="s">
        <v>37</v>
      </c>
      <c r="AX131" s="12" t="s">
        <v>76</v>
      </c>
      <c r="AY131" s="152" t="s">
        <v>201</v>
      </c>
    </row>
    <row r="132" spans="2:65" s="12" customFormat="1">
      <c r="B132" s="150"/>
      <c r="D132" s="151" t="s">
        <v>211</v>
      </c>
      <c r="E132" s="152" t="s">
        <v>3</v>
      </c>
      <c r="F132" s="153" t="s">
        <v>245</v>
      </c>
      <c r="H132" s="152" t="s">
        <v>3</v>
      </c>
      <c r="I132" s="154"/>
      <c r="L132" s="150"/>
      <c r="M132" s="155"/>
      <c r="T132" s="156"/>
      <c r="AT132" s="152" t="s">
        <v>211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201</v>
      </c>
    </row>
    <row r="133" spans="2:65" s="13" customFormat="1">
      <c r="B133" s="157"/>
      <c r="D133" s="151" t="s">
        <v>211</v>
      </c>
      <c r="E133" s="158" t="s">
        <v>3</v>
      </c>
      <c r="F133" s="159" t="s">
        <v>246</v>
      </c>
      <c r="H133" s="160">
        <v>36.450000000000003</v>
      </c>
      <c r="I133" s="161"/>
      <c r="L133" s="157"/>
      <c r="M133" s="162"/>
      <c r="T133" s="163"/>
      <c r="AT133" s="158" t="s">
        <v>211</v>
      </c>
      <c r="AU133" s="158" t="s">
        <v>85</v>
      </c>
      <c r="AV133" s="13" t="s">
        <v>85</v>
      </c>
      <c r="AW133" s="13" t="s">
        <v>37</v>
      </c>
      <c r="AX133" s="13" t="s">
        <v>76</v>
      </c>
      <c r="AY133" s="158" t="s">
        <v>201</v>
      </c>
    </row>
    <row r="134" spans="2:65" s="14" customFormat="1">
      <c r="B134" s="164"/>
      <c r="D134" s="151" t="s">
        <v>211</v>
      </c>
      <c r="E134" s="165" t="s">
        <v>3</v>
      </c>
      <c r="F134" s="166" t="s">
        <v>214</v>
      </c>
      <c r="H134" s="167">
        <v>36.450000000000003</v>
      </c>
      <c r="I134" s="168"/>
      <c r="L134" s="164"/>
      <c r="M134" s="169"/>
      <c r="T134" s="170"/>
      <c r="AT134" s="165" t="s">
        <v>211</v>
      </c>
      <c r="AU134" s="165" t="s">
        <v>85</v>
      </c>
      <c r="AV134" s="14" t="s">
        <v>207</v>
      </c>
      <c r="AW134" s="14" t="s">
        <v>37</v>
      </c>
      <c r="AX134" s="14" t="s">
        <v>83</v>
      </c>
      <c r="AY134" s="165" t="s">
        <v>201</v>
      </c>
    </row>
    <row r="135" spans="2:65" s="1" customFormat="1" ht="37.9" customHeight="1">
      <c r="B135" s="132"/>
      <c r="C135" s="133" t="s">
        <v>247</v>
      </c>
      <c r="D135" s="133" t="s">
        <v>202</v>
      </c>
      <c r="E135" s="134" t="s">
        <v>248</v>
      </c>
      <c r="F135" s="135" t="s">
        <v>249</v>
      </c>
      <c r="G135" s="136" t="s">
        <v>217</v>
      </c>
      <c r="H135" s="137">
        <v>1641.385</v>
      </c>
      <c r="I135" s="138"/>
      <c r="J135" s="139">
        <f>ROUND(I135*H135,2)</f>
        <v>0</v>
      </c>
      <c r="K135" s="135" t="s">
        <v>206</v>
      </c>
      <c r="L135" s="33"/>
      <c r="M135" s="140" t="s">
        <v>3</v>
      </c>
      <c r="N135" s="141" t="s">
        <v>47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207</v>
      </c>
      <c r="AT135" s="144" t="s">
        <v>202</v>
      </c>
      <c r="AU135" s="144" t="s">
        <v>85</v>
      </c>
      <c r="AY135" s="18" t="s">
        <v>201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83</v>
      </c>
      <c r="BK135" s="145">
        <f>ROUND(I135*H135,2)</f>
        <v>0</v>
      </c>
      <c r="BL135" s="18" t="s">
        <v>207</v>
      </c>
      <c r="BM135" s="144" t="s">
        <v>250</v>
      </c>
    </row>
    <row r="136" spans="2:65" s="1" customFormat="1">
      <c r="B136" s="33"/>
      <c r="D136" s="146" t="s">
        <v>209</v>
      </c>
      <c r="F136" s="147" t="s">
        <v>251</v>
      </c>
      <c r="I136" s="148"/>
      <c r="L136" s="33"/>
      <c r="M136" s="149"/>
      <c r="T136" s="53"/>
      <c r="AT136" s="18" t="s">
        <v>209</v>
      </c>
      <c r="AU136" s="18" t="s">
        <v>85</v>
      </c>
    </row>
    <row r="137" spans="2:65" s="12" customFormat="1">
      <c r="B137" s="150"/>
      <c r="D137" s="151" t="s">
        <v>211</v>
      </c>
      <c r="E137" s="152" t="s">
        <v>3</v>
      </c>
      <c r="F137" s="153" t="s">
        <v>252</v>
      </c>
      <c r="H137" s="152" t="s">
        <v>3</v>
      </c>
      <c r="I137" s="154"/>
      <c r="L137" s="150"/>
      <c r="M137" s="155"/>
      <c r="T137" s="156"/>
      <c r="AT137" s="152" t="s">
        <v>211</v>
      </c>
      <c r="AU137" s="152" t="s">
        <v>85</v>
      </c>
      <c r="AV137" s="12" t="s">
        <v>83</v>
      </c>
      <c r="AW137" s="12" t="s">
        <v>37</v>
      </c>
      <c r="AX137" s="12" t="s">
        <v>76</v>
      </c>
      <c r="AY137" s="152" t="s">
        <v>201</v>
      </c>
    </row>
    <row r="138" spans="2:65" s="12" customFormat="1">
      <c r="B138" s="150"/>
      <c r="D138" s="151" t="s">
        <v>211</v>
      </c>
      <c r="E138" s="152" t="s">
        <v>3</v>
      </c>
      <c r="F138" s="153" t="s">
        <v>253</v>
      </c>
      <c r="H138" s="152" t="s">
        <v>3</v>
      </c>
      <c r="I138" s="154"/>
      <c r="L138" s="150"/>
      <c r="M138" s="155"/>
      <c r="T138" s="156"/>
      <c r="AT138" s="152" t="s">
        <v>211</v>
      </c>
      <c r="AU138" s="152" t="s">
        <v>85</v>
      </c>
      <c r="AV138" s="12" t="s">
        <v>83</v>
      </c>
      <c r="AW138" s="12" t="s">
        <v>37</v>
      </c>
      <c r="AX138" s="12" t="s">
        <v>76</v>
      </c>
      <c r="AY138" s="152" t="s">
        <v>201</v>
      </c>
    </row>
    <row r="139" spans="2:65" s="13" customFormat="1">
      <c r="B139" s="157"/>
      <c r="D139" s="151" t="s">
        <v>211</v>
      </c>
      <c r="E139" s="158" t="s">
        <v>3</v>
      </c>
      <c r="F139" s="159" t="s">
        <v>254</v>
      </c>
      <c r="H139" s="160">
        <v>1563.9849999999999</v>
      </c>
      <c r="I139" s="161"/>
      <c r="L139" s="157"/>
      <c r="M139" s="162"/>
      <c r="T139" s="163"/>
      <c r="AT139" s="158" t="s">
        <v>211</v>
      </c>
      <c r="AU139" s="158" t="s">
        <v>85</v>
      </c>
      <c r="AV139" s="13" t="s">
        <v>85</v>
      </c>
      <c r="AW139" s="13" t="s">
        <v>37</v>
      </c>
      <c r="AX139" s="13" t="s">
        <v>76</v>
      </c>
      <c r="AY139" s="158" t="s">
        <v>201</v>
      </c>
    </row>
    <row r="140" spans="2:65" s="12" customFormat="1">
      <c r="B140" s="150"/>
      <c r="D140" s="151" t="s">
        <v>211</v>
      </c>
      <c r="E140" s="152" t="s">
        <v>3</v>
      </c>
      <c r="F140" s="153" t="s">
        <v>255</v>
      </c>
      <c r="H140" s="152" t="s">
        <v>3</v>
      </c>
      <c r="I140" s="154"/>
      <c r="L140" s="150"/>
      <c r="M140" s="155"/>
      <c r="T140" s="156"/>
      <c r="AT140" s="152" t="s">
        <v>211</v>
      </c>
      <c r="AU140" s="152" t="s">
        <v>85</v>
      </c>
      <c r="AV140" s="12" t="s">
        <v>83</v>
      </c>
      <c r="AW140" s="12" t="s">
        <v>37</v>
      </c>
      <c r="AX140" s="12" t="s">
        <v>76</v>
      </c>
      <c r="AY140" s="152" t="s">
        <v>201</v>
      </c>
    </row>
    <row r="141" spans="2:65" s="13" customFormat="1">
      <c r="B141" s="157"/>
      <c r="D141" s="151" t="s">
        <v>211</v>
      </c>
      <c r="E141" s="158" t="s">
        <v>3</v>
      </c>
      <c r="F141" s="159" t="s">
        <v>256</v>
      </c>
      <c r="H141" s="160">
        <v>77.400000000000006</v>
      </c>
      <c r="I141" s="161"/>
      <c r="L141" s="157"/>
      <c r="M141" s="162"/>
      <c r="T141" s="163"/>
      <c r="AT141" s="158" t="s">
        <v>211</v>
      </c>
      <c r="AU141" s="158" t="s">
        <v>85</v>
      </c>
      <c r="AV141" s="13" t="s">
        <v>85</v>
      </c>
      <c r="AW141" s="13" t="s">
        <v>37</v>
      </c>
      <c r="AX141" s="13" t="s">
        <v>76</v>
      </c>
      <c r="AY141" s="158" t="s">
        <v>201</v>
      </c>
    </row>
    <row r="142" spans="2:65" s="14" customFormat="1">
      <c r="B142" s="164"/>
      <c r="D142" s="151" t="s">
        <v>211</v>
      </c>
      <c r="E142" s="165" t="s">
        <v>3</v>
      </c>
      <c r="F142" s="166" t="s">
        <v>214</v>
      </c>
      <c r="H142" s="167">
        <v>1641.385</v>
      </c>
      <c r="I142" s="168"/>
      <c r="L142" s="164"/>
      <c r="M142" s="169"/>
      <c r="T142" s="170"/>
      <c r="AT142" s="165" t="s">
        <v>211</v>
      </c>
      <c r="AU142" s="165" t="s">
        <v>85</v>
      </c>
      <c r="AV142" s="14" t="s">
        <v>207</v>
      </c>
      <c r="AW142" s="14" t="s">
        <v>37</v>
      </c>
      <c r="AX142" s="14" t="s">
        <v>83</v>
      </c>
      <c r="AY142" s="165" t="s">
        <v>201</v>
      </c>
    </row>
    <row r="143" spans="2:65" s="1" customFormat="1" ht="24.2" customHeight="1">
      <c r="B143" s="132"/>
      <c r="C143" s="133" t="s">
        <v>257</v>
      </c>
      <c r="D143" s="133" t="s">
        <v>202</v>
      </c>
      <c r="E143" s="134" t="s">
        <v>258</v>
      </c>
      <c r="F143" s="135" t="s">
        <v>259</v>
      </c>
      <c r="G143" s="136" t="s">
        <v>217</v>
      </c>
      <c r="H143" s="137">
        <v>77.400000000000006</v>
      </c>
      <c r="I143" s="138"/>
      <c r="J143" s="139">
        <f>ROUND(I143*H143,2)</f>
        <v>0</v>
      </c>
      <c r="K143" s="135" t="s">
        <v>206</v>
      </c>
      <c r="L143" s="33"/>
      <c r="M143" s="140" t="s">
        <v>3</v>
      </c>
      <c r="N143" s="141" t="s">
        <v>47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207</v>
      </c>
      <c r="AT143" s="144" t="s">
        <v>202</v>
      </c>
      <c r="AU143" s="144" t="s">
        <v>85</v>
      </c>
      <c r="AY143" s="18" t="s">
        <v>201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83</v>
      </c>
      <c r="BK143" s="145">
        <f>ROUND(I143*H143,2)</f>
        <v>0</v>
      </c>
      <c r="BL143" s="18" t="s">
        <v>207</v>
      </c>
      <c r="BM143" s="144" t="s">
        <v>260</v>
      </c>
    </row>
    <row r="144" spans="2:65" s="1" customFormat="1">
      <c r="B144" s="33"/>
      <c r="D144" s="146" t="s">
        <v>209</v>
      </c>
      <c r="F144" s="147" t="s">
        <v>261</v>
      </c>
      <c r="I144" s="148"/>
      <c r="L144" s="33"/>
      <c r="M144" s="149"/>
      <c r="T144" s="53"/>
      <c r="AT144" s="18" t="s">
        <v>209</v>
      </c>
      <c r="AU144" s="18" t="s">
        <v>85</v>
      </c>
    </row>
    <row r="145" spans="2:65" s="12" customFormat="1">
      <c r="B145" s="150"/>
      <c r="D145" s="151" t="s">
        <v>211</v>
      </c>
      <c r="E145" s="152" t="s">
        <v>3</v>
      </c>
      <c r="F145" s="153" t="s">
        <v>262</v>
      </c>
      <c r="H145" s="152" t="s">
        <v>3</v>
      </c>
      <c r="I145" s="154"/>
      <c r="L145" s="150"/>
      <c r="M145" s="155"/>
      <c r="T145" s="156"/>
      <c r="AT145" s="152" t="s">
        <v>211</v>
      </c>
      <c r="AU145" s="152" t="s">
        <v>85</v>
      </c>
      <c r="AV145" s="12" t="s">
        <v>83</v>
      </c>
      <c r="AW145" s="12" t="s">
        <v>37</v>
      </c>
      <c r="AX145" s="12" t="s">
        <v>76</v>
      </c>
      <c r="AY145" s="152" t="s">
        <v>201</v>
      </c>
    </row>
    <row r="146" spans="2:65" s="13" customFormat="1">
      <c r="B146" s="157"/>
      <c r="D146" s="151" t="s">
        <v>211</v>
      </c>
      <c r="E146" s="158" t="s">
        <v>3</v>
      </c>
      <c r="F146" s="159" t="s">
        <v>256</v>
      </c>
      <c r="H146" s="160">
        <v>77.400000000000006</v>
      </c>
      <c r="I146" s="161"/>
      <c r="L146" s="157"/>
      <c r="M146" s="162"/>
      <c r="T146" s="163"/>
      <c r="AT146" s="158" t="s">
        <v>211</v>
      </c>
      <c r="AU146" s="158" t="s">
        <v>85</v>
      </c>
      <c r="AV146" s="13" t="s">
        <v>85</v>
      </c>
      <c r="AW146" s="13" t="s">
        <v>37</v>
      </c>
      <c r="AX146" s="13" t="s">
        <v>76</v>
      </c>
      <c r="AY146" s="158" t="s">
        <v>201</v>
      </c>
    </row>
    <row r="147" spans="2:65" s="14" customFormat="1">
      <c r="B147" s="164"/>
      <c r="D147" s="151" t="s">
        <v>211</v>
      </c>
      <c r="E147" s="165" t="s">
        <v>3</v>
      </c>
      <c r="F147" s="166" t="s">
        <v>214</v>
      </c>
      <c r="H147" s="167">
        <v>77.400000000000006</v>
      </c>
      <c r="I147" s="168"/>
      <c r="L147" s="164"/>
      <c r="M147" s="169"/>
      <c r="T147" s="170"/>
      <c r="AT147" s="165" t="s">
        <v>211</v>
      </c>
      <c r="AU147" s="165" t="s">
        <v>85</v>
      </c>
      <c r="AV147" s="14" t="s">
        <v>207</v>
      </c>
      <c r="AW147" s="14" t="s">
        <v>37</v>
      </c>
      <c r="AX147" s="14" t="s">
        <v>83</v>
      </c>
      <c r="AY147" s="165" t="s">
        <v>201</v>
      </c>
    </row>
    <row r="148" spans="2:65" s="1" customFormat="1" ht="33" customHeight="1">
      <c r="B148" s="132"/>
      <c r="C148" s="133" t="s">
        <v>263</v>
      </c>
      <c r="D148" s="133" t="s">
        <v>202</v>
      </c>
      <c r="E148" s="134" t="s">
        <v>264</v>
      </c>
      <c r="F148" s="135" t="s">
        <v>265</v>
      </c>
      <c r="G148" s="136" t="s">
        <v>217</v>
      </c>
      <c r="H148" s="137">
        <v>1510.9280000000001</v>
      </c>
      <c r="I148" s="138"/>
      <c r="J148" s="139">
        <f>ROUND(I148*H148,2)</f>
        <v>0</v>
      </c>
      <c r="K148" s="135" t="s">
        <v>206</v>
      </c>
      <c r="L148" s="33"/>
      <c r="M148" s="140" t="s">
        <v>3</v>
      </c>
      <c r="N148" s="141" t="s">
        <v>47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207</v>
      </c>
      <c r="AT148" s="144" t="s">
        <v>202</v>
      </c>
      <c r="AU148" s="144" t="s">
        <v>85</v>
      </c>
      <c r="AY148" s="18" t="s">
        <v>201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83</v>
      </c>
      <c r="BK148" s="145">
        <f>ROUND(I148*H148,2)</f>
        <v>0</v>
      </c>
      <c r="BL148" s="18" t="s">
        <v>207</v>
      </c>
      <c r="BM148" s="144" t="s">
        <v>266</v>
      </c>
    </row>
    <row r="149" spans="2:65" s="1" customFormat="1">
      <c r="B149" s="33"/>
      <c r="D149" s="146" t="s">
        <v>209</v>
      </c>
      <c r="F149" s="147" t="s">
        <v>267</v>
      </c>
      <c r="I149" s="148"/>
      <c r="L149" s="33"/>
      <c r="M149" s="149"/>
      <c r="T149" s="53"/>
      <c r="AT149" s="18" t="s">
        <v>209</v>
      </c>
      <c r="AU149" s="18" t="s">
        <v>85</v>
      </c>
    </row>
    <row r="150" spans="2:65" s="12" customFormat="1">
      <c r="B150" s="150"/>
      <c r="D150" s="151" t="s">
        <v>211</v>
      </c>
      <c r="E150" s="152" t="s">
        <v>3</v>
      </c>
      <c r="F150" s="153" t="s">
        <v>268</v>
      </c>
      <c r="H150" s="152" t="s">
        <v>3</v>
      </c>
      <c r="I150" s="154"/>
      <c r="L150" s="150"/>
      <c r="M150" s="155"/>
      <c r="T150" s="156"/>
      <c r="AT150" s="152" t="s">
        <v>211</v>
      </c>
      <c r="AU150" s="152" t="s">
        <v>85</v>
      </c>
      <c r="AV150" s="12" t="s">
        <v>83</v>
      </c>
      <c r="AW150" s="12" t="s">
        <v>37</v>
      </c>
      <c r="AX150" s="12" t="s">
        <v>76</v>
      </c>
      <c r="AY150" s="152" t="s">
        <v>201</v>
      </c>
    </row>
    <row r="151" spans="2:65" s="12" customFormat="1">
      <c r="B151" s="150"/>
      <c r="D151" s="151" t="s">
        <v>211</v>
      </c>
      <c r="E151" s="152" t="s">
        <v>3</v>
      </c>
      <c r="F151" s="153" t="s">
        <v>269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3" customFormat="1">
      <c r="B152" s="157"/>
      <c r="D152" s="151" t="s">
        <v>211</v>
      </c>
      <c r="E152" s="158" t="s">
        <v>3</v>
      </c>
      <c r="F152" s="159" t="s">
        <v>270</v>
      </c>
      <c r="H152" s="160">
        <v>1510.9280000000001</v>
      </c>
      <c r="I152" s="161"/>
      <c r="L152" s="157"/>
      <c r="M152" s="162"/>
      <c r="T152" s="163"/>
      <c r="AT152" s="158" t="s">
        <v>211</v>
      </c>
      <c r="AU152" s="158" t="s">
        <v>85</v>
      </c>
      <c r="AV152" s="13" t="s">
        <v>85</v>
      </c>
      <c r="AW152" s="13" t="s">
        <v>37</v>
      </c>
      <c r="AX152" s="13" t="s">
        <v>76</v>
      </c>
      <c r="AY152" s="158" t="s">
        <v>201</v>
      </c>
    </row>
    <row r="153" spans="2:65" s="14" customFormat="1">
      <c r="B153" s="164"/>
      <c r="D153" s="151" t="s">
        <v>211</v>
      </c>
      <c r="E153" s="165" t="s">
        <v>3</v>
      </c>
      <c r="F153" s="166" t="s">
        <v>214</v>
      </c>
      <c r="H153" s="167">
        <v>1510.9280000000001</v>
      </c>
      <c r="I153" s="168"/>
      <c r="L153" s="164"/>
      <c r="M153" s="169"/>
      <c r="T153" s="170"/>
      <c r="AT153" s="165" t="s">
        <v>211</v>
      </c>
      <c r="AU153" s="165" t="s">
        <v>85</v>
      </c>
      <c r="AV153" s="14" t="s">
        <v>207</v>
      </c>
      <c r="AW153" s="14" t="s">
        <v>37</v>
      </c>
      <c r="AX153" s="14" t="s">
        <v>83</v>
      </c>
      <c r="AY153" s="165" t="s">
        <v>201</v>
      </c>
    </row>
    <row r="154" spans="2:65" s="1" customFormat="1" ht="16.5" customHeight="1">
      <c r="B154" s="132"/>
      <c r="C154" s="178" t="s">
        <v>271</v>
      </c>
      <c r="D154" s="178" t="s">
        <v>272</v>
      </c>
      <c r="E154" s="179" t="s">
        <v>273</v>
      </c>
      <c r="F154" s="180" t="s">
        <v>274</v>
      </c>
      <c r="G154" s="181" t="s">
        <v>275</v>
      </c>
      <c r="H154" s="182">
        <v>2659.2330000000002</v>
      </c>
      <c r="I154" s="183"/>
      <c r="J154" s="184">
        <f>ROUND(I154*H154,2)</f>
        <v>0</v>
      </c>
      <c r="K154" s="180" t="s">
        <v>276</v>
      </c>
      <c r="L154" s="185"/>
      <c r="M154" s="186" t="s">
        <v>3</v>
      </c>
      <c r="N154" s="187" t="s">
        <v>47</v>
      </c>
      <c r="P154" s="142">
        <f>O154*H154</f>
        <v>0</v>
      </c>
      <c r="Q154" s="142">
        <v>1</v>
      </c>
      <c r="R154" s="142">
        <f>Q154*H154</f>
        <v>2659.2330000000002</v>
      </c>
      <c r="S154" s="142">
        <v>0</v>
      </c>
      <c r="T154" s="143">
        <f>S154*H154</f>
        <v>0</v>
      </c>
      <c r="AR154" s="144" t="s">
        <v>271</v>
      </c>
      <c r="AT154" s="144" t="s">
        <v>272</v>
      </c>
      <c r="AU154" s="144" t="s">
        <v>85</v>
      </c>
      <c r="AY154" s="18" t="s">
        <v>201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83</v>
      </c>
      <c r="BK154" s="145">
        <f>ROUND(I154*H154,2)</f>
        <v>0</v>
      </c>
      <c r="BL154" s="18" t="s">
        <v>207</v>
      </c>
      <c r="BM154" s="144" t="s">
        <v>277</v>
      </c>
    </row>
    <row r="155" spans="2:65" s="1" customFormat="1" ht="29.25">
      <c r="B155" s="33"/>
      <c r="D155" s="151" t="s">
        <v>278</v>
      </c>
      <c r="F155" s="188" t="s">
        <v>279</v>
      </c>
      <c r="I155" s="148"/>
      <c r="L155" s="33"/>
      <c r="M155" s="149"/>
      <c r="T155" s="53"/>
      <c r="AT155" s="18" t="s">
        <v>278</v>
      </c>
      <c r="AU155" s="18" t="s">
        <v>85</v>
      </c>
    </row>
    <row r="156" spans="2:65" s="12" customFormat="1">
      <c r="B156" s="150"/>
      <c r="D156" s="151" t="s">
        <v>211</v>
      </c>
      <c r="E156" s="152" t="s">
        <v>3</v>
      </c>
      <c r="F156" s="153" t="s">
        <v>280</v>
      </c>
      <c r="H156" s="152" t="s">
        <v>3</v>
      </c>
      <c r="I156" s="154"/>
      <c r="L156" s="150"/>
      <c r="M156" s="155"/>
      <c r="T156" s="156"/>
      <c r="AT156" s="152" t="s">
        <v>211</v>
      </c>
      <c r="AU156" s="152" t="s">
        <v>85</v>
      </c>
      <c r="AV156" s="12" t="s">
        <v>83</v>
      </c>
      <c r="AW156" s="12" t="s">
        <v>37</v>
      </c>
      <c r="AX156" s="12" t="s">
        <v>76</v>
      </c>
      <c r="AY156" s="152" t="s">
        <v>201</v>
      </c>
    </row>
    <row r="157" spans="2:65" s="13" customFormat="1">
      <c r="B157" s="157"/>
      <c r="D157" s="151" t="s">
        <v>211</v>
      </c>
      <c r="E157" s="158" t="s">
        <v>3</v>
      </c>
      <c r="F157" s="159" t="s">
        <v>281</v>
      </c>
      <c r="H157" s="160">
        <v>2659.2330000000002</v>
      </c>
      <c r="I157" s="161"/>
      <c r="L157" s="157"/>
      <c r="M157" s="162"/>
      <c r="T157" s="163"/>
      <c r="AT157" s="158" t="s">
        <v>211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201</v>
      </c>
    </row>
    <row r="158" spans="2:65" s="14" customFormat="1">
      <c r="B158" s="164"/>
      <c r="D158" s="151" t="s">
        <v>211</v>
      </c>
      <c r="E158" s="165" t="s">
        <v>3</v>
      </c>
      <c r="F158" s="166" t="s">
        <v>214</v>
      </c>
      <c r="H158" s="167">
        <v>2659.2330000000002</v>
      </c>
      <c r="I158" s="168"/>
      <c r="L158" s="164"/>
      <c r="M158" s="169"/>
      <c r="T158" s="170"/>
      <c r="AT158" s="165" t="s">
        <v>211</v>
      </c>
      <c r="AU158" s="165" t="s">
        <v>85</v>
      </c>
      <c r="AV158" s="14" t="s">
        <v>207</v>
      </c>
      <c r="AW158" s="14" t="s">
        <v>37</v>
      </c>
      <c r="AX158" s="14" t="s">
        <v>83</v>
      </c>
      <c r="AY158" s="165" t="s">
        <v>201</v>
      </c>
    </row>
    <row r="159" spans="2:65" s="1" customFormat="1" ht="33" customHeight="1">
      <c r="B159" s="132"/>
      <c r="C159" s="133" t="s">
        <v>282</v>
      </c>
      <c r="D159" s="133" t="s">
        <v>202</v>
      </c>
      <c r="E159" s="134" t="s">
        <v>283</v>
      </c>
      <c r="F159" s="135" t="s">
        <v>284</v>
      </c>
      <c r="G159" s="136" t="s">
        <v>217</v>
      </c>
      <c r="H159" s="137">
        <v>77.400000000000006</v>
      </c>
      <c r="I159" s="138"/>
      <c r="J159" s="139">
        <f>ROUND(I159*H159,2)</f>
        <v>0</v>
      </c>
      <c r="K159" s="135" t="s">
        <v>206</v>
      </c>
      <c r="L159" s="33"/>
      <c r="M159" s="140" t="s">
        <v>3</v>
      </c>
      <c r="N159" s="141" t="s">
        <v>47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207</v>
      </c>
      <c r="AT159" s="144" t="s">
        <v>202</v>
      </c>
      <c r="AU159" s="144" t="s">
        <v>85</v>
      </c>
      <c r="AY159" s="18" t="s">
        <v>201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83</v>
      </c>
      <c r="BK159" s="145">
        <f>ROUND(I159*H159,2)</f>
        <v>0</v>
      </c>
      <c r="BL159" s="18" t="s">
        <v>207</v>
      </c>
      <c r="BM159" s="144" t="s">
        <v>285</v>
      </c>
    </row>
    <row r="160" spans="2:65" s="1" customFormat="1">
      <c r="B160" s="33"/>
      <c r="D160" s="146" t="s">
        <v>209</v>
      </c>
      <c r="F160" s="147" t="s">
        <v>286</v>
      </c>
      <c r="I160" s="148"/>
      <c r="L160" s="33"/>
      <c r="M160" s="149"/>
      <c r="T160" s="53"/>
      <c r="AT160" s="18" t="s">
        <v>209</v>
      </c>
      <c r="AU160" s="18" t="s">
        <v>85</v>
      </c>
    </row>
    <row r="161" spans="2:65" s="12" customFormat="1">
      <c r="B161" s="150"/>
      <c r="D161" s="151" t="s">
        <v>211</v>
      </c>
      <c r="E161" s="152" t="s">
        <v>3</v>
      </c>
      <c r="F161" s="153" t="s">
        <v>287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2" customFormat="1">
      <c r="B162" s="150"/>
      <c r="D162" s="151" t="s">
        <v>211</v>
      </c>
      <c r="E162" s="152" t="s">
        <v>3</v>
      </c>
      <c r="F162" s="153" t="s">
        <v>288</v>
      </c>
      <c r="H162" s="152" t="s">
        <v>3</v>
      </c>
      <c r="I162" s="154"/>
      <c r="L162" s="150"/>
      <c r="M162" s="155"/>
      <c r="T162" s="156"/>
      <c r="AT162" s="152" t="s">
        <v>211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201</v>
      </c>
    </row>
    <row r="163" spans="2:65" s="12" customFormat="1">
      <c r="B163" s="150"/>
      <c r="D163" s="151" t="s">
        <v>211</v>
      </c>
      <c r="E163" s="152" t="s">
        <v>3</v>
      </c>
      <c r="F163" s="153" t="s">
        <v>289</v>
      </c>
      <c r="H163" s="152" t="s">
        <v>3</v>
      </c>
      <c r="I163" s="154"/>
      <c r="L163" s="150"/>
      <c r="M163" s="155"/>
      <c r="T163" s="156"/>
      <c r="AT163" s="152" t="s">
        <v>211</v>
      </c>
      <c r="AU163" s="152" t="s">
        <v>85</v>
      </c>
      <c r="AV163" s="12" t="s">
        <v>83</v>
      </c>
      <c r="AW163" s="12" t="s">
        <v>37</v>
      </c>
      <c r="AX163" s="12" t="s">
        <v>76</v>
      </c>
      <c r="AY163" s="152" t="s">
        <v>201</v>
      </c>
    </row>
    <row r="164" spans="2:65" s="12" customFormat="1">
      <c r="B164" s="150"/>
      <c r="D164" s="151" t="s">
        <v>211</v>
      </c>
      <c r="E164" s="152" t="s">
        <v>3</v>
      </c>
      <c r="F164" s="153" t="s">
        <v>290</v>
      </c>
      <c r="H164" s="152" t="s">
        <v>3</v>
      </c>
      <c r="I164" s="154"/>
      <c r="L164" s="150"/>
      <c r="M164" s="155"/>
      <c r="T164" s="156"/>
      <c r="AT164" s="152" t="s">
        <v>211</v>
      </c>
      <c r="AU164" s="152" t="s">
        <v>85</v>
      </c>
      <c r="AV164" s="12" t="s">
        <v>83</v>
      </c>
      <c r="AW164" s="12" t="s">
        <v>37</v>
      </c>
      <c r="AX164" s="12" t="s">
        <v>76</v>
      </c>
      <c r="AY164" s="152" t="s">
        <v>201</v>
      </c>
    </row>
    <row r="165" spans="2:65" s="13" customFormat="1">
      <c r="B165" s="157"/>
      <c r="D165" s="151" t="s">
        <v>211</v>
      </c>
      <c r="E165" s="158" t="s">
        <v>3</v>
      </c>
      <c r="F165" s="159" t="s">
        <v>291</v>
      </c>
      <c r="H165" s="160">
        <v>77.400000000000006</v>
      </c>
      <c r="I165" s="161"/>
      <c r="L165" s="157"/>
      <c r="M165" s="162"/>
      <c r="T165" s="163"/>
      <c r="AT165" s="158" t="s">
        <v>211</v>
      </c>
      <c r="AU165" s="158" t="s">
        <v>85</v>
      </c>
      <c r="AV165" s="13" t="s">
        <v>85</v>
      </c>
      <c r="AW165" s="13" t="s">
        <v>37</v>
      </c>
      <c r="AX165" s="13" t="s">
        <v>76</v>
      </c>
      <c r="AY165" s="158" t="s">
        <v>201</v>
      </c>
    </row>
    <row r="166" spans="2:65" s="14" customFormat="1">
      <c r="B166" s="164"/>
      <c r="D166" s="151" t="s">
        <v>211</v>
      </c>
      <c r="E166" s="165" t="s">
        <v>3</v>
      </c>
      <c r="F166" s="166" t="s">
        <v>214</v>
      </c>
      <c r="H166" s="167">
        <v>77.400000000000006</v>
      </c>
      <c r="I166" s="168"/>
      <c r="L166" s="164"/>
      <c r="M166" s="169"/>
      <c r="T166" s="170"/>
      <c r="AT166" s="165" t="s">
        <v>211</v>
      </c>
      <c r="AU166" s="165" t="s">
        <v>85</v>
      </c>
      <c r="AV166" s="14" t="s">
        <v>207</v>
      </c>
      <c r="AW166" s="14" t="s">
        <v>37</v>
      </c>
      <c r="AX166" s="14" t="s">
        <v>83</v>
      </c>
      <c r="AY166" s="165" t="s">
        <v>201</v>
      </c>
    </row>
    <row r="167" spans="2:65" s="1" customFormat="1" ht="24.2" customHeight="1">
      <c r="B167" s="132"/>
      <c r="C167" s="133" t="s">
        <v>292</v>
      </c>
      <c r="D167" s="133" t="s">
        <v>202</v>
      </c>
      <c r="E167" s="134" t="s">
        <v>293</v>
      </c>
      <c r="F167" s="135" t="s">
        <v>294</v>
      </c>
      <c r="G167" s="136" t="s">
        <v>217</v>
      </c>
      <c r="H167" s="137">
        <v>1563.9849999999999</v>
      </c>
      <c r="I167" s="138"/>
      <c r="J167" s="139">
        <f>ROUND(I167*H167,2)</f>
        <v>0</v>
      </c>
      <c r="K167" s="135" t="s">
        <v>206</v>
      </c>
      <c r="L167" s="33"/>
      <c r="M167" s="140" t="s">
        <v>3</v>
      </c>
      <c r="N167" s="141" t="s">
        <v>47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207</v>
      </c>
      <c r="AT167" s="144" t="s">
        <v>202</v>
      </c>
      <c r="AU167" s="144" t="s">
        <v>85</v>
      </c>
      <c r="AY167" s="18" t="s">
        <v>201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8" t="s">
        <v>83</v>
      </c>
      <c r="BK167" s="145">
        <f>ROUND(I167*H167,2)</f>
        <v>0</v>
      </c>
      <c r="BL167" s="18" t="s">
        <v>207</v>
      </c>
      <c r="BM167" s="144" t="s">
        <v>295</v>
      </c>
    </row>
    <row r="168" spans="2:65" s="1" customFormat="1">
      <c r="B168" s="33"/>
      <c r="D168" s="146" t="s">
        <v>209</v>
      </c>
      <c r="F168" s="147" t="s">
        <v>296</v>
      </c>
      <c r="I168" s="148"/>
      <c r="L168" s="33"/>
      <c r="M168" s="149"/>
      <c r="T168" s="53"/>
      <c r="AT168" s="18" t="s">
        <v>209</v>
      </c>
      <c r="AU168" s="18" t="s">
        <v>85</v>
      </c>
    </row>
    <row r="169" spans="2:65" s="12" customFormat="1">
      <c r="B169" s="150"/>
      <c r="D169" s="151" t="s">
        <v>211</v>
      </c>
      <c r="E169" s="152" t="s">
        <v>3</v>
      </c>
      <c r="F169" s="153" t="s">
        <v>297</v>
      </c>
      <c r="H169" s="152" t="s">
        <v>3</v>
      </c>
      <c r="I169" s="154"/>
      <c r="L169" s="150"/>
      <c r="M169" s="155"/>
      <c r="T169" s="156"/>
      <c r="AT169" s="152" t="s">
        <v>211</v>
      </c>
      <c r="AU169" s="152" t="s">
        <v>85</v>
      </c>
      <c r="AV169" s="12" t="s">
        <v>83</v>
      </c>
      <c r="AW169" s="12" t="s">
        <v>37</v>
      </c>
      <c r="AX169" s="12" t="s">
        <v>76</v>
      </c>
      <c r="AY169" s="152" t="s">
        <v>201</v>
      </c>
    </row>
    <row r="170" spans="2:65" s="12" customFormat="1">
      <c r="B170" s="150"/>
      <c r="D170" s="151" t="s">
        <v>211</v>
      </c>
      <c r="E170" s="152" t="s">
        <v>3</v>
      </c>
      <c r="F170" s="153" t="s">
        <v>253</v>
      </c>
      <c r="H170" s="152" t="s">
        <v>3</v>
      </c>
      <c r="I170" s="154"/>
      <c r="L170" s="150"/>
      <c r="M170" s="155"/>
      <c r="T170" s="156"/>
      <c r="AT170" s="152" t="s">
        <v>211</v>
      </c>
      <c r="AU170" s="152" t="s">
        <v>85</v>
      </c>
      <c r="AV170" s="12" t="s">
        <v>83</v>
      </c>
      <c r="AW170" s="12" t="s">
        <v>37</v>
      </c>
      <c r="AX170" s="12" t="s">
        <v>76</v>
      </c>
      <c r="AY170" s="152" t="s">
        <v>201</v>
      </c>
    </row>
    <row r="171" spans="2:65" s="13" customFormat="1">
      <c r="B171" s="157"/>
      <c r="D171" s="151" t="s">
        <v>211</v>
      </c>
      <c r="E171" s="158" t="s">
        <v>3</v>
      </c>
      <c r="F171" s="159" t="s">
        <v>254</v>
      </c>
      <c r="H171" s="160">
        <v>1563.9849999999999</v>
      </c>
      <c r="I171" s="161"/>
      <c r="L171" s="157"/>
      <c r="M171" s="162"/>
      <c r="T171" s="163"/>
      <c r="AT171" s="158" t="s">
        <v>211</v>
      </c>
      <c r="AU171" s="158" t="s">
        <v>85</v>
      </c>
      <c r="AV171" s="13" t="s">
        <v>85</v>
      </c>
      <c r="AW171" s="13" t="s">
        <v>37</v>
      </c>
      <c r="AX171" s="13" t="s">
        <v>76</v>
      </c>
      <c r="AY171" s="158" t="s">
        <v>201</v>
      </c>
    </row>
    <row r="172" spans="2:65" s="14" customFormat="1">
      <c r="B172" s="164"/>
      <c r="D172" s="151" t="s">
        <v>211</v>
      </c>
      <c r="E172" s="165" t="s">
        <v>3</v>
      </c>
      <c r="F172" s="166" t="s">
        <v>214</v>
      </c>
      <c r="H172" s="167">
        <v>1563.9849999999999</v>
      </c>
      <c r="I172" s="168"/>
      <c r="L172" s="164"/>
      <c r="M172" s="169"/>
      <c r="T172" s="170"/>
      <c r="AT172" s="165" t="s">
        <v>211</v>
      </c>
      <c r="AU172" s="165" t="s">
        <v>85</v>
      </c>
      <c r="AV172" s="14" t="s">
        <v>207</v>
      </c>
      <c r="AW172" s="14" t="s">
        <v>37</v>
      </c>
      <c r="AX172" s="14" t="s">
        <v>83</v>
      </c>
      <c r="AY172" s="165" t="s">
        <v>201</v>
      </c>
    </row>
    <row r="173" spans="2:65" s="1" customFormat="1" ht="16.5" customHeight="1">
      <c r="B173" s="132"/>
      <c r="C173" s="133" t="s">
        <v>298</v>
      </c>
      <c r="D173" s="133" t="s">
        <v>202</v>
      </c>
      <c r="E173" s="134" t="s">
        <v>299</v>
      </c>
      <c r="F173" s="135" t="s">
        <v>300</v>
      </c>
      <c r="G173" s="136" t="s">
        <v>205</v>
      </c>
      <c r="H173" s="137">
        <v>3021.855</v>
      </c>
      <c r="I173" s="138"/>
      <c r="J173" s="139">
        <f>ROUND(I173*H173,2)</f>
        <v>0</v>
      </c>
      <c r="K173" s="135" t="s">
        <v>206</v>
      </c>
      <c r="L173" s="33"/>
      <c r="M173" s="140" t="s">
        <v>3</v>
      </c>
      <c r="N173" s="141" t="s">
        <v>47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207</v>
      </c>
      <c r="AT173" s="144" t="s">
        <v>202</v>
      </c>
      <c r="AU173" s="144" t="s">
        <v>85</v>
      </c>
      <c r="AY173" s="18" t="s">
        <v>201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83</v>
      </c>
      <c r="BK173" s="145">
        <f>ROUND(I173*H173,2)</f>
        <v>0</v>
      </c>
      <c r="BL173" s="18" t="s">
        <v>207</v>
      </c>
      <c r="BM173" s="144" t="s">
        <v>301</v>
      </c>
    </row>
    <row r="174" spans="2:65" s="1" customFormat="1">
      <c r="B174" s="33"/>
      <c r="D174" s="146" t="s">
        <v>209</v>
      </c>
      <c r="F174" s="147" t="s">
        <v>302</v>
      </c>
      <c r="I174" s="148"/>
      <c r="L174" s="33"/>
      <c r="M174" s="149"/>
      <c r="T174" s="53"/>
      <c r="AT174" s="18" t="s">
        <v>209</v>
      </c>
      <c r="AU174" s="18" t="s">
        <v>85</v>
      </c>
    </row>
    <row r="175" spans="2:65" s="12" customFormat="1">
      <c r="B175" s="150"/>
      <c r="D175" s="151" t="s">
        <v>211</v>
      </c>
      <c r="E175" s="152" t="s">
        <v>3</v>
      </c>
      <c r="F175" s="153" t="s">
        <v>303</v>
      </c>
      <c r="H175" s="152" t="s">
        <v>3</v>
      </c>
      <c r="I175" s="154"/>
      <c r="L175" s="150"/>
      <c r="M175" s="155"/>
      <c r="T175" s="156"/>
      <c r="AT175" s="152" t="s">
        <v>211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201</v>
      </c>
    </row>
    <row r="176" spans="2:65" s="12" customFormat="1">
      <c r="B176" s="150"/>
      <c r="D176" s="151" t="s">
        <v>211</v>
      </c>
      <c r="E176" s="152" t="s">
        <v>3</v>
      </c>
      <c r="F176" s="153" t="s">
        <v>304</v>
      </c>
      <c r="H176" s="152" t="s">
        <v>3</v>
      </c>
      <c r="I176" s="154"/>
      <c r="L176" s="150"/>
      <c r="M176" s="155"/>
      <c r="T176" s="156"/>
      <c r="AT176" s="152" t="s">
        <v>211</v>
      </c>
      <c r="AU176" s="152" t="s">
        <v>85</v>
      </c>
      <c r="AV176" s="12" t="s">
        <v>83</v>
      </c>
      <c r="AW176" s="12" t="s">
        <v>37</v>
      </c>
      <c r="AX176" s="12" t="s">
        <v>76</v>
      </c>
      <c r="AY176" s="152" t="s">
        <v>201</v>
      </c>
    </row>
    <row r="177" spans="2:65" s="13" customFormat="1">
      <c r="B177" s="157"/>
      <c r="D177" s="151" t="s">
        <v>211</v>
      </c>
      <c r="E177" s="158" t="s">
        <v>3</v>
      </c>
      <c r="F177" s="159" t="s">
        <v>305</v>
      </c>
      <c r="H177" s="160">
        <v>3021.855</v>
      </c>
      <c r="I177" s="161"/>
      <c r="L177" s="157"/>
      <c r="M177" s="162"/>
      <c r="T177" s="163"/>
      <c r="AT177" s="158" t="s">
        <v>211</v>
      </c>
      <c r="AU177" s="158" t="s">
        <v>85</v>
      </c>
      <c r="AV177" s="13" t="s">
        <v>85</v>
      </c>
      <c r="AW177" s="13" t="s">
        <v>37</v>
      </c>
      <c r="AX177" s="13" t="s">
        <v>76</v>
      </c>
      <c r="AY177" s="158" t="s">
        <v>201</v>
      </c>
    </row>
    <row r="178" spans="2:65" s="14" customFormat="1">
      <c r="B178" s="164"/>
      <c r="D178" s="151" t="s">
        <v>211</v>
      </c>
      <c r="E178" s="165" t="s">
        <v>3</v>
      </c>
      <c r="F178" s="166" t="s">
        <v>214</v>
      </c>
      <c r="H178" s="167">
        <v>3021.855</v>
      </c>
      <c r="I178" s="168"/>
      <c r="L178" s="164"/>
      <c r="M178" s="169"/>
      <c r="T178" s="170"/>
      <c r="AT178" s="165" t="s">
        <v>211</v>
      </c>
      <c r="AU178" s="165" t="s">
        <v>85</v>
      </c>
      <c r="AV178" s="14" t="s">
        <v>207</v>
      </c>
      <c r="AW178" s="14" t="s">
        <v>37</v>
      </c>
      <c r="AX178" s="14" t="s">
        <v>83</v>
      </c>
      <c r="AY178" s="165" t="s">
        <v>201</v>
      </c>
    </row>
    <row r="179" spans="2:65" s="11" customFormat="1" ht="22.9" customHeight="1">
      <c r="B179" s="120"/>
      <c r="D179" s="121" t="s">
        <v>75</v>
      </c>
      <c r="E179" s="130" t="s">
        <v>247</v>
      </c>
      <c r="F179" s="130" t="s">
        <v>306</v>
      </c>
      <c r="I179" s="123"/>
      <c r="J179" s="131">
        <f>BK179</f>
        <v>0</v>
      </c>
      <c r="L179" s="120"/>
      <c r="M179" s="125"/>
      <c r="P179" s="126">
        <f>SUM(P180:P187)</f>
        <v>0</v>
      </c>
      <c r="R179" s="126">
        <f>SUM(R180:R187)</f>
        <v>1976.22072</v>
      </c>
      <c r="T179" s="127">
        <f>SUM(T180:T187)</f>
        <v>0</v>
      </c>
      <c r="AR179" s="121" t="s">
        <v>83</v>
      </c>
      <c r="AT179" s="128" t="s">
        <v>75</v>
      </c>
      <c r="AU179" s="128" t="s">
        <v>83</v>
      </c>
      <c r="AY179" s="121" t="s">
        <v>201</v>
      </c>
      <c r="BK179" s="129">
        <f>SUM(BK180:BK187)</f>
        <v>0</v>
      </c>
    </row>
    <row r="180" spans="2:65" s="1" customFormat="1" ht="21.75" customHeight="1">
      <c r="B180" s="132"/>
      <c r="C180" s="133" t="s">
        <v>307</v>
      </c>
      <c r="D180" s="133" t="s">
        <v>202</v>
      </c>
      <c r="E180" s="134" t="s">
        <v>308</v>
      </c>
      <c r="F180" s="135" t="s">
        <v>309</v>
      </c>
      <c r="G180" s="136" t="s">
        <v>205</v>
      </c>
      <c r="H180" s="137">
        <v>5728.1760000000004</v>
      </c>
      <c r="I180" s="138"/>
      <c r="J180" s="139">
        <f>ROUND(I180*H180,2)</f>
        <v>0</v>
      </c>
      <c r="K180" s="135" t="s">
        <v>206</v>
      </c>
      <c r="L180" s="33"/>
      <c r="M180" s="140" t="s">
        <v>3</v>
      </c>
      <c r="N180" s="141" t="s">
        <v>47</v>
      </c>
      <c r="P180" s="142">
        <f>O180*H180</f>
        <v>0</v>
      </c>
      <c r="Q180" s="142">
        <v>0.34499999999999997</v>
      </c>
      <c r="R180" s="142">
        <f>Q180*H180</f>
        <v>1976.22072</v>
      </c>
      <c r="S180" s="142">
        <v>0</v>
      </c>
      <c r="T180" s="143">
        <f>S180*H180</f>
        <v>0</v>
      </c>
      <c r="AR180" s="144" t="s">
        <v>207</v>
      </c>
      <c r="AT180" s="144" t="s">
        <v>202</v>
      </c>
      <c r="AU180" s="144" t="s">
        <v>85</v>
      </c>
      <c r="AY180" s="18" t="s">
        <v>201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83</v>
      </c>
      <c r="BK180" s="145">
        <f>ROUND(I180*H180,2)</f>
        <v>0</v>
      </c>
      <c r="BL180" s="18" t="s">
        <v>207</v>
      </c>
      <c r="BM180" s="144" t="s">
        <v>310</v>
      </c>
    </row>
    <row r="181" spans="2:65" s="1" customFormat="1">
      <c r="B181" s="33"/>
      <c r="D181" s="146" t="s">
        <v>209</v>
      </c>
      <c r="F181" s="147" t="s">
        <v>311</v>
      </c>
      <c r="I181" s="148"/>
      <c r="L181" s="33"/>
      <c r="M181" s="149"/>
      <c r="T181" s="53"/>
      <c r="AT181" s="18" t="s">
        <v>209</v>
      </c>
      <c r="AU181" s="18" t="s">
        <v>85</v>
      </c>
    </row>
    <row r="182" spans="2:65" s="12" customFormat="1">
      <c r="B182" s="150"/>
      <c r="D182" s="151" t="s">
        <v>211</v>
      </c>
      <c r="E182" s="152" t="s">
        <v>3</v>
      </c>
      <c r="F182" s="153" t="s">
        <v>312</v>
      </c>
      <c r="H182" s="152" t="s">
        <v>3</v>
      </c>
      <c r="I182" s="154"/>
      <c r="L182" s="150"/>
      <c r="M182" s="155"/>
      <c r="T182" s="156"/>
      <c r="AT182" s="152" t="s">
        <v>211</v>
      </c>
      <c r="AU182" s="152" t="s">
        <v>85</v>
      </c>
      <c r="AV182" s="12" t="s">
        <v>83</v>
      </c>
      <c r="AW182" s="12" t="s">
        <v>37</v>
      </c>
      <c r="AX182" s="12" t="s">
        <v>76</v>
      </c>
      <c r="AY182" s="152" t="s">
        <v>201</v>
      </c>
    </row>
    <row r="183" spans="2:65" s="12" customFormat="1">
      <c r="B183" s="150"/>
      <c r="D183" s="151" t="s">
        <v>211</v>
      </c>
      <c r="E183" s="152" t="s">
        <v>3</v>
      </c>
      <c r="F183" s="153" t="s">
        <v>269</v>
      </c>
      <c r="H183" s="152" t="s">
        <v>3</v>
      </c>
      <c r="I183" s="154"/>
      <c r="L183" s="150"/>
      <c r="M183" s="155"/>
      <c r="T183" s="156"/>
      <c r="AT183" s="152" t="s">
        <v>211</v>
      </c>
      <c r="AU183" s="152" t="s">
        <v>85</v>
      </c>
      <c r="AV183" s="12" t="s">
        <v>83</v>
      </c>
      <c r="AW183" s="12" t="s">
        <v>37</v>
      </c>
      <c r="AX183" s="12" t="s">
        <v>76</v>
      </c>
      <c r="AY183" s="152" t="s">
        <v>201</v>
      </c>
    </row>
    <row r="184" spans="2:65" s="12" customFormat="1">
      <c r="B184" s="150"/>
      <c r="D184" s="151" t="s">
        <v>211</v>
      </c>
      <c r="E184" s="152" t="s">
        <v>3</v>
      </c>
      <c r="F184" s="153" t="s">
        <v>313</v>
      </c>
      <c r="H184" s="152" t="s">
        <v>3</v>
      </c>
      <c r="I184" s="154"/>
      <c r="L184" s="150"/>
      <c r="M184" s="155"/>
      <c r="T184" s="156"/>
      <c r="AT184" s="152" t="s">
        <v>211</v>
      </c>
      <c r="AU184" s="152" t="s">
        <v>85</v>
      </c>
      <c r="AV184" s="12" t="s">
        <v>83</v>
      </c>
      <c r="AW184" s="12" t="s">
        <v>37</v>
      </c>
      <c r="AX184" s="12" t="s">
        <v>76</v>
      </c>
      <c r="AY184" s="152" t="s">
        <v>201</v>
      </c>
    </row>
    <row r="185" spans="2:65" s="13" customFormat="1">
      <c r="B185" s="157"/>
      <c r="D185" s="151" t="s">
        <v>211</v>
      </c>
      <c r="E185" s="158" t="s">
        <v>3</v>
      </c>
      <c r="F185" s="159" t="s">
        <v>314</v>
      </c>
      <c r="H185" s="160">
        <v>2758.875</v>
      </c>
      <c r="I185" s="161"/>
      <c r="L185" s="157"/>
      <c r="M185" s="162"/>
      <c r="T185" s="163"/>
      <c r="AT185" s="158" t="s">
        <v>211</v>
      </c>
      <c r="AU185" s="158" t="s">
        <v>85</v>
      </c>
      <c r="AV185" s="13" t="s">
        <v>85</v>
      </c>
      <c r="AW185" s="13" t="s">
        <v>37</v>
      </c>
      <c r="AX185" s="13" t="s">
        <v>76</v>
      </c>
      <c r="AY185" s="158" t="s">
        <v>201</v>
      </c>
    </row>
    <row r="186" spans="2:65" s="13" customFormat="1">
      <c r="B186" s="157"/>
      <c r="D186" s="151" t="s">
        <v>211</v>
      </c>
      <c r="E186" s="158" t="s">
        <v>3</v>
      </c>
      <c r="F186" s="159" t="s">
        <v>315</v>
      </c>
      <c r="H186" s="160">
        <v>2969.3009999999999</v>
      </c>
      <c r="I186" s="161"/>
      <c r="L186" s="157"/>
      <c r="M186" s="162"/>
      <c r="T186" s="163"/>
      <c r="AT186" s="158" t="s">
        <v>211</v>
      </c>
      <c r="AU186" s="158" t="s">
        <v>85</v>
      </c>
      <c r="AV186" s="13" t="s">
        <v>85</v>
      </c>
      <c r="AW186" s="13" t="s">
        <v>37</v>
      </c>
      <c r="AX186" s="13" t="s">
        <v>76</v>
      </c>
      <c r="AY186" s="158" t="s">
        <v>201</v>
      </c>
    </row>
    <row r="187" spans="2:65" s="14" customFormat="1">
      <c r="B187" s="164"/>
      <c r="D187" s="151" t="s">
        <v>211</v>
      </c>
      <c r="E187" s="165" t="s">
        <v>3</v>
      </c>
      <c r="F187" s="166" t="s">
        <v>214</v>
      </c>
      <c r="H187" s="167">
        <v>5728.1760000000004</v>
      </c>
      <c r="I187" s="168"/>
      <c r="L187" s="164"/>
      <c r="M187" s="169"/>
      <c r="T187" s="170"/>
      <c r="AT187" s="165" t="s">
        <v>211</v>
      </c>
      <c r="AU187" s="165" t="s">
        <v>85</v>
      </c>
      <c r="AV187" s="14" t="s">
        <v>207</v>
      </c>
      <c r="AW187" s="14" t="s">
        <v>37</v>
      </c>
      <c r="AX187" s="14" t="s">
        <v>83</v>
      </c>
      <c r="AY187" s="165" t="s">
        <v>201</v>
      </c>
    </row>
    <row r="188" spans="2:65" s="11" customFormat="1" ht="22.9" customHeight="1">
      <c r="B188" s="120"/>
      <c r="D188" s="121" t="s">
        <v>75</v>
      </c>
      <c r="E188" s="130" t="s">
        <v>316</v>
      </c>
      <c r="F188" s="130" t="s">
        <v>317</v>
      </c>
      <c r="I188" s="123"/>
      <c r="J188" s="131">
        <f>BK188</f>
        <v>0</v>
      </c>
      <c r="L188" s="120"/>
      <c r="M188" s="125"/>
      <c r="P188" s="126">
        <f>SUM(P189:P293)</f>
        <v>0</v>
      </c>
      <c r="R188" s="126">
        <f>SUM(R189:R293)</f>
        <v>26.888519679999995</v>
      </c>
      <c r="T188" s="127">
        <f>SUM(T189:T293)</f>
        <v>0</v>
      </c>
      <c r="AR188" s="121" t="s">
        <v>83</v>
      </c>
      <c r="AT188" s="128" t="s">
        <v>75</v>
      </c>
      <c r="AU188" s="128" t="s">
        <v>83</v>
      </c>
      <c r="AY188" s="121" t="s">
        <v>201</v>
      </c>
      <c r="BK188" s="129">
        <f>SUM(BK189:BK293)</f>
        <v>0</v>
      </c>
    </row>
    <row r="189" spans="2:65" s="1" customFormat="1" ht="16.5" customHeight="1">
      <c r="B189" s="132"/>
      <c r="C189" s="133" t="s">
        <v>318</v>
      </c>
      <c r="D189" s="133" t="s">
        <v>202</v>
      </c>
      <c r="E189" s="134" t="s">
        <v>319</v>
      </c>
      <c r="F189" s="135" t="s">
        <v>320</v>
      </c>
      <c r="G189" s="136" t="s">
        <v>217</v>
      </c>
      <c r="H189" s="137">
        <v>14.256</v>
      </c>
      <c r="I189" s="138"/>
      <c r="J189" s="139">
        <f>ROUND(I189*H189,2)</f>
        <v>0</v>
      </c>
      <c r="K189" s="135" t="s">
        <v>206</v>
      </c>
      <c r="L189" s="33"/>
      <c r="M189" s="140" t="s">
        <v>3</v>
      </c>
      <c r="N189" s="141" t="s">
        <v>47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207</v>
      </c>
      <c r="AT189" s="144" t="s">
        <v>202</v>
      </c>
      <c r="AU189" s="144" t="s">
        <v>85</v>
      </c>
      <c r="AY189" s="18" t="s">
        <v>201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83</v>
      </c>
      <c r="BK189" s="145">
        <f>ROUND(I189*H189,2)</f>
        <v>0</v>
      </c>
      <c r="BL189" s="18" t="s">
        <v>207</v>
      </c>
      <c r="BM189" s="144" t="s">
        <v>321</v>
      </c>
    </row>
    <row r="190" spans="2:65" s="1" customFormat="1">
      <c r="B190" s="33"/>
      <c r="D190" s="146" t="s">
        <v>209</v>
      </c>
      <c r="F190" s="147" t="s">
        <v>322</v>
      </c>
      <c r="I190" s="148"/>
      <c r="L190" s="33"/>
      <c r="M190" s="149"/>
      <c r="T190" s="53"/>
      <c r="AT190" s="18" t="s">
        <v>209</v>
      </c>
      <c r="AU190" s="18" t="s">
        <v>85</v>
      </c>
    </row>
    <row r="191" spans="2:65" s="12" customFormat="1">
      <c r="B191" s="150"/>
      <c r="D191" s="151" t="s">
        <v>211</v>
      </c>
      <c r="E191" s="152" t="s">
        <v>3</v>
      </c>
      <c r="F191" s="153" t="s">
        <v>323</v>
      </c>
      <c r="H191" s="152" t="s">
        <v>3</v>
      </c>
      <c r="I191" s="154"/>
      <c r="L191" s="150"/>
      <c r="M191" s="155"/>
      <c r="T191" s="156"/>
      <c r="AT191" s="152" t="s">
        <v>211</v>
      </c>
      <c r="AU191" s="152" t="s">
        <v>85</v>
      </c>
      <c r="AV191" s="12" t="s">
        <v>83</v>
      </c>
      <c r="AW191" s="12" t="s">
        <v>37</v>
      </c>
      <c r="AX191" s="12" t="s">
        <v>76</v>
      </c>
      <c r="AY191" s="152" t="s">
        <v>201</v>
      </c>
    </row>
    <row r="192" spans="2:65" s="12" customFormat="1">
      <c r="B192" s="150"/>
      <c r="D192" s="151" t="s">
        <v>211</v>
      </c>
      <c r="E192" s="152" t="s">
        <v>3</v>
      </c>
      <c r="F192" s="153" t="s">
        <v>324</v>
      </c>
      <c r="H192" s="152" t="s">
        <v>3</v>
      </c>
      <c r="I192" s="154"/>
      <c r="L192" s="150"/>
      <c r="M192" s="155"/>
      <c r="T192" s="156"/>
      <c r="AT192" s="152" t="s">
        <v>211</v>
      </c>
      <c r="AU192" s="152" t="s">
        <v>85</v>
      </c>
      <c r="AV192" s="12" t="s">
        <v>83</v>
      </c>
      <c r="AW192" s="12" t="s">
        <v>37</v>
      </c>
      <c r="AX192" s="12" t="s">
        <v>76</v>
      </c>
      <c r="AY192" s="152" t="s">
        <v>201</v>
      </c>
    </row>
    <row r="193" spans="2:65" s="13" customFormat="1">
      <c r="B193" s="157"/>
      <c r="D193" s="151" t="s">
        <v>211</v>
      </c>
      <c r="E193" s="158" t="s">
        <v>3</v>
      </c>
      <c r="F193" s="159" t="s">
        <v>325</v>
      </c>
      <c r="H193" s="160">
        <v>7.1280000000000001</v>
      </c>
      <c r="I193" s="161"/>
      <c r="L193" s="157"/>
      <c r="M193" s="162"/>
      <c r="T193" s="163"/>
      <c r="AT193" s="158" t="s">
        <v>211</v>
      </c>
      <c r="AU193" s="158" t="s">
        <v>85</v>
      </c>
      <c r="AV193" s="13" t="s">
        <v>85</v>
      </c>
      <c r="AW193" s="13" t="s">
        <v>37</v>
      </c>
      <c r="AX193" s="13" t="s">
        <v>76</v>
      </c>
      <c r="AY193" s="158" t="s">
        <v>201</v>
      </c>
    </row>
    <row r="194" spans="2:65" s="13" customFormat="1">
      <c r="B194" s="157"/>
      <c r="D194" s="151" t="s">
        <v>211</v>
      </c>
      <c r="E194" s="158" t="s">
        <v>3</v>
      </c>
      <c r="F194" s="159" t="s">
        <v>326</v>
      </c>
      <c r="H194" s="160">
        <v>7.1280000000000001</v>
      </c>
      <c r="I194" s="161"/>
      <c r="L194" s="157"/>
      <c r="M194" s="162"/>
      <c r="T194" s="163"/>
      <c r="AT194" s="158" t="s">
        <v>211</v>
      </c>
      <c r="AU194" s="158" t="s">
        <v>85</v>
      </c>
      <c r="AV194" s="13" t="s">
        <v>85</v>
      </c>
      <c r="AW194" s="13" t="s">
        <v>37</v>
      </c>
      <c r="AX194" s="13" t="s">
        <v>76</v>
      </c>
      <c r="AY194" s="158" t="s">
        <v>201</v>
      </c>
    </row>
    <row r="195" spans="2:65" s="14" customFormat="1">
      <c r="B195" s="164"/>
      <c r="D195" s="151" t="s">
        <v>211</v>
      </c>
      <c r="E195" s="165" t="s">
        <v>3</v>
      </c>
      <c r="F195" s="166" t="s">
        <v>214</v>
      </c>
      <c r="H195" s="167">
        <v>14.256</v>
      </c>
      <c r="I195" s="168"/>
      <c r="L195" s="164"/>
      <c r="M195" s="169"/>
      <c r="T195" s="170"/>
      <c r="AT195" s="165" t="s">
        <v>211</v>
      </c>
      <c r="AU195" s="165" t="s">
        <v>85</v>
      </c>
      <c r="AV195" s="14" t="s">
        <v>207</v>
      </c>
      <c r="AW195" s="14" t="s">
        <v>37</v>
      </c>
      <c r="AX195" s="14" t="s">
        <v>83</v>
      </c>
      <c r="AY195" s="165" t="s">
        <v>201</v>
      </c>
    </row>
    <row r="196" spans="2:65" s="1" customFormat="1" ht="16.5" customHeight="1">
      <c r="B196" s="132"/>
      <c r="C196" s="133" t="s">
        <v>327</v>
      </c>
      <c r="D196" s="133" t="s">
        <v>202</v>
      </c>
      <c r="E196" s="134" t="s">
        <v>328</v>
      </c>
      <c r="F196" s="135" t="s">
        <v>329</v>
      </c>
      <c r="G196" s="136" t="s">
        <v>205</v>
      </c>
      <c r="H196" s="137">
        <v>47.52</v>
      </c>
      <c r="I196" s="138"/>
      <c r="J196" s="139">
        <f>ROUND(I196*H196,2)</f>
        <v>0</v>
      </c>
      <c r="K196" s="135" t="s">
        <v>206</v>
      </c>
      <c r="L196" s="33"/>
      <c r="M196" s="140" t="s">
        <v>3</v>
      </c>
      <c r="N196" s="141" t="s">
        <v>47</v>
      </c>
      <c r="P196" s="142">
        <f>O196*H196</f>
        <v>0</v>
      </c>
      <c r="Q196" s="142">
        <v>6.9999999999999999E-4</v>
      </c>
      <c r="R196" s="142">
        <f>Q196*H196</f>
        <v>3.3264000000000002E-2</v>
      </c>
      <c r="S196" s="142">
        <v>0</v>
      </c>
      <c r="T196" s="143">
        <f>S196*H196</f>
        <v>0</v>
      </c>
      <c r="AR196" s="144" t="s">
        <v>207</v>
      </c>
      <c r="AT196" s="144" t="s">
        <v>202</v>
      </c>
      <c r="AU196" s="144" t="s">
        <v>85</v>
      </c>
      <c r="AY196" s="18" t="s">
        <v>201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83</v>
      </c>
      <c r="BK196" s="145">
        <f>ROUND(I196*H196,2)</f>
        <v>0</v>
      </c>
      <c r="BL196" s="18" t="s">
        <v>207</v>
      </c>
      <c r="BM196" s="144" t="s">
        <v>330</v>
      </c>
    </row>
    <row r="197" spans="2:65" s="1" customFormat="1">
      <c r="B197" s="33"/>
      <c r="D197" s="146" t="s">
        <v>209</v>
      </c>
      <c r="F197" s="147" t="s">
        <v>331</v>
      </c>
      <c r="I197" s="148"/>
      <c r="L197" s="33"/>
      <c r="M197" s="149"/>
      <c r="T197" s="53"/>
      <c r="AT197" s="18" t="s">
        <v>209</v>
      </c>
      <c r="AU197" s="18" t="s">
        <v>85</v>
      </c>
    </row>
    <row r="198" spans="2:65" s="12" customFormat="1">
      <c r="B198" s="150"/>
      <c r="D198" s="151" t="s">
        <v>211</v>
      </c>
      <c r="E198" s="152" t="s">
        <v>3</v>
      </c>
      <c r="F198" s="153" t="s">
        <v>332</v>
      </c>
      <c r="H198" s="152" t="s">
        <v>3</v>
      </c>
      <c r="I198" s="154"/>
      <c r="L198" s="150"/>
      <c r="M198" s="155"/>
      <c r="T198" s="156"/>
      <c r="AT198" s="152" t="s">
        <v>211</v>
      </c>
      <c r="AU198" s="152" t="s">
        <v>85</v>
      </c>
      <c r="AV198" s="12" t="s">
        <v>83</v>
      </c>
      <c r="AW198" s="12" t="s">
        <v>37</v>
      </c>
      <c r="AX198" s="12" t="s">
        <v>76</v>
      </c>
      <c r="AY198" s="152" t="s">
        <v>201</v>
      </c>
    </row>
    <row r="199" spans="2:65" s="13" customFormat="1">
      <c r="B199" s="157"/>
      <c r="D199" s="151" t="s">
        <v>211</v>
      </c>
      <c r="E199" s="158" t="s">
        <v>3</v>
      </c>
      <c r="F199" s="159" t="s">
        <v>333</v>
      </c>
      <c r="H199" s="160">
        <v>23.76</v>
      </c>
      <c r="I199" s="161"/>
      <c r="L199" s="157"/>
      <c r="M199" s="162"/>
      <c r="T199" s="163"/>
      <c r="AT199" s="158" t="s">
        <v>211</v>
      </c>
      <c r="AU199" s="158" t="s">
        <v>85</v>
      </c>
      <c r="AV199" s="13" t="s">
        <v>85</v>
      </c>
      <c r="AW199" s="13" t="s">
        <v>37</v>
      </c>
      <c r="AX199" s="13" t="s">
        <v>76</v>
      </c>
      <c r="AY199" s="158" t="s">
        <v>201</v>
      </c>
    </row>
    <row r="200" spans="2:65" s="13" customFormat="1">
      <c r="B200" s="157"/>
      <c r="D200" s="151" t="s">
        <v>211</v>
      </c>
      <c r="E200" s="158" t="s">
        <v>3</v>
      </c>
      <c r="F200" s="159" t="s">
        <v>334</v>
      </c>
      <c r="H200" s="160">
        <v>23.76</v>
      </c>
      <c r="I200" s="161"/>
      <c r="L200" s="157"/>
      <c r="M200" s="162"/>
      <c r="T200" s="163"/>
      <c r="AT200" s="158" t="s">
        <v>211</v>
      </c>
      <c r="AU200" s="158" t="s">
        <v>85</v>
      </c>
      <c r="AV200" s="13" t="s">
        <v>85</v>
      </c>
      <c r="AW200" s="13" t="s">
        <v>37</v>
      </c>
      <c r="AX200" s="13" t="s">
        <v>76</v>
      </c>
      <c r="AY200" s="158" t="s">
        <v>201</v>
      </c>
    </row>
    <row r="201" spans="2:65" s="14" customFormat="1">
      <c r="B201" s="164"/>
      <c r="D201" s="151" t="s">
        <v>211</v>
      </c>
      <c r="E201" s="165" t="s">
        <v>3</v>
      </c>
      <c r="F201" s="166" t="s">
        <v>214</v>
      </c>
      <c r="H201" s="167">
        <v>47.52</v>
      </c>
      <c r="I201" s="168"/>
      <c r="L201" s="164"/>
      <c r="M201" s="169"/>
      <c r="T201" s="170"/>
      <c r="AT201" s="165" t="s">
        <v>211</v>
      </c>
      <c r="AU201" s="165" t="s">
        <v>85</v>
      </c>
      <c r="AV201" s="14" t="s">
        <v>207</v>
      </c>
      <c r="AW201" s="14" t="s">
        <v>37</v>
      </c>
      <c r="AX201" s="14" t="s">
        <v>83</v>
      </c>
      <c r="AY201" s="165" t="s">
        <v>201</v>
      </c>
    </row>
    <row r="202" spans="2:65" s="1" customFormat="1" ht="24.2" customHeight="1">
      <c r="B202" s="132"/>
      <c r="C202" s="133" t="s">
        <v>9</v>
      </c>
      <c r="D202" s="133" t="s">
        <v>202</v>
      </c>
      <c r="E202" s="134" t="s">
        <v>335</v>
      </c>
      <c r="F202" s="135" t="s">
        <v>336</v>
      </c>
      <c r="G202" s="136" t="s">
        <v>205</v>
      </c>
      <c r="H202" s="137">
        <v>47.52</v>
      </c>
      <c r="I202" s="138"/>
      <c r="J202" s="139">
        <f>ROUND(I202*H202,2)</f>
        <v>0</v>
      </c>
      <c r="K202" s="135" t="s">
        <v>206</v>
      </c>
      <c r="L202" s="33"/>
      <c r="M202" s="140" t="s">
        <v>3</v>
      </c>
      <c r="N202" s="141" t="s">
        <v>47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207</v>
      </c>
      <c r="AT202" s="144" t="s">
        <v>202</v>
      </c>
      <c r="AU202" s="144" t="s">
        <v>85</v>
      </c>
      <c r="AY202" s="18" t="s">
        <v>201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83</v>
      </c>
      <c r="BK202" s="145">
        <f>ROUND(I202*H202,2)</f>
        <v>0</v>
      </c>
      <c r="BL202" s="18" t="s">
        <v>207</v>
      </c>
      <c r="BM202" s="144" t="s">
        <v>337</v>
      </c>
    </row>
    <row r="203" spans="2:65" s="1" customFormat="1">
      <c r="B203" s="33"/>
      <c r="D203" s="146" t="s">
        <v>209</v>
      </c>
      <c r="F203" s="147" t="s">
        <v>338</v>
      </c>
      <c r="I203" s="148"/>
      <c r="L203" s="33"/>
      <c r="M203" s="149"/>
      <c r="T203" s="53"/>
      <c r="AT203" s="18" t="s">
        <v>209</v>
      </c>
      <c r="AU203" s="18" t="s">
        <v>85</v>
      </c>
    </row>
    <row r="204" spans="2:65" s="12" customFormat="1">
      <c r="B204" s="150"/>
      <c r="D204" s="151" t="s">
        <v>211</v>
      </c>
      <c r="E204" s="152" t="s">
        <v>3</v>
      </c>
      <c r="F204" s="153" t="s">
        <v>332</v>
      </c>
      <c r="H204" s="152" t="s">
        <v>3</v>
      </c>
      <c r="I204" s="154"/>
      <c r="L204" s="150"/>
      <c r="M204" s="155"/>
      <c r="T204" s="156"/>
      <c r="AT204" s="152" t="s">
        <v>211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201</v>
      </c>
    </row>
    <row r="205" spans="2:65" s="13" customFormat="1">
      <c r="B205" s="157"/>
      <c r="D205" s="151" t="s">
        <v>211</v>
      </c>
      <c r="E205" s="158" t="s">
        <v>3</v>
      </c>
      <c r="F205" s="159" t="s">
        <v>339</v>
      </c>
      <c r="H205" s="160">
        <v>47.52</v>
      </c>
      <c r="I205" s="161"/>
      <c r="L205" s="157"/>
      <c r="M205" s="162"/>
      <c r="T205" s="163"/>
      <c r="AT205" s="158" t="s">
        <v>211</v>
      </c>
      <c r="AU205" s="158" t="s">
        <v>85</v>
      </c>
      <c r="AV205" s="13" t="s">
        <v>85</v>
      </c>
      <c r="AW205" s="13" t="s">
        <v>37</v>
      </c>
      <c r="AX205" s="13" t="s">
        <v>76</v>
      </c>
      <c r="AY205" s="158" t="s">
        <v>201</v>
      </c>
    </row>
    <row r="206" spans="2:65" s="14" customFormat="1">
      <c r="B206" s="164"/>
      <c r="D206" s="151" t="s">
        <v>211</v>
      </c>
      <c r="E206" s="165" t="s">
        <v>3</v>
      </c>
      <c r="F206" s="166" t="s">
        <v>214</v>
      </c>
      <c r="H206" s="167">
        <v>47.52</v>
      </c>
      <c r="I206" s="168"/>
      <c r="L206" s="164"/>
      <c r="M206" s="169"/>
      <c r="T206" s="170"/>
      <c r="AT206" s="165" t="s">
        <v>211</v>
      </c>
      <c r="AU206" s="165" t="s">
        <v>85</v>
      </c>
      <c r="AV206" s="14" t="s">
        <v>207</v>
      </c>
      <c r="AW206" s="14" t="s">
        <v>37</v>
      </c>
      <c r="AX206" s="14" t="s">
        <v>83</v>
      </c>
      <c r="AY206" s="165" t="s">
        <v>201</v>
      </c>
    </row>
    <row r="207" spans="2:65" s="1" customFormat="1" ht="21.75" customHeight="1">
      <c r="B207" s="132"/>
      <c r="C207" s="133" t="s">
        <v>340</v>
      </c>
      <c r="D207" s="133" t="s">
        <v>202</v>
      </c>
      <c r="E207" s="134" t="s">
        <v>341</v>
      </c>
      <c r="F207" s="135" t="s">
        <v>342</v>
      </c>
      <c r="G207" s="136" t="s">
        <v>217</v>
      </c>
      <c r="H207" s="137">
        <v>14.256</v>
      </c>
      <c r="I207" s="138"/>
      <c r="J207" s="139">
        <f>ROUND(I207*H207,2)</f>
        <v>0</v>
      </c>
      <c r="K207" s="135" t="s">
        <v>206</v>
      </c>
      <c r="L207" s="33"/>
      <c r="M207" s="140" t="s">
        <v>3</v>
      </c>
      <c r="N207" s="141" t="s">
        <v>47</v>
      </c>
      <c r="P207" s="142">
        <f>O207*H207</f>
        <v>0</v>
      </c>
      <c r="Q207" s="142">
        <v>4.6000000000000001E-4</v>
      </c>
      <c r="R207" s="142">
        <f>Q207*H207</f>
        <v>6.5577600000000002E-3</v>
      </c>
      <c r="S207" s="142">
        <v>0</v>
      </c>
      <c r="T207" s="143">
        <f>S207*H207</f>
        <v>0</v>
      </c>
      <c r="AR207" s="144" t="s">
        <v>207</v>
      </c>
      <c r="AT207" s="144" t="s">
        <v>202</v>
      </c>
      <c r="AU207" s="144" t="s">
        <v>85</v>
      </c>
      <c r="AY207" s="18" t="s">
        <v>201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83</v>
      </c>
      <c r="BK207" s="145">
        <f>ROUND(I207*H207,2)</f>
        <v>0</v>
      </c>
      <c r="BL207" s="18" t="s">
        <v>207</v>
      </c>
      <c r="BM207" s="144" t="s">
        <v>343</v>
      </c>
    </row>
    <row r="208" spans="2:65" s="1" customFormat="1">
      <c r="B208" s="33"/>
      <c r="D208" s="146" t="s">
        <v>209</v>
      </c>
      <c r="F208" s="147" t="s">
        <v>344</v>
      </c>
      <c r="I208" s="148"/>
      <c r="L208" s="33"/>
      <c r="M208" s="149"/>
      <c r="T208" s="53"/>
      <c r="AT208" s="18" t="s">
        <v>209</v>
      </c>
      <c r="AU208" s="18" t="s">
        <v>85</v>
      </c>
    </row>
    <row r="209" spans="2:65" s="12" customFormat="1">
      <c r="B209" s="150"/>
      <c r="D209" s="151" t="s">
        <v>211</v>
      </c>
      <c r="E209" s="152" t="s">
        <v>3</v>
      </c>
      <c r="F209" s="153" t="s">
        <v>345</v>
      </c>
      <c r="H209" s="152" t="s">
        <v>3</v>
      </c>
      <c r="I209" s="154"/>
      <c r="L209" s="150"/>
      <c r="M209" s="155"/>
      <c r="T209" s="156"/>
      <c r="AT209" s="152" t="s">
        <v>211</v>
      </c>
      <c r="AU209" s="152" t="s">
        <v>85</v>
      </c>
      <c r="AV209" s="12" t="s">
        <v>83</v>
      </c>
      <c r="AW209" s="12" t="s">
        <v>37</v>
      </c>
      <c r="AX209" s="12" t="s">
        <v>76</v>
      </c>
      <c r="AY209" s="152" t="s">
        <v>201</v>
      </c>
    </row>
    <row r="210" spans="2:65" s="13" customFormat="1">
      <c r="B210" s="157"/>
      <c r="D210" s="151" t="s">
        <v>211</v>
      </c>
      <c r="E210" s="158" t="s">
        <v>3</v>
      </c>
      <c r="F210" s="159" t="s">
        <v>346</v>
      </c>
      <c r="H210" s="160">
        <v>14.256</v>
      </c>
      <c r="I210" s="161"/>
      <c r="L210" s="157"/>
      <c r="M210" s="162"/>
      <c r="T210" s="163"/>
      <c r="AT210" s="158" t="s">
        <v>211</v>
      </c>
      <c r="AU210" s="158" t="s">
        <v>85</v>
      </c>
      <c r="AV210" s="13" t="s">
        <v>85</v>
      </c>
      <c r="AW210" s="13" t="s">
        <v>37</v>
      </c>
      <c r="AX210" s="13" t="s">
        <v>76</v>
      </c>
      <c r="AY210" s="158" t="s">
        <v>201</v>
      </c>
    </row>
    <row r="211" spans="2:65" s="14" customFormat="1">
      <c r="B211" s="164"/>
      <c r="D211" s="151" t="s">
        <v>211</v>
      </c>
      <c r="E211" s="165" t="s">
        <v>3</v>
      </c>
      <c r="F211" s="166" t="s">
        <v>214</v>
      </c>
      <c r="H211" s="167">
        <v>14.256</v>
      </c>
      <c r="I211" s="168"/>
      <c r="L211" s="164"/>
      <c r="M211" s="169"/>
      <c r="T211" s="170"/>
      <c r="AT211" s="165" t="s">
        <v>211</v>
      </c>
      <c r="AU211" s="165" t="s">
        <v>85</v>
      </c>
      <c r="AV211" s="14" t="s">
        <v>207</v>
      </c>
      <c r="AW211" s="14" t="s">
        <v>37</v>
      </c>
      <c r="AX211" s="14" t="s">
        <v>83</v>
      </c>
      <c r="AY211" s="165" t="s">
        <v>201</v>
      </c>
    </row>
    <row r="212" spans="2:65" s="1" customFormat="1" ht="24.2" customHeight="1">
      <c r="B212" s="132"/>
      <c r="C212" s="133" t="s">
        <v>347</v>
      </c>
      <c r="D212" s="133" t="s">
        <v>202</v>
      </c>
      <c r="E212" s="134" t="s">
        <v>348</v>
      </c>
      <c r="F212" s="135" t="s">
        <v>349</v>
      </c>
      <c r="G212" s="136" t="s">
        <v>217</v>
      </c>
      <c r="H212" s="137">
        <v>14.256</v>
      </c>
      <c r="I212" s="138"/>
      <c r="J212" s="139">
        <f>ROUND(I212*H212,2)</f>
        <v>0</v>
      </c>
      <c r="K212" s="135" t="s">
        <v>206</v>
      </c>
      <c r="L212" s="33"/>
      <c r="M212" s="140" t="s">
        <v>3</v>
      </c>
      <c r="N212" s="141" t="s">
        <v>47</v>
      </c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AR212" s="144" t="s">
        <v>207</v>
      </c>
      <c r="AT212" s="144" t="s">
        <v>202</v>
      </c>
      <c r="AU212" s="144" t="s">
        <v>85</v>
      </c>
      <c r="AY212" s="18" t="s">
        <v>201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8" t="s">
        <v>83</v>
      </c>
      <c r="BK212" s="145">
        <f>ROUND(I212*H212,2)</f>
        <v>0</v>
      </c>
      <c r="BL212" s="18" t="s">
        <v>207</v>
      </c>
      <c r="BM212" s="144" t="s">
        <v>350</v>
      </c>
    </row>
    <row r="213" spans="2:65" s="1" customFormat="1">
      <c r="B213" s="33"/>
      <c r="D213" s="146" t="s">
        <v>209</v>
      </c>
      <c r="F213" s="147" t="s">
        <v>351</v>
      </c>
      <c r="I213" s="148"/>
      <c r="L213" s="33"/>
      <c r="M213" s="149"/>
      <c r="T213" s="53"/>
      <c r="AT213" s="18" t="s">
        <v>209</v>
      </c>
      <c r="AU213" s="18" t="s">
        <v>85</v>
      </c>
    </row>
    <row r="214" spans="2:65" s="12" customFormat="1">
      <c r="B214" s="150"/>
      <c r="D214" s="151" t="s">
        <v>211</v>
      </c>
      <c r="E214" s="152" t="s">
        <v>3</v>
      </c>
      <c r="F214" s="153" t="s">
        <v>345</v>
      </c>
      <c r="H214" s="152" t="s">
        <v>3</v>
      </c>
      <c r="I214" s="154"/>
      <c r="L214" s="150"/>
      <c r="M214" s="155"/>
      <c r="T214" s="156"/>
      <c r="AT214" s="152" t="s">
        <v>211</v>
      </c>
      <c r="AU214" s="152" t="s">
        <v>85</v>
      </c>
      <c r="AV214" s="12" t="s">
        <v>83</v>
      </c>
      <c r="AW214" s="12" t="s">
        <v>37</v>
      </c>
      <c r="AX214" s="12" t="s">
        <v>76</v>
      </c>
      <c r="AY214" s="152" t="s">
        <v>201</v>
      </c>
    </row>
    <row r="215" spans="2:65" s="13" customFormat="1">
      <c r="B215" s="157"/>
      <c r="D215" s="151" t="s">
        <v>211</v>
      </c>
      <c r="E215" s="158" t="s">
        <v>3</v>
      </c>
      <c r="F215" s="159" t="s">
        <v>346</v>
      </c>
      <c r="H215" s="160">
        <v>14.256</v>
      </c>
      <c r="I215" s="161"/>
      <c r="L215" s="157"/>
      <c r="M215" s="162"/>
      <c r="T215" s="163"/>
      <c r="AT215" s="158" t="s">
        <v>211</v>
      </c>
      <c r="AU215" s="158" t="s">
        <v>85</v>
      </c>
      <c r="AV215" s="13" t="s">
        <v>85</v>
      </c>
      <c r="AW215" s="13" t="s">
        <v>37</v>
      </c>
      <c r="AX215" s="13" t="s">
        <v>76</v>
      </c>
      <c r="AY215" s="158" t="s">
        <v>201</v>
      </c>
    </row>
    <row r="216" spans="2:65" s="14" customFormat="1">
      <c r="B216" s="164"/>
      <c r="D216" s="151" t="s">
        <v>211</v>
      </c>
      <c r="E216" s="165" t="s">
        <v>3</v>
      </c>
      <c r="F216" s="166" t="s">
        <v>214</v>
      </c>
      <c r="H216" s="167">
        <v>14.256</v>
      </c>
      <c r="I216" s="168"/>
      <c r="L216" s="164"/>
      <c r="M216" s="169"/>
      <c r="T216" s="170"/>
      <c r="AT216" s="165" t="s">
        <v>211</v>
      </c>
      <c r="AU216" s="165" t="s">
        <v>85</v>
      </c>
      <c r="AV216" s="14" t="s">
        <v>207</v>
      </c>
      <c r="AW216" s="14" t="s">
        <v>37</v>
      </c>
      <c r="AX216" s="14" t="s">
        <v>83</v>
      </c>
      <c r="AY216" s="165" t="s">
        <v>201</v>
      </c>
    </row>
    <row r="217" spans="2:65" s="1" customFormat="1" ht="37.9" customHeight="1">
      <c r="B217" s="132"/>
      <c r="C217" s="133" t="s">
        <v>352</v>
      </c>
      <c r="D217" s="133" t="s">
        <v>202</v>
      </c>
      <c r="E217" s="134" t="s">
        <v>248</v>
      </c>
      <c r="F217" s="135" t="s">
        <v>249</v>
      </c>
      <c r="G217" s="136" t="s">
        <v>217</v>
      </c>
      <c r="H217" s="137">
        <v>14.256</v>
      </c>
      <c r="I217" s="138"/>
      <c r="J217" s="139">
        <f>ROUND(I217*H217,2)</f>
        <v>0</v>
      </c>
      <c r="K217" s="135" t="s">
        <v>206</v>
      </c>
      <c r="L217" s="33"/>
      <c r="M217" s="140" t="s">
        <v>3</v>
      </c>
      <c r="N217" s="141" t="s">
        <v>47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207</v>
      </c>
      <c r="AT217" s="144" t="s">
        <v>202</v>
      </c>
      <c r="AU217" s="144" t="s">
        <v>85</v>
      </c>
      <c r="AY217" s="18" t="s">
        <v>201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8" t="s">
        <v>83</v>
      </c>
      <c r="BK217" s="145">
        <f>ROUND(I217*H217,2)</f>
        <v>0</v>
      </c>
      <c r="BL217" s="18" t="s">
        <v>207</v>
      </c>
      <c r="BM217" s="144" t="s">
        <v>353</v>
      </c>
    </row>
    <row r="218" spans="2:65" s="1" customFormat="1">
      <c r="B218" s="33"/>
      <c r="D218" s="146" t="s">
        <v>209</v>
      </c>
      <c r="F218" s="147" t="s">
        <v>251</v>
      </c>
      <c r="I218" s="148"/>
      <c r="L218" s="33"/>
      <c r="M218" s="149"/>
      <c r="T218" s="53"/>
      <c r="AT218" s="18" t="s">
        <v>209</v>
      </c>
      <c r="AU218" s="18" t="s">
        <v>85</v>
      </c>
    </row>
    <row r="219" spans="2:65" s="12" customFormat="1">
      <c r="B219" s="150"/>
      <c r="D219" s="151" t="s">
        <v>211</v>
      </c>
      <c r="E219" s="152" t="s">
        <v>3</v>
      </c>
      <c r="F219" s="153" t="s">
        <v>252</v>
      </c>
      <c r="H219" s="152" t="s">
        <v>3</v>
      </c>
      <c r="I219" s="154"/>
      <c r="L219" s="150"/>
      <c r="M219" s="155"/>
      <c r="T219" s="156"/>
      <c r="AT219" s="152" t="s">
        <v>211</v>
      </c>
      <c r="AU219" s="152" t="s">
        <v>85</v>
      </c>
      <c r="AV219" s="12" t="s">
        <v>83</v>
      </c>
      <c r="AW219" s="12" t="s">
        <v>37</v>
      </c>
      <c r="AX219" s="12" t="s">
        <v>76</v>
      </c>
      <c r="AY219" s="152" t="s">
        <v>201</v>
      </c>
    </row>
    <row r="220" spans="2:65" s="12" customFormat="1">
      <c r="B220" s="150"/>
      <c r="D220" s="151" t="s">
        <v>211</v>
      </c>
      <c r="E220" s="152" t="s">
        <v>3</v>
      </c>
      <c r="F220" s="153" t="s">
        <v>253</v>
      </c>
      <c r="H220" s="152" t="s">
        <v>3</v>
      </c>
      <c r="I220" s="154"/>
      <c r="L220" s="150"/>
      <c r="M220" s="155"/>
      <c r="T220" s="156"/>
      <c r="AT220" s="152" t="s">
        <v>211</v>
      </c>
      <c r="AU220" s="152" t="s">
        <v>85</v>
      </c>
      <c r="AV220" s="12" t="s">
        <v>83</v>
      </c>
      <c r="AW220" s="12" t="s">
        <v>37</v>
      </c>
      <c r="AX220" s="12" t="s">
        <v>76</v>
      </c>
      <c r="AY220" s="152" t="s">
        <v>201</v>
      </c>
    </row>
    <row r="221" spans="2:65" s="13" customFormat="1">
      <c r="B221" s="157"/>
      <c r="D221" s="151" t="s">
        <v>211</v>
      </c>
      <c r="E221" s="158" t="s">
        <v>3</v>
      </c>
      <c r="F221" s="159" t="s">
        <v>346</v>
      </c>
      <c r="H221" s="160">
        <v>14.256</v>
      </c>
      <c r="I221" s="161"/>
      <c r="L221" s="157"/>
      <c r="M221" s="162"/>
      <c r="T221" s="163"/>
      <c r="AT221" s="158" t="s">
        <v>211</v>
      </c>
      <c r="AU221" s="158" t="s">
        <v>85</v>
      </c>
      <c r="AV221" s="13" t="s">
        <v>85</v>
      </c>
      <c r="AW221" s="13" t="s">
        <v>37</v>
      </c>
      <c r="AX221" s="13" t="s">
        <v>76</v>
      </c>
      <c r="AY221" s="158" t="s">
        <v>201</v>
      </c>
    </row>
    <row r="222" spans="2:65" s="14" customFormat="1">
      <c r="B222" s="164"/>
      <c r="D222" s="151" t="s">
        <v>211</v>
      </c>
      <c r="E222" s="165" t="s">
        <v>3</v>
      </c>
      <c r="F222" s="166" t="s">
        <v>214</v>
      </c>
      <c r="H222" s="167">
        <v>14.256</v>
      </c>
      <c r="I222" s="168"/>
      <c r="L222" s="164"/>
      <c r="M222" s="169"/>
      <c r="T222" s="170"/>
      <c r="AT222" s="165" t="s">
        <v>211</v>
      </c>
      <c r="AU222" s="165" t="s">
        <v>85</v>
      </c>
      <c r="AV222" s="14" t="s">
        <v>207</v>
      </c>
      <c r="AW222" s="14" t="s">
        <v>37</v>
      </c>
      <c r="AX222" s="14" t="s">
        <v>83</v>
      </c>
      <c r="AY222" s="165" t="s">
        <v>201</v>
      </c>
    </row>
    <row r="223" spans="2:65" s="1" customFormat="1" ht="24.2" customHeight="1">
      <c r="B223" s="132"/>
      <c r="C223" s="133" t="s">
        <v>354</v>
      </c>
      <c r="D223" s="133" t="s">
        <v>202</v>
      </c>
      <c r="E223" s="134" t="s">
        <v>293</v>
      </c>
      <c r="F223" s="135" t="s">
        <v>294</v>
      </c>
      <c r="G223" s="136" t="s">
        <v>217</v>
      </c>
      <c r="H223" s="137">
        <v>14.256</v>
      </c>
      <c r="I223" s="138"/>
      <c r="J223" s="139">
        <f>ROUND(I223*H223,2)</f>
        <v>0</v>
      </c>
      <c r="K223" s="135" t="s">
        <v>206</v>
      </c>
      <c r="L223" s="33"/>
      <c r="M223" s="140" t="s">
        <v>3</v>
      </c>
      <c r="N223" s="141" t="s">
        <v>47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207</v>
      </c>
      <c r="AT223" s="144" t="s">
        <v>202</v>
      </c>
      <c r="AU223" s="144" t="s">
        <v>85</v>
      </c>
      <c r="AY223" s="18" t="s">
        <v>201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8" t="s">
        <v>83</v>
      </c>
      <c r="BK223" s="145">
        <f>ROUND(I223*H223,2)</f>
        <v>0</v>
      </c>
      <c r="BL223" s="18" t="s">
        <v>207</v>
      </c>
      <c r="BM223" s="144" t="s">
        <v>355</v>
      </c>
    </row>
    <row r="224" spans="2:65" s="1" customFormat="1">
      <c r="B224" s="33"/>
      <c r="D224" s="146" t="s">
        <v>209</v>
      </c>
      <c r="F224" s="147" t="s">
        <v>296</v>
      </c>
      <c r="I224" s="148"/>
      <c r="L224" s="33"/>
      <c r="M224" s="149"/>
      <c r="T224" s="53"/>
      <c r="AT224" s="18" t="s">
        <v>209</v>
      </c>
      <c r="AU224" s="18" t="s">
        <v>85</v>
      </c>
    </row>
    <row r="225" spans="2:65" s="12" customFormat="1">
      <c r="B225" s="150"/>
      <c r="D225" s="151" t="s">
        <v>211</v>
      </c>
      <c r="E225" s="152" t="s">
        <v>3</v>
      </c>
      <c r="F225" s="153" t="s">
        <v>297</v>
      </c>
      <c r="H225" s="152" t="s">
        <v>3</v>
      </c>
      <c r="I225" s="154"/>
      <c r="L225" s="150"/>
      <c r="M225" s="155"/>
      <c r="T225" s="156"/>
      <c r="AT225" s="152" t="s">
        <v>211</v>
      </c>
      <c r="AU225" s="152" t="s">
        <v>85</v>
      </c>
      <c r="AV225" s="12" t="s">
        <v>83</v>
      </c>
      <c r="AW225" s="12" t="s">
        <v>37</v>
      </c>
      <c r="AX225" s="12" t="s">
        <v>76</v>
      </c>
      <c r="AY225" s="152" t="s">
        <v>201</v>
      </c>
    </row>
    <row r="226" spans="2:65" s="12" customFormat="1">
      <c r="B226" s="150"/>
      <c r="D226" s="151" t="s">
        <v>211</v>
      </c>
      <c r="E226" s="152" t="s">
        <v>3</v>
      </c>
      <c r="F226" s="153" t="s">
        <v>253</v>
      </c>
      <c r="H226" s="152" t="s">
        <v>3</v>
      </c>
      <c r="I226" s="154"/>
      <c r="L226" s="150"/>
      <c r="M226" s="155"/>
      <c r="T226" s="156"/>
      <c r="AT226" s="152" t="s">
        <v>211</v>
      </c>
      <c r="AU226" s="152" t="s">
        <v>85</v>
      </c>
      <c r="AV226" s="12" t="s">
        <v>83</v>
      </c>
      <c r="AW226" s="12" t="s">
        <v>37</v>
      </c>
      <c r="AX226" s="12" t="s">
        <v>76</v>
      </c>
      <c r="AY226" s="152" t="s">
        <v>201</v>
      </c>
    </row>
    <row r="227" spans="2:65" s="13" customFormat="1">
      <c r="B227" s="157"/>
      <c r="D227" s="151" t="s">
        <v>211</v>
      </c>
      <c r="E227" s="158" t="s">
        <v>3</v>
      </c>
      <c r="F227" s="159" t="s">
        <v>346</v>
      </c>
      <c r="H227" s="160">
        <v>14.256</v>
      </c>
      <c r="I227" s="161"/>
      <c r="L227" s="157"/>
      <c r="M227" s="162"/>
      <c r="T227" s="163"/>
      <c r="AT227" s="158" t="s">
        <v>211</v>
      </c>
      <c r="AU227" s="158" t="s">
        <v>85</v>
      </c>
      <c r="AV227" s="13" t="s">
        <v>85</v>
      </c>
      <c r="AW227" s="13" t="s">
        <v>37</v>
      </c>
      <c r="AX227" s="13" t="s">
        <v>76</v>
      </c>
      <c r="AY227" s="158" t="s">
        <v>201</v>
      </c>
    </row>
    <row r="228" spans="2:65" s="14" customFormat="1">
      <c r="B228" s="164"/>
      <c r="D228" s="151" t="s">
        <v>211</v>
      </c>
      <c r="E228" s="165" t="s">
        <v>3</v>
      </c>
      <c r="F228" s="166" t="s">
        <v>214</v>
      </c>
      <c r="H228" s="167">
        <v>14.256</v>
      </c>
      <c r="I228" s="168"/>
      <c r="L228" s="164"/>
      <c r="M228" s="169"/>
      <c r="T228" s="170"/>
      <c r="AT228" s="165" t="s">
        <v>211</v>
      </c>
      <c r="AU228" s="165" t="s">
        <v>85</v>
      </c>
      <c r="AV228" s="14" t="s">
        <v>207</v>
      </c>
      <c r="AW228" s="14" t="s">
        <v>37</v>
      </c>
      <c r="AX228" s="14" t="s">
        <v>83</v>
      </c>
      <c r="AY228" s="165" t="s">
        <v>201</v>
      </c>
    </row>
    <row r="229" spans="2:65" s="1" customFormat="1" ht="24.2" customHeight="1">
      <c r="B229" s="132"/>
      <c r="C229" s="133" t="s">
        <v>356</v>
      </c>
      <c r="D229" s="133" t="s">
        <v>202</v>
      </c>
      <c r="E229" s="134" t="s">
        <v>357</v>
      </c>
      <c r="F229" s="135" t="s">
        <v>358</v>
      </c>
      <c r="G229" s="136" t="s">
        <v>217</v>
      </c>
      <c r="H229" s="137">
        <v>11.654</v>
      </c>
      <c r="I229" s="138"/>
      <c r="J229" s="139">
        <f>ROUND(I229*H229,2)</f>
        <v>0</v>
      </c>
      <c r="K229" s="135" t="s">
        <v>206</v>
      </c>
      <c r="L229" s="33"/>
      <c r="M229" s="140" t="s">
        <v>3</v>
      </c>
      <c r="N229" s="141" t="s">
        <v>47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207</v>
      </c>
      <c r="AT229" s="144" t="s">
        <v>202</v>
      </c>
      <c r="AU229" s="144" t="s">
        <v>85</v>
      </c>
      <c r="AY229" s="18" t="s">
        <v>201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8" t="s">
        <v>83</v>
      </c>
      <c r="BK229" s="145">
        <f>ROUND(I229*H229,2)</f>
        <v>0</v>
      </c>
      <c r="BL229" s="18" t="s">
        <v>207</v>
      </c>
      <c r="BM229" s="144" t="s">
        <v>359</v>
      </c>
    </row>
    <row r="230" spans="2:65" s="1" customFormat="1">
      <c r="B230" s="33"/>
      <c r="D230" s="146" t="s">
        <v>209</v>
      </c>
      <c r="F230" s="147" t="s">
        <v>360</v>
      </c>
      <c r="I230" s="148"/>
      <c r="L230" s="33"/>
      <c r="M230" s="149"/>
      <c r="T230" s="53"/>
      <c r="AT230" s="18" t="s">
        <v>209</v>
      </c>
      <c r="AU230" s="18" t="s">
        <v>85</v>
      </c>
    </row>
    <row r="231" spans="2:65" s="12" customFormat="1">
      <c r="B231" s="150"/>
      <c r="D231" s="151" t="s">
        <v>211</v>
      </c>
      <c r="E231" s="152" t="s">
        <v>3</v>
      </c>
      <c r="F231" s="153" t="s">
        <v>361</v>
      </c>
      <c r="H231" s="152" t="s">
        <v>3</v>
      </c>
      <c r="I231" s="154"/>
      <c r="L231" s="150"/>
      <c r="M231" s="155"/>
      <c r="T231" s="156"/>
      <c r="AT231" s="152" t="s">
        <v>211</v>
      </c>
      <c r="AU231" s="152" t="s">
        <v>85</v>
      </c>
      <c r="AV231" s="12" t="s">
        <v>83</v>
      </c>
      <c r="AW231" s="12" t="s">
        <v>37</v>
      </c>
      <c r="AX231" s="12" t="s">
        <v>76</v>
      </c>
      <c r="AY231" s="152" t="s">
        <v>201</v>
      </c>
    </row>
    <row r="232" spans="2:65" s="13" customFormat="1">
      <c r="B232" s="157"/>
      <c r="D232" s="151" t="s">
        <v>211</v>
      </c>
      <c r="E232" s="158" t="s">
        <v>3</v>
      </c>
      <c r="F232" s="159" t="s">
        <v>362</v>
      </c>
      <c r="H232" s="160">
        <v>14.256</v>
      </c>
      <c r="I232" s="161"/>
      <c r="L232" s="157"/>
      <c r="M232" s="162"/>
      <c r="T232" s="163"/>
      <c r="AT232" s="158" t="s">
        <v>211</v>
      </c>
      <c r="AU232" s="158" t="s">
        <v>85</v>
      </c>
      <c r="AV232" s="13" t="s">
        <v>85</v>
      </c>
      <c r="AW232" s="13" t="s">
        <v>37</v>
      </c>
      <c r="AX232" s="13" t="s">
        <v>76</v>
      </c>
      <c r="AY232" s="158" t="s">
        <v>201</v>
      </c>
    </row>
    <row r="233" spans="2:65" s="13" customFormat="1">
      <c r="B233" s="157"/>
      <c r="D233" s="151" t="s">
        <v>211</v>
      </c>
      <c r="E233" s="158" t="s">
        <v>3</v>
      </c>
      <c r="F233" s="159" t="s">
        <v>363</v>
      </c>
      <c r="H233" s="160">
        <v>-1.296</v>
      </c>
      <c r="I233" s="161"/>
      <c r="L233" s="157"/>
      <c r="M233" s="162"/>
      <c r="T233" s="163"/>
      <c r="AT233" s="158" t="s">
        <v>211</v>
      </c>
      <c r="AU233" s="158" t="s">
        <v>85</v>
      </c>
      <c r="AV233" s="13" t="s">
        <v>85</v>
      </c>
      <c r="AW233" s="13" t="s">
        <v>37</v>
      </c>
      <c r="AX233" s="13" t="s">
        <v>76</v>
      </c>
      <c r="AY233" s="158" t="s">
        <v>201</v>
      </c>
    </row>
    <row r="234" spans="2:65" s="12" customFormat="1">
      <c r="B234" s="150"/>
      <c r="D234" s="151" t="s">
        <v>211</v>
      </c>
      <c r="E234" s="152" t="s">
        <v>3</v>
      </c>
      <c r="F234" s="153" t="s">
        <v>364</v>
      </c>
      <c r="H234" s="152" t="s">
        <v>3</v>
      </c>
      <c r="I234" s="154"/>
      <c r="L234" s="150"/>
      <c r="M234" s="155"/>
      <c r="T234" s="156"/>
      <c r="AT234" s="152" t="s">
        <v>211</v>
      </c>
      <c r="AU234" s="152" t="s">
        <v>85</v>
      </c>
      <c r="AV234" s="12" t="s">
        <v>83</v>
      </c>
      <c r="AW234" s="12" t="s">
        <v>37</v>
      </c>
      <c r="AX234" s="12" t="s">
        <v>76</v>
      </c>
      <c r="AY234" s="152" t="s">
        <v>201</v>
      </c>
    </row>
    <row r="235" spans="2:65" s="13" customFormat="1">
      <c r="B235" s="157"/>
      <c r="D235" s="151" t="s">
        <v>211</v>
      </c>
      <c r="E235" s="158" t="s">
        <v>3</v>
      </c>
      <c r="F235" s="159" t="s">
        <v>365</v>
      </c>
      <c r="H235" s="160">
        <v>-1.306</v>
      </c>
      <c r="I235" s="161"/>
      <c r="L235" s="157"/>
      <c r="M235" s="162"/>
      <c r="T235" s="163"/>
      <c r="AT235" s="158" t="s">
        <v>211</v>
      </c>
      <c r="AU235" s="158" t="s">
        <v>85</v>
      </c>
      <c r="AV235" s="13" t="s">
        <v>85</v>
      </c>
      <c r="AW235" s="13" t="s">
        <v>37</v>
      </c>
      <c r="AX235" s="13" t="s">
        <v>76</v>
      </c>
      <c r="AY235" s="158" t="s">
        <v>201</v>
      </c>
    </row>
    <row r="236" spans="2:65" s="14" customFormat="1">
      <c r="B236" s="164"/>
      <c r="D236" s="151" t="s">
        <v>211</v>
      </c>
      <c r="E236" s="165" t="s">
        <v>3</v>
      </c>
      <c r="F236" s="166" t="s">
        <v>214</v>
      </c>
      <c r="H236" s="167">
        <v>11.654</v>
      </c>
      <c r="I236" s="168"/>
      <c r="L236" s="164"/>
      <c r="M236" s="169"/>
      <c r="T236" s="170"/>
      <c r="AT236" s="165" t="s">
        <v>211</v>
      </c>
      <c r="AU236" s="165" t="s">
        <v>85</v>
      </c>
      <c r="AV236" s="14" t="s">
        <v>207</v>
      </c>
      <c r="AW236" s="14" t="s">
        <v>37</v>
      </c>
      <c r="AX236" s="14" t="s">
        <v>83</v>
      </c>
      <c r="AY236" s="165" t="s">
        <v>201</v>
      </c>
    </row>
    <row r="237" spans="2:65" s="1" customFormat="1" ht="16.5" customHeight="1">
      <c r="B237" s="132"/>
      <c r="C237" s="178" t="s">
        <v>8</v>
      </c>
      <c r="D237" s="178" t="s">
        <v>272</v>
      </c>
      <c r="E237" s="179" t="s">
        <v>366</v>
      </c>
      <c r="F237" s="180" t="s">
        <v>367</v>
      </c>
      <c r="G237" s="181" t="s">
        <v>275</v>
      </c>
      <c r="H237" s="182">
        <v>23.308</v>
      </c>
      <c r="I237" s="183"/>
      <c r="J237" s="184">
        <f>ROUND(I237*H237,2)</f>
        <v>0</v>
      </c>
      <c r="K237" s="180" t="s">
        <v>206</v>
      </c>
      <c r="L237" s="185"/>
      <c r="M237" s="186" t="s">
        <v>3</v>
      </c>
      <c r="N237" s="187" t="s">
        <v>47</v>
      </c>
      <c r="P237" s="142">
        <f>O237*H237</f>
        <v>0</v>
      </c>
      <c r="Q237" s="142">
        <v>1</v>
      </c>
      <c r="R237" s="142">
        <f>Q237*H237</f>
        <v>23.308</v>
      </c>
      <c r="S237" s="142">
        <v>0</v>
      </c>
      <c r="T237" s="143">
        <f>S237*H237</f>
        <v>0</v>
      </c>
      <c r="AR237" s="144" t="s">
        <v>271</v>
      </c>
      <c r="AT237" s="144" t="s">
        <v>272</v>
      </c>
      <c r="AU237" s="144" t="s">
        <v>85</v>
      </c>
      <c r="AY237" s="18" t="s">
        <v>201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8" t="s">
        <v>83</v>
      </c>
      <c r="BK237" s="145">
        <f>ROUND(I237*H237,2)</f>
        <v>0</v>
      </c>
      <c r="BL237" s="18" t="s">
        <v>207</v>
      </c>
      <c r="BM237" s="144" t="s">
        <v>368</v>
      </c>
    </row>
    <row r="238" spans="2:65" s="12" customFormat="1">
      <c r="B238" s="150"/>
      <c r="D238" s="151" t="s">
        <v>211</v>
      </c>
      <c r="E238" s="152" t="s">
        <v>3</v>
      </c>
      <c r="F238" s="153" t="s">
        <v>369</v>
      </c>
      <c r="H238" s="152" t="s">
        <v>3</v>
      </c>
      <c r="I238" s="154"/>
      <c r="L238" s="150"/>
      <c r="M238" s="155"/>
      <c r="T238" s="156"/>
      <c r="AT238" s="152" t="s">
        <v>211</v>
      </c>
      <c r="AU238" s="152" t="s">
        <v>85</v>
      </c>
      <c r="AV238" s="12" t="s">
        <v>83</v>
      </c>
      <c r="AW238" s="12" t="s">
        <v>37</v>
      </c>
      <c r="AX238" s="12" t="s">
        <v>76</v>
      </c>
      <c r="AY238" s="152" t="s">
        <v>201</v>
      </c>
    </row>
    <row r="239" spans="2:65" s="12" customFormat="1">
      <c r="B239" s="150"/>
      <c r="D239" s="151" t="s">
        <v>211</v>
      </c>
      <c r="E239" s="152" t="s">
        <v>3</v>
      </c>
      <c r="F239" s="153" t="s">
        <v>370</v>
      </c>
      <c r="H239" s="152" t="s">
        <v>3</v>
      </c>
      <c r="I239" s="154"/>
      <c r="L239" s="150"/>
      <c r="M239" s="155"/>
      <c r="T239" s="156"/>
      <c r="AT239" s="152" t="s">
        <v>211</v>
      </c>
      <c r="AU239" s="152" t="s">
        <v>85</v>
      </c>
      <c r="AV239" s="12" t="s">
        <v>83</v>
      </c>
      <c r="AW239" s="12" t="s">
        <v>37</v>
      </c>
      <c r="AX239" s="12" t="s">
        <v>76</v>
      </c>
      <c r="AY239" s="152" t="s">
        <v>201</v>
      </c>
    </row>
    <row r="240" spans="2:65" s="13" customFormat="1">
      <c r="B240" s="157"/>
      <c r="D240" s="151" t="s">
        <v>211</v>
      </c>
      <c r="E240" s="158" t="s">
        <v>3</v>
      </c>
      <c r="F240" s="159" t="s">
        <v>371</v>
      </c>
      <c r="H240" s="160">
        <v>23.308</v>
      </c>
      <c r="I240" s="161"/>
      <c r="L240" s="157"/>
      <c r="M240" s="162"/>
      <c r="T240" s="163"/>
      <c r="AT240" s="158" t="s">
        <v>211</v>
      </c>
      <c r="AU240" s="158" t="s">
        <v>85</v>
      </c>
      <c r="AV240" s="13" t="s">
        <v>85</v>
      </c>
      <c r="AW240" s="13" t="s">
        <v>37</v>
      </c>
      <c r="AX240" s="13" t="s">
        <v>76</v>
      </c>
      <c r="AY240" s="158" t="s">
        <v>201</v>
      </c>
    </row>
    <row r="241" spans="2:65" s="14" customFormat="1">
      <c r="B241" s="164"/>
      <c r="D241" s="151" t="s">
        <v>211</v>
      </c>
      <c r="E241" s="165" t="s">
        <v>3</v>
      </c>
      <c r="F241" s="166" t="s">
        <v>214</v>
      </c>
      <c r="H241" s="167">
        <v>23.308</v>
      </c>
      <c r="I241" s="168"/>
      <c r="L241" s="164"/>
      <c r="M241" s="169"/>
      <c r="T241" s="170"/>
      <c r="AT241" s="165" t="s">
        <v>211</v>
      </c>
      <c r="AU241" s="165" t="s">
        <v>85</v>
      </c>
      <c r="AV241" s="14" t="s">
        <v>207</v>
      </c>
      <c r="AW241" s="14" t="s">
        <v>37</v>
      </c>
      <c r="AX241" s="14" t="s">
        <v>83</v>
      </c>
      <c r="AY241" s="165" t="s">
        <v>201</v>
      </c>
    </row>
    <row r="242" spans="2:65" s="1" customFormat="1" ht="21.75" customHeight="1">
      <c r="B242" s="132"/>
      <c r="C242" s="133" t="s">
        <v>372</v>
      </c>
      <c r="D242" s="133" t="s">
        <v>202</v>
      </c>
      <c r="E242" s="134" t="s">
        <v>373</v>
      </c>
      <c r="F242" s="135" t="s">
        <v>374</v>
      </c>
      <c r="G242" s="136" t="s">
        <v>217</v>
      </c>
      <c r="H242" s="137">
        <v>1.296</v>
      </c>
      <c r="I242" s="138"/>
      <c r="J242" s="139">
        <f>ROUND(I242*H242,2)</f>
        <v>0</v>
      </c>
      <c r="K242" s="135" t="s">
        <v>206</v>
      </c>
      <c r="L242" s="33"/>
      <c r="M242" s="140" t="s">
        <v>3</v>
      </c>
      <c r="N242" s="141" t="s">
        <v>47</v>
      </c>
      <c r="P242" s="142">
        <f>O242*H242</f>
        <v>0</v>
      </c>
      <c r="Q242" s="142">
        <v>1.8907700000000001</v>
      </c>
      <c r="R242" s="142">
        <f>Q242*H242</f>
        <v>2.4504379200000002</v>
      </c>
      <c r="S242" s="142">
        <v>0</v>
      </c>
      <c r="T242" s="143">
        <f>S242*H242</f>
        <v>0</v>
      </c>
      <c r="AR242" s="144" t="s">
        <v>207</v>
      </c>
      <c r="AT242" s="144" t="s">
        <v>202</v>
      </c>
      <c r="AU242" s="144" t="s">
        <v>85</v>
      </c>
      <c r="AY242" s="18" t="s">
        <v>201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8" t="s">
        <v>83</v>
      </c>
      <c r="BK242" s="145">
        <f>ROUND(I242*H242,2)</f>
        <v>0</v>
      </c>
      <c r="BL242" s="18" t="s">
        <v>207</v>
      </c>
      <c r="BM242" s="144" t="s">
        <v>375</v>
      </c>
    </row>
    <row r="243" spans="2:65" s="1" customFormat="1">
      <c r="B243" s="33"/>
      <c r="D243" s="146" t="s">
        <v>209</v>
      </c>
      <c r="F243" s="147" t="s">
        <v>376</v>
      </c>
      <c r="I243" s="148"/>
      <c r="L243" s="33"/>
      <c r="M243" s="149"/>
      <c r="T243" s="53"/>
      <c r="AT243" s="18" t="s">
        <v>209</v>
      </c>
      <c r="AU243" s="18" t="s">
        <v>85</v>
      </c>
    </row>
    <row r="244" spans="2:65" s="12" customFormat="1">
      <c r="B244" s="150"/>
      <c r="D244" s="151" t="s">
        <v>211</v>
      </c>
      <c r="E244" s="152" t="s">
        <v>3</v>
      </c>
      <c r="F244" s="153" t="s">
        <v>377</v>
      </c>
      <c r="H244" s="152" t="s">
        <v>3</v>
      </c>
      <c r="I244" s="154"/>
      <c r="L244" s="150"/>
      <c r="M244" s="155"/>
      <c r="T244" s="156"/>
      <c r="AT244" s="152" t="s">
        <v>211</v>
      </c>
      <c r="AU244" s="152" t="s">
        <v>85</v>
      </c>
      <c r="AV244" s="12" t="s">
        <v>83</v>
      </c>
      <c r="AW244" s="12" t="s">
        <v>37</v>
      </c>
      <c r="AX244" s="12" t="s">
        <v>76</v>
      </c>
      <c r="AY244" s="152" t="s">
        <v>201</v>
      </c>
    </row>
    <row r="245" spans="2:65" s="13" customFormat="1">
      <c r="B245" s="157"/>
      <c r="D245" s="151" t="s">
        <v>211</v>
      </c>
      <c r="E245" s="158" t="s">
        <v>3</v>
      </c>
      <c r="F245" s="159" t="s">
        <v>378</v>
      </c>
      <c r="H245" s="160">
        <v>1.296</v>
      </c>
      <c r="I245" s="161"/>
      <c r="L245" s="157"/>
      <c r="M245" s="162"/>
      <c r="T245" s="163"/>
      <c r="AT245" s="158" t="s">
        <v>211</v>
      </c>
      <c r="AU245" s="158" t="s">
        <v>85</v>
      </c>
      <c r="AV245" s="13" t="s">
        <v>85</v>
      </c>
      <c r="AW245" s="13" t="s">
        <v>37</v>
      </c>
      <c r="AX245" s="13" t="s">
        <v>76</v>
      </c>
      <c r="AY245" s="158" t="s">
        <v>201</v>
      </c>
    </row>
    <row r="246" spans="2:65" s="14" customFormat="1">
      <c r="B246" s="164"/>
      <c r="D246" s="151" t="s">
        <v>211</v>
      </c>
      <c r="E246" s="165" t="s">
        <v>3</v>
      </c>
      <c r="F246" s="166" t="s">
        <v>214</v>
      </c>
      <c r="H246" s="167">
        <v>1.296</v>
      </c>
      <c r="I246" s="168"/>
      <c r="L246" s="164"/>
      <c r="M246" s="169"/>
      <c r="T246" s="170"/>
      <c r="AT246" s="165" t="s">
        <v>211</v>
      </c>
      <c r="AU246" s="165" t="s">
        <v>85</v>
      </c>
      <c r="AV246" s="14" t="s">
        <v>207</v>
      </c>
      <c r="AW246" s="14" t="s">
        <v>37</v>
      </c>
      <c r="AX246" s="14" t="s">
        <v>83</v>
      </c>
      <c r="AY246" s="165" t="s">
        <v>201</v>
      </c>
    </row>
    <row r="247" spans="2:65" s="1" customFormat="1" ht="16.5" customHeight="1">
      <c r="B247" s="132"/>
      <c r="C247" s="133" t="s">
        <v>379</v>
      </c>
      <c r="D247" s="133" t="s">
        <v>202</v>
      </c>
      <c r="E247" s="134" t="s">
        <v>380</v>
      </c>
      <c r="F247" s="135" t="s">
        <v>381</v>
      </c>
      <c r="G247" s="136" t="s">
        <v>382</v>
      </c>
      <c r="H247" s="137">
        <v>8</v>
      </c>
      <c r="I247" s="138"/>
      <c r="J247" s="139">
        <f>ROUND(I247*H247,2)</f>
        <v>0</v>
      </c>
      <c r="K247" s="135" t="s">
        <v>206</v>
      </c>
      <c r="L247" s="33"/>
      <c r="M247" s="140" t="s">
        <v>3</v>
      </c>
      <c r="N247" s="141" t="s">
        <v>47</v>
      </c>
      <c r="P247" s="142">
        <f>O247*H247</f>
        <v>0</v>
      </c>
      <c r="Q247" s="142">
        <v>6.9999999999999994E-5</v>
      </c>
      <c r="R247" s="142">
        <f>Q247*H247</f>
        <v>5.5999999999999995E-4</v>
      </c>
      <c r="S247" s="142">
        <v>0</v>
      </c>
      <c r="T247" s="143">
        <f>S247*H247</f>
        <v>0</v>
      </c>
      <c r="AR247" s="144" t="s">
        <v>207</v>
      </c>
      <c r="AT247" s="144" t="s">
        <v>202</v>
      </c>
      <c r="AU247" s="144" t="s">
        <v>85</v>
      </c>
      <c r="AY247" s="18" t="s">
        <v>201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8" t="s">
        <v>83</v>
      </c>
      <c r="BK247" s="145">
        <f>ROUND(I247*H247,2)</f>
        <v>0</v>
      </c>
      <c r="BL247" s="18" t="s">
        <v>207</v>
      </c>
      <c r="BM247" s="144" t="s">
        <v>383</v>
      </c>
    </row>
    <row r="248" spans="2:65" s="1" customFormat="1">
      <c r="B248" s="33"/>
      <c r="D248" s="146" t="s">
        <v>209</v>
      </c>
      <c r="F248" s="147" t="s">
        <v>384</v>
      </c>
      <c r="I248" s="148"/>
      <c r="L248" s="33"/>
      <c r="M248" s="149"/>
      <c r="T248" s="53"/>
      <c r="AT248" s="18" t="s">
        <v>209</v>
      </c>
      <c r="AU248" s="18" t="s">
        <v>85</v>
      </c>
    </row>
    <row r="249" spans="2:65" s="12" customFormat="1">
      <c r="B249" s="150"/>
      <c r="D249" s="151" t="s">
        <v>211</v>
      </c>
      <c r="E249" s="152" t="s">
        <v>3</v>
      </c>
      <c r="F249" s="153" t="s">
        <v>385</v>
      </c>
      <c r="H249" s="152" t="s">
        <v>3</v>
      </c>
      <c r="I249" s="154"/>
      <c r="L249" s="150"/>
      <c r="M249" s="155"/>
      <c r="T249" s="156"/>
      <c r="AT249" s="152" t="s">
        <v>211</v>
      </c>
      <c r="AU249" s="152" t="s">
        <v>85</v>
      </c>
      <c r="AV249" s="12" t="s">
        <v>83</v>
      </c>
      <c r="AW249" s="12" t="s">
        <v>37</v>
      </c>
      <c r="AX249" s="12" t="s">
        <v>76</v>
      </c>
      <c r="AY249" s="152" t="s">
        <v>201</v>
      </c>
    </row>
    <row r="250" spans="2:65" s="12" customFormat="1">
      <c r="B250" s="150"/>
      <c r="D250" s="151" t="s">
        <v>211</v>
      </c>
      <c r="E250" s="152" t="s">
        <v>3</v>
      </c>
      <c r="F250" s="153" t="s">
        <v>324</v>
      </c>
      <c r="H250" s="152" t="s">
        <v>3</v>
      </c>
      <c r="I250" s="154"/>
      <c r="L250" s="150"/>
      <c r="M250" s="155"/>
      <c r="T250" s="156"/>
      <c r="AT250" s="152" t="s">
        <v>211</v>
      </c>
      <c r="AU250" s="152" t="s">
        <v>85</v>
      </c>
      <c r="AV250" s="12" t="s">
        <v>83</v>
      </c>
      <c r="AW250" s="12" t="s">
        <v>37</v>
      </c>
      <c r="AX250" s="12" t="s">
        <v>76</v>
      </c>
      <c r="AY250" s="152" t="s">
        <v>201</v>
      </c>
    </row>
    <row r="251" spans="2:65" s="12" customFormat="1">
      <c r="B251" s="150"/>
      <c r="D251" s="151" t="s">
        <v>211</v>
      </c>
      <c r="E251" s="152" t="s">
        <v>3</v>
      </c>
      <c r="F251" s="153" t="s">
        <v>386</v>
      </c>
      <c r="H251" s="152" t="s">
        <v>3</v>
      </c>
      <c r="I251" s="154"/>
      <c r="L251" s="150"/>
      <c r="M251" s="155"/>
      <c r="T251" s="156"/>
      <c r="AT251" s="152" t="s">
        <v>211</v>
      </c>
      <c r="AU251" s="152" t="s">
        <v>85</v>
      </c>
      <c r="AV251" s="12" t="s">
        <v>83</v>
      </c>
      <c r="AW251" s="12" t="s">
        <v>37</v>
      </c>
      <c r="AX251" s="12" t="s">
        <v>76</v>
      </c>
      <c r="AY251" s="152" t="s">
        <v>201</v>
      </c>
    </row>
    <row r="252" spans="2:65" s="13" customFormat="1">
      <c r="B252" s="157"/>
      <c r="D252" s="151" t="s">
        <v>211</v>
      </c>
      <c r="E252" s="158" t="s">
        <v>3</v>
      </c>
      <c r="F252" s="159" t="s">
        <v>387</v>
      </c>
      <c r="H252" s="160">
        <v>4</v>
      </c>
      <c r="I252" s="161"/>
      <c r="L252" s="157"/>
      <c r="M252" s="162"/>
      <c r="T252" s="163"/>
      <c r="AT252" s="158" t="s">
        <v>211</v>
      </c>
      <c r="AU252" s="158" t="s">
        <v>85</v>
      </c>
      <c r="AV252" s="13" t="s">
        <v>85</v>
      </c>
      <c r="AW252" s="13" t="s">
        <v>37</v>
      </c>
      <c r="AX252" s="13" t="s">
        <v>76</v>
      </c>
      <c r="AY252" s="158" t="s">
        <v>201</v>
      </c>
    </row>
    <row r="253" spans="2:65" s="13" customFormat="1">
      <c r="B253" s="157"/>
      <c r="D253" s="151" t="s">
        <v>211</v>
      </c>
      <c r="E253" s="158" t="s">
        <v>3</v>
      </c>
      <c r="F253" s="159" t="s">
        <v>388</v>
      </c>
      <c r="H253" s="160">
        <v>4</v>
      </c>
      <c r="I253" s="161"/>
      <c r="L253" s="157"/>
      <c r="M253" s="162"/>
      <c r="T253" s="163"/>
      <c r="AT253" s="158" t="s">
        <v>211</v>
      </c>
      <c r="AU253" s="158" t="s">
        <v>85</v>
      </c>
      <c r="AV253" s="13" t="s">
        <v>85</v>
      </c>
      <c r="AW253" s="13" t="s">
        <v>37</v>
      </c>
      <c r="AX253" s="13" t="s">
        <v>76</v>
      </c>
      <c r="AY253" s="158" t="s">
        <v>201</v>
      </c>
    </row>
    <row r="254" spans="2:65" s="14" customFormat="1">
      <c r="B254" s="164"/>
      <c r="D254" s="151" t="s">
        <v>211</v>
      </c>
      <c r="E254" s="165" t="s">
        <v>3</v>
      </c>
      <c r="F254" s="166" t="s">
        <v>214</v>
      </c>
      <c r="H254" s="167">
        <v>8</v>
      </c>
      <c r="I254" s="168"/>
      <c r="L254" s="164"/>
      <c r="M254" s="169"/>
      <c r="T254" s="170"/>
      <c r="AT254" s="165" t="s">
        <v>211</v>
      </c>
      <c r="AU254" s="165" t="s">
        <v>85</v>
      </c>
      <c r="AV254" s="14" t="s">
        <v>207</v>
      </c>
      <c r="AW254" s="14" t="s">
        <v>37</v>
      </c>
      <c r="AX254" s="14" t="s">
        <v>83</v>
      </c>
      <c r="AY254" s="165" t="s">
        <v>201</v>
      </c>
    </row>
    <row r="255" spans="2:65" s="1" customFormat="1" ht="16.5" customHeight="1">
      <c r="B255" s="132"/>
      <c r="C255" s="178" t="s">
        <v>389</v>
      </c>
      <c r="D255" s="178" t="s">
        <v>272</v>
      </c>
      <c r="E255" s="179" t="s">
        <v>390</v>
      </c>
      <c r="F255" s="180" t="s">
        <v>391</v>
      </c>
      <c r="G255" s="181" t="s">
        <v>382</v>
      </c>
      <c r="H255" s="182">
        <v>8</v>
      </c>
      <c r="I255" s="183"/>
      <c r="J255" s="184">
        <f>ROUND(I255*H255,2)</f>
        <v>0</v>
      </c>
      <c r="K255" s="180" t="s">
        <v>206</v>
      </c>
      <c r="L255" s="185"/>
      <c r="M255" s="186" t="s">
        <v>3</v>
      </c>
      <c r="N255" s="187" t="s">
        <v>47</v>
      </c>
      <c r="P255" s="142">
        <f>O255*H255</f>
        <v>0</v>
      </c>
      <c r="Q255" s="142">
        <v>5.5999999999999995E-4</v>
      </c>
      <c r="R255" s="142">
        <f>Q255*H255</f>
        <v>4.4799999999999996E-3</v>
      </c>
      <c r="S255" s="142">
        <v>0</v>
      </c>
      <c r="T255" s="143">
        <f>S255*H255</f>
        <v>0</v>
      </c>
      <c r="AR255" s="144" t="s">
        <v>271</v>
      </c>
      <c r="AT255" s="144" t="s">
        <v>272</v>
      </c>
      <c r="AU255" s="144" t="s">
        <v>85</v>
      </c>
      <c r="AY255" s="18" t="s">
        <v>201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8" t="s">
        <v>83</v>
      </c>
      <c r="BK255" s="145">
        <f>ROUND(I255*H255,2)</f>
        <v>0</v>
      </c>
      <c r="BL255" s="18" t="s">
        <v>207</v>
      </c>
      <c r="BM255" s="144" t="s">
        <v>392</v>
      </c>
    </row>
    <row r="256" spans="2:65" s="12" customFormat="1">
      <c r="B256" s="150"/>
      <c r="D256" s="151" t="s">
        <v>211</v>
      </c>
      <c r="E256" s="152" t="s">
        <v>3</v>
      </c>
      <c r="F256" s="153" t="s">
        <v>393</v>
      </c>
      <c r="H256" s="152" t="s">
        <v>3</v>
      </c>
      <c r="I256" s="154"/>
      <c r="L256" s="150"/>
      <c r="M256" s="155"/>
      <c r="T256" s="156"/>
      <c r="AT256" s="152" t="s">
        <v>211</v>
      </c>
      <c r="AU256" s="152" t="s">
        <v>85</v>
      </c>
      <c r="AV256" s="12" t="s">
        <v>83</v>
      </c>
      <c r="AW256" s="12" t="s">
        <v>37</v>
      </c>
      <c r="AX256" s="12" t="s">
        <v>76</v>
      </c>
      <c r="AY256" s="152" t="s">
        <v>201</v>
      </c>
    </row>
    <row r="257" spans="2:65" s="13" customFormat="1">
      <c r="B257" s="157"/>
      <c r="D257" s="151" t="s">
        <v>211</v>
      </c>
      <c r="E257" s="158" t="s">
        <v>3</v>
      </c>
      <c r="F257" s="159" t="s">
        <v>394</v>
      </c>
      <c r="H257" s="160">
        <v>8</v>
      </c>
      <c r="I257" s="161"/>
      <c r="L257" s="157"/>
      <c r="M257" s="162"/>
      <c r="T257" s="163"/>
      <c r="AT257" s="158" t="s">
        <v>211</v>
      </c>
      <c r="AU257" s="158" t="s">
        <v>85</v>
      </c>
      <c r="AV257" s="13" t="s">
        <v>85</v>
      </c>
      <c r="AW257" s="13" t="s">
        <v>37</v>
      </c>
      <c r="AX257" s="13" t="s">
        <v>76</v>
      </c>
      <c r="AY257" s="158" t="s">
        <v>201</v>
      </c>
    </row>
    <row r="258" spans="2:65" s="14" customFormat="1">
      <c r="B258" s="164"/>
      <c r="D258" s="151" t="s">
        <v>211</v>
      </c>
      <c r="E258" s="165" t="s">
        <v>3</v>
      </c>
      <c r="F258" s="166" t="s">
        <v>214</v>
      </c>
      <c r="H258" s="167">
        <v>8</v>
      </c>
      <c r="I258" s="168"/>
      <c r="L258" s="164"/>
      <c r="M258" s="169"/>
      <c r="T258" s="170"/>
      <c r="AT258" s="165" t="s">
        <v>211</v>
      </c>
      <c r="AU258" s="165" t="s">
        <v>85</v>
      </c>
      <c r="AV258" s="14" t="s">
        <v>207</v>
      </c>
      <c r="AW258" s="14" t="s">
        <v>37</v>
      </c>
      <c r="AX258" s="14" t="s">
        <v>83</v>
      </c>
      <c r="AY258" s="165" t="s">
        <v>201</v>
      </c>
    </row>
    <row r="259" spans="2:65" s="1" customFormat="1" ht="16.5" customHeight="1">
      <c r="B259" s="132"/>
      <c r="C259" s="133" t="s">
        <v>395</v>
      </c>
      <c r="D259" s="133" t="s">
        <v>202</v>
      </c>
      <c r="E259" s="134" t="s">
        <v>396</v>
      </c>
      <c r="F259" s="135" t="s">
        <v>397</v>
      </c>
      <c r="G259" s="136" t="s">
        <v>382</v>
      </c>
      <c r="H259" s="137">
        <v>6</v>
      </c>
      <c r="I259" s="138"/>
      <c r="J259" s="139">
        <f>ROUND(I259*H259,2)</f>
        <v>0</v>
      </c>
      <c r="K259" s="135" t="s">
        <v>276</v>
      </c>
      <c r="L259" s="33"/>
      <c r="M259" s="140" t="s">
        <v>3</v>
      </c>
      <c r="N259" s="141" t="s">
        <v>47</v>
      </c>
      <c r="P259" s="142">
        <f>O259*H259</f>
        <v>0</v>
      </c>
      <c r="Q259" s="142">
        <v>5.8029999999999998E-2</v>
      </c>
      <c r="R259" s="142">
        <f>Q259*H259</f>
        <v>0.34817999999999999</v>
      </c>
      <c r="S259" s="142">
        <v>0</v>
      </c>
      <c r="T259" s="143">
        <f>S259*H259</f>
        <v>0</v>
      </c>
      <c r="AR259" s="144" t="s">
        <v>207</v>
      </c>
      <c r="AT259" s="144" t="s">
        <v>202</v>
      </c>
      <c r="AU259" s="144" t="s">
        <v>85</v>
      </c>
      <c r="AY259" s="18" t="s">
        <v>201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8" t="s">
        <v>83</v>
      </c>
      <c r="BK259" s="145">
        <f>ROUND(I259*H259,2)</f>
        <v>0</v>
      </c>
      <c r="BL259" s="18" t="s">
        <v>207</v>
      </c>
      <c r="BM259" s="144" t="s">
        <v>398</v>
      </c>
    </row>
    <row r="260" spans="2:65" s="1" customFormat="1" ht="19.5">
      <c r="B260" s="33"/>
      <c r="D260" s="151" t="s">
        <v>278</v>
      </c>
      <c r="F260" s="188" t="s">
        <v>399</v>
      </c>
      <c r="I260" s="148"/>
      <c r="L260" s="33"/>
      <c r="M260" s="149"/>
      <c r="T260" s="53"/>
      <c r="AT260" s="18" t="s">
        <v>278</v>
      </c>
      <c r="AU260" s="18" t="s">
        <v>85</v>
      </c>
    </row>
    <row r="261" spans="2:65" s="12" customFormat="1">
      <c r="B261" s="150"/>
      <c r="D261" s="151" t="s">
        <v>211</v>
      </c>
      <c r="E261" s="152" t="s">
        <v>3</v>
      </c>
      <c r="F261" s="153" t="s">
        <v>400</v>
      </c>
      <c r="H261" s="152" t="s">
        <v>3</v>
      </c>
      <c r="I261" s="154"/>
      <c r="L261" s="150"/>
      <c r="M261" s="155"/>
      <c r="T261" s="156"/>
      <c r="AT261" s="152" t="s">
        <v>211</v>
      </c>
      <c r="AU261" s="152" t="s">
        <v>85</v>
      </c>
      <c r="AV261" s="12" t="s">
        <v>83</v>
      </c>
      <c r="AW261" s="12" t="s">
        <v>37</v>
      </c>
      <c r="AX261" s="12" t="s">
        <v>76</v>
      </c>
      <c r="AY261" s="152" t="s">
        <v>201</v>
      </c>
    </row>
    <row r="262" spans="2:65" s="13" customFormat="1">
      <c r="B262" s="157"/>
      <c r="D262" s="151" t="s">
        <v>211</v>
      </c>
      <c r="E262" s="158" t="s">
        <v>3</v>
      </c>
      <c r="F262" s="159" t="s">
        <v>401</v>
      </c>
      <c r="H262" s="160">
        <v>3</v>
      </c>
      <c r="I262" s="161"/>
      <c r="L262" s="157"/>
      <c r="M262" s="162"/>
      <c r="T262" s="163"/>
      <c r="AT262" s="158" t="s">
        <v>211</v>
      </c>
      <c r="AU262" s="158" t="s">
        <v>85</v>
      </c>
      <c r="AV262" s="13" t="s">
        <v>85</v>
      </c>
      <c r="AW262" s="13" t="s">
        <v>37</v>
      </c>
      <c r="AX262" s="13" t="s">
        <v>76</v>
      </c>
      <c r="AY262" s="158" t="s">
        <v>201</v>
      </c>
    </row>
    <row r="263" spans="2:65" s="13" customFormat="1">
      <c r="B263" s="157"/>
      <c r="D263" s="151" t="s">
        <v>211</v>
      </c>
      <c r="E263" s="158" t="s">
        <v>3</v>
      </c>
      <c r="F263" s="159" t="s">
        <v>402</v>
      </c>
      <c r="H263" s="160">
        <v>3</v>
      </c>
      <c r="I263" s="161"/>
      <c r="L263" s="157"/>
      <c r="M263" s="162"/>
      <c r="T263" s="163"/>
      <c r="AT263" s="158" t="s">
        <v>211</v>
      </c>
      <c r="AU263" s="158" t="s">
        <v>85</v>
      </c>
      <c r="AV263" s="13" t="s">
        <v>85</v>
      </c>
      <c r="AW263" s="13" t="s">
        <v>37</v>
      </c>
      <c r="AX263" s="13" t="s">
        <v>76</v>
      </c>
      <c r="AY263" s="158" t="s">
        <v>201</v>
      </c>
    </row>
    <row r="264" spans="2:65" s="14" customFormat="1">
      <c r="B264" s="164"/>
      <c r="D264" s="151" t="s">
        <v>211</v>
      </c>
      <c r="E264" s="165" t="s">
        <v>3</v>
      </c>
      <c r="F264" s="166" t="s">
        <v>214</v>
      </c>
      <c r="H264" s="167">
        <v>6</v>
      </c>
      <c r="I264" s="168"/>
      <c r="L264" s="164"/>
      <c r="M264" s="169"/>
      <c r="T264" s="170"/>
      <c r="AT264" s="165" t="s">
        <v>211</v>
      </c>
      <c r="AU264" s="165" t="s">
        <v>85</v>
      </c>
      <c r="AV264" s="14" t="s">
        <v>207</v>
      </c>
      <c r="AW264" s="14" t="s">
        <v>37</v>
      </c>
      <c r="AX264" s="14" t="s">
        <v>83</v>
      </c>
      <c r="AY264" s="165" t="s">
        <v>201</v>
      </c>
    </row>
    <row r="265" spans="2:65" s="1" customFormat="1" ht="24.2" customHeight="1">
      <c r="B265" s="132"/>
      <c r="C265" s="133" t="s">
        <v>403</v>
      </c>
      <c r="D265" s="133" t="s">
        <v>202</v>
      </c>
      <c r="E265" s="134" t="s">
        <v>404</v>
      </c>
      <c r="F265" s="135" t="s">
        <v>405</v>
      </c>
      <c r="G265" s="136" t="s">
        <v>382</v>
      </c>
      <c r="H265" s="137">
        <v>6</v>
      </c>
      <c r="I265" s="138"/>
      <c r="J265" s="139">
        <f>ROUND(I265*H265,2)</f>
        <v>0</v>
      </c>
      <c r="K265" s="135" t="s">
        <v>206</v>
      </c>
      <c r="L265" s="33"/>
      <c r="M265" s="140" t="s">
        <v>3</v>
      </c>
      <c r="N265" s="141" t="s">
        <v>47</v>
      </c>
      <c r="P265" s="142">
        <f>O265*H265</f>
        <v>0</v>
      </c>
      <c r="Q265" s="142">
        <v>1.136E-2</v>
      </c>
      <c r="R265" s="142">
        <f>Q265*H265</f>
        <v>6.8159999999999998E-2</v>
      </c>
      <c r="S265" s="142">
        <v>0</v>
      </c>
      <c r="T265" s="143">
        <f>S265*H265</f>
        <v>0</v>
      </c>
      <c r="AR265" s="144" t="s">
        <v>207</v>
      </c>
      <c r="AT265" s="144" t="s">
        <v>202</v>
      </c>
      <c r="AU265" s="144" t="s">
        <v>85</v>
      </c>
      <c r="AY265" s="18" t="s">
        <v>201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8" t="s">
        <v>83</v>
      </c>
      <c r="BK265" s="145">
        <f>ROUND(I265*H265,2)</f>
        <v>0</v>
      </c>
      <c r="BL265" s="18" t="s">
        <v>207</v>
      </c>
      <c r="BM265" s="144" t="s">
        <v>406</v>
      </c>
    </row>
    <row r="266" spans="2:65" s="1" customFormat="1">
      <c r="B266" s="33"/>
      <c r="D266" s="146" t="s">
        <v>209</v>
      </c>
      <c r="F266" s="147" t="s">
        <v>407</v>
      </c>
      <c r="I266" s="148"/>
      <c r="L266" s="33"/>
      <c r="M266" s="149"/>
      <c r="T266" s="53"/>
      <c r="AT266" s="18" t="s">
        <v>209</v>
      </c>
      <c r="AU266" s="18" t="s">
        <v>85</v>
      </c>
    </row>
    <row r="267" spans="2:65" s="12" customFormat="1">
      <c r="B267" s="150"/>
      <c r="D267" s="151" t="s">
        <v>211</v>
      </c>
      <c r="E267" s="152" t="s">
        <v>3</v>
      </c>
      <c r="F267" s="153" t="s">
        <v>408</v>
      </c>
      <c r="H267" s="152" t="s">
        <v>3</v>
      </c>
      <c r="I267" s="154"/>
      <c r="L267" s="150"/>
      <c r="M267" s="155"/>
      <c r="T267" s="156"/>
      <c r="AT267" s="152" t="s">
        <v>211</v>
      </c>
      <c r="AU267" s="152" t="s">
        <v>85</v>
      </c>
      <c r="AV267" s="12" t="s">
        <v>83</v>
      </c>
      <c r="AW267" s="12" t="s">
        <v>37</v>
      </c>
      <c r="AX267" s="12" t="s">
        <v>76</v>
      </c>
      <c r="AY267" s="152" t="s">
        <v>201</v>
      </c>
    </row>
    <row r="268" spans="2:65" s="13" customFormat="1">
      <c r="B268" s="157"/>
      <c r="D268" s="151" t="s">
        <v>211</v>
      </c>
      <c r="E268" s="158" t="s">
        <v>3</v>
      </c>
      <c r="F268" s="159" t="s">
        <v>401</v>
      </c>
      <c r="H268" s="160">
        <v>3</v>
      </c>
      <c r="I268" s="161"/>
      <c r="L268" s="157"/>
      <c r="M268" s="162"/>
      <c r="T268" s="163"/>
      <c r="AT268" s="158" t="s">
        <v>211</v>
      </c>
      <c r="AU268" s="158" t="s">
        <v>85</v>
      </c>
      <c r="AV268" s="13" t="s">
        <v>85</v>
      </c>
      <c r="AW268" s="13" t="s">
        <v>37</v>
      </c>
      <c r="AX268" s="13" t="s">
        <v>76</v>
      </c>
      <c r="AY268" s="158" t="s">
        <v>201</v>
      </c>
    </row>
    <row r="269" spans="2:65" s="13" customFormat="1">
      <c r="B269" s="157"/>
      <c r="D269" s="151" t="s">
        <v>211</v>
      </c>
      <c r="E269" s="158" t="s">
        <v>3</v>
      </c>
      <c r="F269" s="159" t="s">
        <v>402</v>
      </c>
      <c r="H269" s="160">
        <v>3</v>
      </c>
      <c r="I269" s="161"/>
      <c r="L269" s="157"/>
      <c r="M269" s="162"/>
      <c r="T269" s="163"/>
      <c r="AT269" s="158" t="s">
        <v>211</v>
      </c>
      <c r="AU269" s="158" t="s">
        <v>85</v>
      </c>
      <c r="AV269" s="13" t="s">
        <v>85</v>
      </c>
      <c r="AW269" s="13" t="s">
        <v>37</v>
      </c>
      <c r="AX269" s="13" t="s">
        <v>76</v>
      </c>
      <c r="AY269" s="158" t="s">
        <v>201</v>
      </c>
    </row>
    <row r="270" spans="2:65" s="14" customFormat="1">
      <c r="B270" s="164"/>
      <c r="D270" s="151" t="s">
        <v>211</v>
      </c>
      <c r="E270" s="165" t="s">
        <v>3</v>
      </c>
      <c r="F270" s="166" t="s">
        <v>214</v>
      </c>
      <c r="H270" s="167">
        <v>6</v>
      </c>
      <c r="I270" s="168"/>
      <c r="L270" s="164"/>
      <c r="M270" s="169"/>
      <c r="T270" s="170"/>
      <c r="AT270" s="165" t="s">
        <v>211</v>
      </c>
      <c r="AU270" s="165" t="s">
        <v>85</v>
      </c>
      <c r="AV270" s="14" t="s">
        <v>207</v>
      </c>
      <c r="AW270" s="14" t="s">
        <v>37</v>
      </c>
      <c r="AX270" s="14" t="s">
        <v>83</v>
      </c>
      <c r="AY270" s="165" t="s">
        <v>201</v>
      </c>
    </row>
    <row r="271" spans="2:65" s="1" customFormat="1" ht="24.2" customHeight="1">
      <c r="B271" s="132"/>
      <c r="C271" s="133" t="s">
        <v>409</v>
      </c>
      <c r="D271" s="133" t="s">
        <v>202</v>
      </c>
      <c r="E271" s="134" t="s">
        <v>410</v>
      </c>
      <c r="F271" s="135" t="s">
        <v>411</v>
      </c>
      <c r="G271" s="136" t="s">
        <v>382</v>
      </c>
      <c r="H271" s="137">
        <v>6</v>
      </c>
      <c r="I271" s="138"/>
      <c r="J271" s="139">
        <f>ROUND(I271*H271,2)</f>
        <v>0</v>
      </c>
      <c r="K271" s="135" t="s">
        <v>206</v>
      </c>
      <c r="L271" s="33"/>
      <c r="M271" s="140" t="s">
        <v>3</v>
      </c>
      <c r="N271" s="141" t="s">
        <v>47</v>
      </c>
      <c r="P271" s="142">
        <f>O271*H271</f>
        <v>0</v>
      </c>
      <c r="Q271" s="142">
        <v>6.2199999999999998E-3</v>
      </c>
      <c r="R271" s="142">
        <f>Q271*H271</f>
        <v>3.7319999999999999E-2</v>
      </c>
      <c r="S271" s="142">
        <v>0</v>
      </c>
      <c r="T271" s="143">
        <f>S271*H271</f>
        <v>0</v>
      </c>
      <c r="AR271" s="144" t="s">
        <v>207</v>
      </c>
      <c r="AT271" s="144" t="s">
        <v>202</v>
      </c>
      <c r="AU271" s="144" t="s">
        <v>85</v>
      </c>
      <c r="AY271" s="18" t="s">
        <v>201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8" t="s">
        <v>83</v>
      </c>
      <c r="BK271" s="145">
        <f>ROUND(I271*H271,2)</f>
        <v>0</v>
      </c>
      <c r="BL271" s="18" t="s">
        <v>207</v>
      </c>
      <c r="BM271" s="144" t="s">
        <v>412</v>
      </c>
    </row>
    <row r="272" spans="2:65" s="1" customFormat="1">
      <c r="B272" s="33"/>
      <c r="D272" s="146" t="s">
        <v>209</v>
      </c>
      <c r="F272" s="147" t="s">
        <v>413</v>
      </c>
      <c r="I272" s="148"/>
      <c r="L272" s="33"/>
      <c r="M272" s="149"/>
      <c r="T272" s="53"/>
      <c r="AT272" s="18" t="s">
        <v>209</v>
      </c>
      <c r="AU272" s="18" t="s">
        <v>85</v>
      </c>
    </row>
    <row r="273" spans="2:65" s="12" customFormat="1">
      <c r="B273" s="150"/>
      <c r="D273" s="151" t="s">
        <v>211</v>
      </c>
      <c r="E273" s="152" t="s">
        <v>3</v>
      </c>
      <c r="F273" s="153" t="s">
        <v>414</v>
      </c>
      <c r="H273" s="152" t="s">
        <v>3</v>
      </c>
      <c r="I273" s="154"/>
      <c r="L273" s="150"/>
      <c r="M273" s="155"/>
      <c r="T273" s="156"/>
      <c r="AT273" s="152" t="s">
        <v>211</v>
      </c>
      <c r="AU273" s="152" t="s">
        <v>85</v>
      </c>
      <c r="AV273" s="12" t="s">
        <v>83</v>
      </c>
      <c r="AW273" s="12" t="s">
        <v>37</v>
      </c>
      <c r="AX273" s="12" t="s">
        <v>76</v>
      </c>
      <c r="AY273" s="152" t="s">
        <v>201</v>
      </c>
    </row>
    <row r="274" spans="2:65" s="13" customFormat="1">
      <c r="B274" s="157"/>
      <c r="D274" s="151" t="s">
        <v>211</v>
      </c>
      <c r="E274" s="158" t="s">
        <v>3</v>
      </c>
      <c r="F274" s="159" t="s">
        <v>401</v>
      </c>
      <c r="H274" s="160">
        <v>3</v>
      </c>
      <c r="I274" s="161"/>
      <c r="L274" s="157"/>
      <c r="M274" s="162"/>
      <c r="T274" s="163"/>
      <c r="AT274" s="158" t="s">
        <v>211</v>
      </c>
      <c r="AU274" s="158" t="s">
        <v>85</v>
      </c>
      <c r="AV274" s="13" t="s">
        <v>85</v>
      </c>
      <c r="AW274" s="13" t="s">
        <v>37</v>
      </c>
      <c r="AX274" s="13" t="s">
        <v>76</v>
      </c>
      <c r="AY274" s="158" t="s">
        <v>201</v>
      </c>
    </row>
    <row r="275" spans="2:65" s="13" customFormat="1">
      <c r="B275" s="157"/>
      <c r="D275" s="151" t="s">
        <v>211</v>
      </c>
      <c r="E275" s="158" t="s">
        <v>3</v>
      </c>
      <c r="F275" s="159" t="s">
        <v>402</v>
      </c>
      <c r="H275" s="160">
        <v>3</v>
      </c>
      <c r="I275" s="161"/>
      <c r="L275" s="157"/>
      <c r="M275" s="162"/>
      <c r="T275" s="163"/>
      <c r="AT275" s="158" t="s">
        <v>211</v>
      </c>
      <c r="AU275" s="158" t="s">
        <v>85</v>
      </c>
      <c r="AV275" s="13" t="s">
        <v>85</v>
      </c>
      <c r="AW275" s="13" t="s">
        <v>37</v>
      </c>
      <c r="AX275" s="13" t="s">
        <v>76</v>
      </c>
      <c r="AY275" s="158" t="s">
        <v>201</v>
      </c>
    </row>
    <row r="276" spans="2:65" s="14" customFormat="1">
      <c r="B276" s="164"/>
      <c r="D276" s="151" t="s">
        <v>211</v>
      </c>
      <c r="E276" s="165" t="s">
        <v>3</v>
      </c>
      <c r="F276" s="166" t="s">
        <v>214</v>
      </c>
      <c r="H276" s="167">
        <v>6</v>
      </c>
      <c r="I276" s="168"/>
      <c r="L276" s="164"/>
      <c r="M276" s="169"/>
      <c r="T276" s="170"/>
      <c r="AT276" s="165" t="s">
        <v>211</v>
      </c>
      <c r="AU276" s="165" t="s">
        <v>85</v>
      </c>
      <c r="AV276" s="14" t="s">
        <v>207</v>
      </c>
      <c r="AW276" s="14" t="s">
        <v>37</v>
      </c>
      <c r="AX276" s="14" t="s">
        <v>83</v>
      </c>
      <c r="AY276" s="165" t="s">
        <v>201</v>
      </c>
    </row>
    <row r="277" spans="2:65" s="1" customFormat="1" ht="24.2" customHeight="1">
      <c r="B277" s="132"/>
      <c r="C277" s="133" t="s">
        <v>415</v>
      </c>
      <c r="D277" s="133" t="s">
        <v>202</v>
      </c>
      <c r="E277" s="134" t="s">
        <v>416</v>
      </c>
      <c r="F277" s="135" t="s">
        <v>417</v>
      </c>
      <c r="G277" s="136" t="s">
        <v>382</v>
      </c>
      <c r="H277" s="137">
        <v>6</v>
      </c>
      <c r="I277" s="138"/>
      <c r="J277" s="139">
        <f>ROUND(I277*H277,2)</f>
        <v>0</v>
      </c>
      <c r="K277" s="135" t="s">
        <v>206</v>
      </c>
      <c r="L277" s="33"/>
      <c r="M277" s="140" t="s">
        <v>3</v>
      </c>
      <c r="N277" s="141" t="s">
        <v>47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207</v>
      </c>
      <c r="AT277" s="144" t="s">
        <v>202</v>
      </c>
      <c r="AU277" s="144" t="s">
        <v>85</v>
      </c>
      <c r="AY277" s="18" t="s">
        <v>201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8" t="s">
        <v>83</v>
      </c>
      <c r="BK277" s="145">
        <f>ROUND(I277*H277,2)</f>
        <v>0</v>
      </c>
      <c r="BL277" s="18" t="s">
        <v>207</v>
      </c>
      <c r="BM277" s="144" t="s">
        <v>418</v>
      </c>
    </row>
    <row r="278" spans="2:65" s="1" customFormat="1">
      <c r="B278" s="33"/>
      <c r="D278" s="146" t="s">
        <v>209</v>
      </c>
      <c r="F278" s="147" t="s">
        <v>419</v>
      </c>
      <c r="I278" s="148"/>
      <c r="L278" s="33"/>
      <c r="M278" s="149"/>
      <c r="T278" s="53"/>
      <c r="AT278" s="18" t="s">
        <v>209</v>
      </c>
      <c r="AU278" s="18" t="s">
        <v>85</v>
      </c>
    </row>
    <row r="279" spans="2:65" s="12" customFormat="1">
      <c r="B279" s="150"/>
      <c r="D279" s="151" t="s">
        <v>211</v>
      </c>
      <c r="E279" s="152" t="s">
        <v>3</v>
      </c>
      <c r="F279" s="153" t="s">
        <v>420</v>
      </c>
      <c r="H279" s="152" t="s">
        <v>3</v>
      </c>
      <c r="I279" s="154"/>
      <c r="L279" s="150"/>
      <c r="M279" s="155"/>
      <c r="T279" s="156"/>
      <c r="AT279" s="152" t="s">
        <v>211</v>
      </c>
      <c r="AU279" s="152" t="s">
        <v>85</v>
      </c>
      <c r="AV279" s="12" t="s">
        <v>83</v>
      </c>
      <c r="AW279" s="12" t="s">
        <v>37</v>
      </c>
      <c r="AX279" s="12" t="s">
        <v>76</v>
      </c>
      <c r="AY279" s="152" t="s">
        <v>201</v>
      </c>
    </row>
    <row r="280" spans="2:65" s="13" customFormat="1">
      <c r="B280" s="157"/>
      <c r="D280" s="151" t="s">
        <v>211</v>
      </c>
      <c r="E280" s="158" t="s">
        <v>3</v>
      </c>
      <c r="F280" s="159" t="s">
        <v>401</v>
      </c>
      <c r="H280" s="160">
        <v>3</v>
      </c>
      <c r="I280" s="161"/>
      <c r="L280" s="157"/>
      <c r="M280" s="162"/>
      <c r="T280" s="163"/>
      <c r="AT280" s="158" t="s">
        <v>211</v>
      </c>
      <c r="AU280" s="158" t="s">
        <v>85</v>
      </c>
      <c r="AV280" s="13" t="s">
        <v>85</v>
      </c>
      <c r="AW280" s="13" t="s">
        <v>37</v>
      </c>
      <c r="AX280" s="13" t="s">
        <v>76</v>
      </c>
      <c r="AY280" s="158" t="s">
        <v>201</v>
      </c>
    </row>
    <row r="281" spans="2:65" s="13" customFormat="1">
      <c r="B281" s="157"/>
      <c r="D281" s="151" t="s">
        <v>211</v>
      </c>
      <c r="E281" s="158" t="s">
        <v>3</v>
      </c>
      <c r="F281" s="159" t="s">
        <v>402</v>
      </c>
      <c r="H281" s="160">
        <v>3</v>
      </c>
      <c r="I281" s="161"/>
      <c r="L281" s="157"/>
      <c r="M281" s="162"/>
      <c r="T281" s="163"/>
      <c r="AT281" s="158" t="s">
        <v>211</v>
      </c>
      <c r="AU281" s="158" t="s">
        <v>85</v>
      </c>
      <c r="AV281" s="13" t="s">
        <v>85</v>
      </c>
      <c r="AW281" s="13" t="s">
        <v>37</v>
      </c>
      <c r="AX281" s="13" t="s">
        <v>76</v>
      </c>
      <c r="AY281" s="158" t="s">
        <v>201</v>
      </c>
    </row>
    <row r="282" spans="2:65" s="14" customFormat="1">
      <c r="B282" s="164"/>
      <c r="D282" s="151" t="s">
        <v>211</v>
      </c>
      <c r="E282" s="165" t="s">
        <v>3</v>
      </c>
      <c r="F282" s="166" t="s">
        <v>214</v>
      </c>
      <c r="H282" s="167">
        <v>6</v>
      </c>
      <c r="I282" s="168"/>
      <c r="L282" s="164"/>
      <c r="M282" s="169"/>
      <c r="T282" s="170"/>
      <c r="AT282" s="165" t="s">
        <v>211</v>
      </c>
      <c r="AU282" s="165" t="s">
        <v>85</v>
      </c>
      <c r="AV282" s="14" t="s">
        <v>207</v>
      </c>
      <c r="AW282" s="14" t="s">
        <v>37</v>
      </c>
      <c r="AX282" s="14" t="s">
        <v>83</v>
      </c>
      <c r="AY282" s="165" t="s">
        <v>201</v>
      </c>
    </row>
    <row r="283" spans="2:65" s="1" customFormat="1" ht="24.2" customHeight="1">
      <c r="B283" s="132"/>
      <c r="C283" s="133" t="s">
        <v>421</v>
      </c>
      <c r="D283" s="133" t="s">
        <v>202</v>
      </c>
      <c r="E283" s="134" t="s">
        <v>422</v>
      </c>
      <c r="F283" s="135" t="s">
        <v>423</v>
      </c>
      <c r="G283" s="136" t="s">
        <v>382</v>
      </c>
      <c r="H283" s="137">
        <v>6</v>
      </c>
      <c r="I283" s="138"/>
      <c r="J283" s="139">
        <f>ROUND(I283*H283,2)</f>
        <v>0</v>
      </c>
      <c r="K283" s="135" t="s">
        <v>206</v>
      </c>
      <c r="L283" s="33"/>
      <c r="M283" s="140" t="s">
        <v>3</v>
      </c>
      <c r="N283" s="141" t="s">
        <v>47</v>
      </c>
      <c r="P283" s="142">
        <f>O283*H283</f>
        <v>0</v>
      </c>
      <c r="Q283" s="142">
        <v>9.6759999999999999E-2</v>
      </c>
      <c r="R283" s="142">
        <f>Q283*H283</f>
        <v>0.58055999999999996</v>
      </c>
      <c r="S283" s="142">
        <v>0</v>
      </c>
      <c r="T283" s="143">
        <f>S283*H283</f>
        <v>0</v>
      </c>
      <c r="AR283" s="144" t="s">
        <v>207</v>
      </c>
      <c r="AT283" s="144" t="s">
        <v>202</v>
      </c>
      <c r="AU283" s="144" t="s">
        <v>85</v>
      </c>
      <c r="AY283" s="18" t="s">
        <v>201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8" t="s">
        <v>83</v>
      </c>
      <c r="BK283" s="145">
        <f>ROUND(I283*H283,2)</f>
        <v>0</v>
      </c>
      <c r="BL283" s="18" t="s">
        <v>207</v>
      </c>
      <c r="BM283" s="144" t="s">
        <v>424</v>
      </c>
    </row>
    <row r="284" spans="2:65" s="1" customFormat="1">
      <c r="B284" s="33"/>
      <c r="D284" s="146" t="s">
        <v>209</v>
      </c>
      <c r="F284" s="147" t="s">
        <v>425</v>
      </c>
      <c r="I284" s="148"/>
      <c r="L284" s="33"/>
      <c r="M284" s="149"/>
      <c r="T284" s="53"/>
      <c r="AT284" s="18" t="s">
        <v>209</v>
      </c>
      <c r="AU284" s="18" t="s">
        <v>85</v>
      </c>
    </row>
    <row r="285" spans="2:65" s="12" customFormat="1">
      <c r="B285" s="150"/>
      <c r="D285" s="151" t="s">
        <v>211</v>
      </c>
      <c r="E285" s="152" t="s">
        <v>3</v>
      </c>
      <c r="F285" s="153" t="s">
        <v>426</v>
      </c>
      <c r="H285" s="152" t="s">
        <v>3</v>
      </c>
      <c r="I285" s="154"/>
      <c r="L285" s="150"/>
      <c r="M285" s="155"/>
      <c r="T285" s="156"/>
      <c r="AT285" s="152" t="s">
        <v>211</v>
      </c>
      <c r="AU285" s="152" t="s">
        <v>85</v>
      </c>
      <c r="AV285" s="12" t="s">
        <v>83</v>
      </c>
      <c r="AW285" s="12" t="s">
        <v>37</v>
      </c>
      <c r="AX285" s="12" t="s">
        <v>76</v>
      </c>
      <c r="AY285" s="152" t="s">
        <v>201</v>
      </c>
    </row>
    <row r="286" spans="2:65" s="13" customFormat="1">
      <c r="B286" s="157"/>
      <c r="D286" s="151" t="s">
        <v>211</v>
      </c>
      <c r="E286" s="158" t="s">
        <v>3</v>
      </c>
      <c r="F286" s="159" t="s">
        <v>401</v>
      </c>
      <c r="H286" s="160">
        <v>3</v>
      </c>
      <c r="I286" s="161"/>
      <c r="L286" s="157"/>
      <c r="M286" s="162"/>
      <c r="T286" s="163"/>
      <c r="AT286" s="158" t="s">
        <v>211</v>
      </c>
      <c r="AU286" s="158" t="s">
        <v>85</v>
      </c>
      <c r="AV286" s="13" t="s">
        <v>85</v>
      </c>
      <c r="AW286" s="13" t="s">
        <v>37</v>
      </c>
      <c r="AX286" s="13" t="s">
        <v>76</v>
      </c>
      <c r="AY286" s="158" t="s">
        <v>201</v>
      </c>
    </row>
    <row r="287" spans="2:65" s="13" customFormat="1">
      <c r="B287" s="157"/>
      <c r="D287" s="151" t="s">
        <v>211</v>
      </c>
      <c r="E287" s="158" t="s">
        <v>3</v>
      </c>
      <c r="F287" s="159" t="s">
        <v>402</v>
      </c>
      <c r="H287" s="160">
        <v>3</v>
      </c>
      <c r="I287" s="161"/>
      <c r="L287" s="157"/>
      <c r="M287" s="162"/>
      <c r="T287" s="163"/>
      <c r="AT287" s="158" t="s">
        <v>211</v>
      </c>
      <c r="AU287" s="158" t="s">
        <v>85</v>
      </c>
      <c r="AV287" s="13" t="s">
        <v>85</v>
      </c>
      <c r="AW287" s="13" t="s">
        <v>37</v>
      </c>
      <c r="AX287" s="13" t="s">
        <v>76</v>
      </c>
      <c r="AY287" s="158" t="s">
        <v>201</v>
      </c>
    </row>
    <row r="288" spans="2:65" s="14" customFormat="1">
      <c r="B288" s="164"/>
      <c r="D288" s="151" t="s">
        <v>211</v>
      </c>
      <c r="E288" s="165" t="s">
        <v>3</v>
      </c>
      <c r="F288" s="166" t="s">
        <v>214</v>
      </c>
      <c r="H288" s="167">
        <v>6</v>
      </c>
      <c r="I288" s="168"/>
      <c r="L288" s="164"/>
      <c r="M288" s="169"/>
      <c r="T288" s="170"/>
      <c r="AT288" s="165" t="s">
        <v>211</v>
      </c>
      <c r="AU288" s="165" t="s">
        <v>85</v>
      </c>
      <c r="AV288" s="14" t="s">
        <v>207</v>
      </c>
      <c r="AW288" s="14" t="s">
        <v>37</v>
      </c>
      <c r="AX288" s="14" t="s">
        <v>83</v>
      </c>
      <c r="AY288" s="165" t="s">
        <v>201</v>
      </c>
    </row>
    <row r="289" spans="2:65" s="1" customFormat="1" ht="16.5" customHeight="1">
      <c r="B289" s="132"/>
      <c r="C289" s="178" t="s">
        <v>427</v>
      </c>
      <c r="D289" s="178" t="s">
        <v>272</v>
      </c>
      <c r="E289" s="179" t="s">
        <v>428</v>
      </c>
      <c r="F289" s="180" t="s">
        <v>429</v>
      </c>
      <c r="G289" s="181" t="s">
        <v>382</v>
      </c>
      <c r="H289" s="182">
        <v>6</v>
      </c>
      <c r="I289" s="183"/>
      <c r="J289" s="184">
        <f>ROUND(I289*H289,2)</f>
        <v>0</v>
      </c>
      <c r="K289" s="180" t="s">
        <v>206</v>
      </c>
      <c r="L289" s="185"/>
      <c r="M289" s="186" t="s">
        <v>3</v>
      </c>
      <c r="N289" s="187" t="s">
        <v>47</v>
      </c>
      <c r="P289" s="142">
        <f>O289*H289</f>
        <v>0</v>
      </c>
      <c r="Q289" s="142">
        <v>8.5000000000000006E-3</v>
      </c>
      <c r="R289" s="142">
        <f>Q289*H289</f>
        <v>5.1000000000000004E-2</v>
      </c>
      <c r="S289" s="142">
        <v>0</v>
      </c>
      <c r="T289" s="143">
        <f>S289*H289</f>
        <v>0</v>
      </c>
      <c r="AR289" s="144" t="s">
        <v>271</v>
      </c>
      <c r="AT289" s="144" t="s">
        <v>272</v>
      </c>
      <c r="AU289" s="144" t="s">
        <v>85</v>
      </c>
      <c r="AY289" s="18" t="s">
        <v>201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83</v>
      </c>
      <c r="BK289" s="145">
        <f>ROUND(I289*H289,2)</f>
        <v>0</v>
      </c>
      <c r="BL289" s="18" t="s">
        <v>207</v>
      </c>
      <c r="BM289" s="144" t="s">
        <v>430</v>
      </c>
    </row>
    <row r="290" spans="2:65" s="12" customFormat="1">
      <c r="B290" s="150"/>
      <c r="D290" s="151" t="s">
        <v>211</v>
      </c>
      <c r="E290" s="152" t="s">
        <v>3</v>
      </c>
      <c r="F290" s="153" t="s">
        <v>431</v>
      </c>
      <c r="H290" s="152" t="s">
        <v>3</v>
      </c>
      <c r="I290" s="154"/>
      <c r="L290" s="150"/>
      <c r="M290" s="155"/>
      <c r="T290" s="156"/>
      <c r="AT290" s="152" t="s">
        <v>211</v>
      </c>
      <c r="AU290" s="152" t="s">
        <v>85</v>
      </c>
      <c r="AV290" s="12" t="s">
        <v>83</v>
      </c>
      <c r="AW290" s="12" t="s">
        <v>37</v>
      </c>
      <c r="AX290" s="12" t="s">
        <v>76</v>
      </c>
      <c r="AY290" s="152" t="s">
        <v>201</v>
      </c>
    </row>
    <row r="291" spans="2:65" s="13" customFormat="1">
      <c r="B291" s="157"/>
      <c r="D291" s="151" t="s">
        <v>211</v>
      </c>
      <c r="E291" s="158" t="s">
        <v>3</v>
      </c>
      <c r="F291" s="159" t="s">
        <v>401</v>
      </c>
      <c r="H291" s="160">
        <v>3</v>
      </c>
      <c r="I291" s="161"/>
      <c r="L291" s="157"/>
      <c r="M291" s="162"/>
      <c r="T291" s="163"/>
      <c r="AT291" s="158" t="s">
        <v>211</v>
      </c>
      <c r="AU291" s="158" t="s">
        <v>85</v>
      </c>
      <c r="AV291" s="13" t="s">
        <v>85</v>
      </c>
      <c r="AW291" s="13" t="s">
        <v>37</v>
      </c>
      <c r="AX291" s="13" t="s">
        <v>76</v>
      </c>
      <c r="AY291" s="158" t="s">
        <v>201</v>
      </c>
    </row>
    <row r="292" spans="2:65" s="13" customFormat="1">
      <c r="B292" s="157"/>
      <c r="D292" s="151" t="s">
        <v>211</v>
      </c>
      <c r="E292" s="158" t="s">
        <v>3</v>
      </c>
      <c r="F292" s="159" t="s">
        <v>402</v>
      </c>
      <c r="H292" s="160">
        <v>3</v>
      </c>
      <c r="I292" s="161"/>
      <c r="L292" s="157"/>
      <c r="M292" s="162"/>
      <c r="T292" s="163"/>
      <c r="AT292" s="158" t="s">
        <v>211</v>
      </c>
      <c r="AU292" s="158" t="s">
        <v>85</v>
      </c>
      <c r="AV292" s="13" t="s">
        <v>85</v>
      </c>
      <c r="AW292" s="13" t="s">
        <v>37</v>
      </c>
      <c r="AX292" s="13" t="s">
        <v>76</v>
      </c>
      <c r="AY292" s="158" t="s">
        <v>201</v>
      </c>
    </row>
    <row r="293" spans="2:65" s="14" customFormat="1">
      <c r="B293" s="164"/>
      <c r="D293" s="151" t="s">
        <v>211</v>
      </c>
      <c r="E293" s="165" t="s">
        <v>3</v>
      </c>
      <c r="F293" s="166" t="s">
        <v>214</v>
      </c>
      <c r="H293" s="167">
        <v>6</v>
      </c>
      <c r="I293" s="168"/>
      <c r="L293" s="164"/>
      <c r="M293" s="169"/>
      <c r="T293" s="170"/>
      <c r="AT293" s="165" t="s">
        <v>211</v>
      </c>
      <c r="AU293" s="165" t="s">
        <v>85</v>
      </c>
      <c r="AV293" s="14" t="s">
        <v>207</v>
      </c>
      <c r="AW293" s="14" t="s">
        <v>37</v>
      </c>
      <c r="AX293" s="14" t="s">
        <v>83</v>
      </c>
      <c r="AY293" s="165" t="s">
        <v>201</v>
      </c>
    </row>
    <row r="294" spans="2:65" s="11" customFormat="1" ht="22.9" customHeight="1">
      <c r="B294" s="120"/>
      <c r="D294" s="121" t="s">
        <v>75</v>
      </c>
      <c r="E294" s="130" t="s">
        <v>432</v>
      </c>
      <c r="F294" s="130" t="s">
        <v>433</v>
      </c>
      <c r="I294" s="123"/>
      <c r="J294" s="131">
        <f>BK294</f>
        <v>0</v>
      </c>
      <c r="L294" s="120"/>
      <c r="M294" s="125"/>
      <c r="P294" s="126">
        <f>SUM(P295:P427)</f>
        <v>0</v>
      </c>
      <c r="R294" s="126">
        <f>SUM(R295:R427)</f>
        <v>148.39779592000002</v>
      </c>
      <c r="T294" s="127">
        <f>SUM(T295:T427)</f>
        <v>0</v>
      </c>
      <c r="AR294" s="121" t="s">
        <v>83</v>
      </c>
      <c r="AT294" s="128" t="s">
        <v>75</v>
      </c>
      <c r="AU294" s="128" t="s">
        <v>83</v>
      </c>
      <c r="AY294" s="121" t="s">
        <v>201</v>
      </c>
      <c r="BK294" s="129">
        <f>SUM(BK295:BK427)</f>
        <v>0</v>
      </c>
    </row>
    <row r="295" spans="2:65" s="1" customFormat="1" ht="24.2" customHeight="1">
      <c r="B295" s="132"/>
      <c r="C295" s="133" t="s">
        <v>434</v>
      </c>
      <c r="D295" s="133" t="s">
        <v>202</v>
      </c>
      <c r="E295" s="134" t="s">
        <v>435</v>
      </c>
      <c r="F295" s="135" t="s">
        <v>436</v>
      </c>
      <c r="G295" s="136" t="s">
        <v>217</v>
      </c>
      <c r="H295" s="137">
        <v>3.7490000000000001</v>
      </c>
      <c r="I295" s="138"/>
      <c r="J295" s="139">
        <f>ROUND(I295*H295,2)</f>
        <v>0</v>
      </c>
      <c r="K295" s="135" t="s">
        <v>206</v>
      </c>
      <c r="L295" s="33"/>
      <c r="M295" s="140" t="s">
        <v>3</v>
      </c>
      <c r="N295" s="141" t="s">
        <v>47</v>
      </c>
      <c r="P295" s="142">
        <f>O295*H295</f>
        <v>0</v>
      </c>
      <c r="Q295" s="142">
        <v>0</v>
      </c>
      <c r="R295" s="142">
        <f>Q295*H295</f>
        <v>0</v>
      </c>
      <c r="S295" s="142">
        <v>0</v>
      </c>
      <c r="T295" s="143">
        <f>S295*H295</f>
        <v>0</v>
      </c>
      <c r="AR295" s="144" t="s">
        <v>207</v>
      </c>
      <c r="AT295" s="144" t="s">
        <v>202</v>
      </c>
      <c r="AU295" s="144" t="s">
        <v>85</v>
      </c>
      <c r="AY295" s="18" t="s">
        <v>201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8" t="s">
        <v>83</v>
      </c>
      <c r="BK295" s="145">
        <f>ROUND(I295*H295,2)</f>
        <v>0</v>
      </c>
      <c r="BL295" s="18" t="s">
        <v>207</v>
      </c>
      <c r="BM295" s="144" t="s">
        <v>437</v>
      </c>
    </row>
    <row r="296" spans="2:65" s="1" customFormat="1">
      <c r="B296" s="33"/>
      <c r="D296" s="146" t="s">
        <v>209</v>
      </c>
      <c r="F296" s="147" t="s">
        <v>438</v>
      </c>
      <c r="I296" s="148"/>
      <c r="L296" s="33"/>
      <c r="M296" s="149"/>
      <c r="T296" s="53"/>
      <c r="AT296" s="18" t="s">
        <v>209</v>
      </c>
      <c r="AU296" s="18" t="s">
        <v>85</v>
      </c>
    </row>
    <row r="297" spans="2:65" s="12" customFormat="1">
      <c r="B297" s="150"/>
      <c r="D297" s="151" t="s">
        <v>211</v>
      </c>
      <c r="E297" s="152" t="s">
        <v>3</v>
      </c>
      <c r="F297" s="153" t="s">
        <v>439</v>
      </c>
      <c r="H297" s="152" t="s">
        <v>3</v>
      </c>
      <c r="I297" s="154"/>
      <c r="L297" s="150"/>
      <c r="M297" s="155"/>
      <c r="T297" s="156"/>
      <c r="AT297" s="152" t="s">
        <v>211</v>
      </c>
      <c r="AU297" s="152" t="s">
        <v>85</v>
      </c>
      <c r="AV297" s="12" t="s">
        <v>83</v>
      </c>
      <c r="AW297" s="12" t="s">
        <v>37</v>
      </c>
      <c r="AX297" s="12" t="s">
        <v>76</v>
      </c>
      <c r="AY297" s="152" t="s">
        <v>201</v>
      </c>
    </row>
    <row r="298" spans="2:65" s="13" customFormat="1">
      <c r="B298" s="157"/>
      <c r="D298" s="151" t="s">
        <v>211</v>
      </c>
      <c r="E298" s="158" t="s">
        <v>3</v>
      </c>
      <c r="F298" s="159" t="s">
        <v>440</v>
      </c>
      <c r="H298" s="160">
        <v>3.7490000000000001</v>
      </c>
      <c r="I298" s="161"/>
      <c r="L298" s="157"/>
      <c r="M298" s="162"/>
      <c r="T298" s="163"/>
      <c r="AT298" s="158" t="s">
        <v>211</v>
      </c>
      <c r="AU298" s="158" t="s">
        <v>85</v>
      </c>
      <c r="AV298" s="13" t="s">
        <v>85</v>
      </c>
      <c r="AW298" s="13" t="s">
        <v>37</v>
      </c>
      <c r="AX298" s="13" t="s">
        <v>76</v>
      </c>
      <c r="AY298" s="158" t="s">
        <v>201</v>
      </c>
    </row>
    <row r="299" spans="2:65" s="14" customFormat="1">
      <c r="B299" s="164"/>
      <c r="D299" s="151" t="s">
        <v>211</v>
      </c>
      <c r="E299" s="165" t="s">
        <v>3</v>
      </c>
      <c r="F299" s="166" t="s">
        <v>214</v>
      </c>
      <c r="H299" s="167">
        <v>3.7490000000000001</v>
      </c>
      <c r="I299" s="168"/>
      <c r="L299" s="164"/>
      <c r="M299" s="169"/>
      <c r="T299" s="170"/>
      <c r="AT299" s="165" t="s">
        <v>211</v>
      </c>
      <c r="AU299" s="165" t="s">
        <v>85</v>
      </c>
      <c r="AV299" s="14" t="s">
        <v>207</v>
      </c>
      <c r="AW299" s="14" t="s">
        <v>37</v>
      </c>
      <c r="AX299" s="14" t="s">
        <v>83</v>
      </c>
      <c r="AY299" s="165" t="s">
        <v>201</v>
      </c>
    </row>
    <row r="300" spans="2:65" s="1" customFormat="1" ht="24.2" customHeight="1">
      <c r="B300" s="132"/>
      <c r="C300" s="133" t="s">
        <v>441</v>
      </c>
      <c r="D300" s="133" t="s">
        <v>202</v>
      </c>
      <c r="E300" s="134" t="s">
        <v>442</v>
      </c>
      <c r="F300" s="135" t="s">
        <v>443</v>
      </c>
      <c r="G300" s="136" t="s">
        <v>217</v>
      </c>
      <c r="H300" s="137">
        <v>74.975999999999999</v>
      </c>
      <c r="I300" s="138"/>
      <c r="J300" s="139">
        <f>ROUND(I300*H300,2)</f>
        <v>0</v>
      </c>
      <c r="K300" s="135" t="s">
        <v>206</v>
      </c>
      <c r="L300" s="33"/>
      <c r="M300" s="140" t="s">
        <v>3</v>
      </c>
      <c r="N300" s="141" t="s">
        <v>47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207</v>
      </c>
      <c r="AT300" s="144" t="s">
        <v>202</v>
      </c>
      <c r="AU300" s="144" t="s">
        <v>85</v>
      </c>
      <c r="AY300" s="18" t="s">
        <v>201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8" t="s">
        <v>83</v>
      </c>
      <c r="BK300" s="145">
        <f>ROUND(I300*H300,2)</f>
        <v>0</v>
      </c>
      <c r="BL300" s="18" t="s">
        <v>207</v>
      </c>
      <c r="BM300" s="144" t="s">
        <v>444</v>
      </c>
    </row>
    <row r="301" spans="2:65" s="1" customFormat="1">
      <c r="B301" s="33"/>
      <c r="D301" s="146" t="s">
        <v>209</v>
      </c>
      <c r="F301" s="147" t="s">
        <v>445</v>
      </c>
      <c r="I301" s="148"/>
      <c r="L301" s="33"/>
      <c r="M301" s="149"/>
      <c r="T301" s="53"/>
      <c r="AT301" s="18" t="s">
        <v>209</v>
      </c>
      <c r="AU301" s="18" t="s">
        <v>85</v>
      </c>
    </row>
    <row r="302" spans="2:65" s="12" customFormat="1">
      <c r="B302" s="150"/>
      <c r="D302" s="151" t="s">
        <v>211</v>
      </c>
      <c r="E302" s="152" t="s">
        <v>3</v>
      </c>
      <c r="F302" s="153" t="s">
        <v>446</v>
      </c>
      <c r="H302" s="152" t="s">
        <v>3</v>
      </c>
      <c r="I302" s="154"/>
      <c r="L302" s="150"/>
      <c r="M302" s="155"/>
      <c r="T302" s="156"/>
      <c r="AT302" s="152" t="s">
        <v>211</v>
      </c>
      <c r="AU302" s="152" t="s">
        <v>85</v>
      </c>
      <c r="AV302" s="12" t="s">
        <v>83</v>
      </c>
      <c r="AW302" s="12" t="s">
        <v>37</v>
      </c>
      <c r="AX302" s="12" t="s">
        <v>76</v>
      </c>
      <c r="AY302" s="152" t="s">
        <v>201</v>
      </c>
    </row>
    <row r="303" spans="2:65" s="12" customFormat="1">
      <c r="B303" s="150"/>
      <c r="D303" s="151" t="s">
        <v>211</v>
      </c>
      <c r="E303" s="152" t="s">
        <v>3</v>
      </c>
      <c r="F303" s="153" t="s">
        <v>324</v>
      </c>
      <c r="H303" s="152" t="s">
        <v>3</v>
      </c>
      <c r="I303" s="154"/>
      <c r="L303" s="150"/>
      <c r="M303" s="155"/>
      <c r="T303" s="156"/>
      <c r="AT303" s="152" t="s">
        <v>211</v>
      </c>
      <c r="AU303" s="152" t="s">
        <v>85</v>
      </c>
      <c r="AV303" s="12" t="s">
        <v>83</v>
      </c>
      <c r="AW303" s="12" t="s">
        <v>37</v>
      </c>
      <c r="AX303" s="12" t="s">
        <v>76</v>
      </c>
      <c r="AY303" s="152" t="s">
        <v>201</v>
      </c>
    </row>
    <row r="304" spans="2:65" s="13" customFormat="1">
      <c r="B304" s="157"/>
      <c r="D304" s="151" t="s">
        <v>211</v>
      </c>
      <c r="E304" s="158" t="s">
        <v>3</v>
      </c>
      <c r="F304" s="159" t="s">
        <v>447</v>
      </c>
      <c r="H304" s="160">
        <v>39.6</v>
      </c>
      <c r="I304" s="161"/>
      <c r="L304" s="157"/>
      <c r="M304" s="162"/>
      <c r="T304" s="163"/>
      <c r="AT304" s="158" t="s">
        <v>211</v>
      </c>
      <c r="AU304" s="158" t="s">
        <v>85</v>
      </c>
      <c r="AV304" s="13" t="s">
        <v>85</v>
      </c>
      <c r="AW304" s="13" t="s">
        <v>37</v>
      </c>
      <c r="AX304" s="13" t="s">
        <v>76</v>
      </c>
      <c r="AY304" s="158" t="s">
        <v>201</v>
      </c>
    </row>
    <row r="305" spans="2:65" s="13" customFormat="1">
      <c r="B305" s="157"/>
      <c r="D305" s="151" t="s">
        <v>211</v>
      </c>
      <c r="E305" s="158" t="s">
        <v>3</v>
      </c>
      <c r="F305" s="159" t="s">
        <v>448</v>
      </c>
      <c r="H305" s="160">
        <v>35.375999999999998</v>
      </c>
      <c r="I305" s="161"/>
      <c r="L305" s="157"/>
      <c r="M305" s="162"/>
      <c r="T305" s="163"/>
      <c r="AT305" s="158" t="s">
        <v>211</v>
      </c>
      <c r="AU305" s="158" t="s">
        <v>85</v>
      </c>
      <c r="AV305" s="13" t="s">
        <v>85</v>
      </c>
      <c r="AW305" s="13" t="s">
        <v>37</v>
      </c>
      <c r="AX305" s="13" t="s">
        <v>76</v>
      </c>
      <c r="AY305" s="158" t="s">
        <v>201</v>
      </c>
    </row>
    <row r="306" spans="2:65" s="14" customFormat="1">
      <c r="B306" s="164"/>
      <c r="D306" s="151" t="s">
        <v>211</v>
      </c>
      <c r="E306" s="165" t="s">
        <v>3</v>
      </c>
      <c r="F306" s="166" t="s">
        <v>214</v>
      </c>
      <c r="H306" s="167">
        <v>74.975999999999999</v>
      </c>
      <c r="I306" s="168"/>
      <c r="L306" s="164"/>
      <c r="M306" s="169"/>
      <c r="T306" s="170"/>
      <c r="AT306" s="165" t="s">
        <v>211</v>
      </c>
      <c r="AU306" s="165" t="s">
        <v>85</v>
      </c>
      <c r="AV306" s="14" t="s">
        <v>207</v>
      </c>
      <c r="AW306" s="14" t="s">
        <v>37</v>
      </c>
      <c r="AX306" s="14" t="s">
        <v>83</v>
      </c>
      <c r="AY306" s="165" t="s">
        <v>201</v>
      </c>
    </row>
    <row r="307" spans="2:65" s="1" customFormat="1" ht="21.75" customHeight="1">
      <c r="B307" s="132"/>
      <c r="C307" s="133" t="s">
        <v>449</v>
      </c>
      <c r="D307" s="133" t="s">
        <v>202</v>
      </c>
      <c r="E307" s="134" t="s">
        <v>450</v>
      </c>
      <c r="F307" s="135" t="s">
        <v>451</v>
      </c>
      <c r="G307" s="136" t="s">
        <v>205</v>
      </c>
      <c r="H307" s="137">
        <v>187.44</v>
      </c>
      <c r="I307" s="138"/>
      <c r="J307" s="139">
        <f>ROUND(I307*H307,2)</f>
        <v>0</v>
      </c>
      <c r="K307" s="135" t="s">
        <v>206</v>
      </c>
      <c r="L307" s="33"/>
      <c r="M307" s="140" t="s">
        <v>3</v>
      </c>
      <c r="N307" s="141" t="s">
        <v>47</v>
      </c>
      <c r="P307" s="142">
        <f>O307*H307</f>
        <v>0</v>
      </c>
      <c r="Q307" s="142">
        <v>8.4000000000000003E-4</v>
      </c>
      <c r="R307" s="142">
        <f>Q307*H307</f>
        <v>0.1574496</v>
      </c>
      <c r="S307" s="142">
        <v>0</v>
      </c>
      <c r="T307" s="143">
        <f>S307*H307</f>
        <v>0</v>
      </c>
      <c r="AR307" s="144" t="s">
        <v>207</v>
      </c>
      <c r="AT307" s="144" t="s">
        <v>202</v>
      </c>
      <c r="AU307" s="144" t="s">
        <v>85</v>
      </c>
      <c r="AY307" s="18" t="s">
        <v>201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8" t="s">
        <v>83</v>
      </c>
      <c r="BK307" s="145">
        <f>ROUND(I307*H307,2)</f>
        <v>0</v>
      </c>
      <c r="BL307" s="18" t="s">
        <v>207</v>
      </c>
      <c r="BM307" s="144" t="s">
        <v>452</v>
      </c>
    </row>
    <row r="308" spans="2:65" s="1" customFormat="1">
      <c r="B308" s="33"/>
      <c r="D308" s="146" t="s">
        <v>209</v>
      </c>
      <c r="F308" s="147" t="s">
        <v>453</v>
      </c>
      <c r="I308" s="148"/>
      <c r="L308" s="33"/>
      <c r="M308" s="149"/>
      <c r="T308" s="53"/>
      <c r="AT308" s="18" t="s">
        <v>209</v>
      </c>
      <c r="AU308" s="18" t="s">
        <v>85</v>
      </c>
    </row>
    <row r="309" spans="2:65" s="12" customFormat="1">
      <c r="B309" s="150"/>
      <c r="D309" s="151" t="s">
        <v>211</v>
      </c>
      <c r="E309" s="152" t="s">
        <v>3</v>
      </c>
      <c r="F309" s="153" t="s">
        <v>454</v>
      </c>
      <c r="H309" s="152" t="s">
        <v>3</v>
      </c>
      <c r="I309" s="154"/>
      <c r="L309" s="150"/>
      <c r="M309" s="155"/>
      <c r="T309" s="156"/>
      <c r="AT309" s="152" t="s">
        <v>211</v>
      </c>
      <c r="AU309" s="152" t="s">
        <v>85</v>
      </c>
      <c r="AV309" s="12" t="s">
        <v>83</v>
      </c>
      <c r="AW309" s="12" t="s">
        <v>37</v>
      </c>
      <c r="AX309" s="12" t="s">
        <v>76</v>
      </c>
      <c r="AY309" s="152" t="s">
        <v>201</v>
      </c>
    </row>
    <row r="310" spans="2:65" s="13" customFormat="1">
      <c r="B310" s="157"/>
      <c r="D310" s="151" t="s">
        <v>211</v>
      </c>
      <c r="E310" s="158" t="s">
        <v>3</v>
      </c>
      <c r="F310" s="159" t="s">
        <v>455</v>
      </c>
      <c r="H310" s="160">
        <v>99</v>
      </c>
      <c r="I310" s="161"/>
      <c r="L310" s="157"/>
      <c r="M310" s="162"/>
      <c r="T310" s="163"/>
      <c r="AT310" s="158" t="s">
        <v>211</v>
      </c>
      <c r="AU310" s="158" t="s">
        <v>85</v>
      </c>
      <c r="AV310" s="13" t="s">
        <v>85</v>
      </c>
      <c r="AW310" s="13" t="s">
        <v>37</v>
      </c>
      <c r="AX310" s="13" t="s">
        <v>76</v>
      </c>
      <c r="AY310" s="158" t="s">
        <v>201</v>
      </c>
    </row>
    <row r="311" spans="2:65" s="13" customFormat="1">
      <c r="B311" s="157"/>
      <c r="D311" s="151" t="s">
        <v>211</v>
      </c>
      <c r="E311" s="158" t="s">
        <v>3</v>
      </c>
      <c r="F311" s="159" t="s">
        <v>456</v>
      </c>
      <c r="H311" s="160">
        <v>88.44</v>
      </c>
      <c r="I311" s="161"/>
      <c r="L311" s="157"/>
      <c r="M311" s="162"/>
      <c r="T311" s="163"/>
      <c r="AT311" s="158" t="s">
        <v>211</v>
      </c>
      <c r="AU311" s="158" t="s">
        <v>85</v>
      </c>
      <c r="AV311" s="13" t="s">
        <v>85</v>
      </c>
      <c r="AW311" s="13" t="s">
        <v>37</v>
      </c>
      <c r="AX311" s="13" t="s">
        <v>76</v>
      </c>
      <c r="AY311" s="158" t="s">
        <v>201</v>
      </c>
    </row>
    <row r="312" spans="2:65" s="14" customFormat="1">
      <c r="B312" s="164"/>
      <c r="D312" s="151" t="s">
        <v>211</v>
      </c>
      <c r="E312" s="165" t="s">
        <v>3</v>
      </c>
      <c r="F312" s="166" t="s">
        <v>214</v>
      </c>
      <c r="H312" s="167">
        <v>187.44</v>
      </c>
      <c r="I312" s="168"/>
      <c r="L312" s="164"/>
      <c r="M312" s="169"/>
      <c r="T312" s="170"/>
      <c r="AT312" s="165" t="s">
        <v>211</v>
      </c>
      <c r="AU312" s="165" t="s">
        <v>85</v>
      </c>
      <c r="AV312" s="14" t="s">
        <v>207</v>
      </c>
      <c r="AW312" s="14" t="s">
        <v>37</v>
      </c>
      <c r="AX312" s="14" t="s">
        <v>83</v>
      </c>
      <c r="AY312" s="165" t="s">
        <v>201</v>
      </c>
    </row>
    <row r="313" spans="2:65" s="1" customFormat="1" ht="24.2" customHeight="1">
      <c r="B313" s="132"/>
      <c r="C313" s="133" t="s">
        <v>457</v>
      </c>
      <c r="D313" s="133" t="s">
        <v>202</v>
      </c>
      <c r="E313" s="134" t="s">
        <v>458</v>
      </c>
      <c r="F313" s="135" t="s">
        <v>459</v>
      </c>
      <c r="G313" s="136" t="s">
        <v>205</v>
      </c>
      <c r="H313" s="137">
        <v>187.44</v>
      </c>
      <c r="I313" s="138"/>
      <c r="J313" s="139">
        <f>ROUND(I313*H313,2)</f>
        <v>0</v>
      </c>
      <c r="K313" s="135" t="s">
        <v>206</v>
      </c>
      <c r="L313" s="33"/>
      <c r="M313" s="140" t="s">
        <v>3</v>
      </c>
      <c r="N313" s="141" t="s">
        <v>47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207</v>
      </c>
      <c r="AT313" s="144" t="s">
        <v>202</v>
      </c>
      <c r="AU313" s="144" t="s">
        <v>85</v>
      </c>
      <c r="AY313" s="18" t="s">
        <v>201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8" t="s">
        <v>83</v>
      </c>
      <c r="BK313" s="145">
        <f>ROUND(I313*H313,2)</f>
        <v>0</v>
      </c>
      <c r="BL313" s="18" t="s">
        <v>207</v>
      </c>
      <c r="BM313" s="144" t="s">
        <v>460</v>
      </c>
    </row>
    <row r="314" spans="2:65" s="1" customFormat="1">
      <c r="B314" s="33"/>
      <c r="D314" s="146" t="s">
        <v>209</v>
      </c>
      <c r="F314" s="147" t="s">
        <v>461</v>
      </c>
      <c r="I314" s="148"/>
      <c r="L314" s="33"/>
      <c r="M314" s="149"/>
      <c r="T314" s="53"/>
      <c r="AT314" s="18" t="s">
        <v>209</v>
      </c>
      <c r="AU314" s="18" t="s">
        <v>85</v>
      </c>
    </row>
    <row r="315" spans="2:65" s="13" customFormat="1">
      <c r="B315" s="157"/>
      <c r="D315" s="151" t="s">
        <v>211</v>
      </c>
      <c r="E315" s="158" t="s">
        <v>3</v>
      </c>
      <c r="F315" s="159" t="s">
        <v>462</v>
      </c>
      <c r="H315" s="160">
        <v>187.44</v>
      </c>
      <c r="I315" s="161"/>
      <c r="L315" s="157"/>
      <c r="M315" s="162"/>
      <c r="T315" s="163"/>
      <c r="AT315" s="158" t="s">
        <v>211</v>
      </c>
      <c r="AU315" s="158" t="s">
        <v>85</v>
      </c>
      <c r="AV315" s="13" t="s">
        <v>85</v>
      </c>
      <c r="AW315" s="13" t="s">
        <v>37</v>
      </c>
      <c r="AX315" s="13" t="s">
        <v>76</v>
      </c>
      <c r="AY315" s="158" t="s">
        <v>201</v>
      </c>
    </row>
    <row r="316" spans="2:65" s="14" customFormat="1">
      <c r="B316" s="164"/>
      <c r="D316" s="151" t="s">
        <v>211</v>
      </c>
      <c r="E316" s="165" t="s">
        <v>3</v>
      </c>
      <c r="F316" s="166" t="s">
        <v>214</v>
      </c>
      <c r="H316" s="167">
        <v>187.44</v>
      </c>
      <c r="I316" s="168"/>
      <c r="L316" s="164"/>
      <c r="M316" s="169"/>
      <c r="T316" s="170"/>
      <c r="AT316" s="165" t="s">
        <v>211</v>
      </c>
      <c r="AU316" s="165" t="s">
        <v>85</v>
      </c>
      <c r="AV316" s="14" t="s">
        <v>207</v>
      </c>
      <c r="AW316" s="14" t="s">
        <v>37</v>
      </c>
      <c r="AX316" s="14" t="s">
        <v>83</v>
      </c>
      <c r="AY316" s="165" t="s">
        <v>201</v>
      </c>
    </row>
    <row r="317" spans="2:65" s="1" customFormat="1" ht="37.9" customHeight="1">
      <c r="B317" s="132"/>
      <c r="C317" s="133" t="s">
        <v>463</v>
      </c>
      <c r="D317" s="133" t="s">
        <v>202</v>
      </c>
      <c r="E317" s="134" t="s">
        <v>248</v>
      </c>
      <c r="F317" s="135" t="s">
        <v>249</v>
      </c>
      <c r="G317" s="136" t="s">
        <v>217</v>
      </c>
      <c r="H317" s="137">
        <v>74.975999999999999</v>
      </c>
      <c r="I317" s="138"/>
      <c r="J317" s="139">
        <f>ROUND(I317*H317,2)</f>
        <v>0</v>
      </c>
      <c r="K317" s="135" t="s">
        <v>206</v>
      </c>
      <c r="L317" s="33"/>
      <c r="M317" s="140" t="s">
        <v>3</v>
      </c>
      <c r="N317" s="141" t="s">
        <v>47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207</v>
      </c>
      <c r="AT317" s="144" t="s">
        <v>202</v>
      </c>
      <c r="AU317" s="144" t="s">
        <v>85</v>
      </c>
      <c r="AY317" s="18" t="s">
        <v>201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8" t="s">
        <v>83</v>
      </c>
      <c r="BK317" s="145">
        <f>ROUND(I317*H317,2)</f>
        <v>0</v>
      </c>
      <c r="BL317" s="18" t="s">
        <v>207</v>
      </c>
      <c r="BM317" s="144" t="s">
        <v>464</v>
      </c>
    </row>
    <row r="318" spans="2:65" s="1" customFormat="1">
      <c r="B318" s="33"/>
      <c r="D318" s="146" t="s">
        <v>209</v>
      </c>
      <c r="F318" s="147" t="s">
        <v>251</v>
      </c>
      <c r="I318" s="148"/>
      <c r="L318" s="33"/>
      <c r="M318" s="149"/>
      <c r="T318" s="53"/>
      <c r="AT318" s="18" t="s">
        <v>209</v>
      </c>
      <c r="AU318" s="18" t="s">
        <v>85</v>
      </c>
    </row>
    <row r="319" spans="2:65" s="12" customFormat="1">
      <c r="B319" s="150"/>
      <c r="D319" s="151" t="s">
        <v>211</v>
      </c>
      <c r="E319" s="152" t="s">
        <v>3</v>
      </c>
      <c r="F319" s="153" t="s">
        <v>252</v>
      </c>
      <c r="H319" s="152" t="s">
        <v>3</v>
      </c>
      <c r="I319" s="154"/>
      <c r="L319" s="150"/>
      <c r="M319" s="155"/>
      <c r="T319" s="156"/>
      <c r="AT319" s="152" t="s">
        <v>211</v>
      </c>
      <c r="AU319" s="152" t="s">
        <v>85</v>
      </c>
      <c r="AV319" s="12" t="s">
        <v>83</v>
      </c>
      <c r="AW319" s="12" t="s">
        <v>37</v>
      </c>
      <c r="AX319" s="12" t="s">
        <v>76</v>
      </c>
      <c r="AY319" s="152" t="s">
        <v>201</v>
      </c>
    </row>
    <row r="320" spans="2:65" s="12" customFormat="1">
      <c r="B320" s="150"/>
      <c r="D320" s="151" t="s">
        <v>211</v>
      </c>
      <c r="E320" s="152" t="s">
        <v>3</v>
      </c>
      <c r="F320" s="153" t="s">
        <v>253</v>
      </c>
      <c r="H320" s="152" t="s">
        <v>3</v>
      </c>
      <c r="I320" s="154"/>
      <c r="L320" s="150"/>
      <c r="M320" s="155"/>
      <c r="T320" s="156"/>
      <c r="AT320" s="152" t="s">
        <v>211</v>
      </c>
      <c r="AU320" s="152" t="s">
        <v>85</v>
      </c>
      <c r="AV320" s="12" t="s">
        <v>83</v>
      </c>
      <c r="AW320" s="12" t="s">
        <v>37</v>
      </c>
      <c r="AX320" s="12" t="s">
        <v>76</v>
      </c>
      <c r="AY320" s="152" t="s">
        <v>201</v>
      </c>
    </row>
    <row r="321" spans="2:65" s="13" customFormat="1">
      <c r="B321" s="157"/>
      <c r="D321" s="151" t="s">
        <v>211</v>
      </c>
      <c r="E321" s="158" t="s">
        <v>3</v>
      </c>
      <c r="F321" s="159" t="s">
        <v>465</v>
      </c>
      <c r="H321" s="160">
        <v>74.975999999999999</v>
      </c>
      <c r="I321" s="161"/>
      <c r="L321" s="157"/>
      <c r="M321" s="162"/>
      <c r="T321" s="163"/>
      <c r="AT321" s="158" t="s">
        <v>211</v>
      </c>
      <c r="AU321" s="158" t="s">
        <v>85</v>
      </c>
      <c r="AV321" s="13" t="s">
        <v>85</v>
      </c>
      <c r="AW321" s="13" t="s">
        <v>37</v>
      </c>
      <c r="AX321" s="13" t="s">
        <v>76</v>
      </c>
      <c r="AY321" s="158" t="s">
        <v>201</v>
      </c>
    </row>
    <row r="322" spans="2:65" s="14" customFormat="1">
      <c r="B322" s="164"/>
      <c r="D322" s="151" t="s">
        <v>211</v>
      </c>
      <c r="E322" s="165" t="s">
        <v>3</v>
      </c>
      <c r="F322" s="166" t="s">
        <v>214</v>
      </c>
      <c r="H322" s="167">
        <v>74.975999999999999</v>
      </c>
      <c r="I322" s="168"/>
      <c r="L322" s="164"/>
      <c r="M322" s="169"/>
      <c r="T322" s="170"/>
      <c r="AT322" s="165" t="s">
        <v>211</v>
      </c>
      <c r="AU322" s="165" t="s">
        <v>85</v>
      </c>
      <c r="AV322" s="14" t="s">
        <v>207</v>
      </c>
      <c r="AW322" s="14" t="s">
        <v>37</v>
      </c>
      <c r="AX322" s="14" t="s">
        <v>83</v>
      </c>
      <c r="AY322" s="165" t="s">
        <v>201</v>
      </c>
    </row>
    <row r="323" spans="2:65" s="1" customFormat="1" ht="24.2" customHeight="1">
      <c r="B323" s="132"/>
      <c r="C323" s="133" t="s">
        <v>466</v>
      </c>
      <c r="D323" s="133" t="s">
        <v>202</v>
      </c>
      <c r="E323" s="134" t="s">
        <v>293</v>
      </c>
      <c r="F323" s="135" t="s">
        <v>294</v>
      </c>
      <c r="G323" s="136" t="s">
        <v>217</v>
      </c>
      <c r="H323" s="137">
        <v>74.975999999999999</v>
      </c>
      <c r="I323" s="138"/>
      <c r="J323" s="139">
        <f>ROUND(I323*H323,2)</f>
        <v>0</v>
      </c>
      <c r="K323" s="135" t="s">
        <v>206</v>
      </c>
      <c r="L323" s="33"/>
      <c r="M323" s="140" t="s">
        <v>3</v>
      </c>
      <c r="N323" s="141" t="s">
        <v>47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207</v>
      </c>
      <c r="AT323" s="144" t="s">
        <v>202</v>
      </c>
      <c r="AU323" s="144" t="s">
        <v>85</v>
      </c>
      <c r="AY323" s="18" t="s">
        <v>201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8" t="s">
        <v>83</v>
      </c>
      <c r="BK323" s="145">
        <f>ROUND(I323*H323,2)</f>
        <v>0</v>
      </c>
      <c r="BL323" s="18" t="s">
        <v>207</v>
      </c>
      <c r="BM323" s="144" t="s">
        <v>467</v>
      </c>
    </row>
    <row r="324" spans="2:65" s="1" customFormat="1">
      <c r="B324" s="33"/>
      <c r="D324" s="146" t="s">
        <v>209</v>
      </c>
      <c r="F324" s="147" t="s">
        <v>296</v>
      </c>
      <c r="I324" s="148"/>
      <c r="L324" s="33"/>
      <c r="M324" s="149"/>
      <c r="T324" s="53"/>
      <c r="AT324" s="18" t="s">
        <v>209</v>
      </c>
      <c r="AU324" s="18" t="s">
        <v>85</v>
      </c>
    </row>
    <row r="325" spans="2:65" s="12" customFormat="1">
      <c r="B325" s="150"/>
      <c r="D325" s="151" t="s">
        <v>211</v>
      </c>
      <c r="E325" s="152" t="s">
        <v>3</v>
      </c>
      <c r="F325" s="153" t="s">
        <v>297</v>
      </c>
      <c r="H325" s="152" t="s">
        <v>3</v>
      </c>
      <c r="I325" s="154"/>
      <c r="L325" s="150"/>
      <c r="M325" s="155"/>
      <c r="T325" s="156"/>
      <c r="AT325" s="152" t="s">
        <v>211</v>
      </c>
      <c r="AU325" s="152" t="s">
        <v>85</v>
      </c>
      <c r="AV325" s="12" t="s">
        <v>83</v>
      </c>
      <c r="AW325" s="12" t="s">
        <v>37</v>
      </c>
      <c r="AX325" s="12" t="s">
        <v>76</v>
      </c>
      <c r="AY325" s="152" t="s">
        <v>201</v>
      </c>
    </row>
    <row r="326" spans="2:65" s="12" customFormat="1">
      <c r="B326" s="150"/>
      <c r="D326" s="151" t="s">
        <v>211</v>
      </c>
      <c r="E326" s="152" t="s">
        <v>3</v>
      </c>
      <c r="F326" s="153" t="s">
        <v>253</v>
      </c>
      <c r="H326" s="152" t="s">
        <v>3</v>
      </c>
      <c r="I326" s="154"/>
      <c r="L326" s="150"/>
      <c r="M326" s="155"/>
      <c r="T326" s="156"/>
      <c r="AT326" s="152" t="s">
        <v>211</v>
      </c>
      <c r="AU326" s="152" t="s">
        <v>85</v>
      </c>
      <c r="AV326" s="12" t="s">
        <v>83</v>
      </c>
      <c r="AW326" s="12" t="s">
        <v>37</v>
      </c>
      <c r="AX326" s="12" t="s">
        <v>76</v>
      </c>
      <c r="AY326" s="152" t="s">
        <v>201</v>
      </c>
    </row>
    <row r="327" spans="2:65" s="13" customFormat="1">
      <c r="B327" s="157"/>
      <c r="D327" s="151" t="s">
        <v>211</v>
      </c>
      <c r="E327" s="158" t="s">
        <v>3</v>
      </c>
      <c r="F327" s="159" t="s">
        <v>465</v>
      </c>
      <c r="H327" s="160">
        <v>74.975999999999999</v>
      </c>
      <c r="I327" s="161"/>
      <c r="L327" s="157"/>
      <c r="M327" s="162"/>
      <c r="T327" s="163"/>
      <c r="AT327" s="158" t="s">
        <v>211</v>
      </c>
      <c r="AU327" s="158" t="s">
        <v>85</v>
      </c>
      <c r="AV327" s="13" t="s">
        <v>85</v>
      </c>
      <c r="AW327" s="13" t="s">
        <v>37</v>
      </c>
      <c r="AX327" s="13" t="s">
        <v>76</v>
      </c>
      <c r="AY327" s="158" t="s">
        <v>201</v>
      </c>
    </row>
    <row r="328" spans="2:65" s="14" customFormat="1">
      <c r="B328" s="164"/>
      <c r="D328" s="151" t="s">
        <v>211</v>
      </c>
      <c r="E328" s="165" t="s">
        <v>3</v>
      </c>
      <c r="F328" s="166" t="s">
        <v>214</v>
      </c>
      <c r="H328" s="167">
        <v>74.975999999999999</v>
      </c>
      <c r="I328" s="168"/>
      <c r="L328" s="164"/>
      <c r="M328" s="169"/>
      <c r="T328" s="170"/>
      <c r="AT328" s="165" t="s">
        <v>211</v>
      </c>
      <c r="AU328" s="165" t="s">
        <v>85</v>
      </c>
      <c r="AV328" s="14" t="s">
        <v>207</v>
      </c>
      <c r="AW328" s="14" t="s">
        <v>37</v>
      </c>
      <c r="AX328" s="14" t="s">
        <v>83</v>
      </c>
      <c r="AY328" s="165" t="s">
        <v>201</v>
      </c>
    </row>
    <row r="329" spans="2:65" s="1" customFormat="1" ht="24.2" customHeight="1">
      <c r="B329" s="132"/>
      <c r="C329" s="133" t="s">
        <v>468</v>
      </c>
      <c r="D329" s="133" t="s">
        <v>202</v>
      </c>
      <c r="E329" s="134" t="s">
        <v>357</v>
      </c>
      <c r="F329" s="135" t="s">
        <v>358</v>
      </c>
      <c r="G329" s="136" t="s">
        <v>217</v>
      </c>
      <c r="H329" s="137">
        <v>45.44</v>
      </c>
      <c r="I329" s="138"/>
      <c r="J329" s="139">
        <f>ROUND(I329*H329,2)</f>
        <v>0</v>
      </c>
      <c r="K329" s="135" t="s">
        <v>206</v>
      </c>
      <c r="L329" s="33"/>
      <c r="M329" s="140" t="s">
        <v>3</v>
      </c>
      <c r="N329" s="141" t="s">
        <v>47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207</v>
      </c>
      <c r="AT329" s="144" t="s">
        <v>202</v>
      </c>
      <c r="AU329" s="144" t="s">
        <v>85</v>
      </c>
      <c r="AY329" s="18" t="s">
        <v>201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8" t="s">
        <v>83</v>
      </c>
      <c r="BK329" s="145">
        <f>ROUND(I329*H329,2)</f>
        <v>0</v>
      </c>
      <c r="BL329" s="18" t="s">
        <v>207</v>
      </c>
      <c r="BM329" s="144" t="s">
        <v>469</v>
      </c>
    </row>
    <row r="330" spans="2:65" s="1" customFormat="1">
      <c r="B330" s="33"/>
      <c r="D330" s="146" t="s">
        <v>209</v>
      </c>
      <c r="F330" s="147" t="s">
        <v>360</v>
      </c>
      <c r="I330" s="148"/>
      <c r="L330" s="33"/>
      <c r="M330" s="149"/>
      <c r="T330" s="53"/>
      <c r="AT330" s="18" t="s">
        <v>209</v>
      </c>
      <c r="AU330" s="18" t="s">
        <v>85</v>
      </c>
    </row>
    <row r="331" spans="2:65" s="12" customFormat="1">
      <c r="B331" s="150"/>
      <c r="D331" s="151" t="s">
        <v>211</v>
      </c>
      <c r="E331" s="152" t="s">
        <v>3</v>
      </c>
      <c r="F331" s="153" t="s">
        <v>470</v>
      </c>
      <c r="H331" s="152" t="s">
        <v>3</v>
      </c>
      <c r="I331" s="154"/>
      <c r="L331" s="150"/>
      <c r="M331" s="155"/>
      <c r="T331" s="156"/>
      <c r="AT331" s="152" t="s">
        <v>211</v>
      </c>
      <c r="AU331" s="152" t="s">
        <v>85</v>
      </c>
      <c r="AV331" s="12" t="s">
        <v>83</v>
      </c>
      <c r="AW331" s="12" t="s">
        <v>37</v>
      </c>
      <c r="AX331" s="12" t="s">
        <v>76</v>
      </c>
      <c r="AY331" s="152" t="s">
        <v>201</v>
      </c>
    </row>
    <row r="332" spans="2:65" s="13" customFormat="1">
      <c r="B332" s="157"/>
      <c r="D332" s="151" t="s">
        <v>211</v>
      </c>
      <c r="E332" s="158" t="s">
        <v>3</v>
      </c>
      <c r="F332" s="159" t="s">
        <v>465</v>
      </c>
      <c r="H332" s="160">
        <v>74.975999999999999</v>
      </c>
      <c r="I332" s="161"/>
      <c r="L332" s="157"/>
      <c r="M332" s="162"/>
      <c r="T332" s="163"/>
      <c r="AT332" s="158" t="s">
        <v>211</v>
      </c>
      <c r="AU332" s="158" t="s">
        <v>85</v>
      </c>
      <c r="AV332" s="13" t="s">
        <v>85</v>
      </c>
      <c r="AW332" s="13" t="s">
        <v>37</v>
      </c>
      <c r="AX332" s="13" t="s">
        <v>76</v>
      </c>
      <c r="AY332" s="158" t="s">
        <v>201</v>
      </c>
    </row>
    <row r="333" spans="2:65" s="15" customFormat="1">
      <c r="B333" s="171"/>
      <c r="D333" s="151" t="s">
        <v>211</v>
      </c>
      <c r="E333" s="172" t="s">
        <v>3</v>
      </c>
      <c r="F333" s="173" t="s">
        <v>230</v>
      </c>
      <c r="H333" s="174">
        <v>74.975999999999999</v>
      </c>
      <c r="I333" s="175"/>
      <c r="L333" s="171"/>
      <c r="M333" s="176"/>
      <c r="T333" s="177"/>
      <c r="AT333" s="172" t="s">
        <v>211</v>
      </c>
      <c r="AU333" s="172" t="s">
        <v>85</v>
      </c>
      <c r="AV333" s="15" t="s">
        <v>93</v>
      </c>
      <c r="AW333" s="15" t="s">
        <v>37</v>
      </c>
      <c r="AX333" s="15" t="s">
        <v>76</v>
      </c>
      <c r="AY333" s="172" t="s">
        <v>201</v>
      </c>
    </row>
    <row r="334" spans="2:65" s="12" customFormat="1">
      <c r="B334" s="150"/>
      <c r="D334" s="151" t="s">
        <v>211</v>
      </c>
      <c r="E334" s="152" t="s">
        <v>3</v>
      </c>
      <c r="F334" s="153" t="s">
        <v>471</v>
      </c>
      <c r="H334" s="152" t="s">
        <v>3</v>
      </c>
      <c r="I334" s="154"/>
      <c r="L334" s="150"/>
      <c r="M334" s="155"/>
      <c r="T334" s="156"/>
      <c r="AT334" s="152" t="s">
        <v>211</v>
      </c>
      <c r="AU334" s="152" t="s">
        <v>85</v>
      </c>
      <c r="AV334" s="12" t="s">
        <v>83</v>
      </c>
      <c r="AW334" s="12" t="s">
        <v>37</v>
      </c>
      <c r="AX334" s="12" t="s">
        <v>76</v>
      </c>
      <c r="AY334" s="152" t="s">
        <v>201</v>
      </c>
    </row>
    <row r="335" spans="2:65" s="13" customFormat="1">
      <c r="B335" s="157"/>
      <c r="D335" s="151" t="s">
        <v>211</v>
      </c>
      <c r="E335" s="158" t="s">
        <v>3</v>
      </c>
      <c r="F335" s="159" t="s">
        <v>472</v>
      </c>
      <c r="H335" s="160">
        <v>-15.6</v>
      </c>
      <c r="I335" s="161"/>
      <c r="L335" s="157"/>
      <c r="M335" s="162"/>
      <c r="T335" s="163"/>
      <c r="AT335" s="158" t="s">
        <v>211</v>
      </c>
      <c r="AU335" s="158" t="s">
        <v>85</v>
      </c>
      <c r="AV335" s="13" t="s">
        <v>85</v>
      </c>
      <c r="AW335" s="13" t="s">
        <v>37</v>
      </c>
      <c r="AX335" s="13" t="s">
        <v>76</v>
      </c>
      <c r="AY335" s="158" t="s">
        <v>201</v>
      </c>
    </row>
    <row r="336" spans="2:65" s="13" customFormat="1">
      <c r="B336" s="157"/>
      <c r="D336" s="151" t="s">
        <v>211</v>
      </c>
      <c r="E336" s="158" t="s">
        <v>3</v>
      </c>
      <c r="F336" s="159" t="s">
        <v>473</v>
      </c>
      <c r="H336" s="160">
        <v>-13.936</v>
      </c>
      <c r="I336" s="161"/>
      <c r="L336" s="157"/>
      <c r="M336" s="162"/>
      <c r="T336" s="163"/>
      <c r="AT336" s="158" t="s">
        <v>211</v>
      </c>
      <c r="AU336" s="158" t="s">
        <v>85</v>
      </c>
      <c r="AV336" s="13" t="s">
        <v>85</v>
      </c>
      <c r="AW336" s="13" t="s">
        <v>37</v>
      </c>
      <c r="AX336" s="13" t="s">
        <v>76</v>
      </c>
      <c r="AY336" s="158" t="s">
        <v>201</v>
      </c>
    </row>
    <row r="337" spans="2:65" s="15" customFormat="1">
      <c r="B337" s="171"/>
      <c r="D337" s="151" t="s">
        <v>211</v>
      </c>
      <c r="E337" s="172" t="s">
        <v>3</v>
      </c>
      <c r="F337" s="173" t="s">
        <v>230</v>
      </c>
      <c r="H337" s="174">
        <v>-29.536000000000001</v>
      </c>
      <c r="I337" s="175"/>
      <c r="L337" s="171"/>
      <c r="M337" s="176"/>
      <c r="T337" s="177"/>
      <c r="AT337" s="172" t="s">
        <v>211</v>
      </c>
      <c r="AU337" s="172" t="s">
        <v>85</v>
      </c>
      <c r="AV337" s="15" t="s">
        <v>93</v>
      </c>
      <c r="AW337" s="15" t="s">
        <v>37</v>
      </c>
      <c r="AX337" s="15" t="s">
        <v>76</v>
      </c>
      <c r="AY337" s="172" t="s">
        <v>201</v>
      </c>
    </row>
    <row r="338" spans="2:65" s="14" customFormat="1">
      <c r="B338" s="164"/>
      <c r="D338" s="151" t="s">
        <v>211</v>
      </c>
      <c r="E338" s="165" t="s">
        <v>3</v>
      </c>
      <c r="F338" s="166" t="s">
        <v>214</v>
      </c>
      <c r="H338" s="167">
        <v>45.44</v>
      </c>
      <c r="I338" s="168"/>
      <c r="L338" s="164"/>
      <c r="M338" s="169"/>
      <c r="T338" s="170"/>
      <c r="AT338" s="165" t="s">
        <v>211</v>
      </c>
      <c r="AU338" s="165" t="s">
        <v>85</v>
      </c>
      <c r="AV338" s="14" t="s">
        <v>207</v>
      </c>
      <c r="AW338" s="14" t="s">
        <v>37</v>
      </c>
      <c r="AX338" s="14" t="s">
        <v>83</v>
      </c>
      <c r="AY338" s="165" t="s">
        <v>201</v>
      </c>
    </row>
    <row r="339" spans="2:65" s="1" customFormat="1" ht="16.5" customHeight="1">
      <c r="B339" s="132"/>
      <c r="C339" s="178" t="s">
        <v>474</v>
      </c>
      <c r="D339" s="178" t="s">
        <v>272</v>
      </c>
      <c r="E339" s="179" t="s">
        <v>366</v>
      </c>
      <c r="F339" s="180" t="s">
        <v>367</v>
      </c>
      <c r="G339" s="181" t="s">
        <v>275</v>
      </c>
      <c r="H339" s="182">
        <v>90.88</v>
      </c>
      <c r="I339" s="183"/>
      <c r="J339" s="184">
        <f>ROUND(I339*H339,2)</f>
        <v>0</v>
      </c>
      <c r="K339" s="180" t="s">
        <v>206</v>
      </c>
      <c r="L339" s="185"/>
      <c r="M339" s="186" t="s">
        <v>3</v>
      </c>
      <c r="N339" s="187" t="s">
        <v>47</v>
      </c>
      <c r="P339" s="142">
        <f>O339*H339</f>
        <v>0</v>
      </c>
      <c r="Q339" s="142">
        <v>1</v>
      </c>
      <c r="R339" s="142">
        <f>Q339*H339</f>
        <v>90.88</v>
      </c>
      <c r="S339" s="142">
        <v>0</v>
      </c>
      <c r="T339" s="143">
        <f>S339*H339</f>
        <v>0</v>
      </c>
      <c r="AR339" s="144" t="s">
        <v>271</v>
      </c>
      <c r="AT339" s="144" t="s">
        <v>272</v>
      </c>
      <c r="AU339" s="144" t="s">
        <v>85</v>
      </c>
      <c r="AY339" s="18" t="s">
        <v>201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8" t="s">
        <v>83</v>
      </c>
      <c r="BK339" s="145">
        <f>ROUND(I339*H339,2)</f>
        <v>0</v>
      </c>
      <c r="BL339" s="18" t="s">
        <v>207</v>
      </c>
      <c r="BM339" s="144" t="s">
        <v>475</v>
      </c>
    </row>
    <row r="340" spans="2:65" s="12" customFormat="1">
      <c r="B340" s="150"/>
      <c r="D340" s="151" t="s">
        <v>211</v>
      </c>
      <c r="E340" s="152" t="s">
        <v>3</v>
      </c>
      <c r="F340" s="153" t="s">
        <v>369</v>
      </c>
      <c r="H340" s="152" t="s">
        <v>3</v>
      </c>
      <c r="I340" s="154"/>
      <c r="L340" s="150"/>
      <c r="M340" s="155"/>
      <c r="T340" s="156"/>
      <c r="AT340" s="152" t="s">
        <v>211</v>
      </c>
      <c r="AU340" s="152" t="s">
        <v>85</v>
      </c>
      <c r="AV340" s="12" t="s">
        <v>83</v>
      </c>
      <c r="AW340" s="12" t="s">
        <v>37</v>
      </c>
      <c r="AX340" s="12" t="s">
        <v>76</v>
      </c>
      <c r="AY340" s="152" t="s">
        <v>201</v>
      </c>
    </row>
    <row r="341" spans="2:65" s="12" customFormat="1">
      <c r="B341" s="150"/>
      <c r="D341" s="151" t="s">
        <v>211</v>
      </c>
      <c r="E341" s="152" t="s">
        <v>3</v>
      </c>
      <c r="F341" s="153" t="s">
        <v>476</v>
      </c>
      <c r="H341" s="152" t="s">
        <v>3</v>
      </c>
      <c r="I341" s="154"/>
      <c r="L341" s="150"/>
      <c r="M341" s="155"/>
      <c r="T341" s="156"/>
      <c r="AT341" s="152" t="s">
        <v>211</v>
      </c>
      <c r="AU341" s="152" t="s">
        <v>85</v>
      </c>
      <c r="AV341" s="12" t="s">
        <v>83</v>
      </c>
      <c r="AW341" s="12" t="s">
        <v>37</v>
      </c>
      <c r="AX341" s="12" t="s">
        <v>76</v>
      </c>
      <c r="AY341" s="152" t="s">
        <v>201</v>
      </c>
    </row>
    <row r="342" spans="2:65" s="13" customFormat="1">
      <c r="B342" s="157"/>
      <c r="D342" s="151" t="s">
        <v>211</v>
      </c>
      <c r="E342" s="158" t="s">
        <v>3</v>
      </c>
      <c r="F342" s="159" t="s">
        <v>477</v>
      </c>
      <c r="H342" s="160">
        <v>90.88</v>
      </c>
      <c r="I342" s="161"/>
      <c r="L342" s="157"/>
      <c r="M342" s="162"/>
      <c r="T342" s="163"/>
      <c r="AT342" s="158" t="s">
        <v>211</v>
      </c>
      <c r="AU342" s="158" t="s">
        <v>85</v>
      </c>
      <c r="AV342" s="13" t="s">
        <v>85</v>
      </c>
      <c r="AW342" s="13" t="s">
        <v>37</v>
      </c>
      <c r="AX342" s="13" t="s">
        <v>76</v>
      </c>
      <c r="AY342" s="158" t="s">
        <v>201</v>
      </c>
    </row>
    <row r="343" spans="2:65" s="14" customFormat="1">
      <c r="B343" s="164"/>
      <c r="D343" s="151" t="s">
        <v>211</v>
      </c>
      <c r="E343" s="165" t="s">
        <v>3</v>
      </c>
      <c r="F343" s="166" t="s">
        <v>214</v>
      </c>
      <c r="H343" s="167">
        <v>90.88</v>
      </c>
      <c r="I343" s="168"/>
      <c r="L343" s="164"/>
      <c r="M343" s="169"/>
      <c r="T343" s="170"/>
      <c r="AT343" s="165" t="s">
        <v>211</v>
      </c>
      <c r="AU343" s="165" t="s">
        <v>85</v>
      </c>
      <c r="AV343" s="14" t="s">
        <v>207</v>
      </c>
      <c r="AW343" s="14" t="s">
        <v>37</v>
      </c>
      <c r="AX343" s="14" t="s">
        <v>83</v>
      </c>
      <c r="AY343" s="165" t="s">
        <v>201</v>
      </c>
    </row>
    <row r="344" spans="2:65" s="1" customFormat="1" ht="37.9" customHeight="1">
      <c r="B344" s="132"/>
      <c r="C344" s="133" t="s">
        <v>478</v>
      </c>
      <c r="D344" s="133" t="s">
        <v>202</v>
      </c>
      <c r="E344" s="134" t="s">
        <v>479</v>
      </c>
      <c r="F344" s="135" t="s">
        <v>480</v>
      </c>
      <c r="G344" s="136" t="s">
        <v>217</v>
      </c>
      <c r="H344" s="137">
        <v>22.72</v>
      </c>
      <c r="I344" s="138"/>
      <c r="J344" s="139">
        <f>ROUND(I344*H344,2)</f>
        <v>0</v>
      </c>
      <c r="K344" s="135" t="s">
        <v>206</v>
      </c>
      <c r="L344" s="33"/>
      <c r="M344" s="140" t="s">
        <v>3</v>
      </c>
      <c r="N344" s="141" t="s">
        <v>47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AR344" s="144" t="s">
        <v>207</v>
      </c>
      <c r="AT344" s="144" t="s">
        <v>202</v>
      </c>
      <c r="AU344" s="144" t="s">
        <v>85</v>
      </c>
      <c r="AY344" s="18" t="s">
        <v>201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8" t="s">
        <v>83</v>
      </c>
      <c r="BK344" s="145">
        <f>ROUND(I344*H344,2)</f>
        <v>0</v>
      </c>
      <c r="BL344" s="18" t="s">
        <v>207</v>
      </c>
      <c r="BM344" s="144" t="s">
        <v>481</v>
      </c>
    </row>
    <row r="345" spans="2:65" s="1" customFormat="1">
      <c r="B345" s="33"/>
      <c r="D345" s="146" t="s">
        <v>209</v>
      </c>
      <c r="F345" s="147" t="s">
        <v>482</v>
      </c>
      <c r="I345" s="148"/>
      <c r="L345" s="33"/>
      <c r="M345" s="149"/>
      <c r="T345" s="53"/>
      <c r="AT345" s="18" t="s">
        <v>209</v>
      </c>
      <c r="AU345" s="18" t="s">
        <v>85</v>
      </c>
    </row>
    <row r="346" spans="2:65" s="12" customFormat="1">
      <c r="B346" s="150"/>
      <c r="D346" s="151" t="s">
        <v>211</v>
      </c>
      <c r="E346" s="152" t="s">
        <v>3</v>
      </c>
      <c r="F346" s="153" t="s">
        <v>483</v>
      </c>
      <c r="H346" s="152" t="s">
        <v>3</v>
      </c>
      <c r="I346" s="154"/>
      <c r="L346" s="150"/>
      <c r="M346" s="155"/>
      <c r="T346" s="156"/>
      <c r="AT346" s="152" t="s">
        <v>211</v>
      </c>
      <c r="AU346" s="152" t="s">
        <v>85</v>
      </c>
      <c r="AV346" s="12" t="s">
        <v>83</v>
      </c>
      <c r="AW346" s="12" t="s">
        <v>37</v>
      </c>
      <c r="AX346" s="12" t="s">
        <v>76</v>
      </c>
      <c r="AY346" s="152" t="s">
        <v>201</v>
      </c>
    </row>
    <row r="347" spans="2:65" s="13" customFormat="1">
      <c r="B347" s="157"/>
      <c r="D347" s="151" t="s">
        <v>211</v>
      </c>
      <c r="E347" s="158" t="s">
        <v>3</v>
      </c>
      <c r="F347" s="159" t="s">
        <v>484</v>
      </c>
      <c r="H347" s="160">
        <v>12</v>
      </c>
      <c r="I347" s="161"/>
      <c r="L347" s="157"/>
      <c r="M347" s="162"/>
      <c r="T347" s="163"/>
      <c r="AT347" s="158" t="s">
        <v>211</v>
      </c>
      <c r="AU347" s="158" t="s">
        <v>85</v>
      </c>
      <c r="AV347" s="13" t="s">
        <v>85</v>
      </c>
      <c r="AW347" s="13" t="s">
        <v>37</v>
      </c>
      <c r="AX347" s="13" t="s">
        <v>76</v>
      </c>
      <c r="AY347" s="158" t="s">
        <v>201</v>
      </c>
    </row>
    <row r="348" spans="2:65" s="13" customFormat="1">
      <c r="B348" s="157"/>
      <c r="D348" s="151" t="s">
        <v>211</v>
      </c>
      <c r="E348" s="158" t="s">
        <v>3</v>
      </c>
      <c r="F348" s="159" t="s">
        <v>485</v>
      </c>
      <c r="H348" s="160">
        <v>10.72</v>
      </c>
      <c r="I348" s="161"/>
      <c r="L348" s="157"/>
      <c r="M348" s="162"/>
      <c r="T348" s="163"/>
      <c r="AT348" s="158" t="s">
        <v>211</v>
      </c>
      <c r="AU348" s="158" t="s">
        <v>85</v>
      </c>
      <c r="AV348" s="13" t="s">
        <v>85</v>
      </c>
      <c r="AW348" s="13" t="s">
        <v>37</v>
      </c>
      <c r="AX348" s="13" t="s">
        <v>76</v>
      </c>
      <c r="AY348" s="158" t="s">
        <v>201</v>
      </c>
    </row>
    <row r="349" spans="2:65" s="14" customFormat="1">
      <c r="B349" s="164"/>
      <c r="D349" s="151" t="s">
        <v>211</v>
      </c>
      <c r="E349" s="165" t="s">
        <v>3</v>
      </c>
      <c r="F349" s="166" t="s">
        <v>214</v>
      </c>
      <c r="H349" s="167">
        <v>22.72</v>
      </c>
      <c r="I349" s="168"/>
      <c r="L349" s="164"/>
      <c r="M349" s="169"/>
      <c r="T349" s="170"/>
      <c r="AT349" s="165" t="s">
        <v>211</v>
      </c>
      <c r="AU349" s="165" t="s">
        <v>85</v>
      </c>
      <c r="AV349" s="14" t="s">
        <v>207</v>
      </c>
      <c r="AW349" s="14" t="s">
        <v>37</v>
      </c>
      <c r="AX349" s="14" t="s">
        <v>83</v>
      </c>
      <c r="AY349" s="165" t="s">
        <v>201</v>
      </c>
    </row>
    <row r="350" spans="2:65" s="1" customFormat="1" ht="16.5" customHeight="1">
      <c r="B350" s="132"/>
      <c r="C350" s="178" t="s">
        <v>486</v>
      </c>
      <c r="D350" s="178" t="s">
        <v>272</v>
      </c>
      <c r="E350" s="179" t="s">
        <v>487</v>
      </c>
      <c r="F350" s="180" t="s">
        <v>488</v>
      </c>
      <c r="G350" s="181" t="s">
        <v>275</v>
      </c>
      <c r="H350" s="182">
        <v>44.304000000000002</v>
      </c>
      <c r="I350" s="183"/>
      <c r="J350" s="184">
        <f>ROUND(I350*H350,2)</f>
        <v>0</v>
      </c>
      <c r="K350" s="180" t="s">
        <v>206</v>
      </c>
      <c r="L350" s="185"/>
      <c r="M350" s="186" t="s">
        <v>3</v>
      </c>
      <c r="N350" s="187" t="s">
        <v>47</v>
      </c>
      <c r="P350" s="142">
        <f>O350*H350</f>
        <v>0</v>
      </c>
      <c r="Q350" s="142">
        <v>1</v>
      </c>
      <c r="R350" s="142">
        <f>Q350*H350</f>
        <v>44.304000000000002</v>
      </c>
      <c r="S350" s="142">
        <v>0</v>
      </c>
      <c r="T350" s="143">
        <f>S350*H350</f>
        <v>0</v>
      </c>
      <c r="AR350" s="144" t="s">
        <v>271</v>
      </c>
      <c r="AT350" s="144" t="s">
        <v>272</v>
      </c>
      <c r="AU350" s="144" t="s">
        <v>85</v>
      </c>
      <c r="AY350" s="18" t="s">
        <v>201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8" t="s">
        <v>83</v>
      </c>
      <c r="BK350" s="145">
        <f>ROUND(I350*H350,2)</f>
        <v>0</v>
      </c>
      <c r="BL350" s="18" t="s">
        <v>207</v>
      </c>
      <c r="BM350" s="144" t="s">
        <v>489</v>
      </c>
    </row>
    <row r="351" spans="2:65" s="12" customFormat="1">
      <c r="B351" s="150"/>
      <c r="D351" s="151" t="s">
        <v>211</v>
      </c>
      <c r="E351" s="152" t="s">
        <v>3</v>
      </c>
      <c r="F351" s="153" t="s">
        <v>369</v>
      </c>
      <c r="H351" s="152" t="s">
        <v>3</v>
      </c>
      <c r="I351" s="154"/>
      <c r="L351" s="150"/>
      <c r="M351" s="155"/>
      <c r="T351" s="156"/>
      <c r="AT351" s="152" t="s">
        <v>211</v>
      </c>
      <c r="AU351" s="152" t="s">
        <v>85</v>
      </c>
      <c r="AV351" s="12" t="s">
        <v>83</v>
      </c>
      <c r="AW351" s="12" t="s">
        <v>37</v>
      </c>
      <c r="AX351" s="12" t="s">
        <v>76</v>
      </c>
      <c r="AY351" s="152" t="s">
        <v>201</v>
      </c>
    </row>
    <row r="352" spans="2:65" s="12" customFormat="1">
      <c r="B352" s="150"/>
      <c r="D352" s="151" t="s">
        <v>211</v>
      </c>
      <c r="E352" s="152" t="s">
        <v>3</v>
      </c>
      <c r="F352" s="153" t="s">
        <v>490</v>
      </c>
      <c r="H352" s="152" t="s">
        <v>3</v>
      </c>
      <c r="I352" s="154"/>
      <c r="L352" s="150"/>
      <c r="M352" s="155"/>
      <c r="T352" s="156"/>
      <c r="AT352" s="152" t="s">
        <v>211</v>
      </c>
      <c r="AU352" s="152" t="s">
        <v>85</v>
      </c>
      <c r="AV352" s="12" t="s">
        <v>83</v>
      </c>
      <c r="AW352" s="12" t="s">
        <v>37</v>
      </c>
      <c r="AX352" s="12" t="s">
        <v>76</v>
      </c>
      <c r="AY352" s="152" t="s">
        <v>201</v>
      </c>
    </row>
    <row r="353" spans="2:65" s="13" customFormat="1">
      <c r="B353" s="157"/>
      <c r="D353" s="151" t="s">
        <v>211</v>
      </c>
      <c r="E353" s="158" t="s">
        <v>3</v>
      </c>
      <c r="F353" s="159" t="s">
        <v>491</v>
      </c>
      <c r="H353" s="160">
        <v>44.304000000000002</v>
      </c>
      <c r="I353" s="161"/>
      <c r="L353" s="157"/>
      <c r="M353" s="162"/>
      <c r="T353" s="163"/>
      <c r="AT353" s="158" t="s">
        <v>211</v>
      </c>
      <c r="AU353" s="158" t="s">
        <v>85</v>
      </c>
      <c r="AV353" s="13" t="s">
        <v>85</v>
      </c>
      <c r="AW353" s="13" t="s">
        <v>37</v>
      </c>
      <c r="AX353" s="13" t="s">
        <v>76</v>
      </c>
      <c r="AY353" s="158" t="s">
        <v>201</v>
      </c>
    </row>
    <row r="354" spans="2:65" s="14" customFormat="1">
      <c r="B354" s="164"/>
      <c r="D354" s="151" t="s">
        <v>211</v>
      </c>
      <c r="E354" s="165" t="s">
        <v>3</v>
      </c>
      <c r="F354" s="166" t="s">
        <v>214</v>
      </c>
      <c r="H354" s="167">
        <v>44.304000000000002</v>
      </c>
      <c r="I354" s="168"/>
      <c r="L354" s="164"/>
      <c r="M354" s="169"/>
      <c r="T354" s="170"/>
      <c r="AT354" s="165" t="s">
        <v>211</v>
      </c>
      <c r="AU354" s="165" t="s">
        <v>85</v>
      </c>
      <c r="AV354" s="14" t="s">
        <v>207</v>
      </c>
      <c r="AW354" s="14" t="s">
        <v>37</v>
      </c>
      <c r="AX354" s="14" t="s">
        <v>83</v>
      </c>
      <c r="AY354" s="165" t="s">
        <v>201</v>
      </c>
    </row>
    <row r="355" spans="2:65" s="1" customFormat="1" ht="21.75" customHeight="1">
      <c r="B355" s="132"/>
      <c r="C355" s="133" t="s">
        <v>492</v>
      </c>
      <c r="D355" s="133" t="s">
        <v>202</v>
      </c>
      <c r="E355" s="134" t="s">
        <v>373</v>
      </c>
      <c r="F355" s="135" t="s">
        <v>374</v>
      </c>
      <c r="G355" s="136" t="s">
        <v>217</v>
      </c>
      <c r="H355" s="137">
        <v>6.8159999999999998</v>
      </c>
      <c r="I355" s="138"/>
      <c r="J355" s="139">
        <f>ROUND(I355*H355,2)</f>
        <v>0</v>
      </c>
      <c r="K355" s="135" t="s">
        <v>206</v>
      </c>
      <c r="L355" s="33"/>
      <c r="M355" s="140" t="s">
        <v>3</v>
      </c>
      <c r="N355" s="141" t="s">
        <v>47</v>
      </c>
      <c r="P355" s="142">
        <f>O355*H355</f>
        <v>0</v>
      </c>
      <c r="Q355" s="142">
        <v>1.8907700000000001</v>
      </c>
      <c r="R355" s="142">
        <f>Q355*H355</f>
        <v>12.887488320000001</v>
      </c>
      <c r="S355" s="142">
        <v>0</v>
      </c>
      <c r="T355" s="143">
        <f>S355*H355</f>
        <v>0</v>
      </c>
      <c r="AR355" s="144" t="s">
        <v>207</v>
      </c>
      <c r="AT355" s="144" t="s">
        <v>202</v>
      </c>
      <c r="AU355" s="144" t="s">
        <v>85</v>
      </c>
      <c r="AY355" s="18" t="s">
        <v>201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8" t="s">
        <v>83</v>
      </c>
      <c r="BK355" s="145">
        <f>ROUND(I355*H355,2)</f>
        <v>0</v>
      </c>
      <c r="BL355" s="18" t="s">
        <v>207</v>
      </c>
      <c r="BM355" s="144" t="s">
        <v>493</v>
      </c>
    </row>
    <row r="356" spans="2:65" s="1" customFormat="1">
      <c r="B356" s="33"/>
      <c r="D356" s="146" t="s">
        <v>209</v>
      </c>
      <c r="F356" s="147" t="s">
        <v>376</v>
      </c>
      <c r="I356" s="148"/>
      <c r="L356" s="33"/>
      <c r="M356" s="149"/>
      <c r="T356" s="53"/>
      <c r="AT356" s="18" t="s">
        <v>209</v>
      </c>
      <c r="AU356" s="18" t="s">
        <v>85</v>
      </c>
    </row>
    <row r="357" spans="2:65" s="12" customFormat="1">
      <c r="B357" s="150"/>
      <c r="D357" s="151" t="s">
        <v>211</v>
      </c>
      <c r="E357" s="152" t="s">
        <v>3</v>
      </c>
      <c r="F357" s="153" t="s">
        <v>494</v>
      </c>
      <c r="H357" s="152" t="s">
        <v>3</v>
      </c>
      <c r="I357" s="154"/>
      <c r="L357" s="150"/>
      <c r="M357" s="155"/>
      <c r="T357" s="156"/>
      <c r="AT357" s="152" t="s">
        <v>211</v>
      </c>
      <c r="AU357" s="152" t="s">
        <v>85</v>
      </c>
      <c r="AV357" s="12" t="s">
        <v>83</v>
      </c>
      <c r="AW357" s="12" t="s">
        <v>37</v>
      </c>
      <c r="AX357" s="12" t="s">
        <v>76</v>
      </c>
      <c r="AY357" s="152" t="s">
        <v>201</v>
      </c>
    </row>
    <row r="358" spans="2:65" s="13" customFormat="1">
      <c r="B358" s="157"/>
      <c r="D358" s="151" t="s">
        <v>211</v>
      </c>
      <c r="E358" s="158" t="s">
        <v>3</v>
      </c>
      <c r="F358" s="159" t="s">
        <v>495</v>
      </c>
      <c r="H358" s="160">
        <v>3.6</v>
      </c>
      <c r="I358" s="161"/>
      <c r="L358" s="157"/>
      <c r="M358" s="162"/>
      <c r="T358" s="163"/>
      <c r="AT358" s="158" t="s">
        <v>211</v>
      </c>
      <c r="AU358" s="158" t="s">
        <v>85</v>
      </c>
      <c r="AV358" s="13" t="s">
        <v>85</v>
      </c>
      <c r="AW358" s="13" t="s">
        <v>37</v>
      </c>
      <c r="AX358" s="13" t="s">
        <v>76</v>
      </c>
      <c r="AY358" s="158" t="s">
        <v>201</v>
      </c>
    </row>
    <row r="359" spans="2:65" s="13" customFormat="1">
      <c r="B359" s="157"/>
      <c r="D359" s="151" t="s">
        <v>211</v>
      </c>
      <c r="E359" s="158" t="s">
        <v>3</v>
      </c>
      <c r="F359" s="159" t="s">
        <v>496</v>
      </c>
      <c r="H359" s="160">
        <v>3.2160000000000002</v>
      </c>
      <c r="I359" s="161"/>
      <c r="L359" s="157"/>
      <c r="M359" s="162"/>
      <c r="T359" s="163"/>
      <c r="AT359" s="158" t="s">
        <v>211</v>
      </c>
      <c r="AU359" s="158" t="s">
        <v>85</v>
      </c>
      <c r="AV359" s="13" t="s">
        <v>85</v>
      </c>
      <c r="AW359" s="13" t="s">
        <v>37</v>
      </c>
      <c r="AX359" s="13" t="s">
        <v>76</v>
      </c>
      <c r="AY359" s="158" t="s">
        <v>201</v>
      </c>
    </row>
    <row r="360" spans="2:65" s="14" customFormat="1">
      <c r="B360" s="164"/>
      <c r="D360" s="151" t="s">
        <v>211</v>
      </c>
      <c r="E360" s="165" t="s">
        <v>3</v>
      </c>
      <c r="F360" s="166" t="s">
        <v>214</v>
      </c>
      <c r="H360" s="167">
        <v>6.8159999999999998</v>
      </c>
      <c r="I360" s="168"/>
      <c r="L360" s="164"/>
      <c r="M360" s="169"/>
      <c r="T360" s="170"/>
      <c r="AT360" s="165" t="s">
        <v>211</v>
      </c>
      <c r="AU360" s="165" t="s">
        <v>85</v>
      </c>
      <c r="AV360" s="14" t="s">
        <v>207</v>
      </c>
      <c r="AW360" s="14" t="s">
        <v>37</v>
      </c>
      <c r="AX360" s="14" t="s">
        <v>83</v>
      </c>
      <c r="AY360" s="165" t="s">
        <v>201</v>
      </c>
    </row>
    <row r="361" spans="2:65" s="1" customFormat="1" ht="24.2" customHeight="1">
      <c r="B361" s="132"/>
      <c r="C361" s="133" t="s">
        <v>497</v>
      </c>
      <c r="D361" s="133" t="s">
        <v>202</v>
      </c>
      <c r="E361" s="134" t="s">
        <v>498</v>
      </c>
      <c r="F361" s="135" t="s">
        <v>499</v>
      </c>
      <c r="G361" s="136" t="s">
        <v>500</v>
      </c>
      <c r="H361" s="137">
        <v>56.8</v>
      </c>
      <c r="I361" s="138"/>
      <c r="J361" s="139">
        <f>ROUND(I361*H361,2)</f>
        <v>0</v>
      </c>
      <c r="K361" s="135" t="s">
        <v>206</v>
      </c>
      <c r="L361" s="33"/>
      <c r="M361" s="140" t="s">
        <v>3</v>
      </c>
      <c r="N361" s="141" t="s">
        <v>47</v>
      </c>
      <c r="P361" s="142">
        <f>O361*H361</f>
        <v>0</v>
      </c>
      <c r="Q361" s="142">
        <v>2.7599999999999999E-3</v>
      </c>
      <c r="R361" s="142">
        <f>Q361*H361</f>
        <v>0.15676799999999999</v>
      </c>
      <c r="S361" s="142">
        <v>0</v>
      </c>
      <c r="T361" s="143">
        <f>S361*H361</f>
        <v>0</v>
      </c>
      <c r="AR361" s="144" t="s">
        <v>207</v>
      </c>
      <c r="AT361" s="144" t="s">
        <v>202</v>
      </c>
      <c r="AU361" s="144" t="s">
        <v>85</v>
      </c>
      <c r="AY361" s="18" t="s">
        <v>201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8" t="s">
        <v>83</v>
      </c>
      <c r="BK361" s="145">
        <f>ROUND(I361*H361,2)</f>
        <v>0</v>
      </c>
      <c r="BL361" s="18" t="s">
        <v>207</v>
      </c>
      <c r="BM361" s="144" t="s">
        <v>501</v>
      </c>
    </row>
    <row r="362" spans="2:65" s="1" customFormat="1">
      <c r="B362" s="33"/>
      <c r="D362" s="146" t="s">
        <v>209</v>
      </c>
      <c r="F362" s="147" t="s">
        <v>502</v>
      </c>
      <c r="I362" s="148"/>
      <c r="L362" s="33"/>
      <c r="M362" s="149"/>
      <c r="T362" s="53"/>
      <c r="AT362" s="18" t="s">
        <v>209</v>
      </c>
      <c r="AU362" s="18" t="s">
        <v>85</v>
      </c>
    </row>
    <row r="363" spans="2:65" s="12" customFormat="1">
      <c r="B363" s="150"/>
      <c r="D363" s="151" t="s">
        <v>211</v>
      </c>
      <c r="E363" s="152" t="s">
        <v>3</v>
      </c>
      <c r="F363" s="153" t="s">
        <v>503</v>
      </c>
      <c r="H363" s="152" t="s">
        <v>3</v>
      </c>
      <c r="I363" s="154"/>
      <c r="L363" s="150"/>
      <c r="M363" s="155"/>
      <c r="T363" s="156"/>
      <c r="AT363" s="152" t="s">
        <v>211</v>
      </c>
      <c r="AU363" s="152" t="s">
        <v>85</v>
      </c>
      <c r="AV363" s="12" t="s">
        <v>83</v>
      </c>
      <c r="AW363" s="12" t="s">
        <v>37</v>
      </c>
      <c r="AX363" s="12" t="s">
        <v>76</v>
      </c>
      <c r="AY363" s="152" t="s">
        <v>201</v>
      </c>
    </row>
    <row r="364" spans="2:65" s="12" customFormat="1">
      <c r="B364" s="150"/>
      <c r="D364" s="151" t="s">
        <v>211</v>
      </c>
      <c r="E364" s="152" t="s">
        <v>3</v>
      </c>
      <c r="F364" s="153" t="s">
        <v>324</v>
      </c>
      <c r="H364" s="152" t="s">
        <v>3</v>
      </c>
      <c r="I364" s="154"/>
      <c r="L364" s="150"/>
      <c r="M364" s="155"/>
      <c r="T364" s="156"/>
      <c r="AT364" s="152" t="s">
        <v>211</v>
      </c>
      <c r="AU364" s="152" t="s">
        <v>85</v>
      </c>
      <c r="AV364" s="12" t="s">
        <v>83</v>
      </c>
      <c r="AW364" s="12" t="s">
        <v>37</v>
      </c>
      <c r="AX364" s="12" t="s">
        <v>76</v>
      </c>
      <c r="AY364" s="152" t="s">
        <v>201</v>
      </c>
    </row>
    <row r="365" spans="2:65" s="13" customFormat="1">
      <c r="B365" s="157"/>
      <c r="D365" s="151" t="s">
        <v>211</v>
      </c>
      <c r="E365" s="158" t="s">
        <v>3</v>
      </c>
      <c r="F365" s="159" t="s">
        <v>504</v>
      </c>
      <c r="H365" s="160">
        <v>30</v>
      </c>
      <c r="I365" s="161"/>
      <c r="L365" s="157"/>
      <c r="M365" s="162"/>
      <c r="T365" s="163"/>
      <c r="AT365" s="158" t="s">
        <v>211</v>
      </c>
      <c r="AU365" s="158" t="s">
        <v>85</v>
      </c>
      <c r="AV365" s="13" t="s">
        <v>85</v>
      </c>
      <c r="AW365" s="13" t="s">
        <v>37</v>
      </c>
      <c r="AX365" s="13" t="s">
        <v>76</v>
      </c>
      <c r="AY365" s="158" t="s">
        <v>201</v>
      </c>
    </row>
    <row r="366" spans="2:65" s="13" customFormat="1">
      <c r="B366" s="157"/>
      <c r="D366" s="151" t="s">
        <v>211</v>
      </c>
      <c r="E366" s="158" t="s">
        <v>3</v>
      </c>
      <c r="F366" s="159" t="s">
        <v>505</v>
      </c>
      <c r="H366" s="160">
        <v>26.8</v>
      </c>
      <c r="I366" s="161"/>
      <c r="L366" s="157"/>
      <c r="M366" s="162"/>
      <c r="T366" s="163"/>
      <c r="AT366" s="158" t="s">
        <v>211</v>
      </c>
      <c r="AU366" s="158" t="s">
        <v>85</v>
      </c>
      <c r="AV366" s="13" t="s">
        <v>85</v>
      </c>
      <c r="AW366" s="13" t="s">
        <v>37</v>
      </c>
      <c r="AX366" s="13" t="s">
        <v>76</v>
      </c>
      <c r="AY366" s="158" t="s">
        <v>201</v>
      </c>
    </row>
    <row r="367" spans="2:65" s="14" customFormat="1">
      <c r="B367" s="164"/>
      <c r="D367" s="151" t="s">
        <v>211</v>
      </c>
      <c r="E367" s="165" t="s">
        <v>3</v>
      </c>
      <c r="F367" s="166" t="s">
        <v>214</v>
      </c>
      <c r="H367" s="167">
        <v>56.8</v>
      </c>
      <c r="I367" s="168"/>
      <c r="L367" s="164"/>
      <c r="M367" s="169"/>
      <c r="T367" s="170"/>
      <c r="AT367" s="165" t="s">
        <v>211</v>
      </c>
      <c r="AU367" s="165" t="s">
        <v>85</v>
      </c>
      <c r="AV367" s="14" t="s">
        <v>207</v>
      </c>
      <c r="AW367" s="14" t="s">
        <v>37</v>
      </c>
      <c r="AX367" s="14" t="s">
        <v>83</v>
      </c>
      <c r="AY367" s="165" t="s">
        <v>201</v>
      </c>
    </row>
    <row r="368" spans="2:65" s="1" customFormat="1" ht="24.2" customHeight="1">
      <c r="B368" s="132"/>
      <c r="C368" s="133" t="s">
        <v>506</v>
      </c>
      <c r="D368" s="133" t="s">
        <v>202</v>
      </c>
      <c r="E368" s="134" t="s">
        <v>507</v>
      </c>
      <c r="F368" s="135" t="s">
        <v>508</v>
      </c>
      <c r="G368" s="136" t="s">
        <v>382</v>
      </c>
      <c r="H368" s="137">
        <v>5</v>
      </c>
      <c r="I368" s="138"/>
      <c r="J368" s="139">
        <f>ROUND(I368*H368,2)</f>
        <v>0</v>
      </c>
      <c r="K368" s="135" t="s">
        <v>206</v>
      </c>
      <c r="L368" s="33"/>
      <c r="M368" s="140" t="s">
        <v>3</v>
      </c>
      <c r="N368" s="141" t="s">
        <v>47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207</v>
      </c>
      <c r="AT368" s="144" t="s">
        <v>202</v>
      </c>
      <c r="AU368" s="144" t="s">
        <v>85</v>
      </c>
      <c r="AY368" s="18" t="s">
        <v>201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8" t="s">
        <v>83</v>
      </c>
      <c r="BK368" s="145">
        <f>ROUND(I368*H368,2)</f>
        <v>0</v>
      </c>
      <c r="BL368" s="18" t="s">
        <v>207</v>
      </c>
      <c r="BM368" s="144" t="s">
        <v>509</v>
      </c>
    </row>
    <row r="369" spans="2:65" s="1" customFormat="1">
      <c r="B369" s="33"/>
      <c r="D369" s="146" t="s">
        <v>209</v>
      </c>
      <c r="F369" s="147" t="s">
        <v>510</v>
      </c>
      <c r="I369" s="148"/>
      <c r="L369" s="33"/>
      <c r="M369" s="149"/>
      <c r="T369" s="53"/>
      <c r="AT369" s="18" t="s">
        <v>209</v>
      </c>
      <c r="AU369" s="18" t="s">
        <v>85</v>
      </c>
    </row>
    <row r="370" spans="2:65" s="12" customFormat="1">
      <c r="B370" s="150"/>
      <c r="D370" s="151" t="s">
        <v>211</v>
      </c>
      <c r="E370" s="152" t="s">
        <v>3</v>
      </c>
      <c r="F370" s="153" t="s">
        <v>511</v>
      </c>
      <c r="H370" s="152" t="s">
        <v>3</v>
      </c>
      <c r="I370" s="154"/>
      <c r="L370" s="150"/>
      <c r="M370" s="155"/>
      <c r="T370" s="156"/>
      <c r="AT370" s="152" t="s">
        <v>211</v>
      </c>
      <c r="AU370" s="152" t="s">
        <v>85</v>
      </c>
      <c r="AV370" s="12" t="s">
        <v>83</v>
      </c>
      <c r="AW370" s="12" t="s">
        <v>37</v>
      </c>
      <c r="AX370" s="12" t="s">
        <v>76</v>
      </c>
      <c r="AY370" s="152" t="s">
        <v>201</v>
      </c>
    </row>
    <row r="371" spans="2:65" s="12" customFormat="1">
      <c r="B371" s="150"/>
      <c r="D371" s="151" t="s">
        <v>211</v>
      </c>
      <c r="E371" s="152" t="s">
        <v>3</v>
      </c>
      <c r="F371" s="153" t="s">
        <v>324</v>
      </c>
      <c r="H371" s="152" t="s">
        <v>3</v>
      </c>
      <c r="I371" s="154"/>
      <c r="L371" s="150"/>
      <c r="M371" s="155"/>
      <c r="T371" s="156"/>
      <c r="AT371" s="152" t="s">
        <v>211</v>
      </c>
      <c r="AU371" s="152" t="s">
        <v>85</v>
      </c>
      <c r="AV371" s="12" t="s">
        <v>83</v>
      </c>
      <c r="AW371" s="12" t="s">
        <v>37</v>
      </c>
      <c r="AX371" s="12" t="s">
        <v>76</v>
      </c>
      <c r="AY371" s="152" t="s">
        <v>201</v>
      </c>
    </row>
    <row r="372" spans="2:65" s="13" customFormat="1">
      <c r="B372" s="157"/>
      <c r="D372" s="151" t="s">
        <v>211</v>
      </c>
      <c r="E372" s="158" t="s">
        <v>3</v>
      </c>
      <c r="F372" s="159" t="s">
        <v>512</v>
      </c>
      <c r="H372" s="160">
        <v>3</v>
      </c>
      <c r="I372" s="161"/>
      <c r="L372" s="157"/>
      <c r="M372" s="162"/>
      <c r="T372" s="163"/>
      <c r="AT372" s="158" t="s">
        <v>211</v>
      </c>
      <c r="AU372" s="158" t="s">
        <v>85</v>
      </c>
      <c r="AV372" s="13" t="s">
        <v>85</v>
      </c>
      <c r="AW372" s="13" t="s">
        <v>37</v>
      </c>
      <c r="AX372" s="13" t="s">
        <v>76</v>
      </c>
      <c r="AY372" s="158" t="s">
        <v>201</v>
      </c>
    </row>
    <row r="373" spans="2:65" s="13" customFormat="1">
      <c r="B373" s="157"/>
      <c r="D373" s="151" t="s">
        <v>211</v>
      </c>
      <c r="E373" s="158" t="s">
        <v>3</v>
      </c>
      <c r="F373" s="159" t="s">
        <v>513</v>
      </c>
      <c r="H373" s="160">
        <v>2</v>
      </c>
      <c r="I373" s="161"/>
      <c r="L373" s="157"/>
      <c r="M373" s="162"/>
      <c r="T373" s="163"/>
      <c r="AT373" s="158" t="s">
        <v>211</v>
      </c>
      <c r="AU373" s="158" t="s">
        <v>85</v>
      </c>
      <c r="AV373" s="13" t="s">
        <v>85</v>
      </c>
      <c r="AW373" s="13" t="s">
        <v>37</v>
      </c>
      <c r="AX373" s="13" t="s">
        <v>76</v>
      </c>
      <c r="AY373" s="158" t="s">
        <v>201</v>
      </c>
    </row>
    <row r="374" spans="2:65" s="14" customFormat="1">
      <c r="B374" s="164"/>
      <c r="D374" s="151" t="s">
        <v>211</v>
      </c>
      <c r="E374" s="165" t="s">
        <v>3</v>
      </c>
      <c r="F374" s="166" t="s">
        <v>214</v>
      </c>
      <c r="H374" s="167">
        <v>5</v>
      </c>
      <c r="I374" s="168"/>
      <c r="L374" s="164"/>
      <c r="M374" s="169"/>
      <c r="T374" s="170"/>
      <c r="AT374" s="165" t="s">
        <v>211</v>
      </c>
      <c r="AU374" s="165" t="s">
        <v>85</v>
      </c>
      <c r="AV374" s="14" t="s">
        <v>207</v>
      </c>
      <c r="AW374" s="14" t="s">
        <v>37</v>
      </c>
      <c r="AX374" s="14" t="s">
        <v>83</v>
      </c>
      <c r="AY374" s="165" t="s">
        <v>201</v>
      </c>
    </row>
    <row r="375" spans="2:65" s="1" customFormat="1" ht="16.5" customHeight="1">
      <c r="B375" s="132"/>
      <c r="C375" s="178" t="s">
        <v>514</v>
      </c>
      <c r="D375" s="178" t="s">
        <v>272</v>
      </c>
      <c r="E375" s="179" t="s">
        <v>515</v>
      </c>
      <c r="F375" s="180" t="s">
        <v>516</v>
      </c>
      <c r="G375" s="181" t="s">
        <v>382</v>
      </c>
      <c r="H375" s="182">
        <v>1</v>
      </c>
      <c r="I375" s="183"/>
      <c r="J375" s="184">
        <f>ROUND(I375*H375,2)</f>
        <v>0</v>
      </c>
      <c r="K375" s="180" t="s">
        <v>206</v>
      </c>
      <c r="L375" s="185"/>
      <c r="M375" s="186" t="s">
        <v>3</v>
      </c>
      <c r="N375" s="187" t="s">
        <v>47</v>
      </c>
      <c r="P375" s="142">
        <f>O375*H375</f>
        <v>0</v>
      </c>
      <c r="Q375" s="142">
        <v>5.4000000000000001E-4</v>
      </c>
      <c r="R375" s="142">
        <f>Q375*H375</f>
        <v>5.4000000000000001E-4</v>
      </c>
      <c r="S375" s="142">
        <v>0</v>
      </c>
      <c r="T375" s="143">
        <f>S375*H375</f>
        <v>0</v>
      </c>
      <c r="AR375" s="144" t="s">
        <v>271</v>
      </c>
      <c r="AT375" s="144" t="s">
        <v>272</v>
      </c>
      <c r="AU375" s="144" t="s">
        <v>85</v>
      </c>
      <c r="AY375" s="18" t="s">
        <v>201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8" t="s">
        <v>83</v>
      </c>
      <c r="BK375" s="145">
        <f>ROUND(I375*H375,2)</f>
        <v>0</v>
      </c>
      <c r="BL375" s="18" t="s">
        <v>207</v>
      </c>
      <c r="BM375" s="144" t="s">
        <v>517</v>
      </c>
    </row>
    <row r="376" spans="2:65" s="12" customFormat="1">
      <c r="B376" s="150"/>
      <c r="D376" s="151" t="s">
        <v>211</v>
      </c>
      <c r="E376" s="152" t="s">
        <v>3</v>
      </c>
      <c r="F376" s="153" t="s">
        <v>518</v>
      </c>
      <c r="H376" s="152" t="s">
        <v>3</v>
      </c>
      <c r="I376" s="154"/>
      <c r="L376" s="150"/>
      <c r="M376" s="155"/>
      <c r="T376" s="156"/>
      <c r="AT376" s="152" t="s">
        <v>211</v>
      </c>
      <c r="AU376" s="152" t="s">
        <v>85</v>
      </c>
      <c r="AV376" s="12" t="s">
        <v>83</v>
      </c>
      <c r="AW376" s="12" t="s">
        <v>37</v>
      </c>
      <c r="AX376" s="12" t="s">
        <v>76</v>
      </c>
      <c r="AY376" s="152" t="s">
        <v>201</v>
      </c>
    </row>
    <row r="377" spans="2:65" s="13" customFormat="1">
      <c r="B377" s="157"/>
      <c r="D377" s="151" t="s">
        <v>211</v>
      </c>
      <c r="E377" s="158" t="s">
        <v>3</v>
      </c>
      <c r="F377" s="159" t="s">
        <v>519</v>
      </c>
      <c r="H377" s="160">
        <v>1</v>
      </c>
      <c r="I377" s="161"/>
      <c r="L377" s="157"/>
      <c r="M377" s="162"/>
      <c r="T377" s="163"/>
      <c r="AT377" s="158" t="s">
        <v>211</v>
      </c>
      <c r="AU377" s="158" t="s">
        <v>85</v>
      </c>
      <c r="AV377" s="13" t="s">
        <v>85</v>
      </c>
      <c r="AW377" s="13" t="s">
        <v>37</v>
      </c>
      <c r="AX377" s="13" t="s">
        <v>76</v>
      </c>
      <c r="AY377" s="158" t="s">
        <v>201</v>
      </c>
    </row>
    <row r="378" spans="2:65" s="14" customFormat="1">
      <c r="B378" s="164"/>
      <c r="D378" s="151" t="s">
        <v>211</v>
      </c>
      <c r="E378" s="165" t="s">
        <v>3</v>
      </c>
      <c r="F378" s="166" t="s">
        <v>214</v>
      </c>
      <c r="H378" s="167">
        <v>1</v>
      </c>
      <c r="I378" s="168"/>
      <c r="L378" s="164"/>
      <c r="M378" s="169"/>
      <c r="T378" s="170"/>
      <c r="AT378" s="165" t="s">
        <v>211</v>
      </c>
      <c r="AU378" s="165" t="s">
        <v>85</v>
      </c>
      <c r="AV378" s="14" t="s">
        <v>207</v>
      </c>
      <c r="AW378" s="14" t="s">
        <v>37</v>
      </c>
      <c r="AX378" s="14" t="s">
        <v>83</v>
      </c>
      <c r="AY378" s="165" t="s">
        <v>201</v>
      </c>
    </row>
    <row r="379" spans="2:65" s="1" customFormat="1" ht="16.5" customHeight="1">
      <c r="B379" s="132"/>
      <c r="C379" s="178" t="s">
        <v>520</v>
      </c>
      <c r="D379" s="178" t="s">
        <v>272</v>
      </c>
      <c r="E379" s="179" t="s">
        <v>521</v>
      </c>
      <c r="F379" s="180" t="s">
        <v>522</v>
      </c>
      <c r="G379" s="181" t="s">
        <v>382</v>
      </c>
      <c r="H379" s="182">
        <v>3</v>
      </c>
      <c r="I379" s="183"/>
      <c r="J379" s="184">
        <f>ROUND(I379*H379,2)</f>
        <v>0</v>
      </c>
      <c r="K379" s="180" t="s">
        <v>206</v>
      </c>
      <c r="L379" s="185"/>
      <c r="M379" s="186" t="s">
        <v>3</v>
      </c>
      <c r="N379" s="187" t="s">
        <v>47</v>
      </c>
      <c r="P379" s="142">
        <f>O379*H379</f>
        <v>0</v>
      </c>
      <c r="Q379" s="142">
        <v>6.4999999999999997E-4</v>
      </c>
      <c r="R379" s="142">
        <f>Q379*H379</f>
        <v>1.9499999999999999E-3</v>
      </c>
      <c r="S379" s="142">
        <v>0</v>
      </c>
      <c r="T379" s="143">
        <f>S379*H379</f>
        <v>0</v>
      </c>
      <c r="AR379" s="144" t="s">
        <v>271</v>
      </c>
      <c r="AT379" s="144" t="s">
        <v>272</v>
      </c>
      <c r="AU379" s="144" t="s">
        <v>85</v>
      </c>
      <c r="AY379" s="18" t="s">
        <v>201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8" t="s">
        <v>83</v>
      </c>
      <c r="BK379" s="145">
        <f>ROUND(I379*H379,2)</f>
        <v>0</v>
      </c>
      <c r="BL379" s="18" t="s">
        <v>207</v>
      </c>
      <c r="BM379" s="144" t="s">
        <v>523</v>
      </c>
    </row>
    <row r="380" spans="2:65" s="12" customFormat="1">
      <c r="B380" s="150"/>
      <c r="D380" s="151" t="s">
        <v>211</v>
      </c>
      <c r="E380" s="152" t="s">
        <v>3</v>
      </c>
      <c r="F380" s="153" t="s">
        <v>518</v>
      </c>
      <c r="H380" s="152" t="s">
        <v>3</v>
      </c>
      <c r="I380" s="154"/>
      <c r="L380" s="150"/>
      <c r="M380" s="155"/>
      <c r="T380" s="156"/>
      <c r="AT380" s="152" t="s">
        <v>211</v>
      </c>
      <c r="AU380" s="152" t="s">
        <v>85</v>
      </c>
      <c r="AV380" s="12" t="s">
        <v>83</v>
      </c>
      <c r="AW380" s="12" t="s">
        <v>37</v>
      </c>
      <c r="AX380" s="12" t="s">
        <v>76</v>
      </c>
      <c r="AY380" s="152" t="s">
        <v>201</v>
      </c>
    </row>
    <row r="381" spans="2:65" s="13" customFormat="1">
      <c r="B381" s="157"/>
      <c r="D381" s="151" t="s">
        <v>211</v>
      </c>
      <c r="E381" s="158" t="s">
        <v>3</v>
      </c>
      <c r="F381" s="159" t="s">
        <v>519</v>
      </c>
      <c r="H381" s="160">
        <v>1</v>
      </c>
      <c r="I381" s="161"/>
      <c r="L381" s="157"/>
      <c r="M381" s="162"/>
      <c r="T381" s="163"/>
      <c r="AT381" s="158" t="s">
        <v>211</v>
      </c>
      <c r="AU381" s="158" t="s">
        <v>85</v>
      </c>
      <c r="AV381" s="13" t="s">
        <v>85</v>
      </c>
      <c r="AW381" s="13" t="s">
        <v>37</v>
      </c>
      <c r="AX381" s="13" t="s">
        <v>76</v>
      </c>
      <c r="AY381" s="158" t="s">
        <v>201</v>
      </c>
    </row>
    <row r="382" spans="2:65" s="13" customFormat="1">
      <c r="B382" s="157"/>
      <c r="D382" s="151" t="s">
        <v>211</v>
      </c>
      <c r="E382" s="158" t="s">
        <v>3</v>
      </c>
      <c r="F382" s="159" t="s">
        <v>513</v>
      </c>
      <c r="H382" s="160">
        <v>2</v>
      </c>
      <c r="I382" s="161"/>
      <c r="L382" s="157"/>
      <c r="M382" s="162"/>
      <c r="T382" s="163"/>
      <c r="AT382" s="158" t="s">
        <v>211</v>
      </c>
      <c r="AU382" s="158" t="s">
        <v>85</v>
      </c>
      <c r="AV382" s="13" t="s">
        <v>85</v>
      </c>
      <c r="AW382" s="13" t="s">
        <v>37</v>
      </c>
      <c r="AX382" s="13" t="s">
        <v>76</v>
      </c>
      <c r="AY382" s="158" t="s">
        <v>201</v>
      </c>
    </row>
    <row r="383" spans="2:65" s="14" customFormat="1">
      <c r="B383" s="164"/>
      <c r="D383" s="151" t="s">
        <v>211</v>
      </c>
      <c r="E383" s="165" t="s">
        <v>3</v>
      </c>
      <c r="F383" s="166" t="s">
        <v>214</v>
      </c>
      <c r="H383" s="167">
        <v>3</v>
      </c>
      <c r="I383" s="168"/>
      <c r="L383" s="164"/>
      <c r="M383" s="169"/>
      <c r="T383" s="170"/>
      <c r="AT383" s="165" t="s">
        <v>211</v>
      </c>
      <c r="AU383" s="165" t="s">
        <v>85</v>
      </c>
      <c r="AV383" s="14" t="s">
        <v>207</v>
      </c>
      <c r="AW383" s="14" t="s">
        <v>37</v>
      </c>
      <c r="AX383" s="14" t="s">
        <v>83</v>
      </c>
      <c r="AY383" s="165" t="s">
        <v>201</v>
      </c>
    </row>
    <row r="384" spans="2:65" s="1" customFormat="1" ht="16.5" customHeight="1">
      <c r="B384" s="132"/>
      <c r="C384" s="178" t="s">
        <v>524</v>
      </c>
      <c r="D384" s="178" t="s">
        <v>272</v>
      </c>
      <c r="E384" s="179" t="s">
        <v>525</v>
      </c>
      <c r="F384" s="180" t="s">
        <v>526</v>
      </c>
      <c r="G384" s="181" t="s">
        <v>382</v>
      </c>
      <c r="H384" s="182">
        <v>1</v>
      </c>
      <c r="I384" s="183"/>
      <c r="J384" s="184">
        <f>ROUND(I384*H384,2)</f>
        <v>0</v>
      </c>
      <c r="K384" s="180" t="s">
        <v>206</v>
      </c>
      <c r="L384" s="185"/>
      <c r="M384" s="186" t="s">
        <v>3</v>
      </c>
      <c r="N384" s="187" t="s">
        <v>47</v>
      </c>
      <c r="P384" s="142">
        <f>O384*H384</f>
        <v>0</v>
      </c>
      <c r="Q384" s="142">
        <v>7.2000000000000005E-4</v>
      </c>
      <c r="R384" s="142">
        <f>Q384*H384</f>
        <v>7.2000000000000005E-4</v>
      </c>
      <c r="S384" s="142">
        <v>0</v>
      </c>
      <c r="T384" s="143">
        <f>S384*H384</f>
        <v>0</v>
      </c>
      <c r="AR384" s="144" t="s">
        <v>271</v>
      </c>
      <c r="AT384" s="144" t="s">
        <v>272</v>
      </c>
      <c r="AU384" s="144" t="s">
        <v>85</v>
      </c>
      <c r="AY384" s="18" t="s">
        <v>201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8" t="s">
        <v>83</v>
      </c>
      <c r="BK384" s="145">
        <f>ROUND(I384*H384,2)</f>
        <v>0</v>
      </c>
      <c r="BL384" s="18" t="s">
        <v>207</v>
      </c>
      <c r="BM384" s="144" t="s">
        <v>527</v>
      </c>
    </row>
    <row r="385" spans="2:65" s="12" customFormat="1">
      <c r="B385" s="150"/>
      <c r="D385" s="151" t="s">
        <v>211</v>
      </c>
      <c r="E385" s="152" t="s">
        <v>3</v>
      </c>
      <c r="F385" s="153" t="s">
        <v>518</v>
      </c>
      <c r="H385" s="152" t="s">
        <v>3</v>
      </c>
      <c r="I385" s="154"/>
      <c r="L385" s="150"/>
      <c r="M385" s="155"/>
      <c r="T385" s="156"/>
      <c r="AT385" s="152" t="s">
        <v>211</v>
      </c>
      <c r="AU385" s="152" t="s">
        <v>85</v>
      </c>
      <c r="AV385" s="12" t="s">
        <v>83</v>
      </c>
      <c r="AW385" s="12" t="s">
        <v>37</v>
      </c>
      <c r="AX385" s="12" t="s">
        <v>76</v>
      </c>
      <c r="AY385" s="152" t="s">
        <v>201</v>
      </c>
    </row>
    <row r="386" spans="2:65" s="13" customFormat="1">
      <c r="B386" s="157"/>
      <c r="D386" s="151" t="s">
        <v>211</v>
      </c>
      <c r="E386" s="158" t="s">
        <v>3</v>
      </c>
      <c r="F386" s="159" t="s">
        <v>528</v>
      </c>
      <c r="H386" s="160">
        <v>1</v>
      </c>
      <c r="I386" s="161"/>
      <c r="L386" s="157"/>
      <c r="M386" s="162"/>
      <c r="T386" s="163"/>
      <c r="AT386" s="158" t="s">
        <v>211</v>
      </c>
      <c r="AU386" s="158" t="s">
        <v>85</v>
      </c>
      <c r="AV386" s="13" t="s">
        <v>85</v>
      </c>
      <c r="AW386" s="13" t="s">
        <v>37</v>
      </c>
      <c r="AX386" s="13" t="s">
        <v>76</v>
      </c>
      <c r="AY386" s="158" t="s">
        <v>201</v>
      </c>
    </row>
    <row r="387" spans="2:65" s="14" customFormat="1">
      <c r="B387" s="164"/>
      <c r="D387" s="151" t="s">
        <v>211</v>
      </c>
      <c r="E387" s="165" t="s">
        <v>3</v>
      </c>
      <c r="F387" s="166" t="s">
        <v>214</v>
      </c>
      <c r="H387" s="167">
        <v>1</v>
      </c>
      <c r="I387" s="168"/>
      <c r="L387" s="164"/>
      <c r="M387" s="169"/>
      <c r="T387" s="170"/>
      <c r="AT387" s="165" t="s">
        <v>211</v>
      </c>
      <c r="AU387" s="165" t="s">
        <v>85</v>
      </c>
      <c r="AV387" s="14" t="s">
        <v>207</v>
      </c>
      <c r="AW387" s="14" t="s">
        <v>37</v>
      </c>
      <c r="AX387" s="14" t="s">
        <v>83</v>
      </c>
      <c r="AY387" s="165" t="s">
        <v>201</v>
      </c>
    </row>
    <row r="388" spans="2:65" s="1" customFormat="1" ht="24.2" customHeight="1">
      <c r="B388" s="132"/>
      <c r="C388" s="133" t="s">
        <v>529</v>
      </c>
      <c r="D388" s="133" t="s">
        <v>202</v>
      </c>
      <c r="E388" s="134" t="s">
        <v>530</v>
      </c>
      <c r="F388" s="135" t="s">
        <v>531</v>
      </c>
      <c r="G388" s="136" t="s">
        <v>382</v>
      </c>
      <c r="H388" s="137">
        <v>2</v>
      </c>
      <c r="I388" s="138"/>
      <c r="J388" s="139">
        <f>ROUND(I388*H388,2)</f>
        <v>0</v>
      </c>
      <c r="K388" s="135" t="s">
        <v>206</v>
      </c>
      <c r="L388" s="33"/>
      <c r="M388" s="140" t="s">
        <v>3</v>
      </c>
      <c r="N388" s="141" t="s">
        <v>47</v>
      </c>
      <c r="P388" s="142">
        <f>O388*H388</f>
        <v>0</v>
      </c>
      <c r="Q388" s="142">
        <v>0</v>
      </c>
      <c r="R388" s="142">
        <f>Q388*H388</f>
        <v>0</v>
      </c>
      <c r="S388" s="142">
        <v>0</v>
      </c>
      <c r="T388" s="143">
        <f>S388*H388</f>
        <v>0</v>
      </c>
      <c r="AR388" s="144" t="s">
        <v>207</v>
      </c>
      <c r="AT388" s="144" t="s">
        <v>202</v>
      </c>
      <c r="AU388" s="144" t="s">
        <v>85</v>
      </c>
      <c r="AY388" s="18" t="s">
        <v>201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8" t="s">
        <v>83</v>
      </c>
      <c r="BK388" s="145">
        <f>ROUND(I388*H388,2)</f>
        <v>0</v>
      </c>
      <c r="BL388" s="18" t="s">
        <v>207</v>
      </c>
      <c r="BM388" s="144" t="s">
        <v>532</v>
      </c>
    </row>
    <row r="389" spans="2:65" s="1" customFormat="1">
      <c r="B389" s="33"/>
      <c r="D389" s="146" t="s">
        <v>209</v>
      </c>
      <c r="F389" s="147" t="s">
        <v>533</v>
      </c>
      <c r="I389" s="148"/>
      <c r="L389" s="33"/>
      <c r="M389" s="149"/>
      <c r="T389" s="53"/>
      <c r="AT389" s="18" t="s">
        <v>209</v>
      </c>
      <c r="AU389" s="18" t="s">
        <v>85</v>
      </c>
    </row>
    <row r="390" spans="2:65" s="12" customFormat="1">
      <c r="B390" s="150"/>
      <c r="D390" s="151" t="s">
        <v>211</v>
      </c>
      <c r="E390" s="152" t="s">
        <v>3</v>
      </c>
      <c r="F390" s="153" t="s">
        <v>534</v>
      </c>
      <c r="H390" s="152" t="s">
        <v>3</v>
      </c>
      <c r="I390" s="154"/>
      <c r="L390" s="150"/>
      <c r="M390" s="155"/>
      <c r="T390" s="156"/>
      <c r="AT390" s="152" t="s">
        <v>211</v>
      </c>
      <c r="AU390" s="152" t="s">
        <v>85</v>
      </c>
      <c r="AV390" s="12" t="s">
        <v>83</v>
      </c>
      <c r="AW390" s="12" t="s">
        <v>37</v>
      </c>
      <c r="AX390" s="12" t="s">
        <v>76</v>
      </c>
      <c r="AY390" s="152" t="s">
        <v>201</v>
      </c>
    </row>
    <row r="391" spans="2:65" s="12" customFormat="1">
      <c r="B391" s="150"/>
      <c r="D391" s="151" t="s">
        <v>211</v>
      </c>
      <c r="E391" s="152" t="s">
        <v>3</v>
      </c>
      <c r="F391" s="153" t="s">
        <v>324</v>
      </c>
      <c r="H391" s="152" t="s">
        <v>3</v>
      </c>
      <c r="I391" s="154"/>
      <c r="L391" s="150"/>
      <c r="M391" s="155"/>
      <c r="T391" s="156"/>
      <c r="AT391" s="152" t="s">
        <v>211</v>
      </c>
      <c r="AU391" s="152" t="s">
        <v>85</v>
      </c>
      <c r="AV391" s="12" t="s">
        <v>83</v>
      </c>
      <c r="AW391" s="12" t="s">
        <v>37</v>
      </c>
      <c r="AX391" s="12" t="s">
        <v>76</v>
      </c>
      <c r="AY391" s="152" t="s">
        <v>201</v>
      </c>
    </row>
    <row r="392" spans="2:65" s="13" customFormat="1">
      <c r="B392" s="157"/>
      <c r="D392" s="151" t="s">
        <v>211</v>
      </c>
      <c r="E392" s="158" t="s">
        <v>3</v>
      </c>
      <c r="F392" s="159" t="s">
        <v>519</v>
      </c>
      <c r="H392" s="160">
        <v>1</v>
      </c>
      <c r="I392" s="161"/>
      <c r="L392" s="157"/>
      <c r="M392" s="162"/>
      <c r="T392" s="163"/>
      <c r="AT392" s="158" t="s">
        <v>211</v>
      </c>
      <c r="AU392" s="158" t="s">
        <v>85</v>
      </c>
      <c r="AV392" s="13" t="s">
        <v>85</v>
      </c>
      <c r="AW392" s="13" t="s">
        <v>37</v>
      </c>
      <c r="AX392" s="13" t="s">
        <v>76</v>
      </c>
      <c r="AY392" s="158" t="s">
        <v>201</v>
      </c>
    </row>
    <row r="393" spans="2:65" s="13" customFormat="1">
      <c r="B393" s="157"/>
      <c r="D393" s="151" t="s">
        <v>211</v>
      </c>
      <c r="E393" s="158" t="s">
        <v>3</v>
      </c>
      <c r="F393" s="159" t="s">
        <v>528</v>
      </c>
      <c r="H393" s="160">
        <v>1</v>
      </c>
      <c r="I393" s="161"/>
      <c r="L393" s="157"/>
      <c r="M393" s="162"/>
      <c r="T393" s="163"/>
      <c r="AT393" s="158" t="s">
        <v>211</v>
      </c>
      <c r="AU393" s="158" t="s">
        <v>85</v>
      </c>
      <c r="AV393" s="13" t="s">
        <v>85</v>
      </c>
      <c r="AW393" s="13" t="s">
        <v>37</v>
      </c>
      <c r="AX393" s="13" t="s">
        <v>76</v>
      </c>
      <c r="AY393" s="158" t="s">
        <v>201</v>
      </c>
    </row>
    <row r="394" spans="2:65" s="14" customFormat="1">
      <c r="B394" s="164"/>
      <c r="D394" s="151" t="s">
        <v>211</v>
      </c>
      <c r="E394" s="165" t="s">
        <v>3</v>
      </c>
      <c r="F394" s="166" t="s">
        <v>214</v>
      </c>
      <c r="H394" s="167">
        <v>2</v>
      </c>
      <c r="I394" s="168"/>
      <c r="L394" s="164"/>
      <c r="M394" s="169"/>
      <c r="T394" s="170"/>
      <c r="AT394" s="165" t="s">
        <v>211</v>
      </c>
      <c r="AU394" s="165" t="s">
        <v>85</v>
      </c>
      <c r="AV394" s="14" t="s">
        <v>207</v>
      </c>
      <c r="AW394" s="14" t="s">
        <v>37</v>
      </c>
      <c r="AX394" s="14" t="s">
        <v>83</v>
      </c>
      <c r="AY394" s="165" t="s">
        <v>201</v>
      </c>
    </row>
    <row r="395" spans="2:65" s="1" customFormat="1" ht="16.5" customHeight="1">
      <c r="B395" s="132"/>
      <c r="C395" s="178" t="s">
        <v>535</v>
      </c>
      <c r="D395" s="178" t="s">
        <v>272</v>
      </c>
      <c r="E395" s="179" t="s">
        <v>536</v>
      </c>
      <c r="F395" s="180" t="s">
        <v>537</v>
      </c>
      <c r="G395" s="181" t="s">
        <v>382</v>
      </c>
      <c r="H395" s="182">
        <v>2</v>
      </c>
      <c r="I395" s="183"/>
      <c r="J395" s="184">
        <f>ROUND(I395*H395,2)</f>
        <v>0</v>
      </c>
      <c r="K395" s="180" t="s">
        <v>206</v>
      </c>
      <c r="L395" s="185"/>
      <c r="M395" s="186" t="s">
        <v>3</v>
      </c>
      <c r="N395" s="187" t="s">
        <v>47</v>
      </c>
      <c r="P395" s="142">
        <f>O395*H395</f>
        <v>0</v>
      </c>
      <c r="Q395" s="142">
        <v>5.9999999999999995E-4</v>
      </c>
      <c r="R395" s="142">
        <f>Q395*H395</f>
        <v>1.1999999999999999E-3</v>
      </c>
      <c r="S395" s="142">
        <v>0</v>
      </c>
      <c r="T395" s="143">
        <f>S395*H395</f>
        <v>0</v>
      </c>
      <c r="AR395" s="144" t="s">
        <v>271</v>
      </c>
      <c r="AT395" s="144" t="s">
        <v>272</v>
      </c>
      <c r="AU395" s="144" t="s">
        <v>85</v>
      </c>
      <c r="AY395" s="18" t="s">
        <v>201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8" t="s">
        <v>83</v>
      </c>
      <c r="BK395" s="145">
        <f>ROUND(I395*H395,2)</f>
        <v>0</v>
      </c>
      <c r="BL395" s="18" t="s">
        <v>207</v>
      </c>
      <c r="BM395" s="144" t="s">
        <v>538</v>
      </c>
    </row>
    <row r="396" spans="2:65" s="12" customFormat="1">
      <c r="B396" s="150"/>
      <c r="D396" s="151" t="s">
        <v>211</v>
      </c>
      <c r="E396" s="152" t="s">
        <v>3</v>
      </c>
      <c r="F396" s="153" t="s">
        <v>539</v>
      </c>
      <c r="H396" s="152" t="s">
        <v>3</v>
      </c>
      <c r="I396" s="154"/>
      <c r="L396" s="150"/>
      <c r="M396" s="155"/>
      <c r="T396" s="156"/>
      <c r="AT396" s="152" t="s">
        <v>211</v>
      </c>
      <c r="AU396" s="152" t="s">
        <v>85</v>
      </c>
      <c r="AV396" s="12" t="s">
        <v>83</v>
      </c>
      <c r="AW396" s="12" t="s">
        <v>37</v>
      </c>
      <c r="AX396" s="12" t="s">
        <v>76</v>
      </c>
      <c r="AY396" s="152" t="s">
        <v>201</v>
      </c>
    </row>
    <row r="397" spans="2:65" s="13" customFormat="1">
      <c r="B397" s="157"/>
      <c r="D397" s="151" t="s">
        <v>211</v>
      </c>
      <c r="E397" s="158" t="s">
        <v>3</v>
      </c>
      <c r="F397" s="159" t="s">
        <v>519</v>
      </c>
      <c r="H397" s="160">
        <v>1</v>
      </c>
      <c r="I397" s="161"/>
      <c r="L397" s="157"/>
      <c r="M397" s="162"/>
      <c r="T397" s="163"/>
      <c r="AT397" s="158" t="s">
        <v>211</v>
      </c>
      <c r="AU397" s="158" t="s">
        <v>85</v>
      </c>
      <c r="AV397" s="13" t="s">
        <v>85</v>
      </c>
      <c r="AW397" s="13" t="s">
        <v>37</v>
      </c>
      <c r="AX397" s="13" t="s">
        <v>76</v>
      </c>
      <c r="AY397" s="158" t="s">
        <v>201</v>
      </c>
    </row>
    <row r="398" spans="2:65" s="13" customFormat="1">
      <c r="B398" s="157"/>
      <c r="D398" s="151" t="s">
        <v>211</v>
      </c>
      <c r="E398" s="158" t="s">
        <v>3</v>
      </c>
      <c r="F398" s="159" t="s">
        <v>528</v>
      </c>
      <c r="H398" s="160">
        <v>1</v>
      </c>
      <c r="I398" s="161"/>
      <c r="L398" s="157"/>
      <c r="M398" s="162"/>
      <c r="T398" s="163"/>
      <c r="AT398" s="158" t="s">
        <v>211</v>
      </c>
      <c r="AU398" s="158" t="s">
        <v>85</v>
      </c>
      <c r="AV398" s="13" t="s">
        <v>85</v>
      </c>
      <c r="AW398" s="13" t="s">
        <v>37</v>
      </c>
      <c r="AX398" s="13" t="s">
        <v>76</v>
      </c>
      <c r="AY398" s="158" t="s">
        <v>201</v>
      </c>
    </row>
    <row r="399" spans="2:65" s="14" customFormat="1">
      <c r="B399" s="164"/>
      <c r="D399" s="151" t="s">
        <v>211</v>
      </c>
      <c r="E399" s="165" t="s">
        <v>3</v>
      </c>
      <c r="F399" s="166" t="s">
        <v>214</v>
      </c>
      <c r="H399" s="167">
        <v>2</v>
      </c>
      <c r="I399" s="168"/>
      <c r="L399" s="164"/>
      <c r="M399" s="169"/>
      <c r="T399" s="170"/>
      <c r="AT399" s="165" t="s">
        <v>211</v>
      </c>
      <c r="AU399" s="165" t="s">
        <v>85</v>
      </c>
      <c r="AV399" s="14" t="s">
        <v>207</v>
      </c>
      <c r="AW399" s="14" t="s">
        <v>37</v>
      </c>
      <c r="AX399" s="14" t="s">
        <v>83</v>
      </c>
      <c r="AY399" s="165" t="s">
        <v>201</v>
      </c>
    </row>
    <row r="400" spans="2:65" s="1" customFormat="1" ht="16.5" customHeight="1">
      <c r="B400" s="132"/>
      <c r="C400" s="178" t="s">
        <v>540</v>
      </c>
      <c r="D400" s="178" t="s">
        <v>272</v>
      </c>
      <c r="E400" s="179" t="s">
        <v>541</v>
      </c>
      <c r="F400" s="180" t="s">
        <v>542</v>
      </c>
      <c r="G400" s="181" t="s">
        <v>382</v>
      </c>
      <c r="H400" s="182">
        <v>2</v>
      </c>
      <c r="I400" s="183"/>
      <c r="J400" s="184">
        <f>ROUND(I400*H400,2)</f>
        <v>0</v>
      </c>
      <c r="K400" s="180" t="s">
        <v>206</v>
      </c>
      <c r="L400" s="185"/>
      <c r="M400" s="186" t="s">
        <v>3</v>
      </c>
      <c r="N400" s="187" t="s">
        <v>47</v>
      </c>
      <c r="P400" s="142">
        <f>O400*H400</f>
        <v>0</v>
      </c>
      <c r="Q400" s="142">
        <v>1.5E-3</v>
      </c>
      <c r="R400" s="142">
        <f>Q400*H400</f>
        <v>3.0000000000000001E-3</v>
      </c>
      <c r="S400" s="142">
        <v>0</v>
      </c>
      <c r="T400" s="143">
        <f>S400*H400</f>
        <v>0</v>
      </c>
      <c r="AR400" s="144" t="s">
        <v>271</v>
      </c>
      <c r="AT400" s="144" t="s">
        <v>272</v>
      </c>
      <c r="AU400" s="144" t="s">
        <v>85</v>
      </c>
      <c r="AY400" s="18" t="s">
        <v>201</v>
      </c>
      <c r="BE400" s="145">
        <f>IF(N400="základní",J400,0)</f>
        <v>0</v>
      </c>
      <c r="BF400" s="145">
        <f>IF(N400="snížená",J400,0)</f>
        <v>0</v>
      </c>
      <c r="BG400" s="145">
        <f>IF(N400="zákl. přenesená",J400,0)</f>
        <v>0</v>
      </c>
      <c r="BH400" s="145">
        <f>IF(N400="sníž. přenesená",J400,0)</f>
        <v>0</v>
      </c>
      <c r="BI400" s="145">
        <f>IF(N400="nulová",J400,0)</f>
        <v>0</v>
      </c>
      <c r="BJ400" s="18" t="s">
        <v>83</v>
      </c>
      <c r="BK400" s="145">
        <f>ROUND(I400*H400,2)</f>
        <v>0</v>
      </c>
      <c r="BL400" s="18" t="s">
        <v>207</v>
      </c>
      <c r="BM400" s="144" t="s">
        <v>543</v>
      </c>
    </row>
    <row r="401" spans="2:65" s="12" customFormat="1">
      <c r="B401" s="150"/>
      <c r="D401" s="151" t="s">
        <v>211</v>
      </c>
      <c r="E401" s="152" t="s">
        <v>3</v>
      </c>
      <c r="F401" s="153" t="s">
        <v>544</v>
      </c>
      <c r="H401" s="152" t="s">
        <v>3</v>
      </c>
      <c r="I401" s="154"/>
      <c r="L401" s="150"/>
      <c r="M401" s="155"/>
      <c r="T401" s="156"/>
      <c r="AT401" s="152" t="s">
        <v>211</v>
      </c>
      <c r="AU401" s="152" t="s">
        <v>85</v>
      </c>
      <c r="AV401" s="12" t="s">
        <v>83</v>
      </c>
      <c r="AW401" s="12" t="s">
        <v>37</v>
      </c>
      <c r="AX401" s="12" t="s">
        <v>76</v>
      </c>
      <c r="AY401" s="152" t="s">
        <v>201</v>
      </c>
    </row>
    <row r="402" spans="2:65" s="13" customFormat="1">
      <c r="B402" s="157"/>
      <c r="D402" s="151" t="s">
        <v>211</v>
      </c>
      <c r="E402" s="158" t="s">
        <v>3</v>
      </c>
      <c r="F402" s="159" t="s">
        <v>519</v>
      </c>
      <c r="H402" s="160">
        <v>1</v>
      </c>
      <c r="I402" s="161"/>
      <c r="L402" s="157"/>
      <c r="M402" s="162"/>
      <c r="T402" s="163"/>
      <c r="AT402" s="158" t="s">
        <v>211</v>
      </c>
      <c r="AU402" s="158" t="s">
        <v>85</v>
      </c>
      <c r="AV402" s="13" t="s">
        <v>85</v>
      </c>
      <c r="AW402" s="13" t="s">
        <v>37</v>
      </c>
      <c r="AX402" s="13" t="s">
        <v>76</v>
      </c>
      <c r="AY402" s="158" t="s">
        <v>201</v>
      </c>
    </row>
    <row r="403" spans="2:65" s="13" customFormat="1">
      <c r="B403" s="157"/>
      <c r="D403" s="151" t="s">
        <v>211</v>
      </c>
      <c r="E403" s="158" t="s">
        <v>3</v>
      </c>
      <c r="F403" s="159" t="s">
        <v>528</v>
      </c>
      <c r="H403" s="160">
        <v>1</v>
      </c>
      <c r="I403" s="161"/>
      <c r="L403" s="157"/>
      <c r="M403" s="162"/>
      <c r="T403" s="163"/>
      <c r="AT403" s="158" t="s">
        <v>211</v>
      </c>
      <c r="AU403" s="158" t="s">
        <v>85</v>
      </c>
      <c r="AV403" s="13" t="s">
        <v>85</v>
      </c>
      <c r="AW403" s="13" t="s">
        <v>37</v>
      </c>
      <c r="AX403" s="13" t="s">
        <v>76</v>
      </c>
      <c r="AY403" s="158" t="s">
        <v>201</v>
      </c>
    </row>
    <row r="404" spans="2:65" s="14" customFormat="1">
      <c r="B404" s="164"/>
      <c r="D404" s="151" t="s">
        <v>211</v>
      </c>
      <c r="E404" s="165" t="s">
        <v>3</v>
      </c>
      <c r="F404" s="166" t="s">
        <v>214</v>
      </c>
      <c r="H404" s="167">
        <v>2</v>
      </c>
      <c r="I404" s="168"/>
      <c r="L404" s="164"/>
      <c r="M404" s="169"/>
      <c r="T404" s="170"/>
      <c r="AT404" s="165" t="s">
        <v>211</v>
      </c>
      <c r="AU404" s="165" t="s">
        <v>85</v>
      </c>
      <c r="AV404" s="14" t="s">
        <v>207</v>
      </c>
      <c r="AW404" s="14" t="s">
        <v>37</v>
      </c>
      <c r="AX404" s="14" t="s">
        <v>83</v>
      </c>
      <c r="AY404" s="165" t="s">
        <v>201</v>
      </c>
    </row>
    <row r="405" spans="2:65" s="1" customFormat="1" ht="16.5" customHeight="1">
      <c r="B405" s="132"/>
      <c r="C405" s="133" t="s">
        <v>545</v>
      </c>
      <c r="D405" s="133" t="s">
        <v>202</v>
      </c>
      <c r="E405" s="134" t="s">
        <v>546</v>
      </c>
      <c r="F405" s="135" t="s">
        <v>547</v>
      </c>
      <c r="G405" s="136" t="s">
        <v>382</v>
      </c>
      <c r="H405" s="137">
        <v>4</v>
      </c>
      <c r="I405" s="138"/>
      <c r="J405" s="139">
        <f>ROUND(I405*H405,2)</f>
        <v>0</v>
      </c>
      <c r="K405" s="135" t="s">
        <v>206</v>
      </c>
      <c r="L405" s="33"/>
      <c r="M405" s="140" t="s">
        <v>3</v>
      </c>
      <c r="N405" s="141" t="s">
        <v>47</v>
      </c>
      <c r="P405" s="142">
        <f>O405*H405</f>
        <v>0</v>
      </c>
      <c r="Q405" s="142">
        <v>1.2E-4</v>
      </c>
      <c r="R405" s="142">
        <f>Q405*H405</f>
        <v>4.8000000000000001E-4</v>
      </c>
      <c r="S405" s="142">
        <v>0</v>
      </c>
      <c r="T405" s="143">
        <f>S405*H405</f>
        <v>0</v>
      </c>
      <c r="AR405" s="144" t="s">
        <v>207</v>
      </c>
      <c r="AT405" s="144" t="s">
        <v>202</v>
      </c>
      <c r="AU405" s="144" t="s">
        <v>85</v>
      </c>
      <c r="AY405" s="18" t="s">
        <v>201</v>
      </c>
      <c r="BE405" s="145">
        <f>IF(N405="základní",J405,0)</f>
        <v>0</v>
      </c>
      <c r="BF405" s="145">
        <f>IF(N405="snížená",J405,0)</f>
        <v>0</v>
      </c>
      <c r="BG405" s="145">
        <f>IF(N405="zákl. přenesená",J405,0)</f>
        <v>0</v>
      </c>
      <c r="BH405" s="145">
        <f>IF(N405="sníž. přenesená",J405,0)</f>
        <v>0</v>
      </c>
      <c r="BI405" s="145">
        <f>IF(N405="nulová",J405,0)</f>
        <v>0</v>
      </c>
      <c r="BJ405" s="18" t="s">
        <v>83</v>
      </c>
      <c r="BK405" s="145">
        <f>ROUND(I405*H405,2)</f>
        <v>0</v>
      </c>
      <c r="BL405" s="18" t="s">
        <v>207</v>
      </c>
      <c r="BM405" s="144" t="s">
        <v>548</v>
      </c>
    </row>
    <row r="406" spans="2:65" s="1" customFormat="1">
      <c r="B406" s="33"/>
      <c r="D406" s="146" t="s">
        <v>209</v>
      </c>
      <c r="F406" s="147" t="s">
        <v>549</v>
      </c>
      <c r="I406" s="148"/>
      <c r="L406" s="33"/>
      <c r="M406" s="149"/>
      <c r="T406" s="53"/>
      <c r="AT406" s="18" t="s">
        <v>209</v>
      </c>
      <c r="AU406" s="18" t="s">
        <v>85</v>
      </c>
    </row>
    <row r="407" spans="2:65" s="12" customFormat="1">
      <c r="B407" s="150"/>
      <c r="D407" s="151" t="s">
        <v>211</v>
      </c>
      <c r="E407" s="152" t="s">
        <v>3</v>
      </c>
      <c r="F407" s="153" t="s">
        <v>550</v>
      </c>
      <c r="H407" s="152" t="s">
        <v>3</v>
      </c>
      <c r="I407" s="154"/>
      <c r="L407" s="150"/>
      <c r="M407" s="155"/>
      <c r="T407" s="156"/>
      <c r="AT407" s="152" t="s">
        <v>211</v>
      </c>
      <c r="AU407" s="152" t="s">
        <v>85</v>
      </c>
      <c r="AV407" s="12" t="s">
        <v>83</v>
      </c>
      <c r="AW407" s="12" t="s">
        <v>37</v>
      </c>
      <c r="AX407" s="12" t="s">
        <v>76</v>
      </c>
      <c r="AY407" s="152" t="s">
        <v>201</v>
      </c>
    </row>
    <row r="408" spans="2:65" s="12" customFormat="1">
      <c r="B408" s="150"/>
      <c r="D408" s="151" t="s">
        <v>211</v>
      </c>
      <c r="E408" s="152" t="s">
        <v>3</v>
      </c>
      <c r="F408" s="153" t="s">
        <v>324</v>
      </c>
      <c r="H408" s="152" t="s">
        <v>3</v>
      </c>
      <c r="I408" s="154"/>
      <c r="L408" s="150"/>
      <c r="M408" s="155"/>
      <c r="T408" s="156"/>
      <c r="AT408" s="152" t="s">
        <v>211</v>
      </c>
      <c r="AU408" s="152" t="s">
        <v>85</v>
      </c>
      <c r="AV408" s="12" t="s">
        <v>83</v>
      </c>
      <c r="AW408" s="12" t="s">
        <v>37</v>
      </c>
      <c r="AX408" s="12" t="s">
        <v>76</v>
      </c>
      <c r="AY408" s="152" t="s">
        <v>201</v>
      </c>
    </row>
    <row r="409" spans="2:65" s="13" customFormat="1">
      <c r="B409" s="157"/>
      <c r="D409" s="151" t="s">
        <v>211</v>
      </c>
      <c r="E409" s="158" t="s">
        <v>3</v>
      </c>
      <c r="F409" s="159" t="s">
        <v>551</v>
      </c>
      <c r="H409" s="160">
        <v>2</v>
      </c>
      <c r="I409" s="161"/>
      <c r="L409" s="157"/>
      <c r="M409" s="162"/>
      <c r="T409" s="163"/>
      <c r="AT409" s="158" t="s">
        <v>211</v>
      </c>
      <c r="AU409" s="158" t="s">
        <v>85</v>
      </c>
      <c r="AV409" s="13" t="s">
        <v>85</v>
      </c>
      <c r="AW409" s="13" t="s">
        <v>37</v>
      </c>
      <c r="AX409" s="13" t="s">
        <v>76</v>
      </c>
      <c r="AY409" s="158" t="s">
        <v>201</v>
      </c>
    </row>
    <row r="410" spans="2:65" s="13" customFormat="1">
      <c r="B410" s="157"/>
      <c r="D410" s="151" t="s">
        <v>211</v>
      </c>
      <c r="E410" s="158" t="s">
        <v>3</v>
      </c>
      <c r="F410" s="159" t="s">
        <v>513</v>
      </c>
      <c r="H410" s="160">
        <v>2</v>
      </c>
      <c r="I410" s="161"/>
      <c r="L410" s="157"/>
      <c r="M410" s="162"/>
      <c r="T410" s="163"/>
      <c r="AT410" s="158" t="s">
        <v>211</v>
      </c>
      <c r="AU410" s="158" t="s">
        <v>85</v>
      </c>
      <c r="AV410" s="13" t="s">
        <v>85</v>
      </c>
      <c r="AW410" s="13" t="s">
        <v>37</v>
      </c>
      <c r="AX410" s="13" t="s">
        <v>76</v>
      </c>
      <c r="AY410" s="158" t="s">
        <v>201</v>
      </c>
    </row>
    <row r="411" spans="2:65" s="14" customFormat="1">
      <c r="B411" s="164"/>
      <c r="D411" s="151" t="s">
        <v>211</v>
      </c>
      <c r="E411" s="165" t="s">
        <v>3</v>
      </c>
      <c r="F411" s="166" t="s">
        <v>214</v>
      </c>
      <c r="H411" s="167">
        <v>4</v>
      </c>
      <c r="I411" s="168"/>
      <c r="L411" s="164"/>
      <c r="M411" s="169"/>
      <c r="T411" s="170"/>
      <c r="AT411" s="165" t="s">
        <v>211</v>
      </c>
      <c r="AU411" s="165" t="s">
        <v>85</v>
      </c>
      <c r="AV411" s="14" t="s">
        <v>207</v>
      </c>
      <c r="AW411" s="14" t="s">
        <v>37</v>
      </c>
      <c r="AX411" s="14" t="s">
        <v>83</v>
      </c>
      <c r="AY411" s="165" t="s">
        <v>201</v>
      </c>
    </row>
    <row r="412" spans="2:65" s="1" customFormat="1" ht="16.5" customHeight="1">
      <c r="B412" s="132"/>
      <c r="C412" s="178" t="s">
        <v>552</v>
      </c>
      <c r="D412" s="178" t="s">
        <v>272</v>
      </c>
      <c r="E412" s="179" t="s">
        <v>553</v>
      </c>
      <c r="F412" s="180" t="s">
        <v>554</v>
      </c>
      <c r="G412" s="181" t="s">
        <v>382</v>
      </c>
      <c r="H412" s="182">
        <v>2</v>
      </c>
      <c r="I412" s="183"/>
      <c r="J412" s="184">
        <f>ROUND(I412*H412,2)</f>
        <v>0</v>
      </c>
      <c r="K412" s="180" t="s">
        <v>206</v>
      </c>
      <c r="L412" s="185"/>
      <c r="M412" s="186" t="s">
        <v>3</v>
      </c>
      <c r="N412" s="187" t="s">
        <v>47</v>
      </c>
      <c r="P412" s="142">
        <f>O412*H412</f>
        <v>0</v>
      </c>
      <c r="Q412" s="142">
        <v>1.9E-3</v>
      </c>
      <c r="R412" s="142">
        <f>Q412*H412</f>
        <v>3.8E-3</v>
      </c>
      <c r="S412" s="142">
        <v>0</v>
      </c>
      <c r="T412" s="143">
        <f>S412*H412</f>
        <v>0</v>
      </c>
      <c r="AR412" s="144" t="s">
        <v>271</v>
      </c>
      <c r="AT412" s="144" t="s">
        <v>272</v>
      </c>
      <c r="AU412" s="144" t="s">
        <v>85</v>
      </c>
      <c r="AY412" s="18" t="s">
        <v>201</v>
      </c>
      <c r="BE412" s="145">
        <f>IF(N412="základní",J412,0)</f>
        <v>0</v>
      </c>
      <c r="BF412" s="145">
        <f>IF(N412="snížená",J412,0)</f>
        <v>0</v>
      </c>
      <c r="BG412" s="145">
        <f>IF(N412="zákl. přenesená",J412,0)</f>
        <v>0</v>
      </c>
      <c r="BH412" s="145">
        <f>IF(N412="sníž. přenesená",J412,0)</f>
        <v>0</v>
      </c>
      <c r="BI412" s="145">
        <f>IF(N412="nulová",J412,0)</f>
        <v>0</v>
      </c>
      <c r="BJ412" s="18" t="s">
        <v>83</v>
      </c>
      <c r="BK412" s="145">
        <f>ROUND(I412*H412,2)</f>
        <v>0</v>
      </c>
      <c r="BL412" s="18" t="s">
        <v>207</v>
      </c>
      <c r="BM412" s="144" t="s">
        <v>555</v>
      </c>
    </row>
    <row r="413" spans="2:65" s="12" customFormat="1">
      <c r="B413" s="150"/>
      <c r="D413" s="151" t="s">
        <v>211</v>
      </c>
      <c r="E413" s="152" t="s">
        <v>3</v>
      </c>
      <c r="F413" s="153" t="s">
        <v>556</v>
      </c>
      <c r="H413" s="152" t="s">
        <v>3</v>
      </c>
      <c r="I413" s="154"/>
      <c r="L413" s="150"/>
      <c r="M413" s="155"/>
      <c r="T413" s="156"/>
      <c r="AT413" s="152" t="s">
        <v>211</v>
      </c>
      <c r="AU413" s="152" t="s">
        <v>85</v>
      </c>
      <c r="AV413" s="12" t="s">
        <v>83</v>
      </c>
      <c r="AW413" s="12" t="s">
        <v>37</v>
      </c>
      <c r="AX413" s="12" t="s">
        <v>76</v>
      </c>
      <c r="AY413" s="152" t="s">
        <v>201</v>
      </c>
    </row>
    <row r="414" spans="2:65" s="13" customFormat="1">
      <c r="B414" s="157"/>
      <c r="D414" s="151" t="s">
        <v>211</v>
      </c>
      <c r="E414" s="158" t="s">
        <v>3</v>
      </c>
      <c r="F414" s="159" t="s">
        <v>519</v>
      </c>
      <c r="H414" s="160">
        <v>1</v>
      </c>
      <c r="I414" s="161"/>
      <c r="L414" s="157"/>
      <c r="M414" s="162"/>
      <c r="T414" s="163"/>
      <c r="AT414" s="158" t="s">
        <v>211</v>
      </c>
      <c r="AU414" s="158" t="s">
        <v>85</v>
      </c>
      <c r="AV414" s="13" t="s">
        <v>85</v>
      </c>
      <c r="AW414" s="13" t="s">
        <v>37</v>
      </c>
      <c r="AX414" s="13" t="s">
        <v>76</v>
      </c>
      <c r="AY414" s="158" t="s">
        <v>201</v>
      </c>
    </row>
    <row r="415" spans="2:65" s="13" customFormat="1">
      <c r="B415" s="157"/>
      <c r="D415" s="151" t="s">
        <v>211</v>
      </c>
      <c r="E415" s="158" t="s">
        <v>3</v>
      </c>
      <c r="F415" s="159" t="s">
        <v>528</v>
      </c>
      <c r="H415" s="160">
        <v>1</v>
      </c>
      <c r="I415" s="161"/>
      <c r="L415" s="157"/>
      <c r="M415" s="162"/>
      <c r="T415" s="163"/>
      <c r="AT415" s="158" t="s">
        <v>211</v>
      </c>
      <c r="AU415" s="158" t="s">
        <v>85</v>
      </c>
      <c r="AV415" s="13" t="s">
        <v>85</v>
      </c>
      <c r="AW415" s="13" t="s">
        <v>37</v>
      </c>
      <c r="AX415" s="13" t="s">
        <v>76</v>
      </c>
      <c r="AY415" s="158" t="s">
        <v>201</v>
      </c>
    </row>
    <row r="416" spans="2:65" s="14" customFormat="1">
      <c r="B416" s="164"/>
      <c r="D416" s="151" t="s">
        <v>211</v>
      </c>
      <c r="E416" s="165" t="s">
        <v>3</v>
      </c>
      <c r="F416" s="166" t="s">
        <v>214</v>
      </c>
      <c r="H416" s="167">
        <v>2</v>
      </c>
      <c r="I416" s="168"/>
      <c r="L416" s="164"/>
      <c r="M416" s="169"/>
      <c r="T416" s="170"/>
      <c r="AT416" s="165" t="s">
        <v>211</v>
      </c>
      <c r="AU416" s="165" t="s">
        <v>85</v>
      </c>
      <c r="AV416" s="14" t="s">
        <v>207</v>
      </c>
      <c r="AW416" s="14" t="s">
        <v>37</v>
      </c>
      <c r="AX416" s="14" t="s">
        <v>83</v>
      </c>
      <c r="AY416" s="165" t="s">
        <v>201</v>
      </c>
    </row>
    <row r="417" spans="2:65" s="1" customFormat="1" ht="16.5" customHeight="1">
      <c r="B417" s="132"/>
      <c r="C417" s="133" t="s">
        <v>557</v>
      </c>
      <c r="D417" s="133" t="s">
        <v>202</v>
      </c>
      <c r="E417" s="134" t="s">
        <v>558</v>
      </c>
      <c r="F417" s="135" t="s">
        <v>559</v>
      </c>
      <c r="G417" s="136" t="s">
        <v>560</v>
      </c>
      <c r="H417" s="137">
        <v>2</v>
      </c>
      <c r="I417" s="138"/>
      <c r="J417" s="139">
        <f>ROUND(I417*H417,2)</f>
        <v>0</v>
      </c>
      <c r="K417" s="135" t="s">
        <v>276</v>
      </c>
      <c r="L417" s="33"/>
      <c r="M417" s="140" t="s">
        <v>3</v>
      </c>
      <c r="N417" s="141" t="s">
        <v>47</v>
      </c>
      <c r="P417" s="142">
        <f>O417*H417</f>
        <v>0</v>
      </c>
      <c r="Q417" s="142">
        <v>0</v>
      </c>
      <c r="R417" s="142">
        <f>Q417*H417</f>
        <v>0</v>
      </c>
      <c r="S417" s="142">
        <v>0</v>
      </c>
      <c r="T417" s="143">
        <f>S417*H417</f>
        <v>0</v>
      </c>
      <c r="AR417" s="144" t="s">
        <v>207</v>
      </c>
      <c r="AT417" s="144" t="s">
        <v>202</v>
      </c>
      <c r="AU417" s="144" t="s">
        <v>85</v>
      </c>
      <c r="AY417" s="18" t="s">
        <v>201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8" t="s">
        <v>83</v>
      </c>
      <c r="BK417" s="145">
        <f>ROUND(I417*H417,2)</f>
        <v>0</v>
      </c>
      <c r="BL417" s="18" t="s">
        <v>207</v>
      </c>
      <c r="BM417" s="144" t="s">
        <v>561</v>
      </c>
    </row>
    <row r="418" spans="2:65" s="1" customFormat="1" ht="19.5">
      <c r="B418" s="33"/>
      <c r="D418" s="151" t="s">
        <v>278</v>
      </c>
      <c r="F418" s="188" t="s">
        <v>562</v>
      </c>
      <c r="I418" s="148"/>
      <c r="L418" s="33"/>
      <c r="M418" s="149"/>
      <c r="T418" s="53"/>
      <c r="AT418" s="18" t="s">
        <v>278</v>
      </c>
      <c r="AU418" s="18" t="s">
        <v>85</v>
      </c>
    </row>
    <row r="419" spans="2:65" s="12" customFormat="1">
      <c r="B419" s="150"/>
      <c r="D419" s="151" t="s">
        <v>211</v>
      </c>
      <c r="E419" s="152" t="s">
        <v>3</v>
      </c>
      <c r="F419" s="153" t="s">
        <v>563</v>
      </c>
      <c r="H419" s="152" t="s">
        <v>3</v>
      </c>
      <c r="I419" s="154"/>
      <c r="L419" s="150"/>
      <c r="M419" s="155"/>
      <c r="T419" s="156"/>
      <c r="AT419" s="152" t="s">
        <v>211</v>
      </c>
      <c r="AU419" s="152" t="s">
        <v>85</v>
      </c>
      <c r="AV419" s="12" t="s">
        <v>83</v>
      </c>
      <c r="AW419" s="12" t="s">
        <v>37</v>
      </c>
      <c r="AX419" s="12" t="s">
        <v>76</v>
      </c>
      <c r="AY419" s="152" t="s">
        <v>201</v>
      </c>
    </row>
    <row r="420" spans="2:65" s="13" customFormat="1">
      <c r="B420" s="157"/>
      <c r="D420" s="151" t="s">
        <v>211</v>
      </c>
      <c r="E420" s="158" t="s">
        <v>3</v>
      </c>
      <c r="F420" s="159" t="s">
        <v>85</v>
      </c>
      <c r="H420" s="160">
        <v>2</v>
      </c>
      <c r="I420" s="161"/>
      <c r="L420" s="157"/>
      <c r="M420" s="162"/>
      <c r="T420" s="163"/>
      <c r="AT420" s="158" t="s">
        <v>211</v>
      </c>
      <c r="AU420" s="158" t="s">
        <v>85</v>
      </c>
      <c r="AV420" s="13" t="s">
        <v>85</v>
      </c>
      <c r="AW420" s="13" t="s">
        <v>37</v>
      </c>
      <c r="AX420" s="13" t="s">
        <v>76</v>
      </c>
      <c r="AY420" s="158" t="s">
        <v>201</v>
      </c>
    </row>
    <row r="421" spans="2:65" s="14" customFormat="1">
      <c r="B421" s="164"/>
      <c r="D421" s="151" t="s">
        <v>211</v>
      </c>
      <c r="E421" s="165" t="s">
        <v>3</v>
      </c>
      <c r="F421" s="166" t="s">
        <v>214</v>
      </c>
      <c r="H421" s="167">
        <v>2</v>
      </c>
      <c r="I421" s="168"/>
      <c r="L421" s="164"/>
      <c r="M421" s="169"/>
      <c r="T421" s="170"/>
      <c r="AT421" s="165" t="s">
        <v>211</v>
      </c>
      <c r="AU421" s="165" t="s">
        <v>85</v>
      </c>
      <c r="AV421" s="14" t="s">
        <v>207</v>
      </c>
      <c r="AW421" s="14" t="s">
        <v>37</v>
      </c>
      <c r="AX421" s="14" t="s">
        <v>83</v>
      </c>
      <c r="AY421" s="165" t="s">
        <v>201</v>
      </c>
    </row>
    <row r="422" spans="2:65" s="1" customFormat="1" ht="16.5" customHeight="1">
      <c r="B422" s="132"/>
      <c r="C422" s="133" t="s">
        <v>564</v>
      </c>
      <c r="D422" s="133" t="s">
        <v>202</v>
      </c>
      <c r="E422" s="134" t="s">
        <v>565</v>
      </c>
      <c r="F422" s="135" t="s">
        <v>566</v>
      </c>
      <c r="G422" s="136" t="s">
        <v>567</v>
      </c>
      <c r="H422" s="137">
        <v>4</v>
      </c>
      <c r="I422" s="138"/>
      <c r="J422" s="139">
        <f>ROUND(I422*H422,2)</f>
        <v>0</v>
      </c>
      <c r="K422" s="135" t="s">
        <v>206</v>
      </c>
      <c r="L422" s="33"/>
      <c r="M422" s="140" t="s">
        <v>3</v>
      </c>
      <c r="N422" s="141" t="s">
        <v>47</v>
      </c>
      <c r="P422" s="142">
        <f>O422*H422</f>
        <v>0</v>
      </c>
      <c r="Q422" s="142">
        <v>1E-4</v>
      </c>
      <c r="R422" s="142">
        <f>Q422*H422</f>
        <v>4.0000000000000002E-4</v>
      </c>
      <c r="S422" s="142">
        <v>0</v>
      </c>
      <c r="T422" s="143">
        <f>S422*H422</f>
        <v>0</v>
      </c>
      <c r="AR422" s="144" t="s">
        <v>207</v>
      </c>
      <c r="AT422" s="144" t="s">
        <v>202</v>
      </c>
      <c r="AU422" s="144" t="s">
        <v>85</v>
      </c>
      <c r="AY422" s="18" t="s">
        <v>201</v>
      </c>
      <c r="BE422" s="145">
        <f>IF(N422="základní",J422,0)</f>
        <v>0</v>
      </c>
      <c r="BF422" s="145">
        <f>IF(N422="snížená",J422,0)</f>
        <v>0</v>
      </c>
      <c r="BG422" s="145">
        <f>IF(N422="zákl. přenesená",J422,0)</f>
        <v>0</v>
      </c>
      <c r="BH422" s="145">
        <f>IF(N422="sníž. přenesená",J422,0)</f>
        <v>0</v>
      </c>
      <c r="BI422" s="145">
        <f>IF(N422="nulová",J422,0)</f>
        <v>0</v>
      </c>
      <c r="BJ422" s="18" t="s">
        <v>83</v>
      </c>
      <c r="BK422" s="145">
        <f>ROUND(I422*H422,2)</f>
        <v>0</v>
      </c>
      <c r="BL422" s="18" t="s">
        <v>207</v>
      </c>
      <c r="BM422" s="144" t="s">
        <v>568</v>
      </c>
    </row>
    <row r="423" spans="2:65" s="1" customFormat="1">
      <c r="B423" s="33"/>
      <c r="D423" s="146" t="s">
        <v>209</v>
      </c>
      <c r="F423" s="147" t="s">
        <v>569</v>
      </c>
      <c r="I423" s="148"/>
      <c r="L423" s="33"/>
      <c r="M423" s="149"/>
      <c r="T423" s="53"/>
      <c r="AT423" s="18" t="s">
        <v>209</v>
      </c>
      <c r="AU423" s="18" t="s">
        <v>85</v>
      </c>
    </row>
    <row r="424" spans="2:65" s="12" customFormat="1">
      <c r="B424" s="150"/>
      <c r="D424" s="151" t="s">
        <v>211</v>
      </c>
      <c r="E424" s="152" t="s">
        <v>3</v>
      </c>
      <c r="F424" s="153" t="s">
        <v>570</v>
      </c>
      <c r="H424" s="152" t="s">
        <v>3</v>
      </c>
      <c r="I424" s="154"/>
      <c r="L424" s="150"/>
      <c r="M424" s="155"/>
      <c r="T424" s="156"/>
      <c r="AT424" s="152" t="s">
        <v>211</v>
      </c>
      <c r="AU424" s="152" t="s">
        <v>85</v>
      </c>
      <c r="AV424" s="12" t="s">
        <v>83</v>
      </c>
      <c r="AW424" s="12" t="s">
        <v>37</v>
      </c>
      <c r="AX424" s="12" t="s">
        <v>76</v>
      </c>
      <c r="AY424" s="152" t="s">
        <v>201</v>
      </c>
    </row>
    <row r="425" spans="2:65" s="13" customFormat="1">
      <c r="B425" s="157"/>
      <c r="D425" s="151" t="s">
        <v>211</v>
      </c>
      <c r="E425" s="158" t="s">
        <v>3</v>
      </c>
      <c r="F425" s="159" t="s">
        <v>551</v>
      </c>
      <c r="H425" s="160">
        <v>2</v>
      </c>
      <c r="I425" s="161"/>
      <c r="L425" s="157"/>
      <c r="M425" s="162"/>
      <c r="T425" s="163"/>
      <c r="AT425" s="158" t="s">
        <v>211</v>
      </c>
      <c r="AU425" s="158" t="s">
        <v>85</v>
      </c>
      <c r="AV425" s="13" t="s">
        <v>85</v>
      </c>
      <c r="AW425" s="13" t="s">
        <v>37</v>
      </c>
      <c r="AX425" s="13" t="s">
        <v>76</v>
      </c>
      <c r="AY425" s="158" t="s">
        <v>201</v>
      </c>
    </row>
    <row r="426" spans="2:65" s="13" customFormat="1">
      <c r="B426" s="157"/>
      <c r="D426" s="151" t="s">
        <v>211</v>
      </c>
      <c r="E426" s="158" t="s">
        <v>3</v>
      </c>
      <c r="F426" s="159" t="s">
        <v>513</v>
      </c>
      <c r="H426" s="160">
        <v>2</v>
      </c>
      <c r="I426" s="161"/>
      <c r="L426" s="157"/>
      <c r="M426" s="162"/>
      <c r="T426" s="163"/>
      <c r="AT426" s="158" t="s">
        <v>211</v>
      </c>
      <c r="AU426" s="158" t="s">
        <v>85</v>
      </c>
      <c r="AV426" s="13" t="s">
        <v>85</v>
      </c>
      <c r="AW426" s="13" t="s">
        <v>37</v>
      </c>
      <c r="AX426" s="13" t="s">
        <v>76</v>
      </c>
      <c r="AY426" s="158" t="s">
        <v>201</v>
      </c>
    </row>
    <row r="427" spans="2:65" s="14" customFormat="1">
      <c r="B427" s="164"/>
      <c r="D427" s="151" t="s">
        <v>211</v>
      </c>
      <c r="E427" s="165" t="s">
        <v>3</v>
      </c>
      <c r="F427" s="166" t="s">
        <v>214</v>
      </c>
      <c r="H427" s="167">
        <v>4</v>
      </c>
      <c r="I427" s="168"/>
      <c r="L427" s="164"/>
      <c r="M427" s="169"/>
      <c r="T427" s="170"/>
      <c r="AT427" s="165" t="s">
        <v>211</v>
      </c>
      <c r="AU427" s="165" t="s">
        <v>85</v>
      </c>
      <c r="AV427" s="14" t="s">
        <v>207</v>
      </c>
      <c r="AW427" s="14" t="s">
        <v>37</v>
      </c>
      <c r="AX427" s="14" t="s">
        <v>83</v>
      </c>
      <c r="AY427" s="165" t="s">
        <v>201</v>
      </c>
    </row>
    <row r="428" spans="2:65" s="11" customFormat="1" ht="22.9" customHeight="1">
      <c r="B428" s="120"/>
      <c r="D428" s="121" t="s">
        <v>75</v>
      </c>
      <c r="E428" s="130" t="s">
        <v>571</v>
      </c>
      <c r="F428" s="130" t="s">
        <v>572</v>
      </c>
      <c r="I428" s="123"/>
      <c r="J428" s="131">
        <f>BK428</f>
        <v>0</v>
      </c>
      <c r="L428" s="120"/>
      <c r="M428" s="125"/>
      <c r="P428" s="126">
        <f>SUM(P429:P455)</f>
        <v>0</v>
      </c>
      <c r="R428" s="126">
        <f>SUM(R429:R455)</f>
        <v>0</v>
      </c>
      <c r="T428" s="127">
        <f>SUM(T429:T455)</f>
        <v>0</v>
      </c>
      <c r="AR428" s="121" t="s">
        <v>83</v>
      </c>
      <c r="AT428" s="128" t="s">
        <v>75</v>
      </c>
      <c r="AU428" s="128" t="s">
        <v>83</v>
      </c>
      <c r="AY428" s="121" t="s">
        <v>201</v>
      </c>
      <c r="BK428" s="129">
        <f>SUM(BK429:BK455)</f>
        <v>0</v>
      </c>
    </row>
    <row r="429" spans="2:65" s="1" customFormat="1" ht="24.2" customHeight="1">
      <c r="B429" s="132"/>
      <c r="C429" s="133" t="s">
        <v>573</v>
      </c>
      <c r="D429" s="133" t="s">
        <v>202</v>
      </c>
      <c r="E429" s="134" t="s">
        <v>574</v>
      </c>
      <c r="F429" s="135" t="s">
        <v>575</v>
      </c>
      <c r="G429" s="136" t="s">
        <v>275</v>
      </c>
      <c r="H429" s="137">
        <v>289.452</v>
      </c>
      <c r="I429" s="138"/>
      <c r="J429" s="139">
        <f>ROUND(I429*H429,2)</f>
        <v>0</v>
      </c>
      <c r="K429" s="135" t="s">
        <v>206</v>
      </c>
      <c r="L429" s="33"/>
      <c r="M429" s="140" t="s">
        <v>3</v>
      </c>
      <c r="N429" s="141" t="s">
        <v>47</v>
      </c>
      <c r="P429" s="142">
        <f>O429*H429</f>
        <v>0</v>
      </c>
      <c r="Q429" s="142">
        <v>0</v>
      </c>
      <c r="R429" s="142">
        <f>Q429*H429</f>
        <v>0</v>
      </c>
      <c r="S429" s="142">
        <v>0</v>
      </c>
      <c r="T429" s="143">
        <f>S429*H429</f>
        <v>0</v>
      </c>
      <c r="AR429" s="144" t="s">
        <v>207</v>
      </c>
      <c r="AT429" s="144" t="s">
        <v>202</v>
      </c>
      <c r="AU429" s="144" t="s">
        <v>85</v>
      </c>
      <c r="AY429" s="18" t="s">
        <v>201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8" t="s">
        <v>83</v>
      </c>
      <c r="BK429" s="145">
        <f>ROUND(I429*H429,2)</f>
        <v>0</v>
      </c>
      <c r="BL429" s="18" t="s">
        <v>207</v>
      </c>
      <c r="BM429" s="144" t="s">
        <v>576</v>
      </c>
    </row>
    <row r="430" spans="2:65" s="1" customFormat="1">
      <c r="B430" s="33"/>
      <c r="D430" s="146" t="s">
        <v>209</v>
      </c>
      <c r="F430" s="147" t="s">
        <v>577</v>
      </c>
      <c r="I430" s="148"/>
      <c r="L430" s="33"/>
      <c r="M430" s="149"/>
      <c r="T430" s="53"/>
      <c r="AT430" s="18" t="s">
        <v>209</v>
      </c>
      <c r="AU430" s="18" t="s">
        <v>85</v>
      </c>
    </row>
    <row r="431" spans="2:65" s="12" customFormat="1">
      <c r="B431" s="150"/>
      <c r="D431" s="151" t="s">
        <v>211</v>
      </c>
      <c r="E431" s="152" t="s">
        <v>3</v>
      </c>
      <c r="F431" s="153" t="s">
        <v>578</v>
      </c>
      <c r="H431" s="152" t="s">
        <v>3</v>
      </c>
      <c r="I431" s="154"/>
      <c r="L431" s="150"/>
      <c r="M431" s="155"/>
      <c r="T431" s="156"/>
      <c r="AT431" s="152" t="s">
        <v>211</v>
      </c>
      <c r="AU431" s="152" t="s">
        <v>85</v>
      </c>
      <c r="AV431" s="12" t="s">
        <v>83</v>
      </c>
      <c r="AW431" s="12" t="s">
        <v>37</v>
      </c>
      <c r="AX431" s="12" t="s">
        <v>76</v>
      </c>
      <c r="AY431" s="152" t="s">
        <v>201</v>
      </c>
    </row>
    <row r="432" spans="2:65" s="13" customFormat="1">
      <c r="B432" s="157"/>
      <c r="D432" s="151" t="s">
        <v>211</v>
      </c>
      <c r="E432" s="158" t="s">
        <v>3</v>
      </c>
      <c r="F432" s="159" t="s">
        <v>579</v>
      </c>
      <c r="H432" s="160">
        <v>87.48</v>
      </c>
      <c r="I432" s="161"/>
      <c r="L432" s="157"/>
      <c r="M432" s="162"/>
      <c r="T432" s="163"/>
      <c r="AT432" s="158" t="s">
        <v>211</v>
      </c>
      <c r="AU432" s="158" t="s">
        <v>85</v>
      </c>
      <c r="AV432" s="13" t="s">
        <v>85</v>
      </c>
      <c r="AW432" s="13" t="s">
        <v>37</v>
      </c>
      <c r="AX432" s="13" t="s">
        <v>76</v>
      </c>
      <c r="AY432" s="158" t="s">
        <v>201</v>
      </c>
    </row>
    <row r="433" spans="2:65" s="13" customFormat="1">
      <c r="B433" s="157"/>
      <c r="D433" s="151" t="s">
        <v>211</v>
      </c>
      <c r="E433" s="158" t="s">
        <v>3</v>
      </c>
      <c r="F433" s="159" t="s">
        <v>580</v>
      </c>
      <c r="H433" s="160">
        <v>29.11</v>
      </c>
      <c r="I433" s="161"/>
      <c r="L433" s="157"/>
      <c r="M433" s="162"/>
      <c r="T433" s="163"/>
      <c r="AT433" s="158" t="s">
        <v>211</v>
      </c>
      <c r="AU433" s="158" t="s">
        <v>85</v>
      </c>
      <c r="AV433" s="13" t="s">
        <v>85</v>
      </c>
      <c r="AW433" s="13" t="s">
        <v>37</v>
      </c>
      <c r="AX433" s="13" t="s">
        <v>76</v>
      </c>
      <c r="AY433" s="158" t="s">
        <v>201</v>
      </c>
    </row>
    <row r="434" spans="2:65" s="15" customFormat="1">
      <c r="B434" s="171"/>
      <c r="D434" s="151" t="s">
        <v>211</v>
      </c>
      <c r="E434" s="172" t="s">
        <v>3</v>
      </c>
      <c r="F434" s="173" t="s">
        <v>230</v>
      </c>
      <c r="H434" s="174">
        <v>116.59</v>
      </c>
      <c r="I434" s="175"/>
      <c r="L434" s="171"/>
      <c r="M434" s="176"/>
      <c r="T434" s="177"/>
      <c r="AT434" s="172" t="s">
        <v>211</v>
      </c>
      <c r="AU434" s="172" t="s">
        <v>85</v>
      </c>
      <c r="AV434" s="15" t="s">
        <v>93</v>
      </c>
      <c r="AW434" s="15" t="s">
        <v>37</v>
      </c>
      <c r="AX434" s="15" t="s">
        <v>76</v>
      </c>
      <c r="AY434" s="172" t="s">
        <v>201</v>
      </c>
    </row>
    <row r="435" spans="2:65" s="13" customFormat="1">
      <c r="B435" s="157"/>
      <c r="D435" s="151" t="s">
        <v>211</v>
      </c>
      <c r="E435" s="158" t="s">
        <v>3</v>
      </c>
      <c r="F435" s="159" t="s">
        <v>581</v>
      </c>
      <c r="H435" s="160">
        <v>172.86199999999999</v>
      </c>
      <c r="I435" s="161"/>
      <c r="L435" s="157"/>
      <c r="M435" s="162"/>
      <c r="T435" s="163"/>
      <c r="AT435" s="158" t="s">
        <v>211</v>
      </c>
      <c r="AU435" s="158" t="s">
        <v>85</v>
      </c>
      <c r="AV435" s="13" t="s">
        <v>85</v>
      </c>
      <c r="AW435" s="13" t="s">
        <v>37</v>
      </c>
      <c r="AX435" s="13" t="s">
        <v>76</v>
      </c>
      <c r="AY435" s="158" t="s">
        <v>201</v>
      </c>
    </row>
    <row r="436" spans="2:65" s="15" customFormat="1">
      <c r="B436" s="171"/>
      <c r="D436" s="151" t="s">
        <v>211</v>
      </c>
      <c r="E436" s="172" t="s">
        <v>3</v>
      </c>
      <c r="F436" s="173" t="s">
        <v>230</v>
      </c>
      <c r="H436" s="174">
        <v>172.86199999999999</v>
      </c>
      <c r="I436" s="175"/>
      <c r="L436" s="171"/>
      <c r="M436" s="176"/>
      <c r="T436" s="177"/>
      <c r="AT436" s="172" t="s">
        <v>211</v>
      </c>
      <c r="AU436" s="172" t="s">
        <v>85</v>
      </c>
      <c r="AV436" s="15" t="s">
        <v>93</v>
      </c>
      <c r="AW436" s="15" t="s">
        <v>37</v>
      </c>
      <c r="AX436" s="15" t="s">
        <v>76</v>
      </c>
      <c r="AY436" s="172" t="s">
        <v>201</v>
      </c>
    </row>
    <row r="437" spans="2:65" s="14" customFormat="1">
      <c r="B437" s="164"/>
      <c r="D437" s="151" t="s">
        <v>211</v>
      </c>
      <c r="E437" s="165" t="s">
        <v>3</v>
      </c>
      <c r="F437" s="166" t="s">
        <v>214</v>
      </c>
      <c r="H437" s="167">
        <v>289.452</v>
      </c>
      <c r="I437" s="168"/>
      <c r="L437" s="164"/>
      <c r="M437" s="169"/>
      <c r="T437" s="170"/>
      <c r="AT437" s="165" t="s">
        <v>211</v>
      </c>
      <c r="AU437" s="165" t="s">
        <v>85</v>
      </c>
      <c r="AV437" s="14" t="s">
        <v>207</v>
      </c>
      <c r="AW437" s="14" t="s">
        <v>37</v>
      </c>
      <c r="AX437" s="14" t="s">
        <v>83</v>
      </c>
      <c r="AY437" s="165" t="s">
        <v>201</v>
      </c>
    </row>
    <row r="438" spans="2:65" s="1" customFormat="1" ht="24.2" customHeight="1">
      <c r="B438" s="132"/>
      <c r="C438" s="133" t="s">
        <v>582</v>
      </c>
      <c r="D438" s="133" t="s">
        <v>202</v>
      </c>
      <c r="E438" s="134" t="s">
        <v>583</v>
      </c>
      <c r="F438" s="135" t="s">
        <v>584</v>
      </c>
      <c r="G438" s="136" t="s">
        <v>275</v>
      </c>
      <c r="H438" s="137">
        <v>4341.78</v>
      </c>
      <c r="I438" s="138"/>
      <c r="J438" s="139">
        <f>ROUND(I438*H438,2)</f>
        <v>0</v>
      </c>
      <c r="K438" s="135" t="s">
        <v>206</v>
      </c>
      <c r="L438" s="33"/>
      <c r="M438" s="140" t="s">
        <v>3</v>
      </c>
      <c r="N438" s="141" t="s">
        <v>47</v>
      </c>
      <c r="P438" s="142">
        <f>O438*H438</f>
        <v>0</v>
      </c>
      <c r="Q438" s="142">
        <v>0</v>
      </c>
      <c r="R438" s="142">
        <f>Q438*H438</f>
        <v>0</v>
      </c>
      <c r="S438" s="142">
        <v>0</v>
      </c>
      <c r="T438" s="143">
        <f>S438*H438</f>
        <v>0</v>
      </c>
      <c r="AR438" s="144" t="s">
        <v>207</v>
      </c>
      <c r="AT438" s="144" t="s">
        <v>202</v>
      </c>
      <c r="AU438" s="144" t="s">
        <v>85</v>
      </c>
      <c r="AY438" s="18" t="s">
        <v>201</v>
      </c>
      <c r="BE438" s="145">
        <f>IF(N438="základní",J438,0)</f>
        <v>0</v>
      </c>
      <c r="BF438" s="145">
        <f>IF(N438="snížená",J438,0)</f>
        <v>0</v>
      </c>
      <c r="BG438" s="145">
        <f>IF(N438="zákl. přenesená",J438,0)</f>
        <v>0</v>
      </c>
      <c r="BH438" s="145">
        <f>IF(N438="sníž. přenesená",J438,0)</f>
        <v>0</v>
      </c>
      <c r="BI438" s="145">
        <f>IF(N438="nulová",J438,0)</f>
        <v>0</v>
      </c>
      <c r="BJ438" s="18" t="s">
        <v>83</v>
      </c>
      <c r="BK438" s="145">
        <f>ROUND(I438*H438,2)</f>
        <v>0</v>
      </c>
      <c r="BL438" s="18" t="s">
        <v>207</v>
      </c>
      <c r="BM438" s="144" t="s">
        <v>585</v>
      </c>
    </row>
    <row r="439" spans="2:65" s="1" customFormat="1">
      <c r="B439" s="33"/>
      <c r="D439" s="146" t="s">
        <v>209</v>
      </c>
      <c r="F439" s="147" t="s">
        <v>586</v>
      </c>
      <c r="I439" s="148"/>
      <c r="L439" s="33"/>
      <c r="M439" s="149"/>
      <c r="T439" s="53"/>
      <c r="AT439" s="18" t="s">
        <v>209</v>
      </c>
      <c r="AU439" s="18" t="s">
        <v>85</v>
      </c>
    </row>
    <row r="440" spans="2:65" s="12" customFormat="1">
      <c r="B440" s="150"/>
      <c r="D440" s="151" t="s">
        <v>211</v>
      </c>
      <c r="E440" s="152" t="s">
        <v>3</v>
      </c>
      <c r="F440" s="153" t="s">
        <v>587</v>
      </c>
      <c r="H440" s="152" t="s">
        <v>3</v>
      </c>
      <c r="I440" s="154"/>
      <c r="L440" s="150"/>
      <c r="M440" s="155"/>
      <c r="T440" s="156"/>
      <c r="AT440" s="152" t="s">
        <v>211</v>
      </c>
      <c r="AU440" s="152" t="s">
        <v>85</v>
      </c>
      <c r="AV440" s="12" t="s">
        <v>83</v>
      </c>
      <c r="AW440" s="12" t="s">
        <v>37</v>
      </c>
      <c r="AX440" s="12" t="s">
        <v>76</v>
      </c>
      <c r="AY440" s="152" t="s">
        <v>201</v>
      </c>
    </row>
    <row r="441" spans="2:65" s="13" customFormat="1">
      <c r="B441" s="157"/>
      <c r="D441" s="151" t="s">
        <v>211</v>
      </c>
      <c r="E441" s="158" t="s">
        <v>3</v>
      </c>
      <c r="F441" s="159" t="s">
        <v>588</v>
      </c>
      <c r="H441" s="160">
        <v>1312.2</v>
      </c>
      <c r="I441" s="161"/>
      <c r="L441" s="157"/>
      <c r="M441" s="162"/>
      <c r="T441" s="163"/>
      <c r="AT441" s="158" t="s">
        <v>211</v>
      </c>
      <c r="AU441" s="158" t="s">
        <v>85</v>
      </c>
      <c r="AV441" s="13" t="s">
        <v>85</v>
      </c>
      <c r="AW441" s="13" t="s">
        <v>37</v>
      </c>
      <c r="AX441" s="13" t="s">
        <v>76</v>
      </c>
      <c r="AY441" s="158" t="s">
        <v>201</v>
      </c>
    </row>
    <row r="442" spans="2:65" s="13" customFormat="1">
      <c r="B442" s="157"/>
      <c r="D442" s="151" t="s">
        <v>211</v>
      </c>
      <c r="E442" s="158" t="s">
        <v>3</v>
      </c>
      <c r="F442" s="159" t="s">
        <v>589</v>
      </c>
      <c r="H442" s="160">
        <v>436.65</v>
      </c>
      <c r="I442" s="161"/>
      <c r="L442" s="157"/>
      <c r="M442" s="162"/>
      <c r="T442" s="163"/>
      <c r="AT442" s="158" t="s">
        <v>211</v>
      </c>
      <c r="AU442" s="158" t="s">
        <v>85</v>
      </c>
      <c r="AV442" s="13" t="s">
        <v>85</v>
      </c>
      <c r="AW442" s="13" t="s">
        <v>37</v>
      </c>
      <c r="AX442" s="13" t="s">
        <v>76</v>
      </c>
      <c r="AY442" s="158" t="s">
        <v>201</v>
      </c>
    </row>
    <row r="443" spans="2:65" s="13" customFormat="1">
      <c r="B443" s="157"/>
      <c r="D443" s="151" t="s">
        <v>211</v>
      </c>
      <c r="E443" s="158" t="s">
        <v>3</v>
      </c>
      <c r="F443" s="159" t="s">
        <v>590</v>
      </c>
      <c r="H443" s="160">
        <v>2592.9299999999998</v>
      </c>
      <c r="I443" s="161"/>
      <c r="L443" s="157"/>
      <c r="M443" s="162"/>
      <c r="T443" s="163"/>
      <c r="AT443" s="158" t="s">
        <v>211</v>
      </c>
      <c r="AU443" s="158" t="s">
        <v>85</v>
      </c>
      <c r="AV443" s="13" t="s">
        <v>85</v>
      </c>
      <c r="AW443" s="13" t="s">
        <v>37</v>
      </c>
      <c r="AX443" s="13" t="s">
        <v>76</v>
      </c>
      <c r="AY443" s="158" t="s">
        <v>201</v>
      </c>
    </row>
    <row r="444" spans="2:65" s="14" customFormat="1">
      <c r="B444" s="164"/>
      <c r="D444" s="151" t="s">
        <v>211</v>
      </c>
      <c r="E444" s="165" t="s">
        <v>3</v>
      </c>
      <c r="F444" s="166" t="s">
        <v>214</v>
      </c>
      <c r="H444" s="167">
        <v>4341.78</v>
      </c>
      <c r="I444" s="168"/>
      <c r="L444" s="164"/>
      <c r="M444" s="169"/>
      <c r="T444" s="170"/>
      <c r="AT444" s="165" t="s">
        <v>211</v>
      </c>
      <c r="AU444" s="165" t="s">
        <v>85</v>
      </c>
      <c r="AV444" s="14" t="s">
        <v>207</v>
      </c>
      <c r="AW444" s="14" t="s">
        <v>37</v>
      </c>
      <c r="AX444" s="14" t="s">
        <v>83</v>
      </c>
      <c r="AY444" s="165" t="s">
        <v>201</v>
      </c>
    </row>
    <row r="445" spans="2:65" s="1" customFormat="1" ht="24.2" customHeight="1">
      <c r="B445" s="132"/>
      <c r="C445" s="133" t="s">
        <v>591</v>
      </c>
      <c r="D445" s="133" t="s">
        <v>202</v>
      </c>
      <c r="E445" s="134" t="s">
        <v>592</v>
      </c>
      <c r="F445" s="135" t="s">
        <v>593</v>
      </c>
      <c r="G445" s="136" t="s">
        <v>275</v>
      </c>
      <c r="H445" s="137">
        <v>172.86199999999999</v>
      </c>
      <c r="I445" s="138"/>
      <c r="J445" s="139">
        <f>ROUND(I445*H445,2)</f>
        <v>0</v>
      </c>
      <c r="K445" s="135" t="s">
        <v>206</v>
      </c>
      <c r="L445" s="33"/>
      <c r="M445" s="140" t="s">
        <v>3</v>
      </c>
      <c r="N445" s="141" t="s">
        <v>47</v>
      </c>
      <c r="P445" s="142">
        <f>O445*H445</f>
        <v>0</v>
      </c>
      <c r="Q445" s="142">
        <v>0</v>
      </c>
      <c r="R445" s="142">
        <f>Q445*H445</f>
        <v>0</v>
      </c>
      <c r="S445" s="142">
        <v>0</v>
      </c>
      <c r="T445" s="143">
        <f>S445*H445</f>
        <v>0</v>
      </c>
      <c r="AR445" s="144" t="s">
        <v>207</v>
      </c>
      <c r="AT445" s="144" t="s">
        <v>202</v>
      </c>
      <c r="AU445" s="144" t="s">
        <v>85</v>
      </c>
      <c r="AY445" s="18" t="s">
        <v>201</v>
      </c>
      <c r="BE445" s="145">
        <f>IF(N445="základní",J445,0)</f>
        <v>0</v>
      </c>
      <c r="BF445" s="145">
        <f>IF(N445="snížená",J445,0)</f>
        <v>0</v>
      </c>
      <c r="BG445" s="145">
        <f>IF(N445="zákl. přenesená",J445,0)</f>
        <v>0</v>
      </c>
      <c r="BH445" s="145">
        <f>IF(N445="sníž. přenesená",J445,0)</f>
        <v>0</v>
      </c>
      <c r="BI445" s="145">
        <f>IF(N445="nulová",J445,0)</f>
        <v>0</v>
      </c>
      <c r="BJ445" s="18" t="s">
        <v>83</v>
      </c>
      <c r="BK445" s="145">
        <f>ROUND(I445*H445,2)</f>
        <v>0</v>
      </c>
      <c r="BL445" s="18" t="s">
        <v>207</v>
      </c>
      <c r="BM445" s="144" t="s">
        <v>594</v>
      </c>
    </row>
    <row r="446" spans="2:65" s="1" customFormat="1">
      <c r="B446" s="33"/>
      <c r="D446" s="146" t="s">
        <v>209</v>
      </c>
      <c r="F446" s="147" t="s">
        <v>595</v>
      </c>
      <c r="I446" s="148"/>
      <c r="L446" s="33"/>
      <c r="M446" s="149"/>
      <c r="T446" s="53"/>
      <c r="AT446" s="18" t="s">
        <v>209</v>
      </c>
      <c r="AU446" s="18" t="s">
        <v>85</v>
      </c>
    </row>
    <row r="447" spans="2:65" s="12" customFormat="1">
      <c r="B447" s="150"/>
      <c r="D447" s="151" t="s">
        <v>211</v>
      </c>
      <c r="E447" s="152" t="s">
        <v>3</v>
      </c>
      <c r="F447" s="153" t="s">
        <v>596</v>
      </c>
      <c r="H447" s="152" t="s">
        <v>3</v>
      </c>
      <c r="I447" s="154"/>
      <c r="L447" s="150"/>
      <c r="M447" s="155"/>
      <c r="T447" s="156"/>
      <c r="AT447" s="152" t="s">
        <v>211</v>
      </c>
      <c r="AU447" s="152" t="s">
        <v>85</v>
      </c>
      <c r="AV447" s="12" t="s">
        <v>83</v>
      </c>
      <c r="AW447" s="12" t="s">
        <v>37</v>
      </c>
      <c r="AX447" s="12" t="s">
        <v>76</v>
      </c>
      <c r="AY447" s="152" t="s">
        <v>201</v>
      </c>
    </row>
    <row r="448" spans="2:65" s="13" customFormat="1">
      <c r="B448" s="157"/>
      <c r="D448" s="151" t="s">
        <v>211</v>
      </c>
      <c r="E448" s="158" t="s">
        <v>3</v>
      </c>
      <c r="F448" s="159" t="s">
        <v>581</v>
      </c>
      <c r="H448" s="160">
        <v>172.86199999999999</v>
      </c>
      <c r="I448" s="161"/>
      <c r="L448" s="157"/>
      <c r="M448" s="162"/>
      <c r="T448" s="163"/>
      <c r="AT448" s="158" t="s">
        <v>211</v>
      </c>
      <c r="AU448" s="158" t="s">
        <v>85</v>
      </c>
      <c r="AV448" s="13" t="s">
        <v>85</v>
      </c>
      <c r="AW448" s="13" t="s">
        <v>37</v>
      </c>
      <c r="AX448" s="13" t="s">
        <v>76</v>
      </c>
      <c r="AY448" s="158" t="s">
        <v>201</v>
      </c>
    </row>
    <row r="449" spans="2:65" s="14" customFormat="1">
      <c r="B449" s="164"/>
      <c r="D449" s="151" t="s">
        <v>211</v>
      </c>
      <c r="E449" s="165" t="s">
        <v>3</v>
      </c>
      <c r="F449" s="166" t="s">
        <v>214</v>
      </c>
      <c r="H449" s="167">
        <v>172.86199999999999</v>
      </c>
      <c r="I449" s="168"/>
      <c r="L449" s="164"/>
      <c r="M449" s="169"/>
      <c r="T449" s="170"/>
      <c r="AT449" s="165" t="s">
        <v>211</v>
      </c>
      <c r="AU449" s="165" t="s">
        <v>85</v>
      </c>
      <c r="AV449" s="14" t="s">
        <v>207</v>
      </c>
      <c r="AW449" s="14" t="s">
        <v>37</v>
      </c>
      <c r="AX449" s="14" t="s">
        <v>83</v>
      </c>
      <c r="AY449" s="165" t="s">
        <v>201</v>
      </c>
    </row>
    <row r="450" spans="2:65" s="1" customFormat="1" ht="24.2" customHeight="1">
      <c r="B450" s="132"/>
      <c r="C450" s="133" t="s">
        <v>597</v>
      </c>
      <c r="D450" s="133" t="s">
        <v>202</v>
      </c>
      <c r="E450" s="134" t="s">
        <v>598</v>
      </c>
      <c r="F450" s="135" t="s">
        <v>599</v>
      </c>
      <c r="G450" s="136" t="s">
        <v>275</v>
      </c>
      <c r="H450" s="137">
        <v>116.59</v>
      </c>
      <c r="I450" s="138"/>
      <c r="J450" s="139">
        <f>ROUND(I450*H450,2)</f>
        <v>0</v>
      </c>
      <c r="K450" s="135" t="s">
        <v>206</v>
      </c>
      <c r="L450" s="33"/>
      <c r="M450" s="140" t="s">
        <v>3</v>
      </c>
      <c r="N450" s="141" t="s">
        <v>47</v>
      </c>
      <c r="P450" s="142">
        <f>O450*H450</f>
        <v>0</v>
      </c>
      <c r="Q450" s="142">
        <v>0</v>
      </c>
      <c r="R450" s="142">
        <f>Q450*H450</f>
        <v>0</v>
      </c>
      <c r="S450" s="142">
        <v>0</v>
      </c>
      <c r="T450" s="143">
        <f>S450*H450</f>
        <v>0</v>
      </c>
      <c r="AR450" s="144" t="s">
        <v>207</v>
      </c>
      <c r="AT450" s="144" t="s">
        <v>202</v>
      </c>
      <c r="AU450" s="144" t="s">
        <v>85</v>
      </c>
      <c r="AY450" s="18" t="s">
        <v>201</v>
      </c>
      <c r="BE450" s="145">
        <f>IF(N450="základní",J450,0)</f>
        <v>0</v>
      </c>
      <c r="BF450" s="145">
        <f>IF(N450="snížená",J450,0)</f>
        <v>0</v>
      </c>
      <c r="BG450" s="145">
        <f>IF(N450="zákl. přenesená",J450,0)</f>
        <v>0</v>
      </c>
      <c r="BH450" s="145">
        <f>IF(N450="sníž. přenesená",J450,0)</f>
        <v>0</v>
      </c>
      <c r="BI450" s="145">
        <f>IF(N450="nulová",J450,0)</f>
        <v>0</v>
      </c>
      <c r="BJ450" s="18" t="s">
        <v>83</v>
      </c>
      <c r="BK450" s="145">
        <f>ROUND(I450*H450,2)</f>
        <v>0</v>
      </c>
      <c r="BL450" s="18" t="s">
        <v>207</v>
      </c>
      <c r="BM450" s="144" t="s">
        <v>600</v>
      </c>
    </row>
    <row r="451" spans="2:65" s="1" customFormat="1">
      <c r="B451" s="33"/>
      <c r="D451" s="146" t="s">
        <v>209</v>
      </c>
      <c r="F451" s="147" t="s">
        <v>601</v>
      </c>
      <c r="I451" s="148"/>
      <c r="L451" s="33"/>
      <c r="M451" s="149"/>
      <c r="T451" s="53"/>
      <c r="AT451" s="18" t="s">
        <v>209</v>
      </c>
      <c r="AU451" s="18" t="s">
        <v>85</v>
      </c>
    </row>
    <row r="452" spans="2:65" s="12" customFormat="1">
      <c r="B452" s="150"/>
      <c r="D452" s="151" t="s">
        <v>211</v>
      </c>
      <c r="E452" s="152" t="s">
        <v>3</v>
      </c>
      <c r="F452" s="153" t="s">
        <v>596</v>
      </c>
      <c r="H452" s="152" t="s">
        <v>3</v>
      </c>
      <c r="I452" s="154"/>
      <c r="L452" s="150"/>
      <c r="M452" s="155"/>
      <c r="T452" s="156"/>
      <c r="AT452" s="152" t="s">
        <v>211</v>
      </c>
      <c r="AU452" s="152" t="s">
        <v>85</v>
      </c>
      <c r="AV452" s="12" t="s">
        <v>83</v>
      </c>
      <c r="AW452" s="12" t="s">
        <v>37</v>
      </c>
      <c r="AX452" s="12" t="s">
        <v>76</v>
      </c>
      <c r="AY452" s="152" t="s">
        <v>201</v>
      </c>
    </row>
    <row r="453" spans="2:65" s="13" customFormat="1">
      <c r="B453" s="157"/>
      <c r="D453" s="151" t="s">
        <v>211</v>
      </c>
      <c r="E453" s="158" t="s">
        <v>3</v>
      </c>
      <c r="F453" s="159" t="s">
        <v>602</v>
      </c>
      <c r="H453" s="160">
        <v>87.48</v>
      </c>
      <c r="I453" s="161"/>
      <c r="L453" s="157"/>
      <c r="M453" s="162"/>
      <c r="T453" s="163"/>
      <c r="AT453" s="158" t="s">
        <v>211</v>
      </c>
      <c r="AU453" s="158" t="s">
        <v>85</v>
      </c>
      <c r="AV453" s="13" t="s">
        <v>85</v>
      </c>
      <c r="AW453" s="13" t="s">
        <v>37</v>
      </c>
      <c r="AX453" s="13" t="s">
        <v>76</v>
      </c>
      <c r="AY453" s="158" t="s">
        <v>201</v>
      </c>
    </row>
    <row r="454" spans="2:65" s="13" customFormat="1">
      <c r="B454" s="157"/>
      <c r="D454" s="151" t="s">
        <v>211</v>
      </c>
      <c r="E454" s="158" t="s">
        <v>3</v>
      </c>
      <c r="F454" s="159" t="s">
        <v>580</v>
      </c>
      <c r="H454" s="160">
        <v>29.11</v>
      </c>
      <c r="I454" s="161"/>
      <c r="L454" s="157"/>
      <c r="M454" s="162"/>
      <c r="T454" s="163"/>
      <c r="AT454" s="158" t="s">
        <v>211</v>
      </c>
      <c r="AU454" s="158" t="s">
        <v>85</v>
      </c>
      <c r="AV454" s="13" t="s">
        <v>85</v>
      </c>
      <c r="AW454" s="13" t="s">
        <v>37</v>
      </c>
      <c r="AX454" s="13" t="s">
        <v>76</v>
      </c>
      <c r="AY454" s="158" t="s">
        <v>201</v>
      </c>
    </row>
    <row r="455" spans="2:65" s="14" customFormat="1">
      <c r="B455" s="164"/>
      <c r="D455" s="151" t="s">
        <v>211</v>
      </c>
      <c r="E455" s="165" t="s">
        <v>3</v>
      </c>
      <c r="F455" s="166" t="s">
        <v>214</v>
      </c>
      <c r="H455" s="167">
        <v>116.59</v>
      </c>
      <c r="I455" s="168"/>
      <c r="L455" s="164"/>
      <c r="M455" s="169"/>
      <c r="T455" s="170"/>
      <c r="AT455" s="165" t="s">
        <v>211</v>
      </c>
      <c r="AU455" s="165" t="s">
        <v>85</v>
      </c>
      <c r="AV455" s="14" t="s">
        <v>207</v>
      </c>
      <c r="AW455" s="14" t="s">
        <v>37</v>
      </c>
      <c r="AX455" s="14" t="s">
        <v>83</v>
      </c>
      <c r="AY455" s="165" t="s">
        <v>201</v>
      </c>
    </row>
    <row r="456" spans="2:65" s="11" customFormat="1" ht="22.9" customHeight="1">
      <c r="B456" s="120"/>
      <c r="D456" s="121" t="s">
        <v>75</v>
      </c>
      <c r="E456" s="130" t="s">
        <v>603</v>
      </c>
      <c r="F456" s="130" t="s">
        <v>604</v>
      </c>
      <c r="I456" s="123"/>
      <c r="J456" s="131">
        <f>BK456</f>
        <v>0</v>
      </c>
      <c r="L456" s="120"/>
      <c r="M456" s="125"/>
      <c r="P456" s="126">
        <f>SUM(P457:P458)</f>
        <v>0</v>
      </c>
      <c r="R456" s="126">
        <f>SUM(R457:R458)</f>
        <v>0</v>
      </c>
      <c r="T456" s="127">
        <f>SUM(T457:T458)</f>
        <v>0</v>
      </c>
      <c r="AR456" s="121" t="s">
        <v>83</v>
      </c>
      <c r="AT456" s="128" t="s">
        <v>75</v>
      </c>
      <c r="AU456" s="128" t="s">
        <v>83</v>
      </c>
      <c r="AY456" s="121" t="s">
        <v>201</v>
      </c>
      <c r="BK456" s="129">
        <f>SUM(BK457:BK458)</f>
        <v>0</v>
      </c>
    </row>
    <row r="457" spans="2:65" s="1" customFormat="1" ht="24.2" customHeight="1">
      <c r="B457" s="132"/>
      <c r="C457" s="133" t="s">
        <v>605</v>
      </c>
      <c r="D457" s="133" t="s">
        <v>202</v>
      </c>
      <c r="E457" s="134" t="s">
        <v>606</v>
      </c>
      <c r="F457" s="135" t="s">
        <v>607</v>
      </c>
      <c r="G457" s="136" t="s">
        <v>275</v>
      </c>
      <c r="H457" s="137">
        <v>4810.74</v>
      </c>
      <c r="I457" s="138"/>
      <c r="J457" s="139">
        <f>ROUND(I457*H457,2)</f>
        <v>0</v>
      </c>
      <c r="K457" s="135" t="s">
        <v>206</v>
      </c>
      <c r="L457" s="33"/>
      <c r="M457" s="140" t="s">
        <v>3</v>
      </c>
      <c r="N457" s="141" t="s">
        <v>47</v>
      </c>
      <c r="P457" s="142">
        <f>O457*H457</f>
        <v>0</v>
      </c>
      <c r="Q457" s="142">
        <v>0</v>
      </c>
      <c r="R457" s="142">
        <f>Q457*H457</f>
        <v>0</v>
      </c>
      <c r="S457" s="142">
        <v>0</v>
      </c>
      <c r="T457" s="143">
        <f>S457*H457</f>
        <v>0</v>
      </c>
      <c r="AR457" s="144" t="s">
        <v>207</v>
      </c>
      <c r="AT457" s="144" t="s">
        <v>202</v>
      </c>
      <c r="AU457" s="144" t="s">
        <v>85</v>
      </c>
      <c r="AY457" s="18" t="s">
        <v>201</v>
      </c>
      <c r="BE457" s="145">
        <f>IF(N457="základní",J457,0)</f>
        <v>0</v>
      </c>
      <c r="BF457" s="145">
        <f>IF(N457="snížená",J457,0)</f>
        <v>0</v>
      </c>
      <c r="BG457" s="145">
        <f>IF(N457="zákl. přenesená",J457,0)</f>
        <v>0</v>
      </c>
      <c r="BH457" s="145">
        <f>IF(N457="sníž. přenesená",J457,0)</f>
        <v>0</v>
      </c>
      <c r="BI457" s="145">
        <f>IF(N457="nulová",J457,0)</f>
        <v>0</v>
      </c>
      <c r="BJ457" s="18" t="s">
        <v>83</v>
      </c>
      <c r="BK457" s="145">
        <f>ROUND(I457*H457,2)</f>
        <v>0</v>
      </c>
      <c r="BL457" s="18" t="s">
        <v>207</v>
      </c>
      <c r="BM457" s="144" t="s">
        <v>608</v>
      </c>
    </row>
    <row r="458" spans="2:65" s="1" customFormat="1">
      <c r="B458" s="33"/>
      <c r="D458" s="146" t="s">
        <v>209</v>
      </c>
      <c r="F458" s="147" t="s">
        <v>609</v>
      </c>
      <c r="I458" s="148"/>
      <c r="L458" s="33"/>
      <c r="M458" s="189"/>
      <c r="N458" s="190"/>
      <c r="O458" s="190"/>
      <c r="P458" s="190"/>
      <c r="Q458" s="190"/>
      <c r="R458" s="190"/>
      <c r="S458" s="190"/>
      <c r="T458" s="191"/>
      <c r="AT458" s="18" t="s">
        <v>209</v>
      </c>
      <c r="AU458" s="18" t="s">
        <v>85</v>
      </c>
    </row>
    <row r="459" spans="2:65" s="1" customFormat="1" ht="6.95" customHeight="1">
      <c r="B459" s="42"/>
      <c r="C459" s="43"/>
      <c r="D459" s="43"/>
      <c r="E459" s="43"/>
      <c r="F459" s="43"/>
      <c r="G459" s="43"/>
      <c r="H459" s="43"/>
      <c r="I459" s="43"/>
      <c r="J459" s="43"/>
      <c r="K459" s="43"/>
      <c r="L459" s="33"/>
    </row>
  </sheetData>
  <autoFilter ref="C97:K458" xr:uid="{00000000-0009-0000-0000-000001000000}"/>
  <mergeCells count="15">
    <mergeCell ref="E84:H84"/>
    <mergeCell ref="E88:H88"/>
    <mergeCell ref="E86:H86"/>
    <mergeCell ref="E90:H90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2" r:id="rId1" xr:uid="{00000000-0004-0000-0100-000000000000}"/>
    <hyperlink ref="F107" r:id="rId2" xr:uid="{00000000-0004-0000-0100-000001000000}"/>
    <hyperlink ref="F124" r:id="rId3" xr:uid="{00000000-0004-0000-0100-000002000000}"/>
    <hyperlink ref="F130" r:id="rId4" xr:uid="{00000000-0004-0000-0100-000003000000}"/>
    <hyperlink ref="F136" r:id="rId5" xr:uid="{00000000-0004-0000-0100-000004000000}"/>
    <hyperlink ref="F144" r:id="rId6" xr:uid="{00000000-0004-0000-0100-000005000000}"/>
    <hyperlink ref="F149" r:id="rId7" xr:uid="{00000000-0004-0000-0100-000006000000}"/>
    <hyperlink ref="F160" r:id="rId8" xr:uid="{00000000-0004-0000-0100-000007000000}"/>
    <hyperlink ref="F168" r:id="rId9" xr:uid="{00000000-0004-0000-0100-000008000000}"/>
    <hyperlink ref="F174" r:id="rId10" xr:uid="{00000000-0004-0000-0100-000009000000}"/>
    <hyperlink ref="F181" r:id="rId11" xr:uid="{00000000-0004-0000-0100-00000A000000}"/>
    <hyperlink ref="F190" r:id="rId12" xr:uid="{00000000-0004-0000-0100-00000B000000}"/>
    <hyperlink ref="F197" r:id="rId13" xr:uid="{00000000-0004-0000-0100-00000C000000}"/>
    <hyperlink ref="F203" r:id="rId14" xr:uid="{00000000-0004-0000-0100-00000D000000}"/>
    <hyperlink ref="F208" r:id="rId15" xr:uid="{00000000-0004-0000-0100-00000E000000}"/>
    <hyperlink ref="F213" r:id="rId16" xr:uid="{00000000-0004-0000-0100-00000F000000}"/>
    <hyperlink ref="F218" r:id="rId17" xr:uid="{00000000-0004-0000-0100-000010000000}"/>
    <hyperlink ref="F224" r:id="rId18" xr:uid="{00000000-0004-0000-0100-000011000000}"/>
    <hyperlink ref="F230" r:id="rId19" xr:uid="{00000000-0004-0000-0100-000012000000}"/>
    <hyperlink ref="F243" r:id="rId20" xr:uid="{00000000-0004-0000-0100-000013000000}"/>
    <hyperlink ref="F248" r:id="rId21" xr:uid="{00000000-0004-0000-0100-000014000000}"/>
    <hyperlink ref="F266" r:id="rId22" xr:uid="{00000000-0004-0000-0100-000015000000}"/>
    <hyperlink ref="F272" r:id="rId23" xr:uid="{00000000-0004-0000-0100-000016000000}"/>
    <hyperlink ref="F278" r:id="rId24" xr:uid="{00000000-0004-0000-0100-000017000000}"/>
    <hyperlink ref="F284" r:id="rId25" xr:uid="{00000000-0004-0000-0100-000018000000}"/>
    <hyperlink ref="F296" r:id="rId26" xr:uid="{00000000-0004-0000-0100-000019000000}"/>
    <hyperlink ref="F301" r:id="rId27" xr:uid="{00000000-0004-0000-0100-00001A000000}"/>
    <hyperlink ref="F308" r:id="rId28" xr:uid="{00000000-0004-0000-0100-00001B000000}"/>
    <hyperlink ref="F314" r:id="rId29" xr:uid="{00000000-0004-0000-0100-00001C000000}"/>
    <hyperlink ref="F318" r:id="rId30" xr:uid="{00000000-0004-0000-0100-00001D000000}"/>
    <hyperlink ref="F324" r:id="rId31" xr:uid="{00000000-0004-0000-0100-00001E000000}"/>
    <hyperlink ref="F330" r:id="rId32" xr:uid="{00000000-0004-0000-0100-00001F000000}"/>
    <hyperlink ref="F345" r:id="rId33" xr:uid="{00000000-0004-0000-0100-000020000000}"/>
    <hyperlink ref="F356" r:id="rId34" xr:uid="{00000000-0004-0000-0100-000021000000}"/>
    <hyperlink ref="F362" r:id="rId35" xr:uid="{00000000-0004-0000-0100-000022000000}"/>
    <hyperlink ref="F369" r:id="rId36" xr:uid="{00000000-0004-0000-0100-000023000000}"/>
    <hyperlink ref="F389" r:id="rId37" xr:uid="{00000000-0004-0000-0100-000024000000}"/>
    <hyperlink ref="F406" r:id="rId38" xr:uid="{00000000-0004-0000-0100-000025000000}"/>
    <hyperlink ref="F423" r:id="rId39" xr:uid="{00000000-0004-0000-0100-000026000000}"/>
    <hyperlink ref="F430" r:id="rId40" xr:uid="{00000000-0004-0000-0100-000027000000}"/>
    <hyperlink ref="F439" r:id="rId41" xr:uid="{00000000-0004-0000-0100-000028000000}"/>
    <hyperlink ref="F446" r:id="rId42" xr:uid="{00000000-0004-0000-0100-000029000000}"/>
    <hyperlink ref="F451" r:id="rId43" xr:uid="{00000000-0004-0000-0100-00002A000000}"/>
    <hyperlink ref="F458" r:id="rId44" xr:uid="{00000000-0004-0000-0100-00002B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5"/>
  <headerFooter>
    <oddFooter>&amp;CStrana &amp;P z &amp;N</oddFooter>
  </headerFooter>
  <drawing r:id="rId4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01" customWidth="1"/>
    <col min="2" max="2" width="1.6640625" style="201" customWidth="1"/>
    <col min="3" max="4" width="5" style="201" customWidth="1"/>
    <col min="5" max="5" width="11.6640625" style="201" customWidth="1"/>
    <col min="6" max="6" width="9.1640625" style="201" customWidth="1"/>
    <col min="7" max="7" width="5" style="201" customWidth="1"/>
    <col min="8" max="8" width="77.83203125" style="201" customWidth="1"/>
    <col min="9" max="10" width="20" style="201" customWidth="1"/>
    <col min="11" max="11" width="1.6640625" style="201" customWidth="1"/>
  </cols>
  <sheetData>
    <row r="1" spans="2:11" customFormat="1" ht="37.5" customHeight="1"/>
    <row r="2" spans="2:11" customFormat="1" ht="7.5" customHeight="1">
      <c r="B2" s="202"/>
      <c r="C2" s="203"/>
      <c r="D2" s="203"/>
      <c r="E2" s="203"/>
      <c r="F2" s="203"/>
      <c r="G2" s="203"/>
      <c r="H2" s="203"/>
      <c r="I2" s="203"/>
      <c r="J2" s="203"/>
      <c r="K2" s="204"/>
    </row>
    <row r="3" spans="2:11" s="16" customFormat="1" ht="45" customHeight="1">
      <c r="B3" s="205"/>
      <c r="C3" s="328" t="s">
        <v>2250</v>
      </c>
      <c r="D3" s="328"/>
      <c r="E3" s="328"/>
      <c r="F3" s="328"/>
      <c r="G3" s="328"/>
      <c r="H3" s="328"/>
      <c r="I3" s="328"/>
      <c r="J3" s="328"/>
      <c r="K3" s="206"/>
    </row>
    <row r="4" spans="2:11" customFormat="1" ht="25.5" customHeight="1">
      <c r="B4" s="207"/>
      <c r="C4" s="329" t="s">
        <v>2251</v>
      </c>
      <c r="D4" s="329"/>
      <c r="E4" s="329"/>
      <c r="F4" s="329"/>
      <c r="G4" s="329"/>
      <c r="H4" s="329"/>
      <c r="I4" s="329"/>
      <c r="J4" s="329"/>
      <c r="K4" s="208"/>
    </row>
    <row r="5" spans="2:11" customFormat="1" ht="5.25" customHeight="1">
      <c r="B5" s="207"/>
      <c r="C5" s="209"/>
      <c r="D5" s="209"/>
      <c r="E5" s="209"/>
      <c r="F5" s="209"/>
      <c r="G5" s="209"/>
      <c r="H5" s="209"/>
      <c r="I5" s="209"/>
      <c r="J5" s="209"/>
      <c r="K5" s="208"/>
    </row>
    <row r="6" spans="2:11" customFormat="1" ht="15" customHeight="1">
      <c r="B6" s="207"/>
      <c r="C6" s="327" t="s">
        <v>2252</v>
      </c>
      <c r="D6" s="327"/>
      <c r="E6" s="327"/>
      <c r="F6" s="327"/>
      <c r="G6" s="327"/>
      <c r="H6" s="327"/>
      <c r="I6" s="327"/>
      <c r="J6" s="327"/>
      <c r="K6" s="208"/>
    </row>
    <row r="7" spans="2:11" customFormat="1" ht="15" customHeight="1">
      <c r="B7" s="211"/>
      <c r="C7" s="327" t="s">
        <v>2253</v>
      </c>
      <c r="D7" s="327"/>
      <c r="E7" s="327"/>
      <c r="F7" s="327"/>
      <c r="G7" s="327"/>
      <c r="H7" s="327"/>
      <c r="I7" s="327"/>
      <c r="J7" s="327"/>
      <c r="K7" s="208"/>
    </row>
    <row r="8" spans="2:11" customFormat="1" ht="12.75" customHeight="1">
      <c r="B8" s="211"/>
      <c r="C8" s="210"/>
      <c r="D8" s="210"/>
      <c r="E8" s="210"/>
      <c r="F8" s="210"/>
      <c r="G8" s="210"/>
      <c r="H8" s="210"/>
      <c r="I8" s="210"/>
      <c r="J8" s="210"/>
      <c r="K8" s="208"/>
    </row>
    <row r="9" spans="2:11" customFormat="1" ht="15" customHeight="1">
      <c r="B9" s="211"/>
      <c r="C9" s="327" t="s">
        <v>2254</v>
      </c>
      <c r="D9" s="327"/>
      <c r="E9" s="327"/>
      <c r="F9" s="327"/>
      <c r="G9" s="327"/>
      <c r="H9" s="327"/>
      <c r="I9" s="327"/>
      <c r="J9" s="327"/>
      <c r="K9" s="208"/>
    </row>
    <row r="10" spans="2:11" customFormat="1" ht="15" customHeight="1">
      <c r="B10" s="211"/>
      <c r="C10" s="210"/>
      <c r="D10" s="327" t="s">
        <v>2255</v>
      </c>
      <c r="E10" s="327"/>
      <c r="F10" s="327"/>
      <c r="G10" s="327"/>
      <c r="H10" s="327"/>
      <c r="I10" s="327"/>
      <c r="J10" s="327"/>
      <c r="K10" s="208"/>
    </row>
    <row r="11" spans="2:11" customFormat="1" ht="15" customHeight="1">
      <c r="B11" s="211"/>
      <c r="C11" s="212"/>
      <c r="D11" s="327" t="s">
        <v>2256</v>
      </c>
      <c r="E11" s="327"/>
      <c r="F11" s="327"/>
      <c r="G11" s="327"/>
      <c r="H11" s="327"/>
      <c r="I11" s="327"/>
      <c r="J11" s="327"/>
      <c r="K11" s="208"/>
    </row>
    <row r="12" spans="2:11" customFormat="1" ht="15" customHeight="1">
      <c r="B12" s="211"/>
      <c r="C12" s="212"/>
      <c r="D12" s="210"/>
      <c r="E12" s="210"/>
      <c r="F12" s="210"/>
      <c r="G12" s="210"/>
      <c r="H12" s="210"/>
      <c r="I12" s="210"/>
      <c r="J12" s="210"/>
      <c r="K12" s="208"/>
    </row>
    <row r="13" spans="2:11" customFormat="1" ht="15" customHeight="1">
      <c r="B13" s="211"/>
      <c r="C13" s="212"/>
      <c r="D13" s="213" t="s">
        <v>2257</v>
      </c>
      <c r="E13" s="210"/>
      <c r="F13" s="210"/>
      <c r="G13" s="210"/>
      <c r="H13" s="210"/>
      <c r="I13" s="210"/>
      <c r="J13" s="210"/>
      <c r="K13" s="208"/>
    </row>
    <row r="14" spans="2:11" customFormat="1" ht="12.75" customHeight="1">
      <c r="B14" s="211"/>
      <c r="C14" s="212"/>
      <c r="D14" s="212"/>
      <c r="E14" s="212"/>
      <c r="F14" s="212"/>
      <c r="G14" s="212"/>
      <c r="H14" s="212"/>
      <c r="I14" s="212"/>
      <c r="J14" s="212"/>
      <c r="K14" s="208"/>
    </row>
    <row r="15" spans="2:11" customFormat="1" ht="15" customHeight="1">
      <c r="B15" s="211"/>
      <c r="C15" s="212"/>
      <c r="D15" s="327" t="s">
        <v>2258</v>
      </c>
      <c r="E15" s="327"/>
      <c r="F15" s="327"/>
      <c r="G15" s="327"/>
      <c r="H15" s="327"/>
      <c r="I15" s="327"/>
      <c r="J15" s="327"/>
      <c r="K15" s="208"/>
    </row>
    <row r="16" spans="2:11" customFormat="1" ht="15" customHeight="1">
      <c r="B16" s="211"/>
      <c r="C16" s="212"/>
      <c r="D16" s="327" t="s">
        <v>2259</v>
      </c>
      <c r="E16" s="327"/>
      <c r="F16" s="327"/>
      <c r="G16" s="327"/>
      <c r="H16" s="327"/>
      <c r="I16" s="327"/>
      <c r="J16" s="327"/>
      <c r="K16" s="208"/>
    </row>
    <row r="17" spans="2:11" customFormat="1" ht="15" customHeight="1">
      <c r="B17" s="211"/>
      <c r="C17" s="212"/>
      <c r="D17" s="327" t="s">
        <v>2260</v>
      </c>
      <c r="E17" s="327"/>
      <c r="F17" s="327"/>
      <c r="G17" s="327"/>
      <c r="H17" s="327"/>
      <c r="I17" s="327"/>
      <c r="J17" s="327"/>
      <c r="K17" s="208"/>
    </row>
    <row r="18" spans="2:11" customFormat="1" ht="15" customHeight="1">
      <c r="B18" s="211"/>
      <c r="C18" s="212"/>
      <c r="D18" s="212"/>
      <c r="E18" s="214" t="s">
        <v>82</v>
      </c>
      <c r="F18" s="327" t="s">
        <v>2261</v>
      </c>
      <c r="G18" s="327"/>
      <c r="H18" s="327"/>
      <c r="I18" s="327"/>
      <c r="J18" s="327"/>
      <c r="K18" s="208"/>
    </row>
    <row r="19" spans="2:11" customFormat="1" ht="15" customHeight="1">
      <c r="B19" s="211"/>
      <c r="C19" s="212"/>
      <c r="D19" s="212"/>
      <c r="E19" s="214" t="s">
        <v>2262</v>
      </c>
      <c r="F19" s="327" t="s">
        <v>2263</v>
      </c>
      <c r="G19" s="327"/>
      <c r="H19" s="327"/>
      <c r="I19" s="327"/>
      <c r="J19" s="327"/>
      <c r="K19" s="208"/>
    </row>
    <row r="20" spans="2:11" customFormat="1" ht="15" customHeight="1">
      <c r="B20" s="211"/>
      <c r="C20" s="212"/>
      <c r="D20" s="212"/>
      <c r="E20" s="214" t="s">
        <v>2264</v>
      </c>
      <c r="F20" s="327" t="s">
        <v>2265</v>
      </c>
      <c r="G20" s="327"/>
      <c r="H20" s="327"/>
      <c r="I20" s="327"/>
      <c r="J20" s="327"/>
      <c r="K20" s="208"/>
    </row>
    <row r="21" spans="2:11" customFormat="1" ht="15" customHeight="1">
      <c r="B21" s="211"/>
      <c r="C21" s="212"/>
      <c r="D21" s="212"/>
      <c r="E21" s="214" t="s">
        <v>2266</v>
      </c>
      <c r="F21" s="327" t="s">
        <v>2267</v>
      </c>
      <c r="G21" s="327"/>
      <c r="H21" s="327"/>
      <c r="I21" s="327"/>
      <c r="J21" s="327"/>
      <c r="K21" s="208"/>
    </row>
    <row r="22" spans="2:11" customFormat="1" ht="15" customHeight="1">
      <c r="B22" s="211"/>
      <c r="C22" s="212"/>
      <c r="D22" s="212"/>
      <c r="E22" s="214" t="s">
        <v>2268</v>
      </c>
      <c r="F22" s="327" t="s">
        <v>2269</v>
      </c>
      <c r="G22" s="327"/>
      <c r="H22" s="327"/>
      <c r="I22" s="327"/>
      <c r="J22" s="327"/>
      <c r="K22" s="208"/>
    </row>
    <row r="23" spans="2:11" customFormat="1" ht="15" customHeight="1">
      <c r="B23" s="211"/>
      <c r="C23" s="212"/>
      <c r="D23" s="212"/>
      <c r="E23" s="214" t="s">
        <v>88</v>
      </c>
      <c r="F23" s="327" t="s">
        <v>2270</v>
      </c>
      <c r="G23" s="327"/>
      <c r="H23" s="327"/>
      <c r="I23" s="327"/>
      <c r="J23" s="327"/>
      <c r="K23" s="208"/>
    </row>
    <row r="24" spans="2:11" customFormat="1" ht="12.75" customHeight="1">
      <c r="B24" s="211"/>
      <c r="C24" s="212"/>
      <c r="D24" s="212"/>
      <c r="E24" s="212"/>
      <c r="F24" s="212"/>
      <c r="G24" s="212"/>
      <c r="H24" s="212"/>
      <c r="I24" s="212"/>
      <c r="J24" s="212"/>
      <c r="K24" s="208"/>
    </row>
    <row r="25" spans="2:11" customFormat="1" ht="15" customHeight="1">
      <c r="B25" s="211"/>
      <c r="C25" s="327" t="s">
        <v>2271</v>
      </c>
      <c r="D25" s="327"/>
      <c r="E25" s="327"/>
      <c r="F25" s="327"/>
      <c r="G25" s="327"/>
      <c r="H25" s="327"/>
      <c r="I25" s="327"/>
      <c r="J25" s="327"/>
      <c r="K25" s="208"/>
    </row>
    <row r="26" spans="2:11" customFormat="1" ht="15" customHeight="1">
      <c r="B26" s="211"/>
      <c r="C26" s="327" t="s">
        <v>2272</v>
      </c>
      <c r="D26" s="327"/>
      <c r="E26" s="327"/>
      <c r="F26" s="327"/>
      <c r="G26" s="327"/>
      <c r="H26" s="327"/>
      <c r="I26" s="327"/>
      <c r="J26" s="327"/>
      <c r="K26" s="208"/>
    </row>
    <row r="27" spans="2:11" customFormat="1" ht="15" customHeight="1">
      <c r="B27" s="211"/>
      <c r="C27" s="210"/>
      <c r="D27" s="327" t="s">
        <v>2273</v>
      </c>
      <c r="E27" s="327"/>
      <c r="F27" s="327"/>
      <c r="G27" s="327"/>
      <c r="H27" s="327"/>
      <c r="I27" s="327"/>
      <c r="J27" s="327"/>
      <c r="K27" s="208"/>
    </row>
    <row r="28" spans="2:11" customFormat="1" ht="15" customHeight="1">
      <c r="B28" s="211"/>
      <c r="C28" s="212"/>
      <c r="D28" s="327" t="s">
        <v>2274</v>
      </c>
      <c r="E28" s="327"/>
      <c r="F28" s="327"/>
      <c r="G28" s="327"/>
      <c r="H28" s="327"/>
      <c r="I28" s="327"/>
      <c r="J28" s="327"/>
      <c r="K28" s="208"/>
    </row>
    <row r="29" spans="2:11" customFormat="1" ht="12.75" customHeight="1">
      <c r="B29" s="211"/>
      <c r="C29" s="212"/>
      <c r="D29" s="212"/>
      <c r="E29" s="212"/>
      <c r="F29" s="212"/>
      <c r="G29" s="212"/>
      <c r="H29" s="212"/>
      <c r="I29" s="212"/>
      <c r="J29" s="212"/>
      <c r="K29" s="208"/>
    </row>
    <row r="30" spans="2:11" customFormat="1" ht="15" customHeight="1">
      <c r="B30" s="211"/>
      <c r="C30" s="212"/>
      <c r="D30" s="327" t="s">
        <v>2275</v>
      </c>
      <c r="E30" s="327"/>
      <c r="F30" s="327"/>
      <c r="G30" s="327"/>
      <c r="H30" s="327"/>
      <c r="I30" s="327"/>
      <c r="J30" s="327"/>
      <c r="K30" s="208"/>
    </row>
    <row r="31" spans="2:11" customFormat="1" ht="15" customHeight="1">
      <c r="B31" s="211"/>
      <c r="C31" s="212"/>
      <c r="D31" s="327" t="s">
        <v>2276</v>
      </c>
      <c r="E31" s="327"/>
      <c r="F31" s="327"/>
      <c r="G31" s="327"/>
      <c r="H31" s="327"/>
      <c r="I31" s="327"/>
      <c r="J31" s="327"/>
      <c r="K31" s="208"/>
    </row>
    <row r="32" spans="2:11" customFormat="1" ht="12.75" customHeight="1">
      <c r="B32" s="211"/>
      <c r="C32" s="212"/>
      <c r="D32" s="212"/>
      <c r="E32" s="212"/>
      <c r="F32" s="212"/>
      <c r="G32" s="212"/>
      <c r="H32" s="212"/>
      <c r="I32" s="212"/>
      <c r="J32" s="212"/>
      <c r="K32" s="208"/>
    </row>
    <row r="33" spans="2:11" customFormat="1" ht="15" customHeight="1">
      <c r="B33" s="211"/>
      <c r="C33" s="212"/>
      <c r="D33" s="327" t="s">
        <v>2277</v>
      </c>
      <c r="E33" s="327"/>
      <c r="F33" s="327"/>
      <c r="G33" s="327"/>
      <c r="H33" s="327"/>
      <c r="I33" s="327"/>
      <c r="J33" s="327"/>
      <c r="K33" s="208"/>
    </row>
    <row r="34" spans="2:11" customFormat="1" ht="15" customHeight="1">
      <c r="B34" s="211"/>
      <c r="C34" s="212"/>
      <c r="D34" s="327" t="s">
        <v>2278</v>
      </c>
      <c r="E34" s="327"/>
      <c r="F34" s="327"/>
      <c r="G34" s="327"/>
      <c r="H34" s="327"/>
      <c r="I34" s="327"/>
      <c r="J34" s="327"/>
      <c r="K34" s="208"/>
    </row>
    <row r="35" spans="2:11" customFormat="1" ht="15" customHeight="1">
      <c r="B35" s="211"/>
      <c r="C35" s="212"/>
      <c r="D35" s="327" t="s">
        <v>2279</v>
      </c>
      <c r="E35" s="327"/>
      <c r="F35" s="327"/>
      <c r="G35" s="327"/>
      <c r="H35" s="327"/>
      <c r="I35" s="327"/>
      <c r="J35" s="327"/>
      <c r="K35" s="208"/>
    </row>
    <row r="36" spans="2:11" customFormat="1" ht="15" customHeight="1">
      <c r="B36" s="211"/>
      <c r="C36" s="212"/>
      <c r="D36" s="210"/>
      <c r="E36" s="213" t="s">
        <v>187</v>
      </c>
      <c r="F36" s="210"/>
      <c r="G36" s="327" t="s">
        <v>2280</v>
      </c>
      <c r="H36" s="327"/>
      <c r="I36" s="327"/>
      <c r="J36" s="327"/>
      <c r="K36" s="208"/>
    </row>
    <row r="37" spans="2:11" customFormat="1" ht="30.75" customHeight="1">
      <c r="B37" s="211"/>
      <c r="C37" s="212"/>
      <c r="D37" s="210"/>
      <c r="E37" s="213" t="s">
        <v>2281</v>
      </c>
      <c r="F37" s="210"/>
      <c r="G37" s="327" t="s">
        <v>2282</v>
      </c>
      <c r="H37" s="327"/>
      <c r="I37" s="327"/>
      <c r="J37" s="327"/>
      <c r="K37" s="208"/>
    </row>
    <row r="38" spans="2:11" customFormat="1" ht="15" customHeight="1">
      <c r="B38" s="211"/>
      <c r="C38" s="212"/>
      <c r="D38" s="210"/>
      <c r="E38" s="213" t="s">
        <v>57</v>
      </c>
      <c r="F38" s="210"/>
      <c r="G38" s="327" t="s">
        <v>2283</v>
      </c>
      <c r="H38" s="327"/>
      <c r="I38" s="327"/>
      <c r="J38" s="327"/>
      <c r="K38" s="208"/>
    </row>
    <row r="39" spans="2:11" customFormat="1" ht="15" customHeight="1">
      <c r="B39" s="211"/>
      <c r="C39" s="212"/>
      <c r="D39" s="210"/>
      <c r="E39" s="213" t="s">
        <v>58</v>
      </c>
      <c r="F39" s="210"/>
      <c r="G39" s="327" t="s">
        <v>2284</v>
      </c>
      <c r="H39" s="327"/>
      <c r="I39" s="327"/>
      <c r="J39" s="327"/>
      <c r="K39" s="208"/>
    </row>
    <row r="40" spans="2:11" customFormat="1" ht="15" customHeight="1">
      <c r="B40" s="211"/>
      <c r="C40" s="212"/>
      <c r="D40" s="210"/>
      <c r="E40" s="213" t="s">
        <v>188</v>
      </c>
      <c r="F40" s="210"/>
      <c r="G40" s="327" t="s">
        <v>2285</v>
      </c>
      <c r="H40" s="327"/>
      <c r="I40" s="327"/>
      <c r="J40" s="327"/>
      <c r="K40" s="208"/>
    </row>
    <row r="41" spans="2:11" customFormat="1" ht="15" customHeight="1">
      <c r="B41" s="211"/>
      <c r="C41" s="212"/>
      <c r="D41" s="210"/>
      <c r="E41" s="213" t="s">
        <v>189</v>
      </c>
      <c r="F41" s="210"/>
      <c r="G41" s="327" t="s">
        <v>2286</v>
      </c>
      <c r="H41" s="327"/>
      <c r="I41" s="327"/>
      <c r="J41" s="327"/>
      <c r="K41" s="208"/>
    </row>
    <row r="42" spans="2:11" customFormat="1" ht="15" customHeight="1">
      <c r="B42" s="211"/>
      <c r="C42" s="212"/>
      <c r="D42" s="210"/>
      <c r="E42" s="213" t="s">
        <v>2287</v>
      </c>
      <c r="F42" s="210"/>
      <c r="G42" s="327" t="s">
        <v>2288</v>
      </c>
      <c r="H42" s="327"/>
      <c r="I42" s="327"/>
      <c r="J42" s="327"/>
      <c r="K42" s="208"/>
    </row>
    <row r="43" spans="2:11" customFormat="1" ht="15" customHeight="1">
      <c r="B43" s="211"/>
      <c r="C43" s="212"/>
      <c r="D43" s="210"/>
      <c r="E43" s="213"/>
      <c r="F43" s="210"/>
      <c r="G43" s="327" t="s">
        <v>2289</v>
      </c>
      <c r="H43" s="327"/>
      <c r="I43" s="327"/>
      <c r="J43" s="327"/>
      <c r="K43" s="208"/>
    </row>
    <row r="44" spans="2:11" customFormat="1" ht="15" customHeight="1">
      <c r="B44" s="211"/>
      <c r="C44" s="212"/>
      <c r="D44" s="210"/>
      <c r="E44" s="213" t="s">
        <v>2290</v>
      </c>
      <c r="F44" s="210"/>
      <c r="G44" s="327" t="s">
        <v>2291</v>
      </c>
      <c r="H44" s="327"/>
      <c r="I44" s="327"/>
      <c r="J44" s="327"/>
      <c r="K44" s="208"/>
    </row>
    <row r="45" spans="2:11" customFormat="1" ht="15" customHeight="1">
      <c r="B45" s="211"/>
      <c r="C45" s="212"/>
      <c r="D45" s="210"/>
      <c r="E45" s="213" t="s">
        <v>191</v>
      </c>
      <c r="F45" s="210"/>
      <c r="G45" s="327" t="s">
        <v>2292</v>
      </c>
      <c r="H45" s="327"/>
      <c r="I45" s="327"/>
      <c r="J45" s="327"/>
      <c r="K45" s="208"/>
    </row>
    <row r="46" spans="2:11" customFormat="1" ht="12.75" customHeight="1">
      <c r="B46" s="211"/>
      <c r="C46" s="212"/>
      <c r="D46" s="210"/>
      <c r="E46" s="210"/>
      <c r="F46" s="210"/>
      <c r="G46" s="210"/>
      <c r="H46" s="210"/>
      <c r="I46" s="210"/>
      <c r="J46" s="210"/>
      <c r="K46" s="208"/>
    </row>
    <row r="47" spans="2:11" customFormat="1" ht="15" customHeight="1">
      <c r="B47" s="211"/>
      <c r="C47" s="212"/>
      <c r="D47" s="327" t="s">
        <v>2293</v>
      </c>
      <c r="E47" s="327"/>
      <c r="F47" s="327"/>
      <c r="G47" s="327"/>
      <c r="H47" s="327"/>
      <c r="I47" s="327"/>
      <c r="J47" s="327"/>
      <c r="K47" s="208"/>
    </row>
    <row r="48" spans="2:11" customFormat="1" ht="15" customHeight="1">
      <c r="B48" s="211"/>
      <c r="C48" s="212"/>
      <c r="D48" s="212"/>
      <c r="E48" s="327" t="s">
        <v>2294</v>
      </c>
      <c r="F48" s="327"/>
      <c r="G48" s="327"/>
      <c r="H48" s="327"/>
      <c r="I48" s="327"/>
      <c r="J48" s="327"/>
      <c r="K48" s="208"/>
    </row>
    <row r="49" spans="2:11" customFormat="1" ht="15" customHeight="1">
      <c r="B49" s="211"/>
      <c r="C49" s="212"/>
      <c r="D49" s="212"/>
      <c r="E49" s="327" t="s">
        <v>2295</v>
      </c>
      <c r="F49" s="327"/>
      <c r="G49" s="327"/>
      <c r="H49" s="327"/>
      <c r="I49" s="327"/>
      <c r="J49" s="327"/>
      <c r="K49" s="208"/>
    </row>
    <row r="50" spans="2:11" customFormat="1" ht="15" customHeight="1">
      <c r="B50" s="211"/>
      <c r="C50" s="212"/>
      <c r="D50" s="212"/>
      <c r="E50" s="327" t="s">
        <v>2296</v>
      </c>
      <c r="F50" s="327"/>
      <c r="G50" s="327"/>
      <c r="H50" s="327"/>
      <c r="I50" s="327"/>
      <c r="J50" s="327"/>
      <c r="K50" s="208"/>
    </row>
    <row r="51" spans="2:11" customFormat="1" ht="15" customHeight="1">
      <c r="B51" s="211"/>
      <c r="C51" s="212"/>
      <c r="D51" s="327" t="s">
        <v>2297</v>
      </c>
      <c r="E51" s="327"/>
      <c r="F51" s="327"/>
      <c r="G51" s="327"/>
      <c r="H51" s="327"/>
      <c r="I51" s="327"/>
      <c r="J51" s="327"/>
      <c r="K51" s="208"/>
    </row>
    <row r="52" spans="2:11" customFormat="1" ht="25.5" customHeight="1">
      <c r="B52" s="207"/>
      <c r="C52" s="329" t="s">
        <v>2298</v>
      </c>
      <c r="D52" s="329"/>
      <c r="E52" s="329"/>
      <c r="F52" s="329"/>
      <c r="G52" s="329"/>
      <c r="H52" s="329"/>
      <c r="I52" s="329"/>
      <c r="J52" s="329"/>
      <c r="K52" s="208"/>
    </row>
    <row r="53" spans="2:11" customFormat="1" ht="5.25" customHeight="1">
      <c r="B53" s="207"/>
      <c r="C53" s="209"/>
      <c r="D53" s="209"/>
      <c r="E53" s="209"/>
      <c r="F53" s="209"/>
      <c r="G53" s="209"/>
      <c r="H53" s="209"/>
      <c r="I53" s="209"/>
      <c r="J53" s="209"/>
      <c r="K53" s="208"/>
    </row>
    <row r="54" spans="2:11" customFormat="1" ht="15" customHeight="1">
      <c r="B54" s="207"/>
      <c r="C54" s="327" t="s">
        <v>2299</v>
      </c>
      <c r="D54" s="327"/>
      <c r="E54" s="327"/>
      <c r="F54" s="327"/>
      <c r="G54" s="327"/>
      <c r="H54" s="327"/>
      <c r="I54" s="327"/>
      <c r="J54" s="327"/>
      <c r="K54" s="208"/>
    </row>
    <row r="55" spans="2:11" customFormat="1" ht="15" customHeight="1">
      <c r="B55" s="207"/>
      <c r="C55" s="327" t="s">
        <v>2300</v>
      </c>
      <c r="D55" s="327"/>
      <c r="E55" s="327"/>
      <c r="F55" s="327"/>
      <c r="G55" s="327"/>
      <c r="H55" s="327"/>
      <c r="I55" s="327"/>
      <c r="J55" s="327"/>
      <c r="K55" s="208"/>
    </row>
    <row r="56" spans="2:11" customFormat="1" ht="12.75" customHeight="1">
      <c r="B56" s="207"/>
      <c r="C56" s="210"/>
      <c r="D56" s="210"/>
      <c r="E56" s="210"/>
      <c r="F56" s="210"/>
      <c r="G56" s="210"/>
      <c r="H56" s="210"/>
      <c r="I56" s="210"/>
      <c r="J56" s="210"/>
      <c r="K56" s="208"/>
    </row>
    <row r="57" spans="2:11" customFormat="1" ht="15" customHeight="1">
      <c r="B57" s="207"/>
      <c r="C57" s="327" t="s">
        <v>2301</v>
      </c>
      <c r="D57" s="327"/>
      <c r="E57" s="327"/>
      <c r="F57" s="327"/>
      <c r="G57" s="327"/>
      <c r="H57" s="327"/>
      <c r="I57" s="327"/>
      <c r="J57" s="327"/>
      <c r="K57" s="208"/>
    </row>
    <row r="58" spans="2:11" customFormat="1" ht="15" customHeight="1">
      <c r="B58" s="207"/>
      <c r="C58" s="212"/>
      <c r="D58" s="327" t="s">
        <v>2302</v>
      </c>
      <c r="E58" s="327"/>
      <c r="F58" s="327"/>
      <c r="G58" s="327"/>
      <c r="H58" s="327"/>
      <c r="I58" s="327"/>
      <c r="J58" s="327"/>
      <c r="K58" s="208"/>
    </row>
    <row r="59" spans="2:11" customFormat="1" ht="15" customHeight="1">
      <c r="B59" s="207"/>
      <c r="C59" s="212"/>
      <c r="D59" s="327" t="s">
        <v>2303</v>
      </c>
      <c r="E59" s="327"/>
      <c r="F59" s="327"/>
      <c r="G59" s="327"/>
      <c r="H59" s="327"/>
      <c r="I59" s="327"/>
      <c r="J59" s="327"/>
      <c r="K59" s="208"/>
    </row>
    <row r="60" spans="2:11" customFormat="1" ht="15" customHeight="1">
      <c r="B60" s="207"/>
      <c r="C60" s="212"/>
      <c r="D60" s="327" t="s">
        <v>2304</v>
      </c>
      <c r="E60" s="327"/>
      <c r="F60" s="327"/>
      <c r="G60" s="327"/>
      <c r="H60" s="327"/>
      <c r="I60" s="327"/>
      <c r="J60" s="327"/>
      <c r="K60" s="208"/>
    </row>
    <row r="61" spans="2:11" customFormat="1" ht="15" customHeight="1">
      <c r="B61" s="207"/>
      <c r="C61" s="212"/>
      <c r="D61" s="327" t="s">
        <v>2305</v>
      </c>
      <c r="E61" s="327"/>
      <c r="F61" s="327"/>
      <c r="G61" s="327"/>
      <c r="H61" s="327"/>
      <c r="I61" s="327"/>
      <c r="J61" s="327"/>
      <c r="K61" s="208"/>
    </row>
    <row r="62" spans="2:11" customFormat="1" ht="15" customHeight="1">
      <c r="B62" s="207"/>
      <c r="C62" s="212"/>
      <c r="D62" s="331" t="s">
        <v>2306</v>
      </c>
      <c r="E62" s="331"/>
      <c r="F62" s="331"/>
      <c r="G62" s="331"/>
      <c r="H62" s="331"/>
      <c r="I62" s="331"/>
      <c r="J62" s="331"/>
      <c r="K62" s="208"/>
    </row>
    <row r="63" spans="2:11" customFormat="1" ht="15" customHeight="1">
      <c r="B63" s="207"/>
      <c r="C63" s="212"/>
      <c r="D63" s="327" t="s">
        <v>2307</v>
      </c>
      <c r="E63" s="327"/>
      <c r="F63" s="327"/>
      <c r="G63" s="327"/>
      <c r="H63" s="327"/>
      <c r="I63" s="327"/>
      <c r="J63" s="327"/>
      <c r="K63" s="208"/>
    </row>
    <row r="64" spans="2:11" customFormat="1" ht="12.75" customHeight="1">
      <c r="B64" s="207"/>
      <c r="C64" s="212"/>
      <c r="D64" s="212"/>
      <c r="E64" s="215"/>
      <c r="F64" s="212"/>
      <c r="G64" s="212"/>
      <c r="H64" s="212"/>
      <c r="I64" s="212"/>
      <c r="J64" s="212"/>
      <c r="K64" s="208"/>
    </row>
    <row r="65" spans="2:11" customFormat="1" ht="15" customHeight="1">
      <c r="B65" s="207"/>
      <c r="C65" s="212"/>
      <c r="D65" s="327" t="s">
        <v>2308</v>
      </c>
      <c r="E65" s="327"/>
      <c r="F65" s="327"/>
      <c r="G65" s="327"/>
      <c r="H65" s="327"/>
      <c r="I65" s="327"/>
      <c r="J65" s="327"/>
      <c r="K65" s="208"/>
    </row>
    <row r="66" spans="2:11" customFormat="1" ht="15" customHeight="1">
      <c r="B66" s="207"/>
      <c r="C66" s="212"/>
      <c r="D66" s="331" t="s">
        <v>2309</v>
      </c>
      <c r="E66" s="331"/>
      <c r="F66" s="331"/>
      <c r="G66" s="331"/>
      <c r="H66" s="331"/>
      <c r="I66" s="331"/>
      <c r="J66" s="331"/>
      <c r="K66" s="208"/>
    </row>
    <row r="67" spans="2:11" customFormat="1" ht="15" customHeight="1">
      <c r="B67" s="207"/>
      <c r="C67" s="212"/>
      <c r="D67" s="327" t="s">
        <v>2310</v>
      </c>
      <c r="E67" s="327"/>
      <c r="F67" s="327"/>
      <c r="G67" s="327"/>
      <c r="H67" s="327"/>
      <c r="I67" s="327"/>
      <c r="J67" s="327"/>
      <c r="K67" s="208"/>
    </row>
    <row r="68" spans="2:11" customFormat="1" ht="15" customHeight="1">
      <c r="B68" s="207"/>
      <c r="C68" s="212"/>
      <c r="D68" s="327" t="s">
        <v>2311</v>
      </c>
      <c r="E68" s="327"/>
      <c r="F68" s="327"/>
      <c r="G68" s="327"/>
      <c r="H68" s="327"/>
      <c r="I68" s="327"/>
      <c r="J68" s="327"/>
      <c r="K68" s="208"/>
    </row>
    <row r="69" spans="2:11" customFormat="1" ht="15" customHeight="1">
      <c r="B69" s="207"/>
      <c r="C69" s="212"/>
      <c r="D69" s="327" t="s">
        <v>2312</v>
      </c>
      <c r="E69" s="327"/>
      <c r="F69" s="327"/>
      <c r="G69" s="327"/>
      <c r="H69" s="327"/>
      <c r="I69" s="327"/>
      <c r="J69" s="327"/>
      <c r="K69" s="208"/>
    </row>
    <row r="70" spans="2:11" customFormat="1" ht="15" customHeight="1">
      <c r="B70" s="207"/>
      <c r="C70" s="212"/>
      <c r="D70" s="327" t="s">
        <v>2313</v>
      </c>
      <c r="E70" s="327"/>
      <c r="F70" s="327"/>
      <c r="G70" s="327"/>
      <c r="H70" s="327"/>
      <c r="I70" s="327"/>
      <c r="J70" s="327"/>
      <c r="K70" s="208"/>
    </row>
    <row r="71" spans="2:11" customFormat="1" ht="12.75" customHeight="1">
      <c r="B71" s="216"/>
      <c r="C71" s="217"/>
      <c r="D71" s="217"/>
      <c r="E71" s="217"/>
      <c r="F71" s="217"/>
      <c r="G71" s="217"/>
      <c r="H71" s="217"/>
      <c r="I71" s="217"/>
      <c r="J71" s="217"/>
      <c r="K71" s="218"/>
    </row>
    <row r="72" spans="2:11" customFormat="1" ht="18.75" customHeight="1">
      <c r="B72" s="219"/>
      <c r="C72" s="219"/>
      <c r="D72" s="219"/>
      <c r="E72" s="219"/>
      <c r="F72" s="219"/>
      <c r="G72" s="219"/>
      <c r="H72" s="219"/>
      <c r="I72" s="219"/>
      <c r="J72" s="219"/>
      <c r="K72" s="220"/>
    </row>
    <row r="73" spans="2:11" customFormat="1" ht="18.75" customHeight="1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customFormat="1" ht="7.5" customHeight="1">
      <c r="B74" s="221"/>
      <c r="C74" s="222"/>
      <c r="D74" s="222"/>
      <c r="E74" s="222"/>
      <c r="F74" s="222"/>
      <c r="G74" s="222"/>
      <c r="H74" s="222"/>
      <c r="I74" s="222"/>
      <c r="J74" s="222"/>
      <c r="K74" s="223"/>
    </row>
    <row r="75" spans="2:11" customFormat="1" ht="45" customHeight="1">
      <c r="B75" s="224"/>
      <c r="C75" s="330" t="s">
        <v>2314</v>
      </c>
      <c r="D75" s="330"/>
      <c r="E75" s="330"/>
      <c r="F75" s="330"/>
      <c r="G75" s="330"/>
      <c r="H75" s="330"/>
      <c r="I75" s="330"/>
      <c r="J75" s="330"/>
      <c r="K75" s="225"/>
    </row>
    <row r="76" spans="2:11" customFormat="1" ht="17.25" customHeight="1">
      <c r="B76" s="224"/>
      <c r="C76" s="226" t="s">
        <v>2315</v>
      </c>
      <c r="D76" s="226"/>
      <c r="E76" s="226"/>
      <c r="F76" s="226" t="s">
        <v>2316</v>
      </c>
      <c r="G76" s="227"/>
      <c r="H76" s="226" t="s">
        <v>58</v>
      </c>
      <c r="I76" s="226" t="s">
        <v>61</v>
      </c>
      <c r="J76" s="226" t="s">
        <v>2317</v>
      </c>
      <c r="K76" s="225"/>
    </row>
    <row r="77" spans="2:11" customFormat="1" ht="17.25" customHeight="1">
      <c r="B77" s="224"/>
      <c r="C77" s="228" t="s">
        <v>2318</v>
      </c>
      <c r="D77" s="228"/>
      <c r="E77" s="228"/>
      <c r="F77" s="229" t="s">
        <v>2319</v>
      </c>
      <c r="G77" s="230"/>
      <c r="H77" s="228"/>
      <c r="I77" s="228"/>
      <c r="J77" s="228" t="s">
        <v>2320</v>
      </c>
      <c r="K77" s="225"/>
    </row>
    <row r="78" spans="2:11" customFormat="1" ht="5.25" customHeight="1">
      <c r="B78" s="224"/>
      <c r="C78" s="231"/>
      <c r="D78" s="231"/>
      <c r="E78" s="231"/>
      <c r="F78" s="231"/>
      <c r="G78" s="232"/>
      <c r="H78" s="231"/>
      <c r="I78" s="231"/>
      <c r="J78" s="231"/>
      <c r="K78" s="225"/>
    </row>
    <row r="79" spans="2:11" customFormat="1" ht="15" customHeight="1">
      <c r="B79" s="224"/>
      <c r="C79" s="213" t="s">
        <v>57</v>
      </c>
      <c r="D79" s="233"/>
      <c r="E79" s="233"/>
      <c r="F79" s="234" t="s">
        <v>1883</v>
      </c>
      <c r="G79" s="235"/>
      <c r="H79" s="213" t="s">
        <v>2321</v>
      </c>
      <c r="I79" s="213" t="s">
        <v>2322</v>
      </c>
      <c r="J79" s="213">
        <v>20</v>
      </c>
      <c r="K79" s="225"/>
    </row>
    <row r="80" spans="2:11" customFormat="1" ht="15" customHeight="1">
      <c r="B80" s="224"/>
      <c r="C80" s="213" t="s">
        <v>2323</v>
      </c>
      <c r="D80" s="213"/>
      <c r="E80" s="213"/>
      <c r="F80" s="234" t="s">
        <v>1883</v>
      </c>
      <c r="G80" s="235"/>
      <c r="H80" s="213" t="s">
        <v>2324</v>
      </c>
      <c r="I80" s="213" t="s">
        <v>2322</v>
      </c>
      <c r="J80" s="213">
        <v>120</v>
      </c>
      <c r="K80" s="225"/>
    </row>
    <row r="81" spans="2:11" customFormat="1" ht="15" customHeight="1">
      <c r="B81" s="236"/>
      <c r="C81" s="213" t="s">
        <v>2325</v>
      </c>
      <c r="D81" s="213"/>
      <c r="E81" s="213"/>
      <c r="F81" s="234" t="s">
        <v>2326</v>
      </c>
      <c r="G81" s="235"/>
      <c r="H81" s="213" t="s">
        <v>2327</v>
      </c>
      <c r="I81" s="213" t="s">
        <v>2322</v>
      </c>
      <c r="J81" s="213">
        <v>50</v>
      </c>
      <c r="K81" s="225"/>
    </row>
    <row r="82" spans="2:11" customFormat="1" ht="15" customHeight="1">
      <c r="B82" s="236"/>
      <c r="C82" s="213" t="s">
        <v>2328</v>
      </c>
      <c r="D82" s="213"/>
      <c r="E82" s="213"/>
      <c r="F82" s="234" t="s">
        <v>1883</v>
      </c>
      <c r="G82" s="235"/>
      <c r="H82" s="213" t="s">
        <v>2329</v>
      </c>
      <c r="I82" s="213" t="s">
        <v>2330</v>
      </c>
      <c r="J82" s="213"/>
      <c r="K82" s="225"/>
    </row>
    <row r="83" spans="2:11" customFormat="1" ht="15" customHeight="1">
      <c r="B83" s="236"/>
      <c r="C83" s="213" t="s">
        <v>2331</v>
      </c>
      <c r="D83" s="213"/>
      <c r="E83" s="213"/>
      <c r="F83" s="234" t="s">
        <v>2326</v>
      </c>
      <c r="G83" s="213"/>
      <c r="H83" s="213" t="s">
        <v>2332</v>
      </c>
      <c r="I83" s="213" t="s">
        <v>2322</v>
      </c>
      <c r="J83" s="213">
        <v>15</v>
      </c>
      <c r="K83" s="225"/>
    </row>
    <row r="84" spans="2:11" customFormat="1" ht="15" customHeight="1">
      <c r="B84" s="236"/>
      <c r="C84" s="213" t="s">
        <v>2333</v>
      </c>
      <c r="D84" s="213"/>
      <c r="E84" s="213"/>
      <c r="F84" s="234" t="s">
        <v>2326</v>
      </c>
      <c r="G84" s="213"/>
      <c r="H84" s="213" t="s">
        <v>2334</v>
      </c>
      <c r="I84" s="213" t="s">
        <v>2322</v>
      </c>
      <c r="J84" s="213">
        <v>15</v>
      </c>
      <c r="K84" s="225"/>
    </row>
    <row r="85" spans="2:11" customFormat="1" ht="15" customHeight="1">
      <c r="B85" s="236"/>
      <c r="C85" s="213" t="s">
        <v>2335</v>
      </c>
      <c r="D85" s="213"/>
      <c r="E85" s="213"/>
      <c r="F85" s="234" t="s">
        <v>2326</v>
      </c>
      <c r="G85" s="213"/>
      <c r="H85" s="213" t="s">
        <v>2336</v>
      </c>
      <c r="I85" s="213" t="s">
        <v>2322</v>
      </c>
      <c r="J85" s="213">
        <v>20</v>
      </c>
      <c r="K85" s="225"/>
    </row>
    <row r="86" spans="2:11" customFormat="1" ht="15" customHeight="1">
      <c r="B86" s="236"/>
      <c r="C86" s="213" t="s">
        <v>2337</v>
      </c>
      <c r="D86" s="213"/>
      <c r="E86" s="213"/>
      <c r="F86" s="234" t="s">
        <v>2326</v>
      </c>
      <c r="G86" s="213"/>
      <c r="H86" s="213" t="s">
        <v>2338</v>
      </c>
      <c r="I86" s="213" t="s">
        <v>2322</v>
      </c>
      <c r="J86" s="213">
        <v>20</v>
      </c>
      <c r="K86" s="225"/>
    </row>
    <row r="87" spans="2:11" customFormat="1" ht="15" customHeight="1">
      <c r="B87" s="236"/>
      <c r="C87" s="213" t="s">
        <v>2339</v>
      </c>
      <c r="D87" s="213"/>
      <c r="E87" s="213"/>
      <c r="F87" s="234" t="s">
        <v>2326</v>
      </c>
      <c r="G87" s="235"/>
      <c r="H87" s="213" t="s">
        <v>2340</v>
      </c>
      <c r="I87" s="213" t="s">
        <v>2322</v>
      </c>
      <c r="J87" s="213">
        <v>50</v>
      </c>
      <c r="K87" s="225"/>
    </row>
    <row r="88" spans="2:11" customFormat="1" ht="15" customHeight="1">
      <c r="B88" s="236"/>
      <c r="C88" s="213" t="s">
        <v>2341</v>
      </c>
      <c r="D88" s="213"/>
      <c r="E88" s="213"/>
      <c r="F88" s="234" t="s">
        <v>2326</v>
      </c>
      <c r="G88" s="235"/>
      <c r="H88" s="213" t="s">
        <v>2342</v>
      </c>
      <c r="I88" s="213" t="s">
        <v>2322</v>
      </c>
      <c r="J88" s="213">
        <v>20</v>
      </c>
      <c r="K88" s="225"/>
    </row>
    <row r="89" spans="2:11" customFormat="1" ht="15" customHeight="1">
      <c r="B89" s="236"/>
      <c r="C89" s="213" t="s">
        <v>2343</v>
      </c>
      <c r="D89" s="213"/>
      <c r="E89" s="213"/>
      <c r="F89" s="234" t="s">
        <v>2326</v>
      </c>
      <c r="G89" s="235"/>
      <c r="H89" s="213" t="s">
        <v>2344</v>
      </c>
      <c r="I89" s="213" t="s">
        <v>2322</v>
      </c>
      <c r="J89" s="213">
        <v>20</v>
      </c>
      <c r="K89" s="225"/>
    </row>
    <row r="90" spans="2:11" customFormat="1" ht="15" customHeight="1">
      <c r="B90" s="236"/>
      <c r="C90" s="213" t="s">
        <v>2345</v>
      </c>
      <c r="D90" s="213"/>
      <c r="E90" s="213"/>
      <c r="F90" s="234" t="s">
        <v>2326</v>
      </c>
      <c r="G90" s="235"/>
      <c r="H90" s="213" t="s">
        <v>2346</v>
      </c>
      <c r="I90" s="213" t="s">
        <v>2322</v>
      </c>
      <c r="J90" s="213">
        <v>50</v>
      </c>
      <c r="K90" s="225"/>
    </row>
    <row r="91" spans="2:11" customFormat="1" ht="15" customHeight="1">
      <c r="B91" s="236"/>
      <c r="C91" s="213" t="s">
        <v>2347</v>
      </c>
      <c r="D91" s="213"/>
      <c r="E91" s="213"/>
      <c r="F91" s="234" t="s">
        <v>2326</v>
      </c>
      <c r="G91" s="235"/>
      <c r="H91" s="213" t="s">
        <v>2347</v>
      </c>
      <c r="I91" s="213" t="s">
        <v>2322</v>
      </c>
      <c r="J91" s="213">
        <v>50</v>
      </c>
      <c r="K91" s="225"/>
    </row>
    <row r="92" spans="2:11" customFormat="1" ht="15" customHeight="1">
      <c r="B92" s="236"/>
      <c r="C92" s="213" t="s">
        <v>2348</v>
      </c>
      <c r="D92" s="213"/>
      <c r="E92" s="213"/>
      <c r="F92" s="234" t="s">
        <v>2326</v>
      </c>
      <c r="G92" s="235"/>
      <c r="H92" s="213" t="s">
        <v>2349</v>
      </c>
      <c r="I92" s="213" t="s">
        <v>2322</v>
      </c>
      <c r="J92" s="213">
        <v>255</v>
      </c>
      <c r="K92" s="225"/>
    </row>
    <row r="93" spans="2:11" customFormat="1" ht="15" customHeight="1">
      <c r="B93" s="236"/>
      <c r="C93" s="213" t="s">
        <v>2350</v>
      </c>
      <c r="D93" s="213"/>
      <c r="E93" s="213"/>
      <c r="F93" s="234" t="s">
        <v>1883</v>
      </c>
      <c r="G93" s="235"/>
      <c r="H93" s="213" t="s">
        <v>2351</v>
      </c>
      <c r="I93" s="213" t="s">
        <v>2352</v>
      </c>
      <c r="J93" s="213"/>
      <c r="K93" s="225"/>
    </row>
    <row r="94" spans="2:11" customFormat="1" ht="15" customHeight="1">
      <c r="B94" s="236"/>
      <c r="C94" s="213" t="s">
        <v>2353</v>
      </c>
      <c r="D94" s="213"/>
      <c r="E94" s="213"/>
      <c r="F94" s="234" t="s">
        <v>1883</v>
      </c>
      <c r="G94" s="235"/>
      <c r="H94" s="213" t="s">
        <v>2354</v>
      </c>
      <c r="I94" s="213" t="s">
        <v>2355</v>
      </c>
      <c r="J94" s="213"/>
      <c r="K94" s="225"/>
    </row>
    <row r="95" spans="2:11" customFormat="1" ht="15" customHeight="1">
      <c r="B95" s="236"/>
      <c r="C95" s="213" t="s">
        <v>2356</v>
      </c>
      <c r="D95" s="213"/>
      <c r="E95" s="213"/>
      <c r="F95" s="234" t="s">
        <v>1883</v>
      </c>
      <c r="G95" s="235"/>
      <c r="H95" s="213" t="s">
        <v>2356</v>
      </c>
      <c r="I95" s="213" t="s">
        <v>2355</v>
      </c>
      <c r="J95" s="213"/>
      <c r="K95" s="225"/>
    </row>
    <row r="96" spans="2:11" customFormat="1" ht="15" customHeight="1">
      <c r="B96" s="236"/>
      <c r="C96" s="213" t="s">
        <v>42</v>
      </c>
      <c r="D96" s="213"/>
      <c r="E96" s="213"/>
      <c r="F96" s="234" t="s">
        <v>1883</v>
      </c>
      <c r="G96" s="235"/>
      <c r="H96" s="213" t="s">
        <v>2357</v>
      </c>
      <c r="I96" s="213" t="s">
        <v>2355</v>
      </c>
      <c r="J96" s="213"/>
      <c r="K96" s="225"/>
    </row>
    <row r="97" spans="2:11" customFormat="1" ht="15" customHeight="1">
      <c r="B97" s="236"/>
      <c r="C97" s="213" t="s">
        <v>52</v>
      </c>
      <c r="D97" s="213"/>
      <c r="E97" s="213"/>
      <c r="F97" s="234" t="s">
        <v>1883</v>
      </c>
      <c r="G97" s="235"/>
      <c r="H97" s="213" t="s">
        <v>2358</v>
      </c>
      <c r="I97" s="213" t="s">
        <v>2355</v>
      </c>
      <c r="J97" s="213"/>
      <c r="K97" s="225"/>
    </row>
    <row r="98" spans="2:11" customFormat="1" ht="15" customHeight="1">
      <c r="B98" s="237"/>
      <c r="C98" s="238"/>
      <c r="D98" s="238"/>
      <c r="E98" s="238"/>
      <c r="F98" s="238"/>
      <c r="G98" s="238"/>
      <c r="H98" s="238"/>
      <c r="I98" s="238"/>
      <c r="J98" s="238"/>
      <c r="K98" s="239"/>
    </row>
    <row r="99" spans="2:11" customFormat="1" ht="18.75" customHeight="1">
      <c r="B99" s="240"/>
      <c r="C99" s="241"/>
      <c r="D99" s="241"/>
      <c r="E99" s="241"/>
      <c r="F99" s="241"/>
      <c r="G99" s="241"/>
      <c r="H99" s="241"/>
      <c r="I99" s="241"/>
      <c r="J99" s="241"/>
      <c r="K99" s="240"/>
    </row>
    <row r="100" spans="2:11" customFormat="1" ht="18.75" customHeight="1"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</row>
    <row r="101" spans="2:11" customFormat="1" ht="7.5" customHeight="1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customFormat="1" ht="45" customHeight="1">
      <c r="B102" s="224"/>
      <c r="C102" s="330" t="s">
        <v>2359</v>
      </c>
      <c r="D102" s="330"/>
      <c r="E102" s="330"/>
      <c r="F102" s="330"/>
      <c r="G102" s="330"/>
      <c r="H102" s="330"/>
      <c r="I102" s="330"/>
      <c r="J102" s="330"/>
      <c r="K102" s="225"/>
    </row>
    <row r="103" spans="2:11" customFormat="1" ht="17.25" customHeight="1">
      <c r="B103" s="224"/>
      <c r="C103" s="226" t="s">
        <v>2315</v>
      </c>
      <c r="D103" s="226"/>
      <c r="E103" s="226"/>
      <c r="F103" s="226" t="s">
        <v>2316</v>
      </c>
      <c r="G103" s="227"/>
      <c r="H103" s="226" t="s">
        <v>58</v>
      </c>
      <c r="I103" s="226" t="s">
        <v>61</v>
      </c>
      <c r="J103" s="226" t="s">
        <v>2317</v>
      </c>
      <c r="K103" s="225"/>
    </row>
    <row r="104" spans="2:11" customFormat="1" ht="17.25" customHeight="1">
      <c r="B104" s="224"/>
      <c r="C104" s="228" t="s">
        <v>2318</v>
      </c>
      <c r="D104" s="228"/>
      <c r="E104" s="228"/>
      <c r="F104" s="229" t="s">
        <v>2319</v>
      </c>
      <c r="G104" s="230"/>
      <c r="H104" s="228"/>
      <c r="I104" s="228"/>
      <c r="J104" s="228" t="s">
        <v>2320</v>
      </c>
      <c r="K104" s="225"/>
    </row>
    <row r="105" spans="2:11" customFormat="1" ht="5.25" customHeight="1">
      <c r="B105" s="224"/>
      <c r="C105" s="226"/>
      <c r="D105" s="226"/>
      <c r="E105" s="226"/>
      <c r="F105" s="226"/>
      <c r="G105" s="242"/>
      <c r="H105" s="226"/>
      <c r="I105" s="226"/>
      <c r="J105" s="226"/>
      <c r="K105" s="225"/>
    </row>
    <row r="106" spans="2:11" customFormat="1" ht="15" customHeight="1">
      <c r="B106" s="224"/>
      <c r="C106" s="213" t="s">
        <v>57</v>
      </c>
      <c r="D106" s="233"/>
      <c r="E106" s="233"/>
      <c r="F106" s="234" t="s">
        <v>1883</v>
      </c>
      <c r="G106" s="213"/>
      <c r="H106" s="213" t="s">
        <v>2360</v>
      </c>
      <c r="I106" s="213" t="s">
        <v>2322</v>
      </c>
      <c r="J106" s="213">
        <v>20</v>
      </c>
      <c r="K106" s="225"/>
    </row>
    <row r="107" spans="2:11" customFormat="1" ht="15" customHeight="1">
      <c r="B107" s="224"/>
      <c r="C107" s="213" t="s">
        <v>2323</v>
      </c>
      <c r="D107" s="213"/>
      <c r="E107" s="213"/>
      <c r="F107" s="234" t="s">
        <v>1883</v>
      </c>
      <c r="G107" s="213"/>
      <c r="H107" s="213" t="s">
        <v>2360</v>
      </c>
      <c r="I107" s="213" t="s">
        <v>2322</v>
      </c>
      <c r="J107" s="213">
        <v>120</v>
      </c>
      <c r="K107" s="225"/>
    </row>
    <row r="108" spans="2:11" customFormat="1" ht="15" customHeight="1">
      <c r="B108" s="236"/>
      <c r="C108" s="213" t="s">
        <v>2325</v>
      </c>
      <c r="D108" s="213"/>
      <c r="E108" s="213"/>
      <c r="F108" s="234" t="s">
        <v>2326</v>
      </c>
      <c r="G108" s="213"/>
      <c r="H108" s="213" t="s">
        <v>2360</v>
      </c>
      <c r="I108" s="213" t="s">
        <v>2322</v>
      </c>
      <c r="J108" s="213">
        <v>50</v>
      </c>
      <c r="K108" s="225"/>
    </row>
    <row r="109" spans="2:11" customFormat="1" ht="15" customHeight="1">
      <c r="B109" s="236"/>
      <c r="C109" s="213" t="s">
        <v>2328</v>
      </c>
      <c r="D109" s="213"/>
      <c r="E109" s="213"/>
      <c r="F109" s="234" t="s">
        <v>1883</v>
      </c>
      <c r="G109" s="213"/>
      <c r="H109" s="213" t="s">
        <v>2360</v>
      </c>
      <c r="I109" s="213" t="s">
        <v>2330</v>
      </c>
      <c r="J109" s="213"/>
      <c r="K109" s="225"/>
    </row>
    <row r="110" spans="2:11" customFormat="1" ht="15" customHeight="1">
      <c r="B110" s="236"/>
      <c r="C110" s="213" t="s">
        <v>2339</v>
      </c>
      <c r="D110" s="213"/>
      <c r="E110" s="213"/>
      <c r="F110" s="234" t="s">
        <v>2326</v>
      </c>
      <c r="G110" s="213"/>
      <c r="H110" s="213" t="s">
        <v>2360</v>
      </c>
      <c r="I110" s="213" t="s">
        <v>2322</v>
      </c>
      <c r="J110" s="213">
        <v>50</v>
      </c>
      <c r="K110" s="225"/>
    </row>
    <row r="111" spans="2:11" customFormat="1" ht="15" customHeight="1">
      <c r="B111" s="236"/>
      <c r="C111" s="213" t="s">
        <v>2347</v>
      </c>
      <c r="D111" s="213"/>
      <c r="E111" s="213"/>
      <c r="F111" s="234" t="s">
        <v>2326</v>
      </c>
      <c r="G111" s="213"/>
      <c r="H111" s="213" t="s">
        <v>2360</v>
      </c>
      <c r="I111" s="213" t="s">
        <v>2322</v>
      </c>
      <c r="J111" s="213">
        <v>50</v>
      </c>
      <c r="K111" s="225"/>
    </row>
    <row r="112" spans="2:11" customFormat="1" ht="15" customHeight="1">
      <c r="B112" s="236"/>
      <c r="C112" s="213" t="s">
        <v>2345</v>
      </c>
      <c r="D112" s="213"/>
      <c r="E112" s="213"/>
      <c r="F112" s="234" t="s">
        <v>2326</v>
      </c>
      <c r="G112" s="213"/>
      <c r="H112" s="213" t="s">
        <v>2360</v>
      </c>
      <c r="I112" s="213" t="s">
        <v>2322</v>
      </c>
      <c r="J112" s="213">
        <v>50</v>
      </c>
      <c r="K112" s="225"/>
    </row>
    <row r="113" spans="2:11" customFormat="1" ht="15" customHeight="1">
      <c r="B113" s="236"/>
      <c r="C113" s="213" t="s">
        <v>57</v>
      </c>
      <c r="D113" s="213"/>
      <c r="E113" s="213"/>
      <c r="F113" s="234" t="s">
        <v>1883</v>
      </c>
      <c r="G113" s="213"/>
      <c r="H113" s="213" t="s">
        <v>2361</v>
      </c>
      <c r="I113" s="213" t="s">
        <v>2322</v>
      </c>
      <c r="J113" s="213">
        <v>20</v>
      </c>
      <c r="K113" s="225"/>
    </row>
    <row r="114" spans="2:11" customFormat="1" ht="15" customHeight="1">
      <c r="B114" s="236"/>
      <c r="C114" s="213" t="s">
        <v>2362</v>
      </c>
      <c r="D114" s="213"/>
      <c r="E114" s="213"/>
      <c r="F114" s="234" t="s">
        <v>1883</v>
      </c>
      <c r="G114" s="213"/>
      <c r="H114" s="213" t="s">
        <v>2363</v>
      </c>
      <c r="I114" s="213" t="s">
        <v>2322</v>
      </c>
      <c r="J114" s="213">
        <v>120</v>
      </c>
      <c r="K114" s="225"/>
    </row>
    <row r="115" spans="2:11" customFormat="1" ht="15" customHeight="1">
      <c r="B115" s="236"/>
      <c r="C115" s="213" t="s">
        <v>42</v>
      </c>
      <c r="D115" s="213"/>
      <c r="E115" s="213"/>
      <c r="F115" s="234" t="s">
        <v>1883</v>
      </c>
      <c r="G115" s="213"/>
      <c r="H115" s="213" t="s">
        <v>2364</v>
      </c>
      <c r="I115" s="213" t="s">
        <v>2355</v>
      </c>
      <c r="J115" s="213"/>
      <c r="K115" s="225"/>
    </row>
    <row r="116" spans="2:11" customFormat="1" ht="15" customHeight="1">
      <c r="B116" s="236"/>
      <c r="C116" s="213" t="s">
        <v>52</v>
      </c>
      <c r="D116" s="213"/>
      <c r="E116" s="213"/>
      <c r="F116" s="234" t="s">
        <v>1883</v>
      </c>
      <c r="G116" s="213"/>
      <c r="H116" s="213" t="s">
        <v>2365</v>
      </c>
      <c r="I116" s="213" t="s">
        <v>2355</v>
      </c>
      <c r="J116" s="213"/>
      <c r="K116" s="225"/>
    </row>
    <row r="117" spans="2:11" customFormat="1" ht="15" customHeight="1">
      <c r="B117" s="236"/>
      <c r="C117" s="213" t="s">
        <v>61</v>
      </c>
      <c r="D117" s="213"/>
      <c r="E117" s="213"/>
      <c r="F117" s="234" t="s">
        <v>1883</v>
      </c>
      <c r="G117" s="213"/>
      <c r="H117" s="213" t="s">
        <v>2366</v>
      </c>
      <c r="I117" s="213" t="s">
        <v>2367</v>
      </c>
      <c r="J117" s="213"/>
      <c r="K117" s="225"/>
    </row>
    <row r="118" spans="2:11" customFormat="1" ht="15" customHeight="1">
      <c r="B118" s="237"/>
      <c r="C118" s="243"/>
      <c r="D118" s="243"/>
      <c r="E118" s="243"/>
      <c r="F118" s="243"/>
      <c r="G118" s="243"/>
      <c r="H118" s="243"/>
      <c r="I118" s="243"/>
      <c r="J118" s="243"/>
      <c r="K118" s="239"/>
    </row>
    <row r="119" spans="2:11" customFormat="1" ht="18.75" customHeight="1">
      <c r="B119" s="244"/>
      <c r="C119" s="245"/>
      <c r="D119" s="245"/>
      <c r="E119" s="245"/>
      <c r="F119" s="246"/>
      <c r="G119" s="245"/>
      <c r="H119" s="245"/>
      <c r="I119" s="245"/>
      <c r="J119" s="245"/>
      <c r="K119" s="244"/>
    </row>
    <row r="120" spans="2:11" customFormat="1" ht="18.75" customHeight="1"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2:11" customFormat="1" ht="7.5" customHeight="1">
      <c r="B121" s="247"/>
      <c r="C121" s="248"/>
      <c r="D121" s="248"/>
      <c r="E121" s="248"/>
      <c r="F121" s="248"/>
      <c r="G121" s="248"/>
      <c r="H121" s="248"/>
      <c r="I121" s="248"/>
      <c r="J121" s="248"/>
      <c r="K121" s="249"/>
    </row>
    <row r="122" spans="2:11" customFormat="1" ht="45" customHeight="1">
      <c r="B122" s="250"/>
      <c r="C122" s="328" t="s">
        <v>2368</v>
      </c>
      <c r="D122" s="328"/>
      <c r="E122" s="328"/>
      <c r="F122" s="328"/>
      <c r="G122" s="328"/>
      <c r="H122" s="328"/>
      <c r="I122" s="328"/>
      <c r="J122" s="328"/>
      <c r="K122" s="251"/>
    </row>
    <row r="123" spans="2:11" customFormat="1" ht="17.25" customHeight="1">
      <c r="B123" s="252"/>
      <c r="C123" s="226" t="s">
        <v>2315</v>
      </c>
      <c r="D123" s="226"/>
      <c r="E123" s="226"/>
      <c r="F123" s="226" t="s">
        <v>2316</v>
      </c>
      <c r="G123" s="227"/>
      <c r="H123" s="226" t="s">
        <v>58</v>
      </c>
      <c r="I123" s="226" t="s">
        <v>61</v>
      </c>
      <c r="J123" s="226" t="s">
        <v>2317</v>
      </c>
      <c r="K123" s="253"/>
    </row>
    <row r="124" spans="2:11" customFormat="1" ht="17.25" customHeight="1">
      <c r="B124" s="252"/>
      <c r="C124" s="228" t="s">
        <v>2318</v>
      </c>
      <c r="D124" s="228"/>
      <c r="E124" s="228"/>
      <c r="F124" s="229" t="s">
        <v>2319</v>
      </c>
      <c r="G124" s="230"/>
      <c r="H124" s="228"/>
      <c r="I124" s="228"/>
      <c r="J124" s="228" t="s">
        <v>2320</v>
      </c>
      <c r="K124" s="253"/>
    </row>
    <row r="125" spans="2:11" customFormat="1" ht="5.25" customHeight="1">
      <c r="B125" s="254"/>
      <c r="C125" s="231"/>
      <c r="D125" s="231"/>
      <c r="E125" s="231"/>
      <c r="F125" s="231"/>
      <c r="G125" s="255"/>
      <c r="H125" s="231"/>
      <c r="I125" s="231"/>
      <c r="J125" s="231"/>
      <c r="K125" s="256"/>
    </row>
    <row r="126" spans="2:11" customFormat="1" ht="15" customHeight="1">
      <c r="B126" s="254"/>
      <c r="C126" s="213" t="s">
        <v>2323</v>
      </c>
      <c r="D126" s="233"/>
      <c r="E126" s="233"/>
      <c r="F126" s="234" t="s">
        <v>1883</v>
      </c>
      <c r="G126" s="213"/>
      <c r="H126" s="213" t="s">
        <v>2360</v>
      </c>
      <c r="I126" s="213" t="s">
        <v>2322</v>
      </c>
      <c r="J126" s="213">
        <v>120</v>
      </c>
      <c r="K126" s="257"/>
    </row>
    <row r="127" spans="2:11" customFormat="1" ht="15" customHeight="1">
      <c r="B127" s="254"/>
      <c r="C127" s="213" t="s">
        <v>2369</v>
      </c>
      <c r="D127" s="213"/>
      <c r="E127" s="213"/>
      <c r="F127" s="234" t="s">
        <v>1883</v>
      </c>
      <c r="G127" s="213"/>
      <c r="H127" s="213" t="s">
        <v>2370</v>
      </c>
      <c r="I127" s="213" t="s">
        <v>2322</v>
      </c>
      <c r="J127" s="213" t="s">
        <v>2371</v>
      </c>
      <c r="K127" s="257"/>
    </row>
    <row r="128" spans="2:11" customFormat="1" ht="15" customHeight="1">
      <c r="B128" s="254"/>
      <c r="C128" s="213" t="s">
        <v>88</v>
      </c>
      <c r="D128" s="213"/>
      <c r="E128" s="213"/>
      <c r="F128" s="234" t="s">
        <v>1883</v>
      </c>
      <c r="G128" s="213"/>
      <c r="H128" s="213" t="s">
        <v>2372</v>
      </c>
      <c r="I128" s="213" t="s">
        <v>2322</v>
      </c>
      <c r="J128" s="213" t="s">
        <v>2371</v>
      </c>
      <c r="K128" s="257"/>
    </row>
    <row r="129" spans="2:11" customFormat="1" ht="15" customHeight="1">
      <c r="B129" s="254"/>
      <c r="C129" s="213" t="s">
        <v>2331</v>
      </c>
      <c r="D129" s="213"/>
      <c r="E129" s="213"/>
      <c r="F129" s="234" t="s">
        <v>2326</v>
      </c>
      <c r="G129" s="213"/>
      <c r="H129" s="213" t="s">
        <v>2332</v>
      </c>
      <c r="I129" s="213" t="s">
        <v>2322</v>
      </c>
      <c r="J129" s="213">
        <v>15</v>
      </c>
      <c r="K129" s="257"/>
    </row>
    <row r="130" spans="2:11" customFormat="1" ht="15" customHeight="1">
      <c r="B130" s="254"/>
      <c r="C130" s="213" t="s">
        <v>2333</v>
      </c>
      <c r="D130" s="213"/>
      <c r="E130" s="213"/>
      <c r="F130" s="234" t="s">
        <v>2326</v>
      </c>
      <c r="G130" s="213"/>
      <c r="H130" s="213" t="s">
        <v>2334</v>
      </c>
      <c r="I130" s="213" t="s">
        <v>2322</v>
      </c>
      <c r="J130" s="213">
        <v>15</v>
      </c>
      <c r="K130" s="257"/>
    </row>
    <row r="131" spans="2:11" customFormat="1" ht="15" customHeight="1">
      <c r="B131" s="254"/>
      <c r="C131" s="213" t="s">
        <v>2335</v>
      </c>
      <c r="D131" s="213"/>
      <c r="E131" s="213"/>
      <c r="F131" s="234" t="s">
        <v>2326</v>
      </c>
      <c r="G131" s="213"/>
      <c r="H131" s="213" t="s">
        <v>2336</v>
      </c>
      <c r="I131" s="213" t="s">
        <v>2322</v>
      </c>
      <c r="J131" s="213">
        <v>20</v>
      </c>
      <c r="K131" s="257"/>
    </row>
    <row r="132" spans="2:11" customFormat="1" ht="15" customHeight="1">
      <c r="B132" s="254"/>
      <c r="C132" s="213" t="s">
        <v>2337</v>
      </c>
      <c r="D132" s="213"/>
      <c r="E132" s="213"/>
      <c r="F132" s="234" t="s">
        <v>2326</v>
      </c>
      <c r="G132" s="213"/>
      <c r="H132" s="213" t="s">
        <v>2338</v>
      </c>
      <c r="I132" s="213" t="s">
        <v>2322</v>
      </c>
      <c r="J132" s="213">
        <v>20</v>
      </c>
      <c r="K132" s="257"/>
    </row>
    <row r="133" spans="2:11" customFormat="1" ht="15" customHeight="1">
      <c r="B133" s="254"/>
      <c r="C133" s="213" t="s">
        <v>2325</v>
      </c>
      <c r="D133" s="213"/>
      <c r="E133" s="213"/>
      <c r="F133" s="234" t="s">
        <v>2326</v>
      </c>
      <c r="G133" s="213"/>
      <c r="H133" s="213" t="s">
        <v>2360</v>
      </c>
      <c r="I133" s="213" t="s">
        <v>2322</v>
      </c>
      <c r="J133" s="213">
        <v>50</v>
      </c>
      <c r="K133" s="257"/>
    </row>
    <row r="134" spans="2:11" customFormat="1" ht="15" customHeight="1">
      <c r="B134" s="254"/>
      <c r="C134" s="213" t="s">
        <v>2339</v>
      </c>
      <c r="D134" s="213"/>
      <c r="E134" s="213"/>
      <c r="F134" s="234" t="s">
        <v>2326</v>
      </c>
      <c r="G134" s="213"/>
      <c r="H134" s="213" t="s">
        <v>2360</v>
      </c>
      <c r="I134" s="213" t="s">
        <v>2322</v>
      </c>
      <c r="J134" s="213">
        <v>50</v>
      </c>
      <c r="K134" s="257"/>
    </row>
    <row r="135" spans="2:11" customFormat="1" ht="15" customHeight="1">
      <c r="B135" s="254"/>
      <c r="C135" s="213" t="s">
        <v>2345</v>
      </c>
      <c r="D135" s="213"/>
      <c r="E135" s="213"/>
      <c r="F135" s="234" t="s">
        <v>2326</v>
      </c>
      <c r="G135" s="213"/>
      <c r="H135" s="213" t="s">
        <v>2360</v>
      </c>
      <c r="I135" s="213" t="s">
        <v>2322</v>
      </c>
      <c r="J135" s="213">
        <v>50</v>
      </c>
      <c r="K135" s="257"/>
    </row>
    <row r="136" spans="2:11" customFormat="1" ht="15" customHeight="1">
      <c r="B136" s="254"/>
      <c r="C136" s="213" t="s">
        <v>2347</v>
      </c>
      <c r="D136" s="213"/>
      <c r="E136" s="213"/>
      <c r="F136" s="234" t="s">
        <v>2326</v>
      </c>
      <c r="G136" s="213"/>
      <c r="H136" s="213" t="s">
        <v>2360</v>
      </c>
      <c r="I136" s="213" t="s">
        <v>2322</v>
      </c>
      <c r="J136" s="213">
        <v>50</v>
      </c>
      <c r="K136" s="257"/>
    </row>
    <row r="137" spans="2:11" customFormat="1" ht="15" customHeight="1">
      <c r="B137" s="254"/>
      <c r="C137" s="213" t="s">
        <v>2348</v>
      </c>
      <c r="D137" s="213"/>
      <c r="E137" s="213"/>
      <c r="F137" s="234" t="s">
        <v>2326</v>
      </c>
      <c r="G137" s="213"/>
      <c r="H137" s="213" t="s">
        <v>2373</v>
      </c>
      <c r="I137" s="213" t="s">
        <v>2322</v>
      </c>
      <c r="J137" s="213">
        <v>255</v>
      </c>
      <c r="K137" s="257"/>
    </row>
    <row r="138" spans="2:11" customFormat="1" ht="15" customHeight="1">
      <c r="B138" s="254"/>
      <c r="C138" s="213" t="s">
        <v>2350</v>
      </c>
      <c r="D138" s="213"/>
      <c r="E138" s="213"/>
      <c r="F138" s="234" t="s">
        <v>1883</v>
      </c>
      <c r="G138" s="213"/>
      <c r="H138" s="213" t="s">
        <v>2374</v>
      </c>
      <c r="I138" s="213" t="s">
        <v>2352</v>
      </c>
      <c r="J138" s="213"/>
      <c r="K138" s="257"/>
    </row>
    <row r="139" spans="2:11" customFormat="1" ht="15" customHeight="1">
      <c r="B139" s="254"/>
      <c r="C139" s="213" t="s">
        <v>2353</v>
      </c>
      <c r="D139" s="213"/>
      <c r="E139" s="213"/>
      <c r="F139" s="234" t="s">
        <v>1883</v>
      </c>
      <c r="G139" s="213"/>
      <c r="H139" s="213" t="s">
        <v>2375</v>
      </c>
      <c r="I139" s="213" t="s">
        <v>2355</v>
      </c>
      <c r="J139" s="213"/>
      <c r="K139" s="257"/>
    </row>
    <row r="140" spans="2:11" customFormat="1" ht="15" customHeight="1">
      <c r="B140" s="254"/>
      <c r="C140" s="213" t="s">
        <v>2356</v>
      </c>
      <c r="D140" s="213"/>
      <c r="E140" s="213"/>
      <c r="F140" s="234" t="s">
        <v>1883</v>
      </c>
      <c r="G140" s="213"/>
      <c r="H140" s="213" t="s">
        <v>2356</v>
      </c>
      <c r="I140" s="213" t="s">
        <v>2355</v>
      </c>
      <c r="J140" s="213"/>
      <c r="K140" s="257"/>
    </row>
    <row r="141" spans="2:11" customFormat="1" ht="15" customHeight="1">
      <c r="B141" s="254"/>
      <c r="C141" s="213" t="s">
        <v>42</v>
      </c>
      <c r="D141" s="213"/>
      <c r="E141" s="213"/>
      <c r="F141" s="234" t="s">
        <v>1883</v>
      </c>
      <c r="G141" s="213"/>
      <c r="H141" s="213" t="s">
        <v>2376</v>
      </c>
      <c r="I141" s="213" t="s">
        <v>2355</v>
      </c>
      <c r="J141" s="213"/>
      <c r="K141" s="257"/>
    </row>
    <row r="142" spans="2:11" customFormat="1" ht="15" customHeight="1">
      <c r="B142" s="254"/>
      <c r="C142" s="213" t="s">
        <v>2377</v>
      </c>
      <c r="D142" s="213"/>
      <c r="E142" s="213"/>
      <c r="F142" s="234" t="s">
        <v>1883</v>
      </c>
      <c r="G142" s="213"/>
      <c r="H142" s="213" t="s">
        <v>2378</v>
      </c>
      <c r="I142" s="213" t="s">
        <v>2355</v>
      </c>
      <c r="J142" s="213"/>
      <c r="K142" s="257"/>
    </row>
    <row r="143" spans="2:11" customFormat="1" ht="15" customHeight="1">
      <c r="B143" s="258"/>
      <c r="C143" s="259"/>
      <c r="D143" s="259"/>
      <c r="E143" s="259"/>
      <c r="F143" s="259"/>
      <c r="G143" s="259"/>
      <c r="H143" s="259"/>
      <c r="I143" s="259"/>
      <c r="J143" s="259"/>
      <c r="K143" s="260"/>
    </row>
    <row r="144" spans="2:11" customFormat="1" ht="18.75" customHeight="1">
      <c r="B144" s="245"/>
      <c r="C144" s="245"/>
      <c r="D144" s="245"/>
      <c r="E144" s="245"/>
      <c r="F144" s="246"/>
      <c r="G144" s="245"/>
      <c r="H144" s="245"/>
      <c r="I144" s="245"/>
      <c r="J144" s="245"/>
      <c r="K144" s="245"/>
    </row>
    <row r="145" spans="2:11" customFormat="1" ht="18.75" customHeight="1"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</row>
    <row r="146" spans="2:11" customFormat="1" ht="7.5" customHeight="1">
      <c r="B146" s="221"/>
      <c r="C146" s="222"/>
      <c r="D146" s="222"/>
      <c r="E146" s="222"/>
      <c r="F146" s="222"/>
      <c r="G146" s="222"/>
      <c r="H146" s="222"/>
      <c r="I146" s="222"/>
      <c r="J146" s="222"/>
      <c r="K146" s="223"/>
    </row>
    <row r="147" spans="2:11" customFormat="1" ht="45" customHeight="1">
      <c r="B147" s="224"/>
      <c r="C147" s="330" t="s">
        <v>2379</v>
      </c>
      <c r="D147" s="330"/>
      <c r="E147" s="330"/>
      <c r="F147" s="330"/>
      <c r="G147" s="330"/>
      <c r="H147" s="330"/>
      <c r="I147" s="330"/>
      <c r="J147" s="330"/>
      <c r="K147" s="225"/>
    </row>
    <row r="148" spans="2:11" customFormat="1" ht="17.25" customHeight="1">
      <c r="B148" s="224"/>
      <c r="C148" s="226" t="s">
        <v>2315</v>
      </c>
      <c r="D148" s="226"/>
      <c r="E148" s="226"/>
      <c r="F148" s="226" t="s">
        <v>2316</v>
      </c>
      <c r="G148" s="227"/>
      <c r="H148" s="226" t="s">
        <v>58</v>
      </c>
      <c r="I148" s="226" t="s">
        <v>61</v>
      </c>
      <c r="J148" s="226" t="s">
        <v>2317</v>
      </c>
      <c r="K148" s="225"/>
    </row>
    <row r="149" spans="2:11" customFormat="1" ht="17.25" customHeight="1">
      <c r="B149" s="224"/>
      <c r="C149" s="228" t="s">
        <v>2318</v>
      </c>
      <c r="D149" s="228"/>
      <c r="E149" s="228"/>
      <c r="F149" s="229" t="s">
        <v>2319</v>
      </c>
      <c r="G149" s="230"/>
      <c r="H149" s="228"/>
      <c r="I149" s="228"/>
      <c r="J149" s="228" t="s">
        <v>2320</v>
      </c>
      <c r="K149" s="225"/>
    </row>
    <row r="150" spans="2:11" customFormat="1" ht="5.25" customHeight="1">
      <c r="B150" s="236"/>
      <c r="C150" s="231"/>
      <c r="D150" s="231"/>
      <c r="E150" s="231"/>
      <c r="F150" s="231"/>
      <c r="G150" s="232"/>
      <c r="H150" s="231"/>
      <c r="I150" s="231"/>
      <c r="J150" s="231"/>
      <c r="K150" s="257"/>
    </row>
    <row r="151" spans="2:11" customFormat="1" ht="15" customHeight="1">
      <c r="B151" s="236"/>
      <c r="C151" s="261" t="s">
        <v>2323</v>
      </c>
      <c r="D151" s="213"/>
      <c r="E151" s="213"/>
      <c r="F151" s="262" t="s">
        <v>1883</v>
      </c>
      <c r="G151" s="213"/>
      <c r="H151" s="261" t="s">
        <v>2360</v>
      </c>
      <c r="I151" s="261" t="s">
        <v>2322</v>
      </c>
      <c r="J151" s="261">
        <v>120</v>
      </c>
      <c r="K151" s="257"/>
    </row>
    <row r="152" spans="2:11" customFormat="1" ht="15" customHeight="1">
      <c r="B152" s="236"/>
      <c r="C152" s="261" t="s">
        <v>2369</v>
      </c>
      <c r="D152" s="213"/>
      <c r="E152" s="213"/>
      <c r="F152" s="262" t="s">
        <v>1883</v>
      </c>
      <c r="G152" s="213"/>
      <c r="H152" s="261" t="s">
        <v>2380</v>
      </c>
      <c r="I152" s="261" t="s">
        <v>2322</v>
      </c>
      <c r="J152" s="261" t="s">
        <v>2371</v>
      </c>
      <c r="K152" s="257"/>
    </row>
    <row r="153" spans="2:11" customFormat="1" ht="15" customHeight="1">
      <c r="B153" s="236"/>
      <c r="C153" s="261" t="s">
        <v>88</v>
      </c>
      <c r="D153" s="213"/>
      <c r="E153" s="213"/>
      <c r="F153" s="262" t="s">
        <v>1883</v>
      </c>
      <c r="G153" s="213"/>
      <c r="H153" s="261" t="s">
        <v>2381</v>
      </c>
      <c r="I153" s="261" t="s">
        <v>2322</v>
      </c>
      <c r="J153" s="261" t="s">
        <v>2371</v>
      </c>
      <c r="K153" s="257"/>
    </row>
    <row r="154" spans="2:11" customFormat="1" ht="15" customHeight="1">
      <c r="B154" s="236"/>
      <c r="C154" s="261" t="s">
        <v>2325</v>
      </c>
      <c r="D154" s="213"/>
      <c r="E154" s="213"/>
      <c r="F154" s="262" t="s">
        <v>2326</v>
      </c>
      <c r="G154" s="213"/>
      <c r="H154" s="261" t="s">
        <v>2360</v>
      </c>
      <c r="I154" s="261" t="s">
        <v>2322</v>
      </c>
      <c r="J154" s="261">
        <v>50</v>
      </c>
      <c r="K154" s="257"/>
    </row>
    <row r="155" spans="2:11" customFormat="1" ht="15" customHeight="1">
      <c r="B155" s="236"/>
      <c r="C155" s="261" t="s">
        <v>2328</v>
      </c>
      <c r="D155" s="213"/>
      <c r="E155" s="213"/>
      <c r="F155" s="262" t="s">
        <v>1883</v>
      </c>
      <c r="G155" s="213"/>
      <c r="H155" s="261" t="s">
        <v>2360</v>
      </c>
      <c r="I155" s="261" t="s">
        <v>2330</v>
      </c>
      <c r="J155" s="261"/>
      <c r="K155" s="257"/>
    </row>
    <row r="156" spans="2:11" customFormat="1" ht="15" customHeight="1">
      <c r="B156" s="236"/>
      <c r="C156" s="261" t="s">
        <v>2339</v>
      </c>
      <c r="D156" s="213"/>
      <c r="E156" s="213"/>
      <c r="F156" s="262" t="s">
        <v>2326</v>
      </c>
      <c r="G156" s="213"/>
      <c r="H156" s="261" t="s">
        <v>2360</v>
      </c>
      <c r="I156" s="261" t="s">
        <v>2322</v>
      </c>
      <c r="J156" s="261">
        <v>50</v>
      </c>
      <c r="K156" s="257"/>
    </row>
    <row r="157" spans="2:11" customFormat="1" ht="15" customHeight="1">
      <c r="B157" s="236"/>
      <c r="C157" s="261" t="s">
        <v>2347</v>
      </c>
      <c r="D157" s="213"/>
      <c r="E157" s="213"/>
      <c r="F157" s="262" t="s">
        <v>2326</v>
      </c>
      <c r="G157" s="213"/>
      <c r="H157" s="261" t="s">
        <v>2360</v>
      </c>
      <c r="I157" s="261" t="s">
        <v>2322</v>
      </c>
      <c r="J157" s="261">
        <v>50</v>
      </c>
      <c r="K157" s="257"/>
    </row>
    <row r="158" spans="2:11" customFormat="1" ht="15" customHeight="1">
      <c r="B158" s="236"/>
      <c r="C158" s="261" t="s">
        <v>2345</v>
      </c>
      <c r="D158" s="213"/>
      <c r="E158" s="213"/>
      <c r="F158" s="262" t="s">
        <v>2326</v>
      </c>
      <c r="G158" s="213"/>
      <c r="H158" s="261" t="s">
        <v>2360</v>
      </c>
      <c r="I158" s="261" t="s">
        <v>2322</v>
      </c>
      <c r="J158" s="261">
        <v>50</v>
      </c>
      <c r="K158" s="257"/>
    </row>
    <row r="159" spans="2:11" customFormat="1" ht="15" customHeight="1">
      <c r="B159" s="236"/>
      <c r="C159" s="261" t="s">
        <v>176</v>
      </c>
      <c r="D159" s="213"/>
      <c r="E159" s="213"/>
      <c r="F159" s="262" t="s">
        <v>1883</v>
      </c>
      <c r="G159" s="213"/>
      <c r="H159" s="261" t="s">
        <v>2382</v>
      </c>
      <c r="I159" s="261" t="s">
        <v>2322</v>
      </c>
      <c r="J159" s="261" t="s">
        <v>2383</v>
      </c>
      <c r="K159" s="257"/>
    </row>
    <row r="160" spans="2:11" customFormat="1" ht="15" customHeight="1">
      <c r="B160" s="236"/>
      <c r="C160" s="261" t="s">
        <v>2384</v>
      </c>
      <c r="D160" s="213"/>
      <c r="E160" s="213"/>
      <c r="F160" s="262" t="s">
        <v>1883</v>
      </c>
      <c r="G160" s="213"/>
      <c r="H160" s="261" t="s">
        <v>2385</v>
      </c>
      <c r="I160" s="261" t="s">
        <v>2355</v>
      </c>
      <c r="J160" s="261"/>
      <c r="K160" s="257"/>
    </row>
    <row r="161" spans="2:11" customFormat="1" ht="15" customHeight="1">
      <c r="B161" s="263"/>
      <c r="C161" s="243"/>
      <c r="D161" s="243"/>
      <c r="E161" s="243"/>
      <c r="F161" s="243"/>
      <c r="G161" s="243"/>
      <c r="H161" s="243"/>
      <c r="I161" s="243"/>
      <c r="J161" s="243"/>
      <c r="K161" s="264"/>
    </row>
    <row r="162" spans="2:11" customFormat="1" ht="18.75" customHeight="1">
      <c r="B162" s="245"/>
      <c r="C162" s="255"/>
      <c r="D162" s="255"/>
      <c r="E162" s="255"/>
      <c r="F162" s="265"/>
      <c r="G162" s="255"/>
      <c r="H162" s="255"/>
      <c r="I162" s="255"/>
      <c r="J162" s="255"/>
      <c r="K162" s="245"/>
    </row>
    <row r="163" spans="2:11" customFormat="1" ht="18.75" customHeight="1"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</row>
    <row r="164" spans="2:11" customFormat="1" ht="7.5" customHeight="1">
      <c r="B164" s="202"/>
      <c r="C164" s="203"/>
      <c r="D164" s="203"/>
      <c r="E164" s="203"/>
      <c r="F164" s="203"/>
      <c r="G164" s="203"/>
      <c r="H164" s="203"/>
      <c r="I164" s="203"/>
      <c r="J164" s="203"/>
      <c r="K164" s="204"/>
    </row>
    <row r="165" spans="2:11" customFormat="1" ht="45" customHeight="1">
      <c r="B165" s="205"/>
      <c r="C165" s="328" t="s">
        <v>2386</v>
      </c>
      <c r="D165" s="328"/>
      <c r="E165" s="328"/>
      <c r="F165" s="328"/>
      <c r="G165" s="328"/>
      <c r="H165" s="328"/>
      <c r="I165" s="328"/>
      <c r="J165" s="328"/>
      <c r="K165" s="206"/>
    </row>
    <row r="166" spans="2:11" customFormat="1" ht="17.25" customHeight="1">
      <c r="B166" s="205"/>
      <c r="C166" s="226" t="s">
        <v>2315</v>
      </c>
      <c r="D166" s="226"/>
      <c r="E166" s="226"/>
      <c r="F166" s="226" t="s">
        <v>2316</v>
      </c>
      <c r="G166" s="266"/>
      <c r="H166" s="267" t="s">
        <v>58</v>
      </c>
      <c r="I166" s="267" t="s">
        <v>61</v>
      </c>
      <c r="J166" s="226" t="s">
        <v>2317</v>
      </c>
      <c r="K166" s="206"/>
    </row>
    <row r="167" spans="2:11" customFormat="1" ht="17.25" customHeight="1">
      <c r="B167" s="207"/>
      <c r="C167" s="228" t="s">
        <v>2318</v>
      </c>
      <c r="D167" s="228"/>
      <c r="E167" s="228"/>
      <c r="F167" s="229" t="s">
        <v>2319</v>
      </c>
      <c r="G167" s="268"/>
      <c r="H167" s="269"/>
      <c r="I167" s="269"/>
      <c r="J167" s="228" t="s">
        <v>2320</v>
      </c>
      <c r="K167" s="208"/>
    </row>
    <row r="168" spans="2:11" customFormat="1" ht="5.25" customHeight="1">
      <c r="B168" s="236"/>
      <c r="C168" s="231"/>
      <c r="D168" s="231"/>
      <c r="E168" s="231"/>
      <c r="F168" s="231"/>
      <c r="G168" s="232"/>
      <c r="H168" s="231"/>
      <c r="I168" s="231"/>
      <c r="J168" s="231"/>
      <c r="K168" s="257"/>
    </row>
    <row r="169" spans="2:11" customFormat="1" ht="15" customHeight="1">
      <c r="B169" s="236"/>
      <c r="C169" s="213" t="s">
        <v>2323</v>
      </c>
      <c r="D169" s="213"/>
      <c r="E169" s="213"/>
      <c r="F169" s="234" t="s">
        <v>1883</v>
      </c>
      <c r="G169" s="213"/>
      <c r="H169" s="213" t="s">
        <v>2360</v>
      </c>
      <c r="I169" s="213" t="s">
        <v>2322</v>
      </c>
      <c r="J169" s="213">
        <v>120</v>
      </c>
      <c r="K169" s="257"/>
    </row>
    <row r="170" spans="2:11" customFormat="1" ht="15" customHeight="1">
      <c r="B170" s="236"/>
      <c r="C170" s="213" t="s">
        <v>2369</v>
      </c>
      <c r="D170" s="213"/>
      <c r="E170" s="213"/>
      <c r="F170" s="234" t="s">
        <v>1883</v>
      </c>
      <c r="G170" s="213"/>
      <c r="H170" s="213" t="s">
        <v>2370</v>
      </c>
      <c r="I170" s="213" t="s">
        <v>2322</v>
      </c>
      <c r="J170" s="213" t="s">
        <v>2371</v>
      </c>
      <c r="K170" s="257"/>
    </row>
    <row r="171" spans="2:11" customFormat="1" ht="15" customHeight="1">
      <c r="B171" s="236"/>
      <c r="C171" s="213" t="s">
        <v>88</v>
      </c>
      <c r="D171" s="213"/>
      <c r="E171" s="213"/>
      <c r="F171" s="234" t="s">
        <v>1883</v>
      </c>
      <c r="G171" s="213"/>
      <c r="H171" s="213" t="s">
        <v>2387</v>
      </c>
      <c r="I171" s="213" t="s">
        <v>2322</v>
      </c>
      <c r="J171" s="213" t="s">
        <v>2371</v>
      </c>
      <c r="K171" s="257"/>
    </row>
    <row r="172" spans="2:11" customFormat="1" ht="15" customHeight="1">
      <c r="B172" s="236"/>
      <c r="C172" s="213" t="s">
        <v>2325</v>
      </c>
      <c r="D172" s="213"/>
      <c r="E172" s="213"/>
      <c r="F172" s="234" t="s">
        <v>2326</v>
      </c>
      <c r="G172" s="213"/>
      <c r="H172" s="213" t="s">
        <v>2387</v>
      </c>
      <c r="I172" s="213" t="s">
        <v>2322</v>
      </c>
      <c r="J172" s="213">
        <v>50</v>
      </c>
      <c r="K172" s="257"/>
    </row>
    <row r="173" spans="2:11" customFormat="1" ht="15" customHeight="1">
      <c r="B173" s="236"/>
      <c r="C173" s="213" t="s">
        <v>2328</v>
      </c>
      <c r="D173" s="213"/>
      <c r="E173" s="213"/>
      <c r="F173" s="234" t="s">
        <v>1883</v>
      </c>
      <c r="G173" s="213"/>
      <c r="H173" s="213" t="s">
        <v>2387</v>
      </c>
      <c r="I173" s="213" t="s">
        <v>2330</v>
      </c>
      <c r="J173" s="213"/>
      <c r="K173" s="257"/>
    </row>
    <row r="174" spans="2:11" customFormat="1" ht="15" customHeight="1">
      <c r="B174" s="236"/>
      <c r="C174" s="213" t="s">
        <v>2339</v>
      </c>
      <c r="D174" s="213"/>
      <c r="E174" s="213"/>
      <c r="F174" s="234" t="s">
        <v>2326</v>
      </c>
      <c r="G174" s="213"/>
      <c r="H174" s="213" t="s">
        <v>2387</v>
      </c>
      <c r="I174" s="213" t="s">
        <v>2322</v>
      </c>
      <c r="J174" s="213">
        <v>50</v>
      </c>
      <c r="K174" s="257"/>
    </row>
    <row r="175" spans="2:11" customFormat="1" ht="15" customHeight="1">
      <c r="B175" s="236"/>
      <c r="C175" s="213" t="s">
        <v>2347</v>
      </c>
      <c r="D175" s="213"/>
      <c r="E175" s="213"/>
      <c r="F175" s="234" t="s">
        <v>2326</v>
      </c>
      <c r="G175" s="213"/>
      <c r="H175" s="213" t="s">
        <v>2387</v>
      </c>
      <c r="I175" s="213" t="s">
        <v>2322</v>
      </c>
      <c r="J175" s="213">
        <v>50</v>
      </c>
      <c r="K175" s="257"/>
    </row>
    <row r="176" spans="2:11" customFormat="1" ht="15" customHeight="1">
      <c r="B176" s="236"/>
      <c r="C176" s="213" t="s">
        <v>2345</v>
      </c>
      <c r="D176" s="213"/>
      <c r="E176" s="213"/>
      <c r="F176" s="234" t="s">
        <v>2326</v>
      </c>
      <c r="G176" s="213"/>
      <c r="H176" s="213" t="s">
        <v>2387</v>
      </c>
      <c r="I176" s="213" t="s">
        <v>2322</v>
      </c>
      <c r="J176" s="213">
        <v>50</v>
      </c>
      <c r="K176" s="257"/>
    </row>
    <row r="177" spans="2:11" customFormat="1" ht="15" customHeight="1">
      <c r="B177" s="236"/>
      <c r="C177" s="213" t="s">
        <v>187</v>
      </c>
      <c r="D177" s="213"/>
      <c r="E177" s="213"/>
      <c r="F177" s="234" t="s">
        <v>1883</v>
      </c>
      <c r="G177" s="213"/>
      <c r="H177" s="213" t="s">
        <v>2388</v>
      </c>
      <c r="I177" s="213" t="s">
        <v>2389</v>
      </c>
      <c r="J177" s="213"/>
      <c r="K177" s="257"/>
    </row>
    <row r="178" spans="2:11" customFormat="1" ht="15" customHeight="1">
      <c r="B178" s="236"/>
      <c r="C178" s="213" t="s">
        <v>61</v>
      </c>
      <c r="D178" s="213"/>
      <c r="E178" s="213"/>
      <c r="F178" s="234" t="s">
        <v>1883</v>
      </c>
      <c r="G178" s="213"/>
      <c r="H178" s="213" t="s">
        <v>2390</v>
      </c>
      <c r="I178" s="213" t="s">
        <v>2391</v>
      </c>
      <c r="J178" s="213">
        <v>1</v>
      </c>
      <c r="K178" s="257"/>
    </row>
    <row r="179" spans="2:11" customFormat="1" ht="15" customHeight="1">
      <c r="B179" s="236"/>
      <c r="C179" s="213" t="s">
        <v>57</v>
      </c>
      <c r="D179" s="213"/>
      <c r="E179" s="213"/>
      <c r="F179" s="234" t="s">
        <v>1883</v>
      </c>
      <c r="G179" s="213"/>
      <c r="H179" s="213" t="s">
        <v>2392</v>
      </c>
      <c r="I179" s="213" t="s">
        <v>2322</v>
      </c>
      <c r="J179" s="213">
        <v>20</v>
      </c>
      <c r="K179" s="257"/>
    </row>
    <row r="180" spans="2:11" customFormat="1" ht="15" customHeight="1">
      <c r="B180" s="236"/>
      <c r="C180" s="213" t="s">
        <v>58</v>
      </c>
      <c r="D180" s="213"/>
      <c r="E180" s="213"/>
      <c r="F180" s="234" t="s">
        <v>1883</v>
      </c>
      <c r="G180" s="213"/>
      <c r="H180" s="213" t="s">
        <v>2393</v>
      </c>
      <c r="I180" s="213" t="s">
        <v>2322</v>
      </c>
      <c r="J180" s="213">
        <v>255</v>
      </c>
      <c r="K180" s="257"/>
    </row>
    <row r="181" spans="2:11" customFormat="1" ht="15" customHeight="1">
      <c r="B181" s="236"/>
      <c r="C181" s="213" t="s">
        <v>188</v>
      </c>
      <c r="D181" s="213"/>
      <c r="E181" s="213"/>
      <c r="F181" s="234" t="s">
        <v>1883</v>
      </c>
      <c r="G181" s="213"/>
      <c r="H181" s="213" t="s">
        <v>2285</v>
      </c>
      <c r="I181" s="213" t="s">
        <v>2322</v>
      </c>
      <c r="J181" s="213">
        <v>10</v>
      </c>
      <c r="K181" s="257"/>
    </row>
    <row r="182" spans="2:11" customFormat="1" ht="15" customHeight="1">
      <c r="B182" s="236"/>
      <c r="C182" s="213" t="s">
        <v>189</v>
      </c>
      <c r="D182" s="213"/>
      <c r="E182" s="213"/>
      <c r="F182" s="234" t="s">
        <v>1883</v>
      </c>
      <c r="G182" s="213"/>
      <c r="H182" s="213" t="s">
        <v>2394</v>
      </c>
      <c r="I182" s="213" t="s">
        <v>2355</v>
      </c>
      <c r="J182" s="213"/>
      <c r="K182" s="257"/>
    </row>
    <row r="183" spans="2:11" customFormat="1" ht="15" customHeight="1">
      <c r="B183" s="236"/>
      <c r="C183" s="213" t="s">
        <v>2395</v>
      </c>
      <c r="D183" s="213"/>
      <c r="E183" s="213"/>
      <c r="F183" s="234" t="s">
        <v>1883</v>
      </c>
      <c r="G183" s="213"/>
      <c r="H183" s="213" t="s">
        <v>2396</v>
      </c>
      <c r="I183" s="213" t="s">
        <v>2355</v>
      </c>
      <c r="J183" s="213"/>
      <c r="K183" s="257"/>
    </row>
    <row r="184" spans="2:11" customFormat="1" ht="15" customHeight="1">
      <c r="B184" s="236"/>
      <c r="C184" s="213" t="s">
        <v>2384</v>
      </c>
      <c r="D184" s="213"/>
      <c r="E184" s="213"/>
      <c r="F184" s="234" t="s">
        <v>1883</v>
      </c>
      <c r="G184" s="213"/>
      <c r="H184" s="213" t="s">
        <v>2397</v>
      </c>
      <c r="I184" s="213" t="s">
        <v>2355</v>
      </c>
      <c r="J184" s="213"/>
      <c r="K184" s="257"/>
    </row>
    <row r="185" spans="2:11" customFormat="1" ht="15" customHeight="1">
      <c r="B185" s="236"/>
      <c r="C185" s="213" t="s">
        <v>191</v>
      </c>
      <c r="D185" s="213"/>
      <c r="E185" s="213"/>
      <c r="F185" s="234" t="s">
        <v>2326</v>
      </c>
      <c r="G185" s="213"/>
      <c r="H185" s="213" t="s">
        <v>2398</v>
      </c>
      <c r="I185" s="213" t="s">
        <v>2322</v>
      </c>
      <c r="J185" s="213">
        <v>50</v>
      </c>
      <c r="K185" s="257"/>
    </row>
    <row r="186" spans="2:11" customFormat="1" ht="15" customHeight="1">
      <c r="B186" s="236"/>
      <c r="C186" s="213" t="s">
        <v>2399</v>
      </c>
      <c r="D186" s="213"/>
      <c r="E186" s="213"/>
      <c r="F186" s="234" t="s">
        <v>2326</v>
      </c>
      <c r="G186" s="213"/>
      <c r="H186" s="213" t="s">
        <v>2400</v>
      </c>
      <c r="I186" s="213" t="s">
        <v>2401</v>
      </c>
      <c r="J186" s="213"/>
      <c r="K186" s="257"/>
    </row>
    <row r="187" spans="2:11" customFormat="1" ht="15" customHeight="1">
      <c r="B187" s="236"/>
      <c r="C187" s="213" t="s">
        <v>2402</v>
      </c>
      <c r="D187" s="213"/>
      <c r="E187" s="213"/>
      <c r="F187" s="234" t="s">
        <v>2326</v>
      </c>
      <c r="G187" s="213"/>
      <c r="H187" s="213" t="s">
        <v>2403</v>
      </c>
      <c r="I187" s="213" t="s">
        <v>2401</v>
      </c>
      <c r="J187" s="213"/>
      <c r="K187" s="257"/>
    </row>
    <row r="188" spans="2:11" customFormat="1" ht="15" customHeight="1">
      <c r="B188" s="236"/>
      <c r="C188" s="213" t="s">
        <v>2404</v>
      </c>
      <c r="D188" s="213"/>
      <c r="E188" s="213"/>
      <c r="F188" s="234" t="s">
        <v>2326</v>
      </c>
      <c r="G188" s="213"/>
      <c r="H188" s="213" t="s">
        <v>2405</v>
      </c>
      <c r="I188" s="213" t="s">
        <v>2401</v>
      </c>
      <c r="J188" s="213"/>
      <c r="K188" s="257"/>
    </row>
    <row r="189" spans="2:11" customFormat="1" ht="15" customHeight="1">
      <c r="B189" s="236"/>
      <c r="C189" s="270" t="s">
        <v>2406</v>
      </c>
      <c r="D189" s="213"/>
      <c r="E189" s="213"/>
      <c r="F189" s="234" t="s">
        <v>2326</v>
      </c>
      <c r="G189" s="213"/>
      <c r="H189" s="213" t="s">
        <v>2407</v>
      </c>
      <c r="I189" s="213" t="s">
        <v>2408</v>
      </c>
      <c r="J189" s="271" t="s">
        <v>2409</v>
      </c>
      <c r="K189" s="257"/>
    </row>
    <row r="190" spans="2:11" customFormat="1" ht="15" customHeight="1">
      <c r="B190" s="236"/>
      <c r="C190" s="270" t="s">
        <v>46</v>
      </c>
      <c r="D190" s="213"/>
      <c r="E190" s="213"/>
      <c r="F190" s="234" t="s">
        <v>1883</v>
      </c>
      <c r="G190" s="213"/>
      <c r="H190" s="210" t="s">
        <v>2410</v>
      </c>
      <c r="I190" s="213" t="s">
        <v>2411</v>
      </c>
      <c r="J190" s="213"/>
      <c r="K190" s="257"/>
    </row>
    <row r="191" spans="2:11" customFormat="1" ht="15" customHeight="1">
      <c r="B191" s="236"/>
      <c r="C191" s="270" t="s">
        <v>2412</v>
      </c>
      <c r="D191" s="213"/>
      <c r="E191" s="213"/>
      <c r="F191" s="234" t="s">
        <v>1883</v>
      </c>
      <c r="G191" s="213"/>
      <c r="H191" s="213" t="s">
        <v>2413</v>
      </c>
      <c r="I191" s="213" t="s">
        <v>2355</v>
      </c>
      <c r="J191" s="213"/>
      <c r="K191" s="257"/>
    </row>
    <row r="192" spans="2:11" customFormat="1" ht="15" customHeight="1">
      <c r="B192" s="236"/>
      <c r="C192" s="270" t="s">
        <v>2414</v>
      </c>
      <c r="D192" s="213"/>
      <c r="E192" s="213"/>
      <c r="F192" s="234" t="s">
        <v>1883</v>
      </c>
      <c r="G192" s="213"/>
      <c r="H192" s="213" t="s">
        <v>2415</v>
      </c>
      <c r="I192" s="213" t="s">
        <v>2355</v>
      </c>
      <c r="J192" s="213"/>
      <c r="K192" s="257"/>
    </row>
    <row r="193" spans="2:11" customFormat="1" ht="15" customHeight="1">
      <c r="B193" s="236"/>
      <c r="C193" s="270" t="s">
        <v>2416</v>
      </c>
      <c r="D193" s="213"/>
      <c r="E193" s="213"/>
      <c r="F193" s="234" t="s">
        <v>2326</v>
      </c>
      <c r="G193" s="213"/>
      <c r="H193" s="213" t="s">
        <v>2417</v>
      </c>
      <c r="I193" s="213" t="s">
        <v>2355</v>
      </c>
      <c r="J193" s="213"/>
      <c r="K193" s="257"/>
    </row>
    <row r="194" spans="2:11" customFormat="1" ht="15" customHeight="1">
      <c r="B194" s="263"/>
      <c r="C194" s="272"/>
      <c r="D194" s="243"/>
      <c r="E194" s="243"/>
      <c r="F194" s="243"/>
      <c r="G194" s="243"/>
      <c r="H194" s="243"/>
      <c r="I194" s="243"/>
      <c r="J194" s="243"/>
      <c r="K194" s="264"/>
    </row>
    <row r="195" spans="2:11" customFormat="1" ht="18.75" customHeight="1">
      <c r="B195" s="245"/>
      <c r="C195" s="255"/>
      <c r="D195" s="255"/>
      <c r="E195" s="255"/>
      <c r="F195" s="265"/>
      <c r="G195" s="255"/>
      <c r="H195" s="255"/>
      <c r="I195" s="255"/>
      <c r="J195" s="255"/>
      <c r="K195" s="245"/>
    </row>
    <row r="196" spans="2:11" customFormat="1" ht="18.75" customHeight="1">
      <c r="B196" s="245"/>
      <c r="C196" s="255"/>
      <c r="D196" s="255"/>
      <c r="E196" s="255"/>
      <c r="F196" s="265"/>
      <c r="G196" s="255"/>
      <c r="H196" s="255"/>
      <c r="I196" s="255"/>
      <c r="J196" s="255"/>
      <c r="K196" s="245"/>
    </row>
    <row r="197" spans="2:11" customFormat="1" ht="18.75" customHeight="1">
      <c r="B197" s="220"/>
      <c r="C197" s="220"/>
      <c r="D197" s="220"/>
      <c r="E197" s="220"/>
      <c r="F197" s="220"/>
      <c r="G197" s="220"/>
      <c r="H197" s="220"/>
      <c r="I197" s="220"/>
      <c r="J197" s="220"/>
      <c r="K197" s="220"/>
    </row>
    <row r="198" spans="2:11" customFormat="1" ht="13.5">
      <c r="B198" s="202"/>
      <c r="C198" s="203"/>
      <c r="D198" s="203"/>
      <c r="E198" s="203"/>
      <c r="F198" s="203"/>
      <c r="G198" s="203"/>
      <c r="H198" s="203"/>
      <c r="I198" s="203"/>
      <c r="J198" s="203"/>
      <c r="K198" s="204"/>
    </row>
    <row r="199" spans="2:11" customFormat="1" ht="21">
      <c r="B199" s="205"/>
      <c r="C199" s="328" t="s">
        <v>2418</v>
      </c>
      <c r="D199" s="328"/>
      <c r="E199" s="328"/>
      <c r="F199" s="328"/>
      <c r="G199" s="328"/>
      <c r="H199" s="328"/>
      <c r="I199" s="328"/>
      <c r="J199" s="328"/>
      <c r="K199" s="206"/>
    </row>
    <row r="200" spans="2:11" customFormat="1" ht="25.5" customHeight="1">
      <c r="B200" s="205"/>
      <c r="C200" s="273" t="s">
        <v>2419</v>
      </c>
      <c r="D200" s="273"/>
      <c r="E200" s="273"/>
      <c r="F200" s="273" t="s">
        <v>2420</v>
      </c>
      <c r="G200" s="274"/>
      <c r="H200" s="334" t="s">
        <v>2421</v>
      </c>
      <c r="I200" s="334"/>
      <c r="J200" s="334"/>
      <c r="K200" s="206"/>
    </row>
    <row r="201" spans="2:11" customFormat="1" ht="5.25" customHeight="1">
      <c r="B201" s="236"/>
      <c r="C201" s="231"/>
      <c r="D201" s="231"/>
      <c r="E201" s="231"/>
      <c r="F201" s="231"/>
      <c r="G201" s="255"/>
      <c r="H201" s="231"/>
      <c r="I201" s="231"/>
      <c r="J201" s="231"/>
      <c r="K201" s="257"/>
    </row>
    <row r="202" spans="2:11" customFormat="1" ht="15" customHeight="1">
      <c r="B202" s="236"/>
      <c r="C202" s="213" t="s">
        <v>2411</v>
      </c>
      <c r="D202" s="213"/>
      <c r="E202" s="213"/>
      <c r="F202" s="234" t="s">
        <v>47</v>
      </c>
      <c r="G202" s="213"/>
      <c r="H202" s="333" t="s">
        <v>2422</v>
      </c>
      <c r="I202" s="333"/>
      <c r="J202" s="333"/>
      <c r="K202" s="257"/>
    </row>
    <row r="203" spans="2:11" customFormat="1" ht="15" customHeight="1">
      <c r="B203" s="236"/>
      <c r="C203" s="213"/>
      <c r="D203" s="213"/>
      <c r="E203" s="213"/>
      <c r="F203" s="234" t="s">
        <v>48</v>
      </c>
      <c r="G203" s="213"/>
      <c r="H203" s="333" t="s">
        <v>2423</v>
      </c>
      <c r="I203" s="333"/>
      <c r="J203" s="333"/>
      <c r="K203" s="257"/>
    </row>
    <row r="204" spans="2:11" customFormat="1" ht="15" customHeight="1">
      <c r="B204" s="236"/>
      <c r="C204" s="213"/>
      <c r="D204" s="213"/>
      <c r="E204" s="213"/>
      <c r="F204" s="234" t="s">
        <v>51</v>
      </c>
      <c r="G204" s="213"/>
      <c r="H204" s="333" t="s">
        <v>2424</v>
      </c>
      <c r="I204" s="333"/>
      <c r="J204" s="333"/>
      <c r="K204" s="257"/>
    </row>
    <row r="205" spans="2:11" customFormat="1" ht="15" customHeight="1">
      <c r="B205" s="236"/>
      <c r="C205" s="213"/>
      <c r="D205" s="213"/>
      <c r="E205" s="213"/>
      <c r="F205" s="234" t="s">
        <v>49</v>
      </c>
      <c r="G205" s="213"/>
      <c r="H205" s="333" t="s">
        <v>2425</v>
      </c>
      <c r="I205" s="333"/>
      <c r="J205" s="333"/>
      <c r="K205" s="257"/>
    </row>
    <row r="206" spans="2:11" customFormat="1" ht="15" customHeight="1">
      <c r="B206" s="236"/>
      <c r="C206" s="213"/>
      <c r="D206" s="213"/>
      <c r="E206" s="213"/>
      <c r="F206" s="234" t="s">
        <v>50</v>
      </c>
      <c r="G206" s="213"/>
      <c r="H206" s="333" t="s">
        <v>2426</v>
      </c>
      <c r="I206" s="333"/>
      <c r="J206" s="333"/>
      <c r="K206" s="257"/>
    </row>
    <row r="207" spans="2:11" customFormat="1" ht="15" customHeight="1">
      <c r="B207" s="236"/>
      <c r="C207" s="213"/>
      <c r="D207" s="213"/>
      <c r="E207" s="213"/>
      <c r="F207" s="234"/>
      <c r="G207" s="213"/>
      <c r="H207" s="213"/>
      <c r="I207" s="213"/>
      <c r="J207" s="213"/>
      <c r="K207" s="257"/>
    </row>
    <row r="208" spans="2:11" customFormat="1" ht="15" customHeight="1">
      <c r="B208" s="236"/>
      <c r="C208" s="213" t="s">
        <v>2367</v>
      </c>
      <c r="D208" s="213"/>
      <c r="E208" s="213"/>
      <c r="F208" s="234" t="s">
        <v>82</v>
      </c>
      <c r="G208" s="213"/>
      <c r="H208" s="333" t="s">
        <v>2427</v>
      </c>
      <c r="I208" s="333"/>
      <c r="J208" s="333"/>
      <c r="K208" s="257"/>
    </row>
    <row r="209" spans="2:11" customFormat="1" ht="15" customHeight="1">
      <c r="B209" s="236"/>
      <c r="C209" s="213"/>
      <c r="D209" s="213"/>
      <c r="E209" s="213"/>
      <c r="F209" s="234" t="s">
        <v>2264</v>
      </c>
      <c r="G209" s="213"/>
      <c r="H209" s="333" t="s">
        <v>2265</v>
      </c>
      <c r="I209" s="333"/>
      <c r="J209" s="333"/>
      <c r="K209" s="257"/>
    </row>
    <row r="210" spans="2:11" customFormat="1" ht="15" customHeight="1">
      <c r="B210" s="236"/>
      <c r="C210" s="213"/>
      <c r="D210" s="213"/>
      <c r="E210" s="213"/>
      <c r="F210" s="234" t="s">
        <v>2262</v>
      </c>
      <c r="G210" s="213"/>
      <c r="H210" s="333" t="s">
        <v>2428</v>
      </c>
      <c r="I210" s="333"/>
      <c r="J210" s="333"/>
      <c r="K210" s="257"/>
    </row>
    <row r="211" spans="2:11" customFormat="1" ht="15" customHeight="1">
      <c r="B211" s="275"/>
      <c r="C211" s="213"/>
      <c r="D211" s="213"/>
      <c r="E211" s="213"/>
      <c r="F211" s="234" t="s">
        <v>2266</v>
      </c>
      <c r="G211" s="270"/>
      <c r="H211" s="332" t="s">
        <v>2267</v>
      </c>
      <c r="I211" s="332"/>
      <c r="J211" s="332"/>
      <c r="K211" s="276"/>
    </row>
    <row r="212" spans="2:11" customFormat="1" ht="15" customHeight="1">
      <c r="B212" s="275"/>
      <c r="C212" s="213"/>
      <c r="D212" s="213"/>
      <c r="E212" s="213"/>
      <c r="F212" s="234" t="s">
        <v>2268</v>
      </c>
      <c r="G212" s="270"/>
      <c r="H212" s="332" t="s">
        <v>2137</v>
      </c>
      <c r="I212" s="332"/>
      <c r="J212" s="332"/>
      <c r="K212" s="276"/>
    </row>
    <row r="213" spans="2:11" customFormat="1" ht="15" customHeight="1">
      <c r="B213" s="275"/>
      <c r="C213" s="213"/>
      <c r="D213" s="213"/>
      <c r="E213" s="213"/>
      <c r="F213" s="234"/>
      <c r="G213" s="270"/>
      <c r="H213" s="261"/>
      <c r="I213" s="261"/>
      <c r="J213" s="261"/>
      <c r="K213" s="276"/>
    </row>
    <row r="214" spans="2:11" customFormat="1" ht="15" customHeight="1">
      <c r="B214" s="275"/>
      <c r="C214" s="213" t="s">
        <v>2391</v>
      </c>
      <c r="D214" s="213"/>
      <c r="E214" s="213"/>
      <c r="F214" s="234">
        <v>1</v>
      </c>
      <c r="G214" s="270"/>
      <c r="H214" s="332" t="s">
        <v>2429</v>
      </c>
      <c r="I214" s="332"/>
      <c r="J214" s="332"/>
      <c r="K214" s="276"/>
    </row>
    <row r="215" spans="2:11" customFormat="1" ht="15" customHeight="1">
      <c r="B215" s="275"/>
      <c r="C215" s="213"/>
      <c r="D215" s="213"/>
      <c r="E215" s="213"/>
      <c r="F215" s="234">
        <v>2</v>
      </c>
      <c r="G215" s="270"/>
      <c r="H215" s="332" t="s">
        <v>2430</v>
      </c>
      <c r="I215" s="332"/>
      <c r="J215" s="332"/>
      <c r="K215" s="276"/>
    </row>
    <row r="216" spans="2:11" customFormat="1" ht="15" customHeight="1">
      <c r="B216" s="275"/>
      <c r="C216" s="213"/>
      <c r="D216" s="213"/>
      <c r="E216" s="213"/>
      <c r="F216" s="234">
        <v>3</v>
      </c>
      <c r="G216" s="270"/>
      <c r="H216" s="332" t="s">
        <v>2431</v>
      </c>
      <c r="I216" s="332"/>
      <c r="J216" s="332"/>
      <c r="K216" s="276"/>
    </row>
    <row r="217" spans="2:11" customFormat="1" ht="15" customHeight="1">
      <c r="B217" s="275"/>
      <c r="C217" s="213"/>
      <c r="D217" s="213"/>
      <c r="E217" s="213"/>
      <c r="F217" s="234">
        <v>4</v>
      </c>
      <c r="G217" s="270"/>
      <c r="H217" s="332" t="s">
        <v>2432</v>
      </c>
      <c r="I217" s="332"/>
      <c r="J217" s="332"/>
      <c r="K217" s="276"/>
    </row>
    <row r="218" spans="2:11" customFormat="1" ht="12.75" customHeight="1">
      <c r="B218" s="277"/>
      <c r="C218" s="278"/>
      <c r="D218" s="278"/>
      <c r="E218" s="278"/>
      <c r="F218" s="278"/>
      <c r="G218" s="278"/>
      <c r="H218" s="278"/>
      <c r="I218" s="278"/>
      <c r="J218" s="278"/>
      <c r="K218" s="279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172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610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ROUND(J97,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ROUND((SUM(BE97:BE249)),  2)</f>
        <v>0</v>
      </c>
      <c r="I37" s="94">
        <v>0.21</v>
      </c>
      <c r="J37" s="82">
        <f>ROUND(((SUM(BE97:BE249))*I37),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ROUND((SUM(BF97:BF249)),  2)</f>
        <v>0</v>
      </c>
      <c r="I38" s="94">
        <v>0.15</v>
      </c>
      <c r="J38" s="82">
        <f>ROUND(((SUM(BF97:BF249))*I38),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ROUND((SUM(BG97:BG249)),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ROUND((SUM(BH97:BH249)),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ROUND((SUM(BI97:BI249)),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172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101.2 - Komunikace vozidlové - obruby, kryt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J97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J98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J99</f>
        <v>0</v>
      </c>
      <c r="L69" s="108"/>
    </row>
    <row r="70" spans="2:47" s="9" customFormat="1" ht="19.899999999999999" customHeight="1">
      <c r="B70" s="108"/>
      <c r="D70" s="109" t="s">
        <v>181</v>
      </c>
      <c r="E70" s="110"/>
      <c r="F70" s="110"/>
      <c r="G70" s="110"/>
      <c r="H70" s="110"/>
      <c r="I70" s="110"/>
      <c r="J70" s="111">
        <f>J129</f>
        <v>0</v>
      </c>
      <c r="L70" s="108"/>
    </row>
    <row r="71" spans="2:47" s="9" customFormat="1" ht="19.899999999999999" customHeight="1">
      <c r="B71" s="108"/>
      <c r="D71" s="109" t="s">
        <v>611</v>
      </c>
      <c r="E71" s="110"/>
      <c r="F71" s="110"/>
      <c r="G71" s="110"/>
      <c r="H71" s="110"/>
      <c r="I71" s="110"/>
      <c r="J71" s="111">
        <f>J162</f>
        <v>0</v>
      </c>
      <c r="L71" s="108"/>
    </row>
    <row r="72" spans="2:47" s="9" customFormat="1" ht="19.899999999999999" customHeight="1">
      <c r="B72" s="108"/>
      <c r="D72" s="109" t="s">
        <v>184</v>
      </c>
      <c r="E72" s="110"/>
      <c r="F72" s="110"/>
      <c r="G72" s="110"/>
      <c r="H72" s="110"/>
      <c r="I72" s="110"/>
      <c r="J72" s="111">
        <f>J231</f>
        <v>0</v>
      </c>
      <c r="L72" s="108"/>
    </row>
    <row r="73" spans="2:47" s="9" customFormat="1" ht="19.899999999999999" customHeight="1">
      <c r="B73" s="108"/>
      <c r="D73" s="109" t="s">
        <v>185</v>
      </c>
      <c r="E73" s="110"/>
      <c r="F73" s="110"/>
      <c r="G73" s="110"/>
      <c r="H73" s="110"/>
      <c r="I73" s="110"/>
      <c r="J73" s="111">
        <f>J247</f>
        <v>0</v>
      </c>
      <c r="L73" s="108"/>
    </row>
    <row r="74" spans="2:47" s="1" customFormat="1" ht="21.75" customHeight="1">
      <c r="B74" s="33"/>
      <c r="L74" s="33"/>
    </row>
    <row r="75" spans="2:47" s="1" customFormat="1" ht="6.95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47" s="1" customFormat="1" ht="6.95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47" s="1" customFormat="1" ht="24.95" customHeight="1">
      <c r="B80" s="33"/>
      <c r="C80" s="22" t="s">
        <v>186</v>
      </c>
      <c r="L80" s="33"/>
    </row>
    <row r="81" spans="2:20" s="1" customFormat="1" ht="6.95" customHeight="1">
      <c r="B81" s="33"/>
      <c r="L81" s="33"/>
    </row>
    <row r="82" spans="2:20" s="1" customFormat="1" ht="12" customHeight="1">
      <c r="B82" s="33"/>
      <c r="C82" s="28" t="s">
        <v>17</v>
      </c>
      <c r="L82" s="33"/>
    </row>
    <row r="83" spans="2:20" s="1" customFormat="1" ht="16.5" customHeight="1">
      <c r="B83" s="33"/>
      <c r="E83" s="323" t="str">
        <f>E7</f>
        <v>H-blok - výstavba BD v areálu bývalého Moravolenu Hanušovice</v>
      </c>
      <c r="F83" s="324"/>
      <c r="G83" s="324"/>
      <c r="H83" s="324"/>
      <c r="L83" s="33"/>
    </row>
    <row r="84" spans="2:20" ht="12" customHeight="1">
      <c r="B84" s="21"/>
      <c r="C84" s="28" t="s">
        <v>169</v>
      </c>
      <c r="L84" s="21"/>
    </row>
    <row r="85" spans="2:20" ht="16.5" customHeight="1">
      <c r="B85" s="21"/>
      <c r="E85" s="323" t="s">
        <v>170</v>
      </c>
      <c r="F85" s="288"/>
      <c r="G85" s="288"/>
      <c r="H85" s="288"/>
      <c r="L85" s="21"/>
    </row>
    <row r="86" spans="2:20" ht="12" customHeight="1">
      <c r="B86" s="21"/>
      <c r="C86" s="28" t="s">
        <v>171</v>
      </c>
      <c r="L86" s="21"/>
    </row>
    <row r="87" spans="2:20" s="1" customFormat="1" ht="16.5" customHeight="1">
      <c r="B87" s="33"/>
      <c r="E87" s="307" t="s">
        <v>172</v>
      </c>
      <c r="F87" s="325"/>
      <c r="G87" s="325"/>
      <c r="H87" s="325"/>
      <c r="L87" s="33"/>
    </row>
    <row r="88" spans="2:20" s="1" customFormat="1" ht="12" customHeight="1">
      <c r="B88" s="33"/>
      <c r="C88" s="28" t="s">
        <v>173</v>
      </c>
      <c r="L88" s="33"/>
    </row>
    <row r="89" spans="2:20" s="1" customFormat="1" ht="16.5" customHeight="1">
      <c r="B89" s="33"/>
      <c r="E89" s="319" t="str">
        <f>E13</f>
        <v>101.2 - Komunikace vozidlové - obruby, kryt</v>
      </c>
      <c r="F89" s="325"/>
      <c r="G89" s="325"/>
      <c r="H89" s="325"/>
      <c r="L89" s="33"/>
    </row>
    <row r="90" spans="2:20" s="1" customFormat="1" ht="6.95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F16</f>
        <v>k.ú. Hanušovice</v>
      </c>
      <c r="I91" s="28" t="s">
        <v>23</v>
      </c>
      <c r="J91" s="50" t="str">
        <f>IF(J16="","",J16)</f>
        <v>10. 6. 2022</v>
      </c>
      <c r="L91" s="33"/>
    </row>
    <row r="92" spans="2:20" s="1" customFormat="1" ht="6.95" customHeight="1">
      <c r="B92" s="33"/>
      <c r="L92" s="33"/>
    </row>
    <row r="93" spans="2:20" s="1" customFormat="1" ht="15.2" customHeight="1">
      <c r="B93" s="33"/>
      <c r="C93" s="28" t="s">
        <v>25</v>
      </c>
      <c r="F93" s="26" t="str">
        <f>E19</f>
        <v>Město Hanušovice</v>
      </c>
      <c r="I93" s="28" t="s">
        <v>33</v>
      </c>
      <c r="J93" s="31" t="str">
        <f>E25</f>
        <v>Cekr CZ s.r.o.</v>
      </c>
      <c r="L93" s="33"/>
    </row>
    <row r="94" spans="2:20" s="1" customFormat="1" ht="25.7" customHeight="1">
      <c r="B94" s="33"/>
      <c r="C94" s="28" t="s">
        <v>31</v>
      </c>
      <c r="F94" s="26" t="str">
        <f>IF(E22="","",E22)</f>
        <v>Vyplň údaj</v>
      </c>
      <c r="I94" s="28" t="s">
        <v>38</v>
      </c>
      <c r="J94" s="31" t="str">
        <f>E28</f>
        <v>Jan Zamykal, CS ÚRS 2022 01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12"/>
      <c r="C96" s="113" t="s">
        <v>187</v>
      </c>
      <c r="D96" s="114" t="s">
        <v>61</v>
      </c>
      <c r="E96" s="114" t="s">
        <v>57</v>
      </c>
      <c r="F96" s="114" t="s">
        <v>58</v>
      </c>
      <c r="G96" s="114" t="s">
        <v>188</v>
      </c>
      <c r="H96" s="114" t="s">
        <v>189</v>
      </c>
      <c r="I96" s="114" t="s">
        <v>190</v>
      </c>
      <c r="J96" s="114" t="s">
        <v>177</v>
      </c>
      <c r="K96" s="115" t="s">
        <v>191</v>
      </c>
      <c r="L96" s="112"/>
      <c r="M96" s="56" t="s">
        <v>3</v>
      </c>
      <c r="N96" s="57" t="s">
        <v>46</v>
      </c>
      <c r="O96" s="57" t="s">
        <v>192</v>
      </c>
      <c r="P96" s="57" t="s">
        <v>193</v>
      </c>
      <c r="Q96" s="57" t="s">
        <v>194</v>
      </c>
      <c r="R96" s="57" t="s">
        <v>195</v>
      </c>
      <c r="S96" s="57" t="s">
        <v>196</v>
      </c>
      <c r="T96" s="58" t="s">
        <v>197</v>
      </c>
    </row>
    <row r="97" spans="2:65" s="1" customFormat="1" ht="22.9" customHeight="1">
      <c r="B97" s="33"/>
      <c r="C97" s="61" t="s">
        <v>198</v>
      </c>
      <c r="J97" s="116">
        <f>BK97</f>
        <v>0</v>
      </c>
      <c r="L97" s="33"/>
      <c r="M97" s="59"/>
      <c r="N97" s="51"/>
      <c r="O97" s="51"/>
      <c r="P97" s="117">
        <f>P98</f>
        <v>0</v>
      </c>
      <c r="Q97" s="51"/>
      <c r="R97" s="117">
        <f>R98</f>
        <v>649.77961734999997</v>
      </c>
      <c r="S97" s="51"/>
      <c r="T97" s="118">
        <f>T98</f>
        <v>12.96</v>
      </c>
      <c r="AT97" s="18" t="s">
        <v>75</v>
      </c>
      <c r="AU97" s="18" t="s">
        <v>178</v>
      </c>
      <c r="BK97" s="119">
        <f>BK98</f>
        <v>0</v>
      </c>
    </row>
    <row r="98" spans="2:65" s="11" customFormat="1" ht="25.9" customHeight="1">
      <c r="B98" s="120"/>
      <c r="D98" s="121" t="s">
        <v>75</v>
      </c>
      <c r="E98" s="122" t="s">
        <v>199</v>
      </c>
      <c r="F98" s="122" t="s">
        <v>200</v>
      </c>
      <c r="I98" s="123"/>
      <c r="J98" s="124">
        <f>BK98</f>
        <v>0</v>
      </c>
      <c r="L98" s="120"/>
      <c r="M98" s="125"/>
      <c r="P98" s="126">
        <f>P99+P129+P162+P231+P247</f>
        <v>0</v>
      </c>
      <c r="R98" s="126">
        <f>R99+R129+R162+R231+R247</f>
        <v>649.77961734999997</v>
      </c>
      <c r="T98" s="127">
        <f>T99+T129+T162+T231+T247</f>
        <v>12.96</v>
      </c>
      <c r="AR98" s="121" t="s">
        <v>83</v>
      </c>
      <c r="AT98" s="128" t="s">
        <v>75</v>
      </c>
      <c r="AU98" s="128" t="s">
        <v>76</v>
      </c>
      <c r="AY98" s="121" t="s">
        <v>201</v>
      </c>
      <c r="BK98" s="129">
        <f>BK99+BK129+BK162+BK231+BK247</f>
        <v>0</v>
      </c>
    </row>
    <row r="99" spans="2:65" s="11" customFormat="1" ht="22.9" customHeight="1">
      <c r="B99" s="120"/>
      <c r="D99" s="121" t="s">
        <v>75</v>
      </c>
      <c r="E99" s="130" t="s">
        <v>83</v>
      </c>
      <c r="F99" s="130" t="s">
        <v>157</v>
      </c>
      <c r="I99" s="123"/>
      <c r="J99" s="131">
        <f>BK99</f>
        <v>0</v>
      </c>
      <c r="L99" s="120"/>
      <c r="M99" s="125"/>
      <c r="P99" s="126">
        <f>SUM(P100:P128)</f>
        <v>0</v>
      </c>
      <c r="R99" s="126">
        <f>SUM(R100:R128)</f>
        <v>4.8000000000000004E-3</v>
      </c>
      <c r="T99" s="127">
        <f>SUM(T100:T128)</f>
        <v>11.040000000000001</v>
      </c>
      <c r="AR99" s="121" t="s">
        <v>83</v>
      </c>
      <c r="AT99" s="128" t="s">
        <v>75</v>
      </c>
      <c r="AU99" s="128" t="s">
        <v>83</v>
      </c>
      <c r="AY99" s="121" t="s">
        <v>201</v>
      </c>
      <c r="BK99" s="129">
        <f>SUM(BK100:BK128)</f>
        <v>0</v>
      </c>
    </row>
    <row r="100" spans="2:65" s="1" customFormat="1" ht="24.2" customHeight="1">
      <c r="B100" s="132"/>
      <c r="C100" s="133" t="s">
        <v>83</v>
      </c>
      <c r="D100" s="133" t="s">
        <v>202</v>
      </c>
      <c r="E100" s="134" t="s">
        <v>612</v>
      </c>
      <c r="F100" s="135" t="s">
        <v>613</v>
      </c>
      <c r="G100" s="136" t="s">
        <v>205</v>
      </c>
      <c r="H100" s="137">
        <v>96</v>
      </c>
      <c r="I100" s="138"/>
      <c r="J100" s="139">
        <f>ROUND(I100*H100,2)</f>
        <v>0</v>
      </c>
      <c r="K100" s="135" t="s">
        <v>206</v>
      </c>
      <c r="L100" s="33"/>
      <c r="M100" s="140" t="s">
        <v>3</v>
      </c>
      <c r="N100" s="141" t="s">
        <v>47</v>
      </c>
      <c r="P100" s="142">
        <f>O100*H100</f>
        <v>0</v>
      </c>
      <c r="Q100" s="142">
        <v>5.0000000000000002E-5</v>
      </c>
      <c r="R100" s="142">
        <f>Q100*H100</f>
        <v>4.8000000000000004E-3</v>
      </c>
      <c r="S100" s="142">
        <v>0.115</v>
      </c>
      <c r="T100" s="143">
        <f>S100*H100</f>
        <v>11.040000000000001</v>
      </c>
      <c r="AR100" s="144" t="s">
        <v>207</v>
      </c>
      <c r="AT100" s="144" t="s">
        <v>202</v>
      </c>
      <c r="AU100" s="144" t="s">
        <v>85</v>
      </c>
      <c r="AY100" s="18" t="s">
        <v>201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83</v>
      </c>
      <c r="BK100" s="145">
        <f>ROUND(I100*H100,2)</f>
        <v>0</v>
      </c>
      <c r="BL100" s="18" t="s">
        <v>207</v>
      </c>
      <c r="BM100" s="144" t="s">
        <v>614</v>
      </c>
    </row>
    <row r="101" spans="2:65" s="1" customFormat="1">
      <c r="B101" s="33"/>
      <c r="D101" s="146" t="s">
        <v>209</v>
      </c>
      <c r="F101" s="147" t="s">
        <v>615</v>
      </c>
      <c r="I101" s="148"/>
      <c r="L101" s="33"/>
      <c r="M101" s="149"/>
      <c r="T101" s="53"/>
      <c r="AT101" s="18" t="s">
        <v>209</v>
      </c>
      <c r="AU101" s="18" t="s">
        <v>85</v>
      </c>
    </row>
    <row r="102" spans="2:65" s="12" customFormat="1">
      <c r="B102" s="150"/>
      <c r="D102" s="151" t="s">
        <v>211</v>
      </c>
      <c r="E102" s="152" t="s">
        <v>3</v>
      </c>
      <c r="F102" s="153" t="s">
        <v>616</v>
      </c>
      <c r="H102" s="152" t="s">
        <v>3</v>
      </c>
      <c r="I102" s="154"/>
      <c r="L102" s="150"/>
      <c r="M102" s="155"/>
      <c r="T102" s="156"/>
      <c r="AT102" s="152" t="s">
        <v>211</v>
      </c>
      <c r="AU102" s="152" t="s">
        <v>85</v>
      </c>
      <c r="AV102" s="12" t="s">
        <v>83</v>
      </c>
      <c r="AW102" s="12" t="s">
        <v>37</v>
      </c>
      <c r="AX102" s="12" t="s">
        <v>76</v>
      </c>
      <c r="AY102" s="152" t="s">
        <v>201</v>
      </c>
    </row>
    <row r="103" spans="2:65" s="12" customFormat="1">
      <c r="B103" s="150"/>
      <c r="D103" s="151" t="s">
        <v>211</v>
      </c>
      <c r="E103" s="152" t="s">
        <v>3</v>
      </c>
      <c r="F103" s="153" t="s">
        <v>245</v>
      </c>
      <c r="H103" s="152" t="s">
        <v>3</v>
      </c>
      <c r="I103" s="154"/>
      <c r="L103" s="150"/>
      <c r="M103" s="155"/>
      <c r="T103" s="156"/>
      <c r="AT103" s="152" t="s">
        <v>211</v>
      </c>
      <c r="AU103" s="152" t="s">
        <v>85</v>
      </c>
      <c r="AV103" s="12" t="s">
        <v>83</v>
      </c>
      <c r="AW103" s="12" t="s">
        <v>37</v>
      </c>
      <c r="AX103" s="12" t="s">
        <v>76</v>
      </c>
      <c r="AY103" s="152" t="s">
        <v>201</v>
      </c>
    </row>
    <row r="104" spans="2:65" s="13" customFormat="1">
      <c r="B104" s="157"/>
      <c r="D104" s="151" t="s">
        <v>211</v>
      </c>
      <c r="E104" s="158" t="s">
        <v>3</v>
      </c>
      <c r="F104" s="159" t="s">
        <v>617</v>
      </c>
      <c r="H104" s="160">
        <v>96</v>
      </c>
      <c r="I104" s="161"/>
      <c r="L104" s="157"/>
      <c r="M104" s="162"/>
      <c r="T104" s="163"/>
      <c r="AT104" s="158" t="s">
        <v>211</v>
      </c>
      <c r="AU104" s="158" t="s">
        <v>85</v>
      </c>
      <c r="AV104" s="13" t="s">
        <v>85</v>
      </c>
      <c r="AW104" s="13" t="s">
        <v>37</v>
      </c>
      <c r="AX104" s="13" t="s">
        <v>76</v>
      </c>
      <c r="AY104" s="158" t="s">
        <v>201</v>
      </c>
    </row>
    <row r="105" spans="2:65" s="14" customFormat="1">
      <c r="B105" s="164"/>
      <c r="D105" s="151" t="s">
        <v>211</v>
      </c>
      <c r="E105" s="165" t="s">
        <v>3</v>
      </c>
      <c r="F105" s="166" t="s">
        <v>214</v>
      </c>
      <c r="H105" s="167">
        <v>96</v>
      </c>
      <c r="I105" s="168"/>
      <c r="L105" s="164"/>
      <c r="M105" s="169"/>
      <c r="T105" s="170"/>
      <c r="AT105" s="165" t="s">
        <v>211</v>
      </c>
      <c r="AU105" s="165" t="s">
        <v>85</v>
      </c>
      <c r="AV105" s="14" t="s">
        <v>207</v>
      </c>
      <c r="AW105" s="14" t="s">
        <v>37</v>
      </c>
      <c r="AX105" s="14" t="s">
        <v>83</v>
      </c>
      <c r="AY105" s="165" t="s">
        <v>201</v>
      </c>
    </row>
    <row r="106" spans="2:65" s="1" customFormat="1" ht="37.9" customHeight="1">
      <c r="B106" s="132"/>
      <c r="C106" s="133" t="s">
        <v>85</v>
      </c>
      <c r="D106" s="133" t="s">
        <v>202</v>
      </c>
      <c r="E106" s="134" t="s">
        <v>248</v>
      </c>
      <c r="F106" s="135" t="s">
        <v>249</v>
      </c>
      <c r="G106" s="136" t="s">
        <v>217</v>
      </c>
      <c r="H106" s="137">
        <v>492.08199999999999</v>
      </c>
      <c r="I106" s="138"/>
      <c r="J106" s="139">
        <f>ROUND(I106*H106,2)</f>
        <v>0</v>
      </c>
      <c r="K106" s="135" t="s">
        <v>206</v>
      </c>
      <c r="L106" s="33"/>
      <c r="M106" s="140" t="s">
        <v>3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207</v>
      </c>
      <c r="AT106" s="144" t="s">
        <v>202</v>
      </c>
      <c r="AU106" s="144" t="s">
        <v>85</v>
      </c>
      <c r="AY106" s="18" t="s">
        <v>201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207</v>
      </c>
      <c r="BM106" s="144" t="s">
        <v>618</v>
      </c>
    </row>
    <row r="107" spans="2:65" s="1" customFormat="1">
      <c r="B107" s="33"/>
      <c r="D107" s="146" t="s">
        <v>209</v>
      </c>
      <c r="F107" s="147" t="s">
        <v>251</v>
      </c>
      <c r="I107" s="148"/>
      <c r="L107" s="33"/>
      <c r="M107" s="149"/>
      <c r="T107" s="53"/>
      <c r="AT107" s="18" t="s">
        <v>209</v>
      </c>
      <c r="AU107" s="18" t="s">
        <v>85</v>
      </c>
    </row>
    <row r="108" spans="2:65" s="12" customFormat="1">
      <c r="B108" s="150"/>
      <c r="D108" s="151" t="s">
        <v>211</v>
      </c>
      <c r="E108" s="152" t="s">
        <v>3</v>
      </c>
      <c r="F108" s="153" t="s">
        <v>619</v>
      </c>
      <c r="H108" s="152" t="s">
        <v>3</v>
      </c>
      <c r="I108" s="154"/>
      <c r="L108" s="150"/>
      <c r="M108" s="155"/>
      <c r="T108" s="156"/>
      <c r="AT108" s="152" t="s">
        <v>211</v>
      </c>
      <c r="AU108" s="152" t="s">
        <v>85</v>
      </c>
      <c r="AV108" s="12" t="s">
        <v>83</v>
      </c>
      <c r="AW108" s="12" t="s">
        <v>37</v>
      </c>
      <c r="AX108" s="12" t="s">
        <v>76</v>
      </c>
      <c r="AY108" s="152" t="s">
        <v>201</v>
      </c>
    </row>
    <row r="109" spans="2:65" s="13" customFormat="1">
      <c r="B109" s="157"/>
      <c r="D109" s="151" t="s">
        <v>211</v>
      </c>
      <c r="E109" s="158" t="s">
        <v>3</v>
      </c>
      <c r="F109" s="159" t="s">
        <v>620</v>
      </c>
      <c r="H109" s="160">
        <v>492.08199999999999</v>
      </c>
      <c r="I109" s="161"/>
      <c r="L109" s="157"/>
      <c r="M109" s="162"/>
      <c r="T109" s="163"/>
      <c r="AT109" s="158" t="s">
        <v>211</v>
      </c>
      <c r="AU109" s="158" t="s">
        <v>85</v>
      </c>
      <c r="AV109" s="13" t="s">
        <v>85</v>
      </c>
      <c r="AW109" s="13" t="s">
        <v>37</v>
      </c>
      <c r="AX109" s="13" t="s">
        <v>76</v>
      </c>
      <c r="AY109" s="158" t="s">
        <v>201</v>
      </c>
    </row>
    <row r="110" spans="2:65" s="14" customFormat="1">
      <c r="B110" s="164"/>
      <c r="D110" s="151" t="s">
        <v>211</v>
      </c>
      <c r="E110" s="165" t="s">
        <v>3</v>
      </c>
      <c r="F110" s="166" t="s">
        <v>214</v>
      </c>
      <c r="H110" s="167">
        <v>492.08199999999999</v>
      </c>
      <c r="I110" s="168"/>
      <c r="L110" s="164"/>
      <c r="M110" s="169"/>
      <c r="T110" s="170"/>
      <c r="AT110" s="165" t="s">
        <v>211</v>
      </c>
      <c r="AU110" s="165" t="s">
        <v>85</v>
      </c>
      <c r="AV110" s="14" t="s">
        <v>207</v>
      </c>
      <c r="AW110" s="14" t="s">
        <v>37</v>
      </c>
      <c r="AX110" s="14" t="s">
        <v>83</v>
      </c>
      <c r="AY110" s="165" t="s">
        <v>201</v>
      </c>
    </row>
    <row r="111" spans="2:65" s="1" customFormat="1" ht="24.2" customHeight="1">
      <c r="B111" s="132"/>
      <c r="C111" s="133" t="s">
        <v>93</v>
      </c>
      <c r="D111" s="133" t="s">
        <v>202</v>
      </c>
      <c r="E111" s="134" t="s">
        <v>258</v>
      </c>
      <c r="F111" s="135" t="s">
        <v>259</v>
      </c>
      <c r="G111" s="136" t="s">
        <v>217</v>
      </c>
      <c r="H111" s="137">
        <v>492.08199999999999</v>
      </c>
      <c r="I111" s="138"/>
      <c r="J111" s="139">
        <f>ROUND(I111*H111,2)</f>
        <v>0</v>
      </c>
      <c r="K111" s="135" t="s">
        <v>206</v>
      </c>
      <c r="L111" s="33"/>
      <c r="M111" s="140" t="s">
        <v>3</v>
      </c>
      <c r="N111" s="141" t="s">
        <v>47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207</v>
      </c>
      <c r="AT111" s="144" t="s">
        <v>202</v>
      </c>
      <c r="AU111" s="144" t="s">
        <v>85</v>
      </c>
      <c r="AY111" s="18" t="s">
        <v>201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83</v>
      </c>
      <c r="BK111" s="145">
        <f>ROUND(I111*H111,2)</f>
        <v>0</v>
      </c>
      <c r="BL111" s="18" t="s">
        <v>207</v>
      </c>
      <c r="BM111" s="144" t="s">
        <v>621</v>
      </c>
    </row>
    <row r="112" spans="2:65" s="1" customFormat="1">
      <c r="B112" s="33"/>
      <c r="D112" s="146" t="s">
        <v>209</v>
      </c>
      <c r="F112" s="147" t="s">
        <v>261</v>
      </c>
      <c r="I112" s="148"/>
      <c r="L112" s="33"/>
      <c r="M112" s="149"/>
      <c r="T112" s="53"/>
      <c r="AT112" s="18" t="s">
        <v>209</v>
      </c>
      <c r="AU112" s="18" t="s">
        <v>85</v>
      </c>
    </row>
    <row r="113" spans="2:65" s="12" customFormat="1">
      <c r="B113" s="150"/>
      <c r="D113" s="151" t="s">
        <v>211</v>
      </c>
      <c r="E113" s="152" t="s">
        <v>3</v>
      </c>
      <c r="F113" s="153" t="s">
        <v>262</v>
      </c>
      <c r="H113" s="152" t="s">
        <v>3</v>
      </c>
      <c r="I113" s="154"/>
      <c r="L113" s="150"/>
      <c r="M113" s="155"/>
      <c r="T113" s="156"/>
      <c r="AT113" s="152" t="s">
        <v>211</v>
      </c>
      <c r="AU113" s="152" t="s">
        <v>85</v>
      </c>
      <c r="AV113" s="12" t="s">
        <v>83</v>
      </c>
      <c r="AW113" s="12" t="s">
        <v>37</v>
      </c>
      <c r="AX113" s="12" t="s">
        <v>76</v>
      </c>
      <c r="AY113" s="152" t="s">
        <v>201</v>
      </c>
    </row>
    <row r="114" spans="2:65" s="13" customFormat="1">
      <c r="B114" s="157"/>
      <c r="D114" s="151" t="s">
        <v>211</v>
      </c>
      <c r="E114" s="158" t="s">
        <v>3</v>
      </c>
      <c r="F114" s="159" t="s">
        <v>620</v>
      </c>
      <c r="H114" s="160">
        <v>492.08199999999999</v>
      </c>
      <c r="I114" s="161"/>
      <c r="L114" s="157"/>
      <c r="M114" s="162"/>
      <c r="T114" s="163"/>
      <c r="AT114" s="158" t="s">
        <v>211</v>
      </c>
      <c r="AU114" s="158" t="s">
        <v>85</v>
      </c>
      <c r="AV114" s="13" t="s">
        <v>85</v>
      </c>
      <c r="AW114" s="13" t="s">
        <v>37</v>
      </c>
      <c r="AX114" s="13" t="s">
        <v>76</v>
      </c>
      <c r="AY114" s="158" t="s">
        <v>201</v>
      </c>
    </row>
    <row r="115" spans="2:65" s="14" customFormat="1">
      <c r="B115" s="164"/>
      <c r="D115" s="151" t="s">
        <v>211</v>
      </c>
      <c r="E115" s="165" t="s">
        <v>3</v>
      </c>
      <c r="F115" s="166" t="s">
        <v>214</v>
      </c>
      <c r="H115" s="167">
        <v>492.08199999999999</v>
      </c>
      <c r="I115" s="168"/>
      <c r="L115" s="164"/>
      <c r="M115" s="169"/>
      <c r="T115" s="170"/>
      <c r="AT115" s="165" t="s">
        <v>211</v>
      </c>
      <c r="AU115" s="165" t="s">
        <v>85</v>
      </c>
      <c r="AV115" s="14" t="s">
        <v>207</v>
      </c>
      <c r="AW115" s="14" t="s">
        <v>37</v>
      </c>
      <c r="AX115" s="14" t="s">
        <v>83</v>
      </c>
      <c r="AY115" s="165" t="s">
        <v>201</v>
      </c>
    </row>
    <row r="116" spans="2:65" s="1" customFormat="1" ht="24.2" customHeight="1">
      <c r="B116" s="132"/>
      <c r="C116" s="133" t="s">
        <v>207</v>
      </c>
      <c r="D116" s="133" t="s">
        <v>202</v>
      </c>
      <c r="E116" s="134" t="s">
        <v>622</v>
      </c>
      <c r="F116" s="135" t="s">
        <v>623</v>
      </c>
      <c r="G116" s="136" t="s">
        <v>217</v>
      </c>
      <c r="H116" s="137">
        <v>492.08199999999999</v>
      </c>
      <c r="I116" s="138"/>
      <c r="J116" s="139">
        <f>ROUND(I116*H116,2)</f>
        <v>0</v>
      </c>
      <c r="K116" s="135" t="s">
        <v>206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207</v>
      </c>
      <c r="AT116" s="144" t="s">
        <v>202</v>
      </c>
      <c r="AU116" s="144" t="s">
        <v>85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207</v>
      </c>
      <c r="BM116" s="144" t="s">
        <v>624</v>
      </c>
    </row>
    <row r="117" spans="2:65" s="1" customFormat="1">
      <c r="B117" s="33"/>
      <c r="D117" s="146" t="s">
        <v>209</v>
      </c>
      <c r="F117" s="147" t="s">
        <v>625</v>
      </c>
      <c r="I117" s="148"/>
      <c r="L117" s="33"/>
      <c r="M117" s="149"/>
      <c r="T117" s="53"/>
      <c r="AT117" s="18" t="s">
        <v>209</v>
      </c>
      <c r="AU117" s="18" t="s">
        <v>85</v>
      </c>
    </row>
    <row r="118" spans="2:65" s="12" customFormat="1">
      <c r="B118" s="150"/>
      <c r="D118" s="151" t="s">
        <v>211</v>
      </c>
      <c r="E118" s="152" t="s">
        <v>3</v>
      </c>
      <c r="F118" s="153" t="s">
        <v>626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2" customFormat="1">
      <c r="B119" s="150"/>
      <c r="D119" s="151" t="s">
        <v>211</v>
      </c>
      <c r="E119" s="152" t="s">
        <v>3</v>
      </c>
      <c r="F119" s="153" t="s">
        <v>627</v>
      </c>
      <c r="H119" s="152" t="s">
        <v>3</v>
      </c>
      <c r="I119" s="154"/>
      <c r="L119" s="150"/>
      <c r="M119" s="155"/>
      <c r="T119" s="156"/>
      <c r="AT119" s="152" t="s">
        <v>211</v>
      </c>
      <c r="AU119" s="152" t="s">
        <v>85</v>
      </c>
      <c r="AV119" s="12" t="s">
        <v>83</v>
      </c>
      <c r="AW119" s="12" t="s">
        <v>37</v>
      </c>
      <c r="AX119" s="12" t="s">
        <v>76</v>
      </c>
      <c r="AY119" s="152" t="s">
        <v>201</v>
      </c>
    </row>
    <row r="120" spans="2:65" s="12" customFormat="1">
      <c r="B120" s="150"/>
      <c r="D120" s="151" t="s">
        <v>211</v>
      </c>
      <c r="E120" s="152" t="s">
        <v>3</v>
      </c>
      <c r="F120" s="153" t="s">
        <v>290</v>
      </c>
      <c r="H120" s="152" t="s">
        <v>3</v>
      </c>
      <c r="I120" s="154"/>
      <c r="L120" s="150"/>
      <c r="M120" s="155"/>
      <c r="T120" s="156"/>
      <c r="AT120" s="152" t="s">
        <v>211</v>
      </c>
      <c r="AU120" s="152" t="s">
        <v>85</v>
      </c>
      <c r="AV120" s="12" t="s">
        <v>83</v>
      </c>
      <c r="AW120" s="12" t="s">
        <v>37</v>
      </c>
      <c r="AX120" s="12" t="s">
        <v>76</v>
      </c>
      <c r="AY120" s="152" t="s">
        <v>201</v>
      </c>
    </row>
    <row r="121" spans="2:65" s="13" customFormat="1">
      <c r="B121" s="157"/>
      <c r="D121" s="151" t="s">
        <v>211</v>
      </c>
      <c r="E121" s="158" t="s">
        <v>3</v>
      </c>
      <c r="F121" s="159" t="s">
        <v>620</v>
      </c>
      <c r="H121" s="160">
        <v>492.08199999999999</v>
      </c>
      <c r="I121" s="161"/>
      <c r="L121" s="157"/>
      <c r="M121" s="162"/>
      <c r="T121" s="163"/>
      <c r="AT121" s="158" t="s">
        <v>211</v>
      </c>
      <c r="AU121" s="158" t="s">
        <v>85</v>
      </c>
      <c r="AV121" s="13" t="s">
        <v>85</v>
      </c>
      <c r="AW121" s="13" t="s">
        <v>37</v>
      </c>
      <c r="AX121" s="13" t="s">
        <v>76</v>
      </c>
      <c r="AY121" s="158" t="s">
        <v>201</v>
      </c>
    </row>
    <row r="122" spans="2:65" s="14" customFormat="1">
      <c r="B122" s="164"/>
      <c r="D122" s="151" t="s">
        <v>211</v>
      </c>
      <c r="E122" s="165" t="s">
        <v>3</v>
      </c>
      <c r="F122" s="166" t="s">
        <v>214</v>
      </c>
      <c r="H122" s="167">
        <v>492.08199999999999</v>
      </c>
      <c r="I122" s="168"/>
      <c r="L122" s="164"/>
      <c r="M122" s="169"/>
      <c r="T122" s="170"/>
      <c r="AT122" s="165" t="s">
        <v>211</v>
      </c>
      <c r="AU122" s="165" t="s">
        <v>85</v>
      </c>
      <c r="AV122" s="14" t="s">
        <v>207</v>
      </c>
      <c r="AW122" s="14" t="s">
        <v>37</v>
      </c>
      <c r="AX122" s="14" t="s">
        <v>83</v>
      </c>
      <c r="AY122" s="165" t="s">
        <v>201</v>
      </c>
    </row>
    <row r="123" spans="2:65" s="1" customFormat="1" ht="24.2" customHeight="1">
      <c r="B123" s="132"/>
      <c r="C123" s="133" t="s">
        <v>247</v>
      </c>
      <c r="D123" s="133" t="s">
        <v>202</v>
      </c>
      <c r="E123" s="134" t="s">
        <v>628</v>
      </c>
      <c r="F123" s="135" t="s">
        <v>629</v>
      </c>
      <c r="G123" s="136" t="s">
        <v>205</v>
      </c>
      <c r="H123" s="137">
        <v>6409.1</v>
      </c>
      <c r="I123" s="138"/>
      <c r="J123" s="139">
        <f>ROUND(I123*H123,2)</f>
        <v>0</v>
      </c>
      <c r="K123" s="135" t="s">
        <v>206</v>
      </c>
      <c r="L123" s="33"/>
      <c r="M123" s="140" t="s">
        <v>3</v>
      </c>
      <c r="N123" s="141" t="s">
        <v>47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207</v>
      </c>
      <c r="AT123" s="144" t="s">
        <v>202</v>
      </c>
      <c r="AU123" s="144" t="s">
        <v>85</v>
      </c>
      <c r="AY123" s="18" t="s">
        <v>201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83</v>
      </c>
      <c r="BK123" s="145">
        <f>ROUND(I123*H123,2)</f>
        <v>0</v>
      </c>
      <c r="BL123" s="18" t="s">
        <v>207</v>
      </c>
      <c r="BM123" s="144" t="s">
        <v>630</v>
      </c>
    </row>
    <row r="124" spans="2:65" s="1" customFormat="1">
      <c r="B124" s="33"/>
      <c r="D124" s="146" t="s">
        <v>209</v>
      </c>
      <c r="F124" s="147" t="s">
        <v>631</v>
      </c>
      <c r="I124" s="148"/>
      <c r="L124" s="33"/>
      <c r="M124" s="149"/>
      <c r="T124" s="53"/>
      <c r="AT124" s="18" t="s">
        <v>209</v>
      </c>
      <c r="AU124" s="18" t="s">
        <v>85</v>
      </c>
    </row>
    <row r="125" spans="2:65" s="12" customFormat="1">
      <c r="B125" s="150"/>
      <c r="D125" s="151" t="s">
        <v>211</v>
      </c>
      <c r="E125" s="152" t="s">
        <v>3</v>
      </c>
      <c r="F125" s="153" t="s">
        <v>632</v>
      </c>
      <c r="H125" s="152" t="s">
        <v>3</v>
      </c>
      <c r="I125" s="154"/>
      <c r="L125" s="150"/>
      <c r="M125" s="155"/>
      <c r="T125" s="156"/>
      <c r="AT125" s="152" t="s">
        <v>211</v>
      </c>
      <c r="AU125" s="152" t="s">
        <v>85</v>
      </c>
      <c r="AV125" s="12" t="s">
        <v>83</v>
      </c>
      <c r="AW125" s="12" t="s">
        <v>37</v>
      </c>
      <c r="AX125" s="12" t="s">
        <v>76</v>
      </c>
      <c r="AY125" s="152" t="s">
        <v>201</v>
      </c>
    </row>
    <row r="126" spans="2:65" s="12" customFormat="1">
      <c r="B126" s="150"/>
      <c r="D126" s="151" t="s">
        <v>211</v>
      </c>
      <c r="E126" s="152" t="s">
        <v>3</v>
      </c>
      <c r="F126" s="153" t="s">
        <v>633</v>
      </c>
      <c r="H126" s="152" t="s">
        <v>3</v>
      </c>
      <c r="I126" s="154"/>
      <c r="L126" s="150"/>
      <c r="M126" s="155"/>
      <c r="T126" s="156"/>
      <c r="AT126" s="152" t="s">
        <v>211</v>
      </c>
      <c r="AU126" s="152" t="s">
        <v>85</v>
      </c>
      <c r="AV126" s="12" t="s">
        <v>83</v>
      </c>
      <c r="AW126" s="12" t="s">
        <v>37</v>
      </c>
      <c r="AX126" s="12" t="s">
        <v>76</v>
      </c>
      <c r="AY126" s="152" t="s">
        <v>201</v>
      </c>
    </row>
    <row r="127" spans="2:65" s="13" customFormat="1">
      <c r="B127" s="157"/>
      <c r="D127" s="151" t="s">
        <v>211</v>
      </c>
      <c r="E127" s="158" t="s">
        <v>3</v>
      </c>
      <c r="F127" s="159" t="s">
        <v>634</v>
      </c>
      <c r="H127" s="160">
        <v>6409.1</v>
      </c>
      <c r="I127" s="161"/>
      <c r="L127" s="157"/>
      <c r="M127" s="162"/>
      <c r="T127" s="163"/>
      <c r="AT127" s="158" t="s">
        <v>211</v>
      </c>
      <c r="AU127" s="158" t="s">
        <v>85</v>
      </c>
      <c r="AV127" s="13" t="s">
        <v>85</v>
      </c>
      <c r="AW127" s="13" t="s">
        <v>37</v>
      </c>
      <c r="AX127" s="13" t="s">
        <v>76</v>
      </c>
      <c r="AY127" s="158" t="s">
        <v>201</v>
      </c>
    </row>
    <row r="128" spans="2:65" s="14" customFormat="1">
      <c r="B128" s="164"/>
      <c r="D128" s="151" t="s">
        <v>211</v>
      </c>
      <c r="E128" s="165" t="s">
        <v>3</v>
      </c>
      <c r="F128" s="166" t="s">
        <v>214</v>
      </c>
      <c r="H128" s="167">
        <v>6409.1</v>
      </c>
      <c r="I128" s="168"/>
      <c r="L128" s="164"/>
      <c r="M128" s="169"/>
      <c r="T128" s="170"/>
      <c r="AT128" s="165" t="s">
        <v>211</v>
      </c>
      <c r="AU128" s="165" t="s">
        <v>85</v>
      </c>
      <c r="AV128" s="14" t="s">
        <v>207</v>
      </c>
      <c r="AW128" s="14" t="s">
        <v>37</v>
      </c>
      <c r="AX128" s="14" t="s">
        <v>83</v>
      </c>
      <c r="AY128" s="165" t="s">
        <v>201</v>
      </c>
    </row>
    <row r="129" spans="2:65" s="11" customFormat="1" ht="22.9" customHeight="1">
      <c r="B129" s="120"/>
      <c r="D129" s="121" t="s">
        <v>75</v>
      </c>
      <c r="E129" s="130" t="s">
        <v>247</v>
      </c>
      <c r="F129" s="130" t="s">
        <v>306</v>
      </c>
      <c r="I129" s="123"/>
      <c r="J129" s="131">
        <f>BK129</f>
        <v>0</v>
      </c>
      <c r="L129" s="120"/>
      <c r="M129" s="125"/>
      <c r="P129" s="126">
        <f>SUM(P130:P161)</f>
        <v>0</v>
      </c>
      <c r="R129" s="126">
        <f>SUM(R130:R161)</f>
        <v>379.86949874999999</v>
      </c>
      <c r="T129" s="127">
        <f>SUM(T130:T161)</f>
        <v>0</v>
      </c>
      <c r="AR129" s="121" t="s">
        <v>83</v>
      </c>
      <c r="AT129" s="128" t="s">
        <v>75</v>
      </c>
      <c r="AU129" s="128" t="s">
        <v>83</v>
      </c>
      <c r="AY129" s="121" t="s">
        <v>201</v>
      </c>
      <c r="BK129" s="129">
        <f>SUM(BK130:BK161)</f>
        <v>0</v>
      </c>
    </row>
    <row r="130" spans="2:65" s="1" customFormat="1" ht="37.9" customHeight="1">
      <c r="B130" s="132"/>
      <c r="C130" s="133" t="s">
        <v>257</v>
      </c>
      <c r="D130" s="133" t="s">
        <v>202</v>
      </c>
      <c r="E130" s="134" t="s">
        <v>635</v>
      </c>
      <c r="F130" s="135" t="s">
        <v>636</v>
      </c>
      <c r="G130" s="136" t="s">
        <v>205</v>
      </c>
      <c r="H130" s="137">
        <v>2758.875</v>
      </c>
      <c r="I130" s="138"/>
      <c r="J130" s="139">
        <f>ROUND(I130*H130,2)</f>
        <v>0</v>
      </c>
      <c r="K130" s="135" t="s">
        <v>206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0.13769000000000001</v>
      </c>
      <c r="R130" s="142">
        <f>Q130*H130</f>
        <v>379.86949874999999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85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637</v>
      </c>
    </row>
    <row r="131" spans="2:65" s="1" customFormat="1">
      <c r="B131" s="33"/>
      <c r="D131" s="146" t="s">
        <v>209</v>
      </c>
      <c r="F131" s="147" t="s">
        <v>638</v>
      </c>
      <c r="I131" s="148"/>
      <c r="L131" s="33"/>
      <c r="M131" s="149"/>
      <c r="T131" s="53"/>
      <c r="AT131" s="18" t="s">
        <v>209</v>
      </c>
      <c r="AU131" s="18" t="s">
        <v>85</v>
      </c>
    </row>
    <row r="132" spans="2:65" s="12" customFormat="1">
      <c r="B132" s="150"/>
      <c r="D132" s="151" t="s">
        <v>211</v>
      </c>
      <c r="E132" s="152" t="s">
        <v>3</v>
      </c>
      <c r="F132" s="153" t="s">
        <v>312</v>
      </c>
      <c r="H132" s="152" t="s">
        <v>3</v>
      </c>
      <c r="I132" s="154"/>
      <c r="L132" s="150"/>
      <c r="M132" s="155"/>
      <c r="T132" s="156"/>
      <c r="AT132" s="152" t="s">
        <v>211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201</v>
      </c>
    </row>
    <row r="133" spans="2:65" s="12" customFormat="1">
      <c r="B133" s="150"/>
      <c r="D133" s="151" t="s">
        <v>211</v>
      </c>
      <c r="E133" s="152" t="s">
        <v>3</v>
      </c>
      <c r="F133" s="153" t="s">
        <v>269</v>
      </c>
      <c r="H133" s="152" t="s">
        <v>3</v>
      </c>
      <c r="I133" s="154"/>
      <c r="L133" s="150"/>
      <c r="M133" s="155"/>
      <c r="T133" s="156"/>
      <c r="AT133" s="152" t="s">
        <v>211</v>
      </c>
      <c r="AU133" s="152" t="s">
        <v>85</v>
      </c>
      <c r="AV133" s="12" t="s">
        <v>83</v>
      </c>
      <c r="AW133" s="12" t="s">
        <v>37</v>
      </c>
      <c r="AX133" s="12" t="s">
        <v>76</v>
      </c>
      <c r="AY133" s="152" t="s">
        <v>201</v>
      </c>
    </row>
    <row r="134" spans="2:65" s="12" customFormat="1">
      <c r="B134" s="150"/>
      <c r="D134" s="151" t="s">
        <v>211</v>
      </c>
      <c r="E134" s="152" t="s">
        <v>3</v>
      </c>
      <c r="F134" s="153" t="s">
        <v>639</v>
      </c>
      <c r="H134" s="152" t="s">
        <v>3</v>
      </c>
      <c r="I134" s="154"/>
      <c r="L134" s="150"/>
      <c r="M134" s="155"/>
      <c r="T134" s="156"/>
      <c r="AT134" s="152" t="s">
        <v>211</v>
      </c>
      <c r="AU134" s="152" t="s">
        <v>85</v>
      </c>
      <c r="AV134" s="12" t="s">
        <v>83</v>
      </c>
      <c r="AW134" s="12" t="s">
        <v>37</v>
      </c>
      <c r="AX134" s="12" t="s">
        <v>76</v>
      </c>
      <c r="AY134" s="152" t="s">
        <v>201</v>
      </c>
    </row>
    <row r="135" spans="2:65" s="13" customFormat="1">
      <c r="B135" s="157"/>
      <c r="D135" s="151" t="s">
        <v>211</v>
      </c>
      <c r="E135" s="158" t="s">
        <v>3</v>
      </c>
      <c r="F135" s="159" t="s">
        <v>640</v>
      </c>
      <c r="H135" s="160">
        <v>2758.875</v>
      </c>
      <c r="I135" s="161"/>
      <c r="L135" s="157"/>
      <c r="M135" s="162"/>
      <c r="T135" s="163"/>
      <c r="AT135" s="158" t="s">
        <v>211</v>
      </c>
      <c r="AU135" s="158" t="s">
        <v>85</v>
      </c>
      <c r="AV135" s="13" t="s">
        <v>85</v>
      </c>
      <c r="AW135" s="13" t="s">
        <v>37</v>
      </c>
      <c r="AX135" s="13" t="s">
        <v>76</v>
      </c>
      <c r="AY135" s="158" t="s">
        <v>201</v>
      </c>
    </row>
    <row r="136" spans="2:65" s="14" customFormat="1">
      <c r="B136" s="164"/>
      <c r="D136" s="151" t="s">
        <v>211</v>
      </c>
      <c r="E136" s="165" t="s">
        <v>3</v>
      </c>
      <c r="F136" s="166" t="s">
        <v>214</v>
      </c>
      <c r="H136" s="167">
        <v>2758.875</v>
      </c>
      <c r="I136" s="168"/>
      <c r="L136" s="164"/>
      <c r="M136" s="169"/>
      <c r="T136" s="170"/>
      <c r="AT136" s="165" t="s">
        <v>211</v>
      </c>
      <c r="AU136" s="165" t="s">
        <v>85</v>
      </c>
      <c r="AV136" s="14" t="s">
        <v>207</v>
      </c>
      <c r="AW136" s="14" t="s">
        <v>37</v>
      </c>
      <c r="AX136" s="14" t="s">
        <v>83</v>
      </c>
      <c r="AY136" s="165" t="s">
        <v>201</v>
      </c>
    </row>
    <row r="137" spans="2:65" s="1" customFormat="1" ht="24.2" customHeight="1">
      <c r="B137" s="132"/>
      <c r="C137" s="133" t="s">
        <v>263</v>
      </c>
      <c r="D137" s="133" t="s">
        <v>202</v>
      </c>
      <c r="E137" s="134" t="s">
        <v>641</v>
      </c>
      <c r="F137" s="135" t="s">
        <v>642</v>
      </c>
      <c r="G137" s="136" t="s">
        <v>205</v>
      </c>
      <c r="H137" s="137">
        <v>2627.5</v>
      </c>
      <c r="I137" s="138"/>
      <c r="J137" s="139">
        <f>ROUND(I137*H137,2)</f>
        <v>0</v>
      </c>
      <c r="K137" s="135" t="s">
        <v>206</v>
      </c>
      <c r="L137" s="33"/>
      <c r="M137" s="140" t="s">
        <v>3</v>
      </c>
      <c r="N137" s="141" t="s">
        <v>47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207</v>
      </c>
      <c r="AT137" s="144" t="s">
        <v>202</v>
      </c>
      <c r="AU137" s="144" t="s">
        <v>85</v>
      </c>
      <c r="AY137" s="18" t="s">
        <v>201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83</v>
      </c>
      <c r="BK137" s="145">
        <f>ROUND(I137*H137,2)</f>
        <v>0</v>
      </c>
      <c r="BL137" s="18" t="s">
        <v>207</v>
      </c>
      <c r="BM137" s="144" t="s">
        <v>643</v>
      </c>
    </row>
    <row r="138" spans="2:65" s="1" customFormat="1">
      <c r="B138" s="33"/>
      <c r="D138" s="146" t="s">
        <v>209</v>
      </c>
      <c r="F138" s="147" t="s">
        <v>644</v>
      </c>
      <c r="I138" s="148"/>
      <c r="L138" s="33"/>
      <c r="M138" s="149"/>
      <c r="T138" s="53"/>
      <c r="AT138" s="18" t="s">
        <v>209</v>
      </c>
      <c r="AU138" s="18" t="s">
        <v>85</v>
      </c>
    </row>
    <row r="139" spans="2:65" s="12" customFormat="1">
      <c r="B139" s="150"/>
      <c r="D139" s="151" t="s">
        <v>211</v>
      </c>
      <c r="E139" s="152" t="s">
        <v>3</v>
      </c>
      <c r="F139" s="153" t="s">
        <v>312</v>
      </c>
      <c r="H139" s="152" t="s">
        <v>3</v>
      </c>
      <c r="I139" s="154"/>
      <c r="L139" s="150"/>
      <c r="M139" s="155"/>
      <c r="T139" s="156"/>
      <c r="AT139" s="152" t="s">
        <v>211</v>
      </c>
      <c r="AU139" s="152" t="s">
        <v>85</v>
      </c>
      <c r="AV139" s="12" t="s">
        <v>83</v>
      </c>
      <c r="AW139" s="12" t="s">
        <v>37</v>
      </c>
      <c r="AX139" s="12" t="s">
        <v>76</v>
      </c>
      <c r="AY139" s="152" t="s">
        <v>201</v>
      </c>
    </row>
    <row r="140" spans="2:65" s="12" customFormat="1">
      <c r="B140" s="150"/>
      <c r="D140" s="151" t="s">
        <v>211</v>
      </c>
      <c r="E140" s="152" t="s">
        <v>3</v>
      </c>
      <c r="F140" s="153" t="s">
        <v>269</v>
      </c>
      <c r="H140" s="152" t="s">
        <v>3</v>
      </c>
      <c r="I140" s="154"/>
      <c r="L140" s="150"/>
      <c r="M140" s="155"/>
      <c r="T140" s="156"/>
      <c r="AT140" s="152" t="s">
        <v>211</v>
      </c>
      <c r="AU140" s="152" t="s">
        <v>85</v>
      </c>
      <c r="AV140" s="12" t="s">
        <v>83</v>
      </c>
      <c r="AW140" s="12" t="s">
        <v>37</v>
      </c>
      <c r="AX140" s="12" t="s">
        <v>76</v>
      </c>
      <c r="AY140" s="152" t="s">
        <v>201</v>
      </c>
    </row>
    <row r="141" spans="2:65" s="13" customFormat="1">
      <c r="B141" s="157"/>
      <c r="D141" s="151" t="s">
        <v>211</v>
      </c>
      <c r="E141" s="158" t="s">
        <v>3</v>
      </c>
      <c r="F141" s="159" t="s">
        <v>645</v>
      </c>
      <c r="H141" s="160">
        <v>2627.5</v>
      </c>
      <c r="I141" s="161"/>
      <c r="L141" s="157"/>
      <c r="M141" s="162"/>
      <c r="T141" s="163"/>
      <c r="AT141" s="158" t="s">
        <v>211</v>
      </c>
      <c r="AU141" s="158" t="s">
        <v>85</v>
      </c>
      <c r="AV141" s="13" t="s">
        <v>85</v>
      </c>
      <c r="AW141" s="13" t="s">
        <v>37</v>
      </c>
      <c r="AX141" s="13" t="s">
        <v>76</v>
      </c>
      <c r="AY141" s="158" t="s">
        <v>201</v>
      </c>
    </row>
    <row r="142" spans="2:65" s="14" customFormat="1">
      <c r="B142" s="164"/>
      <c r="D142" s="151" t="s">
        <v>211</v>
      </c>
      <c r="E142" s="165" t="s">
        <v>3</v>
      </c>
      <c r="F142" s="166" t="s">
        <v>214</v>
      </c>
      <c r="H142" s="167">
        <v>2627.5</v>
      </c>
      <c r="I142" s="168"/>
      <c r="L142" s="164"/>
      <c r="M142" s="169"/>
      <c r="T142" s="170"/>
      <c r="AT142" s="165" t="s">
        <v>211</v>
      </c>
      <c r="AU142" s="165" t="s">
        <v>85</v>
      </c>
      <c r="AV142" s="14" t="s">
        <v>207</v>
      </c>
      <c r="AW142" s="14" t="s">
        <v>37</v>
      </c>
      <c r="AX142" s="14" t="s">
        <v>83</v>
      </c>
      <c r="AY142" s="165" t="s">
        <v>201</v>
      </c>
    </row>
    <row r="143" spans="2:65" s="1" customFormat="1" ht="16.5" customHeight="1">
      <c r="B143" s="132"/>
      <c r="C143" s="133" t="s">
        <v>271</v>
      </c>
      <c r="D143" s="133" t="s">
        <v>202</v>
      </c>
      <c r="E143" s="134" t="s">
        <v>646</v>
      </c>
      <c r="F143" s="135" t="s">
        <v>647</v>
      </c>
      <c r="G143" s="136" t="s">
        <v>205</v>
      </c>
      <c r="H143" s="137">
        <v>2627.5</v>
      </c>
      <c r="I143" s="138"/>
      <c r="J143" s="139">
        <f>ROUND(I143*H143,2)</f>
        <v>0</v>
      </c>
      <c r="K143" s="135" t="s">
        <v>206</v>
      </c>
      <c r="L143" s="33"/>
      <c r="M143" s="140" t="s">
        <v>3</v>
      </c>
      <c r="N143" s="141" t="s">
        <v>47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207</v>
      </c>
      <c r="AT143" s="144" t="s">
        <v>202</v>
      </c>
      <c r="AU143" s="144" t="s">
        <v>85</v>
      </c>
      <c r="AY143" s="18" t="s">
        <v>201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83</v>
      </c>
      <c r="BK143" s="145">
        <f>ROUND(I143*H143,2)</f>
        <v>0</v>
      </c>
      <c r="BL143" s="18" t="s">
        <v>207</v>
      </c>
      <c r="BM143" s="144" t="s">
        <v>648</v>
      </c>
    </row>
    <row r="144" spans="2:65" s="1" customFormat="1">
      <c r="B144" s="33"/>
      <c r="D144" s="146" t="s">
        <v>209</v>
      </c>
      <c r="F144" s="147" t="s">
        <v>649</v>
      </c>
      <c r="I144" s="148"/>
      <c r="L144" s="33"/>
      <c r="M144" s="149"/>
      <c r="T144" s="53"/>
      <c r="AT144" s="18" t="s">
        <v>209</v>
      </c>
      <c r="AU144" s="18" t="s">
        <v>85</v>
      </c>
    </row>
    <row r="145" spans="2:65" s="12" customFormat="1">
      <c r="B145" s="150"/>
      <c r="D145" s="151" t="s">
        <v>211</v>
      </c>
      <c r="E145" s="152" t="s">
        <v>3</v>
      </c>
      <c r="F145" s="153" t="s">
        <v>650</v>
      </c>
      <c r="H145" s="152" t="s">
        <v>3</v>
      </c>
      <c r="I145" s="154"/>
      <c r="L145" s="150"/>
      <c r="M145" s="155"/>
      <c r="T145" s="156"/>
      <c r="AT145" s="152" t="s">
        <v>211</v>
      </c>
      <c r="AU145" s="152" t="s">
        <v>85</v>
      </c>
      <c r="AV145" s="12" t="s">
        <v>83</v>
      </c>
      <c r="AW145" s="12" t="s">
        <v>37</v>
      </c>
      <c r="AX145" s="12" t="s">
        <v>76</v>
      </c>
      <c r="AY145" s="152" t="s">
        <v>201</v>
      </c>
    </row>
    <row r="146" spans="2:65" s="12" customFormat="1">
      <c r="B146" s="150"/>
      <c r="D146" s="151" t="s">
        <v>211</v>
      </c>
      <c r="E146" s="152" t="s">
        <v>3</v>
      </c>
      <c r="F146" s="153" t="s">
        <v>269</v>
      </c>
      <c r="H146" s="152" t="s">
        <v>3</v>
      </c>
      <c r="I146" s="154"/>
      <c r="L146" s="150"/>
      <c r="M146" s="155"/>
      <c r="T146" s="156"/>
      <c r="AT146" s="152" t="s">
        <v>211</v>
      </c>
      <c r="AU146" s="152" t="s">
        <v>85</v>
      </c>
      <c r="AV146" s="12" t="s">
        <v>83</v>
      </c>
      <c r="AW146" s="12" t="s">
        <v>37</v>
      </c>
      <c r="AX146" s="12" t="s">
        <v>76</v>
      </c>
      <c r="AY146" s="152" t="s">
        <v>201</v>
      </c>
    </row>
    <row r="147" spans="2:65" s="13" customFormat="1">
      <c r="B147" s="157"/>
      <c r="D147" s="151" t="s">
        <v>211</v>
      </c>
      <c r="E147" s="158" t="s">
        <v>3</v>
      </c>
      <c r="F147" s="159" t="s">
        <v>651</v>
      </c>
      <c r="H147" s="160">
        <v>2627.5</v>
      </c>
      <c r="I147" s="161"/>
      <c r="L147" s="157"/>
      <c r="M147" s="162"/>
      <c r="T147" s="163"/>
      <c r="AT147" s="158" t="s">
        <v>211</v>
      </c>
      <c r="AU147" s="158" t="s">
        <v>85</v>
      </c>
      <c r="AV147" s="13" t="s">
        <v>85</v>
      </c>
      <c r="AW147" s="13" t="s">
        <v>37</v>
      </c>
      <c r="AX147" s="13" t="s">
        <v>76</v>
      </c>
      <c r="AY147" s="158" t="s">
        <v>201</v>
      </c>
    </row>
    <row r="148" spans="2:65" s="14" customFormat="1">
      <c r="B148" s="164"/>
      <c r="D148" s="151" t="s">
        <v>211</v>
      </c>
      <c r="E148" s="165" t="s">
        <v>3</v>
      </c>
      <c r="F148" s="166" t="s">
        <v>214</v>
      </c>
      <c r="H148" s="167">
        <v>2627.5</v>
      </c>
      <c r="I148" s="168"/>
      <c r="L148" s="164"/>
      <c r="M148" s="169"/>
      <c r="T148" s="170"/>
      <c r="AT148" s="165" t="s">
        <v>211</v>
      </c>
      <c r="AU148" s="165" t="s">
        <v>85</v>
      </c>
      <c r="AV148" s="14" t="s">
        <v>207</v>
      </c>
      <c r="AW148" s="14" t="s">
        <v>37</v>
      </c>
      <c r="AX148" s="14" t="s">
        <v>83</v>
      </c>
      <c r="AY148" s="165" t="s">
        <v>201</v>
      </c>
    </row>
    <row r="149" spans="2:65" s="1" customFormat="1" ht="16.5" customHeight="1">
      <c r="B149" s="132"/>
      <c r="C149" s="133" t="s">
        <v>282</v>
      </c>
      <c r="D149" s="133" t="s">
        <v>202</v>
      </c>
      <c r="E149" s="134" t="s">
        <v>652</v>
      </c>
      <c r="F149" s="135" t="s">
        <v>653</v>
      </c>
      <c r="G149" s="136" t="s">
        <v>205</v>
      </c>
      <c r="H149" s="137">
        <v>2723.5</v>
      </c>
      <c r="I149" s="138"/>
      <c r="J149" s="139">
        <f>ROUND(I149*H149,2)</f>
        <v>0</v>
      </c>
      <c r="K149" s="135" t="s">
        <v>206</v>
      </c>
      <c r="L149" s="33"/>
      <c r="M149" s="140" t="s">
        <v>3</v>
      </c>
      <c r="N149" s="141" t="s">
        <v>47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207</v>
      </c>
      <c r="AT149" s="144" t="s">
        <v>202</v>
      </c>
      <c r="AU149" s="144" t="s">
        <v>85</v>
      </c>
      <c r="AY149" s="18" t="s">
        <v>201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8" t="s">
        <v>83</v>
      </c>
      <c r="BK149" s="145">
        <f>ROUND(I149*H149,2)</f>
        <v>0</v>
      </c>
      <c r="BL149" s="18" t="s">
        <v>207</v>
      </c>
      <c r="BM149" s="144" t="s">
        <v>654</v>
      </c>
    </row>
    <row r="150" spans="2:65" s="1" customFormat="1">
      <c r="B150" s="33"/>
      <c r="D150" s="146" t="s">
        <v>209</v>
      </c>
      <c r="F150" s="147" t="s">
        <v>655</v>
      </c>
      <c r="I150" s="148"/>
      <c r="L150" s="33"/>
      <c r="M150" s="149"/>
      <c r="T150" s="53"/>
      <c r="AT150" s="18" t="s">
        <v>209</v>
      </c>
      <c r="AU150" s="18" t="s">
        <v>85</v>
      </c>
    </row>
    <row r="151" spans="2:65" s="12" customFormat="1">
      <c r="B151" s="150"/>
      <c r="D151" s="151" t="s">
        <v>211</v>
      </c>
      <c r="E151" s="152" t="s">
        <v>3</v>
      </c>
      <c r="F151" s="153" t="s">
        <v>656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3" customFormat="1">
      <c r="B152" s="157"/>
      <c r="D152" s="151" t="s">
        <v>211</v>
      </c>
      <c r="E152" s="158" t="s">
        <v>3</v>
      </c>
      <c r="F152" s="159" t="s">
        <v>657</v>
      </c>
      <c r="H152" s="160">
        <v>2627.5</v>
      </c>
      <c r="I152" s="161"/>
      <c r="L152" s="157"/>
      <c r="M152" s="162"/>
      <c r="T152" s="163"/>
      <c r="AT152" s="158" t="s">
        <v>211</v>
      </c>
      <c r="AU152" s="158" t="s">
        <v>85</v>
      </c>
      <c r="AV152" s="13" t="s">
        <v>85</v>
      </c>
      <c r="AW152" s="13" t="s">
        <v>37</v>
      </c>
      <c r="AX152" s="13" t="s">
        <v>76</v>
      </c>
      <c r="AY152" s="158" t="s">
        <v>201</v>
      </c>
    </row>
    <row r="153" spans="2:65" s="13" customFormat="1">
      <c r="B153" s="157"/>
      <c r="D153" s="151" t="s">
        <v>211</v>
      </c>
      <c r="E153" s="158" t="s">
        <v>3</v>
      </c>
      <c r="F153" s="159" t="s">
        <v>617</v>
      </c>
      <c r="H153" s="160">
        <v>96</v>
      </c>
      <c r="I153" s="161"/>
      <c r="L153" s="157"/>
      <c r="M153" s="162"/>
      <c r="T153" s="163"/>
      <c r="AT153" s="158" t="s">
        <v>211</v>
      </c>
      <c r="AU153" s="158" t="s">
        <v>85</v>
      </c>
      <c r="AV153" s="13" t="s">
        <v>85</v>
      </c>
      <c r="AW153" s="13" t="s">
        <v>37</v>
      </c>
      <c r="AX153" s="13" t="s">
        <v>76</v>
      </c>
      <c r="AY153" s="158" t="s">
        <v>201</v>
      </c>
    </row>
    <row r="154" spans="2:65" s="14" customFormat="1">
      <c r="B154" s="164"/>
      <c r="D154" s="151" t="s">
        <v>211</v>
      </c>
      <c r="E154" s="165" t="s">
        <v>3</v>
      </c>
      <c r="F154" s="166" t="s">
        <v>214</v>
      </c>
      <c r="H154" s="167">
        <v>2723.5</v>
      </c>
      <c r="I154" s="168"/>
      <c r="L154" s="164"/>
      <c r="M154" s="169"/>
      <c r="T154" s="170"/>
      <c r="AT154" s="165" t="s">
        <v>211</v>
      </c>
      <c r="AU154" s="165" t="s">
        <v>85</v>
      </c>
      <c r="AV154" s="14" t="s">
        <v>207</v>
      </c>
      <c r="AW154" s="14" t="s">
        <v>37</v>
      </c>
      <c r="AX154" s="14" t="s">
        <v>83</v>
      </c>
      <c r="AY154" s="165" t="s">
        <v>201</v>
      </c>
    </row>
    <row r="155" spans="2:65" s="1" customFormat="1" ht="24.2" customHeight="1">
      <c r="B155" s="132"/>
      <c r="C155" s="133" t="s">
        <v>292</v>
      </c>
      <c r="D155" s="133" t="s">
        <v>202</v>
      </c>
      <c r="E155" s="134" t="s">
        <v>658</v>
      </c>
      <c r="F155" s="135" t="s">
        <v>659</v>
      </c>
      <c r="G155" s="136" t="s">
        <v>205</v>
      </c>
      <c r="H155" s="137">
        <v>2723.5</v>
      </c>
      <c r="I155" s="138"/>
      <c r="J155" s="139">
        <f>ROUND(I155*H155,2)</f>
        <v>0</v>
      </c>
      <c r="K155" s="135" t="s">
        <v>206</v>
      </c>
      <c r="L155" s="33"/>
      <c r="M155" s="140" t="s">
        <v>3</v>
      </c>
      <c r="N155" s="141" t="s">
        <v>47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207</v>
      </c>
      <c r="AT155" s="144" t="s">
        <v>202</v>
      </c>
      <c r="AU155" s="144" t="s">
        <v>85</v>
      </c>
      <c r="AY155" s="18" t="s">
        <v>201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83</v>
      </c>
      <c r="BK155" s="145">
        <f>ROUND(I155*H155,2)</f>
        <v>0</v>
      </c>
      <c r="BL155" s="18" t="s">
        <v>207</v>
      </c>
      <c r="BM155" s="144" t="s">
        <v>660</v>
      </c>
    </row>
    <row r="156" spans="2:65" s="1" customFormat="1">
      <c r="B156" s="33"/>
      <c r="D156" s="146" t="s">
        <v>209</v>
      </c>
      <c r="F156" s="147" t="s">
        <v>661</v>
      </c>
      <c r="I156" s="148"/>
      <c r="L156" s="33"/>
      <c r="M156" s="149"/>
      <c r="T156" s="53"/>
      <c r="AT156" s="18" t="s">
        <v>209</v>
      </c>
      <c r="AU156" s="18" t="s">
        <v>85</v>
      </c>
    </row>
    <row r="157" spans="2:65" s="12" customFormat="1">
      <c r="B157" s="150"/>
      <c r="D157" s="151" t="s">
        <v>211</v>
      </c>
      <c r="E157" s="152" t="s">
        <v>3</v>
      </c>
      <c r="F157" s="153" t="s">
        <v>312</v>
      </c>
      <c r="H157" s="152" t="s">
        <v>3</v>
      </c>
      <c r="I157" s="154"/>
      <c r="L157" s="150"/>
      <c r="M157" s="155"/>
      <c r="T157" s="156"/>
      <c r="AT157" s="152" t="s">
        <v>211</v>
      </c>
      <c r="AU157" s="152" t="s">
        <v>85</v>
      </c>
      <c r="AV157" s="12" t="s">
        <v>83</v>
      </c>
      <c r="AW157" s="12" t="s">
        <v>37</v>
      </c>
      <c r="AX157" s="12" t="s">
        <v>76</v>
      </c>
      <c r="AY157" s="152" t="s">
        <v>201</v>
      </c>
    </row>
    <row r="158" spans="2:65" s="12" customFormat="1">
      <c r="B158" s="150"/>
      <c r="D158" s="151" t="s">
        <v>211</v>
      </c>
      <c r="E158" s="152" t="s">
        <v>3</v>
      </c>
      <c r="F158" s="153" t="s">
        <v>269</v>
      </c>
      <c r="H158" s="152" t="s">
        <v>3</v>
      </c>
      <c r="I158" s="154"/>
      <c r="L158" s="150"/>
      <c r="M158" s="155"/>
      <c r="T158" s="156"/>
      <c r="AT158" s="152" t="s">
        <v>211</v>
      </c>
      <c r="AU158" s="152" t="s">
        <v>85</v>
      </c>
      <c r="AV158" s="12" t="s">
        <v>83</v>
      </c>
      <c r="AW158" s="12" t="s">
        <v>37</v>
      </c>
      <c r="AX158" s="12" t="s">
        <v>76</v>
      </c>
      <c r="AY158" s="152" t="s">
        <v>201</v>
      </c>
    </row>
    <row r="159" spans="2:65" s="13" customFormat="1">
      <c r="B159" s="157"/>
      <c r="D159" s="151" t="s">
        <v>211</v>
      </c>
      <c r="E159" s="158" t="s">
        <v>3</v>
      </c>
      <c r="F159" s="159" t="s">
        <v>657</v>
      </c>
      <c r="H159" s="160">
        <v>2627.5</v>
      </c>
      <c r="I159" s="161"/>
      <c r="L159" s="157"/>
      <c r="M159" s="162"/>
      <c r="T159" s="163"/>
      <c r="AT159" s="158" t="s">
        <v>211</v>
      </c>
      <c r="AU159" s="158" t="s">
        <v>85</v>
      </c>
      <c r="AV159" s="13" t="s">
        <v>85</v>
      </c>
      <c r="AW159" s="13" t="s">
        <v>37</v>
      </c>
      <c r="AX159" s="13" t="s">
        <v>76</v>
      </c>
      <c r="AY159" s="158" t="s">
        <v>201</v>
      </c>
    </row>
    <row r="160" spans="2:65" s="13" customFormat="1">
      <c r="B160" s="157"/>
      <c r="D160" s="151" t="s">
        <v>211</v>
      </c>
      <c r="E160" s="158" t="s">
        <v>3</v>
      </c>
      <c r="F160" s="159" t="s">
        <v>617</v>
      </c>
      <c r="H160" s="160">
        <v>96</v>
      </c>
      <c r="I160" s="161"/>
      <c r="L160" s="157"/>
      <c r="M160" s="162"/>
      <c r="T160" s="163"/>
      <c r="AT160" s="158" t="s">
        <v>211</v>
      </c>
      <c r="AU160" s="158" t="s">
        <v>85</v>
      </c>
      <c r="AV160" s="13" t="s">
        <v>85</v>
      </c>
      <c r="AW160" s="13" t="s">
        <v>37</v>
      </c>
      <c r="AX160" s="13" t="s">
        <v>76</v>
      </c>
      <c r="AY160" s="158" t="s">
        <v>201</v>
      </c>
    </row>
    <row r="161" spans="2:65" s="14" customFormat="1">
      <c r="B161" s="164"/>
      <c r="D161" s="151" t="s">
        <v>211</v>
      </c>
      <c r="E161" s="165" t="s">
        <v>3</v>
      </c>
      <c r="F161" s="166" t="s">
        <v>214</v>
      </c>
      <c r="H161" s="167">
        <v>2723.5</v>
      </c>
      <c r="I161" s="168"/>
      <c r="L161" s="164"/>
      <c r="M161" s="169"/>
      <c r="T161" s="170"/>
      <c r="AT161" s="165" t="s">
        <v>211</v>
      </c>
      <c r="AU161" s="165" t="s">
        <v>85</v>
      </c>
      <c r="AV161" s="14" t="s">
        <v>207</v>
      </c>
      <c r="AW161" s="14" t="s">
        <v>37</v>
      </c>
      <c r="AX161" s="14" t="s">
        <v>83</v>
      </c>
      <c r="AY161" s="165" t="s">
        <v>201</v>
      </c>
    </row>
    <row r="162" spans="2:65" s="11" customFormat="1" ht="22.9" customHeight="1">
      <c r="B162" s="120"/>
      <c r="D162" s="121" t="s">
        <v>75</v>
      </c>
      <c r="E162" s="130" t="s">
        <v>282</v>
      </c>
      <c r="F162" s="130" t="s">
        <v>662</v>
      </c>
      <c r="I162" s="123"/>
      <c r="J162" s="131">
        <f>BK162</f>
        <v>0</v>
      </c>
      <c r="L162" s="120"/>
      <c r="M162" s="125"/>
      <c r="P162" s="126">
        <f>SUM(P163:P230)</f>
        <v>0</v>
      </c>
      <c r="R162" s="126">
        <f>SUM(R163:R230)</f>
        <v>269.90531859999999</v>
      </c>
      <c r="T162" s="127">
        <f>SUM(T163:T230)</f>
        <v>1.92</v>
      </c>
      <c r="AR162" s="121" t="s">
        <v>83</v>
      </c>
      <c r="AT162" s="128" t="s">
        <v>75</v>
      </c>
      <c r="AU162" s="128" t="s">
        <v>83</v>
      </c>
      <c r="AY162" s="121" t="s">
        <v>201</v>
      </c>
      <c r="BK162" s="129">
        <f>SUM(BK163:BK230)</f>
        <v>0</v>
      </c>
    </row>
    <row r="163" spans="2:65" s="1" customFormat="1" ht="37.9" customHeight="1">
      <c r="B163" s="132"/>
      <c r="C163" s="133" t="s">
        <v>298</v>
      </c>
      <c r="D163" s="133" t="s">
        <v>202</v>
      </c>
      <c r="E163" s="134" t="s">
        <v>663</v>
      </c>
      <c r="F163" s="135" t="s">
        <v>664</v>
      </c>
      <c r="G163" s="136" t="s">
        <v>500</v>
      </c>
      <c r="H163" s="137">
        <v>999</v>
      </c>
      <c r="I163" s="138"/>
      <c r="J163" s="139">
        <f>ROUND(I163*H163,2)</f>
        <v>0</v>
      </c>
      <c r="K163" s="135" t="s">
        <v>206</v>
      </c>
      <c r="L163" s="33"/>
      <c r="M163" s="140" t="s">
        <v>3</v>
      </c>
      <c r="N163" s="141" t="s">
        <v>47</v>
      </c>
      <c r="P163" s="142">
        <f>O163*H163</f>
        <v>0</v>
      </c>
      <c r="Q163" s="142">
        <v>8.9779999999999999E-2</v>
      </c>
      <c r="R163" s="142">
        <f>Q163*H163</f>
        <v>89.690219999999997</v>
      </c>
      <c r="S163" s="142">
        <v>0</v>
      </c>
      <c r="T163" s="143">
        <f>S163*H163</f>
        <v>0</v>
      </c>
      <c r="AR163" s="144" t="s">
        <v>207</v>
      </c>
      <c r="AT163" s="144" t="s">
        <v>202</v>
      </c>
      <c r="AU163" s="144" t="s">
        <v>85</v>
      </c>
      <c r="AY163" s="18" t="s">
        <v>201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8" t="s">
        <v>83</v>
      </c>
      <c r="BK163" s="145">
        <f>ROUND(I163*H163,2)</f>
        <v>0</v>
      </c>
      <c r="BL163" s="18" t="s">
        <v>207</v>
      </c>
      <c r="BM163" s="144" t="s">
        <v>665</v>
      </c>
    </row>
    <row r="164" spans="2:65" s="1" customFormat="1">
      <c r="B164" s="33"/>
      <c r="D164" s="146" t="s">
        <v>209</v>
      </c>
      <c r="F164" s="147" t="s">
        <v>666</v>
      </c>
      <c r="I164" s="148"/>
      <c r="L164" s="33"/>
      <c r="M164" s="149"/>
      <c r="T164" s="53"/>
      <c r="AT164" s="18" t="s">
        <v>209</v>
      </c>
      <c r="AU164" s="18" t="s">
        <v>85</v>
      </c>
    </row>
    <row r="165" spans="2:65" s="12" customFormat="1">
      <c r="B165" s="150"/>
      <c r="D165" s="151" t="s">
        <v>211</v>
      </c>
      <c r="E165" s="152" t="s">
        <v>3</v>
      </c>
      <c r="F165" s="153" t="s">
        <v>667</v>
      </c>
      <c r="H165" s="152" t="s">
        <v>3</v>
      </c>
      <c r="I165" s="154"/>
      <c r="L165" s="150"/>
      <c r="M165" s="155"/>
      <c r="T165" s="156"/>
      <c r="AT165" s="152" t="s">
        <v>211</v>
      </c>
      <c r="AU165" s="152" t="s">
        <v>85</v>
      </c>
      <c r="AV165" s="12" t="s">
        <v>83</v>
      </c>
      <c r="AW165" s="12" t="s">
        <v>37</v>
      </c>
      <c r="AX165" s="12" t="s">
        <v>76</v>
      </c>
      <c r="AY165" s="152" t="s">
        <v>201</v>
      </c>
    </row>
    <row r="166" spans="2:65" s="12" customFormat="1">
      <c r="B166" s="150"/>
      <c r="D166" s="151" t="s">
        <v>211</v>
      </c>
      <c r="E166" s="152" t="s">
        <v>3</v>
      </c>
      <c r="F166" s="153" t="s">
        <v>304</v>
      </c>
      <c r="H166" s="152" t="s">
        <v>3</v>
      </c>
      <c r="I166" s="154"/>
      <c r="L166" s="150"/>
      <c r="M166" s="155"/>
      <c r="T166" s="156"/>
      <c r="AT166" s="152" t="s">
        <v>211</v>
      </c>
      <c r="AU166" s="152" t="s">
        <v>85</v>
      </c>
      <c r="AV166" s="12" t="s">
        <v>83</v>
      </c>
      <c r="AW166" s="12" t="s">
        <v>37</v>
      </c>
      <c r="AX166" s="12" t="s">
        <v>76</v>
      </c>
      <c r="AY166" s="152" t="s">
        <v>201</v>
      </c>
    </row>
    <row r="167" spans="2:65" s="13" customFormat="1">
      <c r="B167" s="157"/>
      <c r="D167" s="151" t="s">
        <v>211</v>
      </c>
      <c r="E167" s="158" t="s">
        <v>3</v>
      </c>
      <c r="F167" s="159" t="s">
        <v>668</v>
      </c>
      <c r="H167" s="160">
        <v>999</v>
      </c>
      <c r="I167" s="161"/>
      <c r="L167" s="157"/>
      <c r="M167" s="162"/>
      <c r="T167" s="163"/>
      <c r="AT167" s="158" t="s">
        <v>211</v>
      </c>
      <c r="AU167" s="158" t="s">
        <v>85</v>
      </c>
      <c r="AV167" s="13" t="s">
        <v>85</v>
      </c>
      <c r="AW167" s="13" t="s">
        <v>37</v>
      </c>
      <c r="AX167" s="13" t="s">
        <v>76</v>
      </c>
      <c r="AY167" s="158" t="s">
        <v>201</v>
      </c>
    </row>
    <row r="168" spans="2:65" s="14" customFormat="1">
      <c r="B168" s="164"/>
      <c r="D168" s="151" t="s">
        <v>211</v>
      </c>
      <c r="E168" s="165" t="s">
        <v>3</v>
      </c>
      <c r="F168" s="166" t="s">
        <v>214</v>
      </c>
      <c r="H168" s="167">
        <v>999</v>
      </c>
      <c r="I168" s="168"/>
      <c r="L168" s="164"/>
      <c r="M168" s="169"/>
      <c r="T168" s="170"/>
      <c r="AT168" s="165" t="s">
        <v>211</v>
      </c>
      <c r="AU168" s="165" t="s">
        <v>85</v>
      </c>
      <c r="AV168" s="14" t="s">
        <v>207</v>
      </c>
      <c r="AW168" s="14" t="s">
        <v>37</v>
      </c>
      <c r="AX168" s="14" t="s">
        <v>83</v>
      </c>
      <c r="AY168" s="165" t="s">
        <v>201</v>
      </c>
    </row>
    <row r="169" spans="2:65" s="1" customFormat="1" ht="16.5" customHeight="1">
      <c r="B169" s="132"/>
      <c r="C169" s="178" t="s">
        <v>307</v>
      </c>
      <c r="D169" s="178" t="s">
        <v>272</v>
      </c>
      <c r="E169" s="179" t="s">
        <v>669</v>
      </c>
      <c r="F169" s="180" t="s">
        <v>670</v>
      </c>
      <c r="G169" s="181" t="s">
        <v>205</v>
      </c>
      <c r="H169" s="182">
        <v>101.898</v>
      </c>
      <c r="I169" s="183"/>
      <c r="J169" s="184">
        <f>ROUND(I169*H169,2)</f>
        <v>0</v>
      </c>
      <c r="K169" s="180" t="s">
        <v>206</v>
      </c>
      <c r="L169" s="185"/>
      <c r="M169" s="186" t="s">
        <v>3</v>
      </c>
      <c r="N169" s="187" t="s">
        <v>47</v>
      </c>
      <c r="P169" s="142">
        <f>O169*H169</f>
        <v>0</v>
      </c>
      <c r="Q169" s="142">
        <v>0.222</v>
      </c>
      <c r="R169" s="142">
        <f>Q169*H169</f>
        <v>22.621355999999999</v>
      </c>
      <c r="S169" s="142">
        <v>0</v>
      </c>
      <c r="T169" s="143">
        <f>S169*H169</f>
        <v>0</v>
      </c>
      <c r="AR169" s="144" t="s">
        <v>271</v>
      </c>
      <c r="AT169" s="144" t="s">
        <v>272</v>
      </c>
      <c r="AU169" s="144" t="s">
        <v>85</v>
      </c>
      <c r="AY169" s="18" t="s">
        <v>201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83</v>
      </c>
      <c r="BK169" s="145">
        <f>ROUND(I169*H169,2)</f>
        <v>0</v>
      </c>
      <c r="BL169" s="18" t="s">
        <v>207</v>
      </c>
      <c r="BM169" s="144" t="s">
        <v>671</v>
      </c>
    </row>
    <row r="170" spans="2:65" s="12" customFormat="1">
      <c r="B170" s="150"/>
      <c r="D170" s="151" t="s">
        <v>211</v>
      </c>
      <c r="E170" s="152" t="s">
        <v>3</v>
      </c>
      <c r="F170" s="153" t="s">
        <v>672</v>
      </c>
      <c r="H170" s="152" t="s">
        <v>3</v>
      </c>
      <c r="I170" s="154"/>
      <c r="L170" s="150"/>
      <c r="M170" s="155"/>
      <c r="T170" s="156"/>
      <c r="AT170" s="152" t="s">
        <v>211</v>
      </c>
      <c r="AU170" s="152" t="s">
        <v>85</v>
      </c>
      <c r="AV170" s="12" t="s">
        <v>83</v>
      </c>
      <c r="AW170" s="12" t="s">
        <v>37</v>
      </c>
      <c r="AX170" s="12" t="s">
        <v>76</v>
      </c>
      <c r="AY170" s="152" t="s">
        <v>201</v>
      </c>
    </row>
    <row r="171" spans="2:65" s="13" customFormat="1">
      <c r="B171" s="157"/>
      <c r="D171" s="151" t="s">
        <v>211</v>
      </c>
      <c r="E171" s="158" t="s">
        <v>3</v>
      </c>
      <c r="F171" s="159" t="s">
        <v>673</v>
      </c>
      <c r="H171" s="160">
        <v>101.898</v>
      </c>
      <c r="I171" s="161"/>
      <c r="L171" s="157"/>
      <c r="M171" s="162"/>
      <c r="T171" s="163"/>
      <c r="AT171" s="158" t="s">
        <v>211</v>
      </c>
      <c r="AU171" s="158" t="s">
        <v>85</v>
      </c>
      <c r="AV171" s="13" t="s">
        <v>85</v>
      </c>
      <c r="AW171" s="13" t="s">
        <v>37</v>
      </c>
      <c r="AX171" s="13" t="s">
        <v>76</v>
      </c>
      <c r="AY171" s="158" t="s">
        <v>201</v>
      </c>
    </row>
    <row r="172" spans="2:65" s="14" customFormat="1">
      <c r="B172" s="164"/>
      <c r="D172" s="151" t="s">
        <v>211</v>
      </c>
      <c r="E172" s="165" t="s">
        <v>3</v>
      </c>
      <c r="F172" s="166" t="s">
        <v>214</v>
      </c>
      <c r="H172" s="167">
        <v>101.898</v>
      </c>
      <c r="I172" s="168"/>
      <c r="L172" s="164"/>
      <c r="M172" s="169"/>
      <c r="T172" s="170"/>
      <c r="AT172" s="165" t="s">
        <v>211</v>
      </c>
      <c r="AU172" s="165" t="s">
        <v>85</v>
      </c>
      <c r="AV172" s="14" t="s">
        <v>207</v>
      </c>
      <c r="AW172" s="14" t="s">
        <v>37</v>
      </c>
      <c r="AX172" s="14" t="s">
        <v>83</v>
      </c>
      <c r="AY172" s="165" t="s">
        <v>201</v>
      </c>
    </row>
    <row r="173" spans="2:65" s="1" customFormat="1" ht="24.2" customHeight="1">
      <c r="B173" s="132"/>
      <c r="C173" s="133" t="s">
        <v>318</v>
      </c>
      <c r="D173" s="133" t="s">
        <v>202</v>
      </c>
      <c r="E173" s="134" t="s">
        <v>674</v>
      </c>
      <c r="F173" s="135" t="s">
        <v>675</v>
      </c>
      <c r="G173" s="136" t="s">
        <v>500</v>
      </c>
      <c r="H173" s="137">
        <v>443</v>
      </c>
      <c r="I173" s="138"/>
      <c r="J173" s="139">
        <f>ROUND(I173*H173,2)</f>
        <v>0</v>
      </c>
      <c r="K173" s="135" t="s">
        <v>206</v>
      </c>
      <c r="L173" s="33"/>
      <c r="M173" s="140" t="s">
        <v>3</v>
      </c>
      <c r="N173" s="141" t="s">
        <v>47</v>
      </c>
      <c r="P173" s="142">
        <f>O173*H173</f>
        <v>0</v>
      </c>
      <c r="Q173" s="142">
        <v>0.15540000000000001</v>
      </c>
      <c r="R173" s="142">
        <f>Q173*H173</f>
        <v>68.842200000000005</v>
      </c>
      <c r="S173" s="142">
        <v>0</v>
      </c>
      <c r="T173" s="143">
        <f>S173*H173</f>
        <v>0</v>
      </c>
      <c r="AR173" s="144" t="s">
        <v>207</v>
      </c>
      <c r="AT173" s="144" t="s">
        <v>202</v>
      </c>
      <c r="AU173" s="144" t="s">
        <v>85</v>
      </c>
      <c r="AY173" s="18" t="s">
        <v>201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83</v>
      </c>
      <c r="BK173" s="145">
        <f>ROUND(I173*H173,2)</f>
        <v>0</v>
      </c>
      <c r="BL173" s="18" t="s">
        <v>207</v>
      </c>
      <c r="BM173" s="144" t="s">
        <v>676</v>
      </c>
    </row>
    <row r="174" spans="2:65" s="1" customFormat="1">
      <c r="B174" s="33"/>
      <c r="D174" s="146" t="s">
        <v>209</v>
      </c>
      <c r="F174" s="147" t="s">
        <v>677</v>
      </c>
      <c r="I174" s="148"/>
      <c r="L174" s="33"/>
      <c r="M174" s="149"/>
      <c r="T174" s="53"/>
      <c r="AT174" s="18" t="s">
        <v>209</v>
      </c>
      <c r="AU174" s="18" t="s">
        <v>85</v>
      </c>
    </row>
    <row r="175" spans="2:65" s="12" customFormat="1">
      <c r="B175" s="150"/>
      <c r="D175" s="151" t="s">
        <v>211</v>
      </c>
      <c r="E175" s="152" t="s">
        <v>3</v>
      </c>
      <c r="F175" s="153" t="s">
        <v>678</v>
      </c>
      <c r="H175" s="152" t="s">
        <v>3</v>
      </c>
      <c r="I175" s="154"/>
      <c r="L175" s="150"/>
      <c r="M175" s="155"/>
      <c r="T175" s="156"/>
      <c r="AT175" s="152" t="s">
        <v>211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201</v>
      </c>
    </row>
    <row r="176" spans="2:65" s="12" customFormat="1">
      <c r="B176" s="150"/>
      <c r="D176" s="151" t="s">
        <v>211</v>
      </c>
      <c r="E176" s="152" t="s">
        <v>3</v>
      </c>
      <c r="F176" s="153" t="s">
        <v>324</v>
      </c>
      <c r="H176" s="152" t="s">
        <v>3</v>
      </c>
      <c r="I176" s="154"/>
      <c r="L176" s="150"/>
      <c r="M176" s="155"/>
      <c r="T176" s="156"/>
      <c r="AT176" s="152" t="s">
        <v>211</v>
      </c>
      <c r="AU176" s="152" t="s">
        <v>85</v>
      </c>
      <c r="AV176" s="12" t="s">
        <v>83</v>
      </c>
      <c r="AW176" s="12" t="s">
        <v>37</v>
      </c>
      <c r="AX176" s="12" t="s">
        <v>76</v>
      </c>
      <c r="AY176" s="152" t="s">
        <v>201</v>
      </c>
    </row>
    <row r="177" spans="2:65" s="13" customFormat="1">
      <c r="B177" s="157"/>
      <c r="D177" s="151" t="s">
        <v>211</v>
      </c>
      <c r="E177" s="158" t="s">
        <v>3</v>
      </c>
      <c r="F177" s="159" t="s">
        <v>679</v>
      </c>
      <c r="H177" s="160">
        <v>409</v>
      </c>
      <c r="I177" s="161"/>
      <c r="L177" s="157"/>
      <c r="M177" s="162"/>
      <c r="T177" s="163"/>
      <c r="AT177" s="158" t="s">
        <v>211</v>
      </c>
      <c r="AU177" s="158" t="s">
        <v>85</v>
      </c>
      <c r="AV177" s="13" t="s">
        <v>85</v>
      </c>
      <c r="AW177" s="13" t="s">
        <v>37</v>
      </c>
      <c r="AX177" s="13" t="s">
        <v>76</v>
      </c>
      <c r="AY177" s="158" t="s">
        <v>201</v>
      </c>
    </row>
    <row r="178" spans="2:65" s="13" customFormat="1">
      <c r="B178" s="157"/>
      <c r="D178" s="151" t="s">
        <v>211</v>
      </c>
      <c r="E178" s="158" t="s">
        <v>3</v>
      </c>
      <c r="F178" s="159" t="s">
        <v>680</v>
      </c>
      <c r="H178" s="160">
        <v>25</v>
      </c>
      <c r="I178" s="161"/>
      <c r="L178" s="157"/>
      <c r="M178" s="162"/>
      <c r="T178" s="163"/>
      <c r="AT178" s="158" t="s">
        <v>211</v>
      </c>
      <c r="AU178" s="158" t="s">
        <v>85</v>
      </c>
      <c r="AV178" s="13" t="s">
        <v>85</v>
      </c>
      <c r="AW178" s="13" t="s">
        <v>37</v>
      </c>
      <c r="AX178" s="13" t="s">
        <v>76</v>
      </c>
      <c r="AY178" s="158" t="s">
        <v>201</v>
      </c>
    </row>
    <row r="179" spans="2:65" s="13" customFormat="1">
      <c r="B179" s="157"/>
      <c r="D179" s="151" t="s">
        <v>211</v>
      </c>
      <c r="E179" s="158" t="s">
        <v>3</v>
      </c>
      <c r="F179" s="159" t="s">
        <v>681</v>
      </c>
      <c r="H179" s="160">
        <v>9</v>
      </c>
      <c r="I179" s="161"/>
      <c r="L179" s="157"/>
      <c r="M179" s="162"/>
      <c r="T179" s="163"/>
      <c r="AT179" s="158" t="s">
        <v>211</v>
      </c>
      <c r="AU179" s="158" t="s">
        <v>85</v>
      </c>
      <c r="AV179" s="13" t="s">
        <v>85</v>
      </c>
      <c r="AW179" s="13" t="s">
        <v>37</v>
      </c>
      <c r="AX179" s="13" t="s">
        <v>76</v>
      </c>
      <c r="AY179" s="158" t="s">
        <v>201</v>
      </c>
    </row>
    <row r="180" spans="2:65" s="14" customFormat="1">
      <c r="B180" s="164"/>
      <c r="D180" s="151" t="s">
        <v>211</v>
      </c>
      <c r="E180" s="165" t="s">
        <v>3</v>
      </c>
      <c r="F180" s="166" t="s">
        <v>214</v>
      </c>
      <c r="H180" s="167">
        <v>443</v>
      </c>
      <c r="I180" s="168"/>
      <c r="L180" s="164"/>
      <c r="M180" s="169"/>
      <c r="T180" s="170"/>
      <c r="AT180" s="165" t="s">
        <v>211</v>
      </c>
      <c r="AU180" s="165" t="s">
        <v>85</v>
      </c>
      <c r="AV180" s="14" t="s">
        <v>207</v>
      </c>
      <c r="AW180" s="14" t="s">
        <v>37</v>
      </c>
      <c r="AX180" s="14" t="s">
        <v>83</v>
      </c>
      <c r="AY180" s="165" t="s">
        <v>201</v>
      </c>
    </row>
    <row r="181" spans="2:65" s="1" customFormat="1" ht="16.5" customHeight="1">
      <c r="B181" s="132"/>
      <c r="C181" s="178" t="s">
        <v>327</v>
      </c>
      <c r="D181" s="178" t="s">
        <v>272</v>
      </c>
      <c r="E181" s="179" t="s">
        <v>682</v>
      </c>
      <c r="F181" s="180" t="s">
        <v>683</v>
      </c>
      <c r="G181" s="181" t="s">
        <v>500</v>
      </c>
      <c r="H181" s="182">
        <v>25.25</v>
      </c>
      <c r="I181" s="183"/>
      <c r="J181" s="184">
        <f>ROUND(I181*H181,2)</f>
        <v>0</v>
      </c>
      <c r="K181" s="180" t="s">
        <v>206</v>
      </c>
      <c r="L181" s="185"/>
      <c r="M181" s="186" t="s">
        <v>3</v>
      </c>
      <c r="N181" s="187" t="s">
        <v>47</v>
      </c>
      <c r="P181" s="142">
        <f>O181*H181</f>
        <v>0</v>
      </c>
      <c r="Q181" s="142">
        <v>4.8300000000000003E-2</v>
      </c>
      <c r="R181" s="142">
        <f>Q181*H181</f>
        <v>1.2195750000000001</v>
      </c>
      <c r="S181" s="142">
        <v>0</v>
      </c>
      <c r="T181" s="143">
        <f>S181*H181</f>
        <v>0</v>
      </c>
      <c r="AR181" s="144" t="s">
        <v>271</v>
      </c>
      <c r="AT181" s="144" t="s">
        <v>272</v>
      </c>
      <c r="AU181" s="144" t="s">
        <v>85</v>
      </c>
      <c r="AY181" s="18" t="s">
        <v>201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83</v>
      </c>
      <c r="BK181" s="145">
        <f>ROUND(I181*H181,2)</f>
        <v>0</v>
      </c>
      <c r="BL181" s="18" t="s">
        <v>207</v>
      </c>
      <c r="BM181" s="144" t="s">
        <v>684</v>
      </c>
    </row>
    <row r="182" spans="2:65" s="12" customFormat="1">
      <c r="B182" s="150"/>
      <c r="D182" s="151" t="s">
        <v>211</v>
      </c>
      <c r="E182" s="152" t="s">
        <v>3</v>
      </c>
      <c r="F182" s="153" t="s">
        <v>685</v>
      </c>
      <c r="H182" s="152" t="s">
        <v>3</v>
      </c>
      <c r="I182" s="154"/>
      <c r="L182" s="150"/>
      <c r="M182" s="155"/>
      <c r="T182" s="156"/>
      <c r="AT182" s="152" t="s">
        <v>211</v>
      </c>
      <c r="AU182" s="152" t="s">
        <v>85</v>
      </c>
      <c r="AV182" s="12" t="s">
        <v>83</v>
      </c>
      <c r="AW182" s="12" t="s">
        <v>37</v>
      </c>
      <c r="AX182" s="12" t="s">
        <v>76</v>
      </c>
      <c r="AY182" s="152" t="s">
        <v>201</v>
      </c>
    </row>
    <row r="183" spans="2:65" s="13" customFormat="1">
      <c r="B183" s="157"/>
      <c r="D183" s="151" t="s">
        <v>211</v>
      </c>
      <c r="E183" s="158" t="s">
        <v>3</v>
      </c>
      <c r="F183" s="159" t="s">
        <v>686</v>
      </c>
      <c r="H183" s="160">
        <v>25.25</v>
      </c>
      <c r="I183" s="161"/>
      <c r="L183" s="157"/>
      <c r="M183" s="162"/>
      <c r="T183" s="163"/>
      <c r="AT183" s="158" t="s">
        <v>211</v>
      </c>
      <c r="AU183" s="158" t="s">
        <v>85</v>
      </c>
      <c r="AV183" s="13" t="s">
        <v>85</v>
      </c>
      <c r="AW183" s="13" t="s">
        <v>37</v>
      </c>
      <c r="AX183" s="13" t="s">
        <v>76</v>
      </c>
      <c r="AY183" s="158" t="s">
        <v>201</v>
      </c>
    </row>
    <row r="184" spans="2:65" s="14" customFormat="1">
      <c r="B184" s="164"/>
      <c r="D184" s="151" t="s">
        <v>211</v>
      </c>
      <c r="E184" s="165" t="s">
        <v>3</v>
      </c>
      <c r="F184" s="166" t="s">
        <v>214</v>
      </c>
      <c r="H184" s="167">
        <v>25.25</v>
      </c>
      <c r="I184" s="168"/>
      <c r="L184" s="164"/>
      <c r="M184" s="169"/>
      <c r="T184" s="170"/>
      <c r="AT184" s="165" t="s">
        <v>211</v>
      </c>
      <c r="AU184" s="165" t="s">
        <v>85</v>
      </c>
      <c r="AV184" s="14" t="s">
        <v>207</v>
      </c>
      <c r="AW184" s="14" t="s">
        <v>37</v>
      </c>
      <c r="AX184" s="14" t="s">
        <v>83</v>
      </c>
      <c r="AY184" s="165" t="s">
        <v>201</v>
      </c>
    </row>
    <row r="185" spans="2:65" s="1" customFormat="1" ht="16.5" customHeight="1">
      <c r="B185" s="132"/>
      <c r="C185" s="178" t="s">
        <v>9</v>
      </c>
      <c r="D185" s="178" t="s">
        <v>272</v>
      </c>
      <c r="E185" s="179" t="s">
        <v>687</v>
      </c>
      <c r="F185" s="180" t="s">
        <v>688</v>
      </c>
      <c r="G185" s="181" t="s">
        <v>500</v>
      </c>
      <c r="H185" s="182">
        <v>9.09</v>
      </c>
      <c r="I185" s="183"/>
      <c r="J185" s="184">
        <f>ROUND(I185*H185,2)</f>
        <v>0</v>
      </c>
      <c r="K185" s="180" t="s">
        <v>206</v>
      </c>
      <c r="L185" s="185"/>
      <c r="M185" s="186" t="s">
        <v>3</v>
      </c>
      <c r="N185" s="187" t="s">
        <v>47</v>
      </c>
      <c r="P185" s="142">
        <f>O185*H185</f>
        <v>0</v>
      </c>
      <c r="Q185" s="142">
        <v>6.5670000000000006E-2</v>
      </c>
      <c r="R185" s="142">
        <f>Q185*H185</f>
        <v>0.59694030000000009</v>
      </c>
      <c r="S185" s="142">
        <v>0</v>
      </c>
      <c r="T185" s="143">
        <f>S185*H185</f>
        <v>0</v>
      </c>
      <c r="AR185" s="144" t="s">
        <v>271</v>
      </c>
      <c r="AT185" s="144" t="s">
        <v>272</v>
      </c>
      <c r="AU185" s="144" t="s">
        <v>85</v>
      </c>
      <c r="AY185" s="18" t="s">
        <v>201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83</v>
      </c>
      <c r="BK185" s="145">
        <f>ROUND(I185*H185,2)</f>
        <v>0</v>
      </c>
      <c r="BL185" s="18" t="s">
        <v>207</v>
      </c>
      <c r="BM185" s="144" t="s">
        <v>689</v>
      </c>
    </row>
    <row r="186" spans="2:65" s="12" customFormat="1">
      <c r="B186" s="150"/>
      <c r="D186" s="151" t="s">
        <v>211</v>
      </c>
      <c r="E186" s="152" t="s">
        <v>3</v>
      </c>
      <c r="F186" s="153" t="s">
        <v>685</v>
      </c>
      <c r="H186" s="152" t="s">
        <v>3</v>
      </c>
      <c r="I186" s="154"/>
      <c r="L186" s="150"/>
      <c r="M186" s="155"/>
      <c r="T186" s="156"/>
      <c r="AT186" s="152" t="s">
        <v>211</v>
      </c>
      <c r="AU186" s="152" t="s">
        <v>85</v>
      </c>
      <c r="AV186" s="12" t="s">
        <v>83</v>
      </c>
      <c r="AW186" s="12" t="s">
        <v>37</v>
      </c>
      <c r="AX186" s="12" t="s">
        <v>76</v>
      </c>
      <c r="AY186" s="152" t="s">
        <v>201</v>
      </c>
    </row>
    <row r="187" spans="2:65" s="13" customFormat="1">
      <c r="B187" s="157"/>
      <c r="D187" s="151" t="s">
        <v>211</v>
      </c>
      <c r="E187" s="158" t="s">
        <v>3</v>
      </c>
      <c r="F187" s="159" t="s">
        <v>690</v>
      </c>
      <c r="H187" s="160">
        <v>9.09</v>
      </c>
      <c r="I187" s="161"/>
      <c r="L187" s="157"/>
      <c r="M187" s="162"/>
      <c r="T187" s="163"/>
      <c r="AT187" s="158" t="s">
        <v>211</v>
      </c>
      <c r="AU187" s="158" t="s">
        <v>85</v>
      </c>
      <c r="AV187" s="13" t="s">
        <v>85</v>
      </c>
      <c r="AW187" s="13" t="s">
        <v>37</v>
      </c>
      <c r="AX187" s="13" t="s">
        <v>76</v>
      </c>
      <c r="AY187" s="158" t="s">
        <v>201</v>
      </c>
    </row>
    <row r="188" spans="2:65" s="14" customFormat="1">
      <c r="B188" s="164"/>
      <c r="D188" s="151" t="s">
        <v>211</v>
      </c>
      <c r="E188" s="165" t="s">
        <v>3</v>
      </c>
      <c r="F188" s="166" t="s">
        <v>214</v>
      </c>
      <c r="H188" s="167">
        <v>9.09</v>
      </c>
      <c r="I188" s="168"/>
      <c r="L188" s="164"/>
      <c r="M188" s="169"/>
      <c r="T188" s="170"/>
      <c r="AT188" s="165" t="s">
        <v>211</v>
      </c>
      <c r="AU188" s="165" t="s">
        <v>85</v>
      </c>
      <c r="AV188" s="14" t="s">
        <v>207</v>
      </c>
      <c r="AW188" s="14" t="s">
        <v>37</v>
      </c>
      <c r="AX188" s="14" t="s">
        <v>83</v>
      </c>
      <c r="AY188" s="165" t="s">
        <v>201</v>
      </c>
    </row>
    <row r="189" spans="2:65" s="1" customFormat="1" ht="16.5" customHeight="1">
      <c r="B189" s="132"/>
      <c r="C189" s="178" t="s">
        <v>340</v>
      </c>
      <c r="D189" s="178" t="s">
        <v>272</v>
      </c>
      <c r="E189" s="179" t="s">
        <v>691</v>
      </c>
      <c r="F189" s="180" t="s">
        <v>692</v>
      </c>
      <c r="G189" s="181" t="s">
        <v>500</v>
      </c>
      <c r="H189" s="182">
        <v>413.09</v>
      </c>
      <c r="I189" s="183"/>
      <c r="J189" s="184">
        <f>ROUND(I189*H189,2)</f>
        <v>0</v>
      </c>
      <c r="K189" s="180" t="s">
        <v>206</v>
      </c>
      <c r="L189" s="185"/>
      <c r="M189" s="186" t="s">
        <v>3</v>
      </c>
      <c r="N189" s="187" t="s">
        <v>47</v>
      </c>
      <c r="P189" s="142">
        <f>O189*H189</f>
        <v>0</v>
      </c>
      <c r="Q189" s="142">
        <v>0.08</v>
      </c>
      <c r="R189" s="142">
        <f>Q189*H189</f>
        <v>33.047199999999997</v>
      </c>
      <c r="S189" s="142">
        <v>0</v>
      </c>
      <c r="T189" s="143">
        <f>S189*H189</f>
        <v>0</v>
      </c>
      <c r="AR189" s="144" t="s">
        <v>271</v>
      </c>
      <c r="AT189" s="144" t="s">
        <v>272</v>
      </c>
      <c r="AU189" s="144" t="s">
        <v>85</v>
      </c>
      <c r="AY189" s="18" t="s">
        <v>201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83</v>
      </c>
      <c r="BK189" s="145">
        <f>ROUND(I189*H189,2)</f>
        <v>0</v>
      </c>
      <c r="BL189" s="18" t="s">
        <v>207</v>
      </c>
      <c r="BM189" s="144" t="s">
        <v>693</v>
      </c>
    </row>
    <row r="190" spans="2:65" s="12" customFormat="1">
      <c r="B190" s="150"/>
      <c r="D190" s="151" t="s">
        <v>211</v>
      </c>
      <c r="E190" s="152" t="s">
        <v>3</v>
      </c>
      <c r="F190" s="153" t="s">
        <v>685</v>
      </c>
      <c r="H190" s="152" t="s">
        <v>3</v>
      </c>
      <c r="I190" s="154"/>
      <c r="L190" s="150"/>
      <c r="M190" s="155"/>
      <c r="T190" s="156"/>
      <c r="AT190" s="152" t="s">
        <v>211</v>
      </c>
      <c r="AU190" s="152" t="s">
        <v>85</v>
      </c>
      <c r="AV190" s="12" t="s">
        <v>83</v>
      </c>
      <c r="AW190" s="12" t="s">
        <v>37</v>
      </c>
      <c r="AX190" s="12" t="s">
        <v>76</v>
      </c>
      <c r="AY190" s="152" t="s">
        <v>201</v>
      </c>
    </row>
    <row r="191" spans="2:65" s="13" customFormat="1">
      <c r="B191" s="157"/>
      <c r="D191" s="151" t="s">
        <v>211</v>
      </c>
      <c r="E191" s="158" t="s">
        <v>3</v>
      </c>
      <c r="F191" s="159" t="s">
        <v>694</v>
      </c>
      <c r="H191" s="160">
        <v>413.09</v>
      </c>
      <c r="I191" s="161"/>
      <c r="L191" s="157"/>
      <c r="M191" s="162"/>
      <c r="T191" s="163"/>
      <c r="AT191" s="158" t="s">
        <v>211</v>
      </c>
      <c r="AU191" s="158" t="s">
        <v>85</v>
      </c>
      <c r="AV191" s="13" t="s">
        <v>85</v>
      </c>
      <c r="AW191" s="13" t="s">
        <v>37</v>
      </c>
      <c r="AX191" s="13" t="s">
        <v>76</v>
      </c>
      <c r="AY191" s="158" t="s">
        <v>201</v>
      </c>
    </row>
    <row r="192" spans="2:65" s="14" customFormat="1">
      <c r="B192" s="164"/>
      <c r="D192" s="151" t="s">
        <v>211</v>
      </c>
      <c r="E192" s="165" t="s">
        <v>3</v>
      </c>
      <c r="F192" s="166" t="s">
        <v>214</v>
      </c>
      <c r="H192" s="167">
        <v>413.09</v>
      </c>
      <c r="I192" s="168"/>
      <c r="L192" s="164"/>
      <c r="M192" s="169"/>
      <c r="T192" s="170"/>
      <c r="AT192" s="165" t="s">
        <v>211</v>
      </c>
      <c r="AU192" s="165" t="s">
        <v>85</v>
      </c>
      <c r="AV192" s="14" t="s">
        <v>207</v>
      </c>
      <c r="AW192" s="14" t="s">
        <v>37</v>
      </c>
      <c r="AX192" s="14" t="s">
        <v>83</v>
      </c>
      <c r="AY192" s="165" t="s">
        <v>201</v>
      </c>
    </row>
    <row r="193" spans="2:65" s="1" customFormat="1" ht="16.5" customHeight="1">
      <c r="B193" s="132"/>
      <c r="C193" s="133" t="s">
        <v>347</v>
      </c>
      <c r="D193" s="133" t="s">
        <v>202</v>
      </c>
      <c r="E193" s="134" t="s">
        <v>695</v>
      </c>
      <c r="F193" s="135" t="s">
        <v>696</v>
      </c>
      <c r="G193" s="136" t="s">
        <v>217</v>
      </c>
      <c r="H193" s="137">
        <v>23.844999999999999</v>
      </c>
      <c r="I193" s="138"/>
      <c r="J193" s="139">
        <f>ROUND(I193*H193,2)</f>
        <v>0</v>
      </c>
      <c r="K193" s="135" t="s">
        <v>206</v>
      </c>
      <c r="L193" s="33"/>
      <c r="M193" s="140" t="s">
        <v>3</v>
      </c>
      <c r="N193" s="141" t="s">
        <v>47</v>
      </c>
      <c r="P193" s="142">
        <f>O193*H193</f>
        <v>0</v>
      </c>
      <c r="Q193" s="142">
        <v>2.2563399999999998</v>
      </c>
      <c r="R193" s="142">
        <f>Q193*H193</f>
        <v>53.802427299999991</v>
      </c>
      <c r="S193" s="142">
        <v>0</v>
      </c>
      <c r="T193" s="143">
        <f>S193*H193</f>
        <v>0</v>
      </c>
      <c r="AR193" s="144" t="s">
        <v>207</v>
      </c>
      <c r="AT193" s="144" t="s">
        <v>202</v>
      </c>
      <c r="AU193" s="144" t="s">
        <v>85</v>
      </c>
      <c r="AY193" s="18" t="s">
        <v>201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83</v>
      </c>
      <c r="BK193" s="145">
        <f>ROUND(I193*H193,2)</f>
        <v>0</v>
      </c>
      <c r="BL193" s="18" t="s">
        <v>207</v>
      </c>
      <c r="BM193" s="144" t="s">
        <v>697</v>
      </c>
    </row>
    <row r="194" spans="2:65" s="1" customFormat="1">
      <c r="B194" s="33"/>
      <c r="D194" s="146" t="s">
        <v>209</v>
      </c>
      <c r="F194" s="147" t="s">
        <v>698</v>
      </c>
      <c r="I194" s="148"/>
      <c r="L194" s="33"/>
      <c r="M194" s="149"/>
      <c r="T194" s="53"/>
      <c r="AT194" s="18" t="s">
        <v>209</v>
      </c>
      <c r="AU194" s="18" t="s">
        <v>85</v>
      </c>
    </row>
    <row r="195" spans="2:65" s="12" customFormat="1">
      <c r="B195" s="150"/>
      <c r="D195" s="151" t="s">
        <v>211</v>
      </c>
      <c r="E195" s="152" t="s">
        <v>3</v>
      </c>
      <c r="F195" s="153" t="s">
        <v>699</v>
      </c>
      <c r="H195" s="152" t="s">
        <v>3</v>
      </c>
      <c r="I195" s="154"/>
      <c r="L195" s="150"/>
      <c r="M195" s="155"/>
      <c r="T195" s="156"/>
      <c r="AT195" s="152" t="s">
        <v>211</v>
      </c>
      <c r="AU195" s="152" t="s">
        <v>85</v>
      </c>
      <c r="AV195" s="12" t="s">
        <v>83</v>
      </c>
      <c r="AW195" s="12" t="s">
        <v>37</v>
      </c>
      <c r="AX195" s="12" t="s">
        <v>76</v>
      </c>
      <c r="AY195" s="152" t="s">
        <v>201</v>
      </c>
    </row>
    <row r="196" spans="2:65" s="12" customFormat="1">
      <c r="B196" s="150"/>
      <c r="D196" s="151" t="s">
        <v>211</v>
      </c>
      <c r="E196" s="152" t="s">
        <v>3</v>
      </c>
      <c r="F196" s="153" t="s">
        <v>304</v>
      </c>
      <c r="H196" s="152" t="s">
        <v>3</v>
      </c>
      <c r="I196" s="154"/>
      <c r="L196" s="150"/>
      <c r="M196" s="155"/>
      <c r="T196" s="156"/>
      <c r="AT196" s="152" t="s">
        <v>211</v>
      </c>
      <c r="AU196" s="152" t="s">
        <v>85</v>
      </c>
      <c r="AV196" s="12" t="s">
        <v>83</v>
      </c>
      <c r="AW196" s="12" t="s">
        <v>37</v>
      </c>
      <c r="AX196" s="12" t="s">
        <v>76</v>
      </c>
      <c r="AY196" s="152" t="s">
        <v>201</v>
      </c>
    </row>
    <row r="197" spans="2:65" s="12" customFormat="1">
      <c r="B197" s="150"/>
      <c r="D197" s="151" t="s">
        <v>211</v>
      </c>
      <c r="E197" s="152" t="s">
        <v>3</v>
      </c>
      <c r="F197" s="153" t="s">
        <v>700</v>
      </c>
      <c r="H197" s="152" t="s">
        <v>3</v>
      </c>
      <c r="I197" s="154"/>
      <c r="L197" s="150"/>
      <c r="M197" s="155"/>
      <c r="T197" s="156"/>
      <c r="AT197" s="152" t="s">
        <v>211</v>
      </c>
      <c r="AU197" s="152" t="s">
        <v>85</v>
      </c>
      <c r="AV197" s="12" t="s">
        <v>83</v>
      </c>
      <c r="AW197" s="12" t="s">
        <v>37</v>
      </c>
      <c r="AX197" s="12" t="s">
        <v>76</v>
      </c>
      <c r="AY197" s="152" t="s">
        <v>201</v>
      </c>
    </row>
    <row r="198" spans="2:65" s="13" customFormat="1">
      <c r="B198" s="157"/>
      <c r="D198" s="151" t="s">
        <v>211</v>
      </c>
      <c r="E198" s="158" t="s">
        <v>3</v>
      </c>
      <c r="F198" s="159" t="s">
        <v>701</v>
      </c>
      <c r="H198" s="160">
        <v>8.86</v>
      </c>
      <c r="I198" s="161"/>
      <c r="L198" s="157"/>
      <c r="M198" s="162"/>
      <c r="T198" s="163"/>
      <c r="AT198" s="158" t="s">
        <v>211</v>
      </c>
      <c r="AU198" s="158" t="s">
        <v>85</v>
      </c>
      <c r="AV198" s="13" t="s">
        <v>85</v>
      </c>
      <c r="AW198" s="13" t="s">
        <v>37</v>
      </c>
      <c r="AX198" s="13" t="s">
        <v>76</v>
      </c>
      <c r="AY198" s="158" t="s">
        <v>201</v>
      </c>
    </row>
    <row r="199" spans="2:65" s="12" customFormat="1">
      <c r="B199" s="150"/>
      <c r="D199" s="151" t="s">
        <v>211</v>
      </c>
      <c r="E199" s="152" t="s">
        <v>3</v>
      </c>
      <c r="F199" s="153" t="s">
        <v>702</v>
      </c>
      <c r="H199" s="152" t="s">
        <v>3</v>
      </c>
      <c r="I199" s="154"/>
      <c r="L199" s="150"/>
      <c r="M199" s="155"/>
      <c r="T199" s="156"/>
      <c r="AT199" s="152" t="s">
        <v>211</v>
      </c>
      <c r="AU199" s="152" t="s">
        <v>85</v>
      </c>
      <c r="AV199" s="12" t="s">
        <v>83</v>
      </c>
      <c r="AW199" s="12" t="s">
        <v>37</v>
      </c>
      <c r="AX199" s="12" t="s">
        <v>76</v>
      </c>
      <c r="AY199" s="152" t="s">
        <v>201</v>
      </c>
    </row>
    <row r="200" spans="2:65" s="13" customFormat="1">
      <c r="B200" s="157"/>
      <c r="D200" s="151" t="s">
        <v>211</v>
      </c>
      <c r="E200" s="158" t="s">
        <v>3</v>
      </c>
      <c r="F200" s="159" t="s">
        <v>703</v>
      </c>
      <c r="H200" s="160">
        <v>14.984999999999999</v>
      </c>
      <c r="I200" s="161"/>
      <c r="L200" s="157"/>
      <c r="M200" s="162"/>
      <c r="T200" s="163"/>
      <c r="AT200" s="158" t="s">
        <v>211</v>
      </c>
      <c r="AU200" s="158" t="s">
        <v>85</v>
      </c>
      <c r="AV200" s="13" t="s">
        <v>85</v>
      </c>
      <c r="AW200" s="13" t="s">
        <v>37</v>
      </c>
      <c r="AX200" s="13" t="s">
        <v>76</v>
      </c>
      <c r="AY200" s="158" t="s">
        <v>201</v>
      </c>
    </row>
    <row r="201" spans="2:65" s="14" customFormat="1">
      <c r="B201" s="164"/>
      <c r="D201" s="151" t="s">
        <v>211</v>
      </c>
      <c r="E201" s="165" t="s">
        <v>3</v>
      </c>
      <c r="F201" s="166" t="s">
        <v>214</v>
      </c>
      <c r="H201" s="167">
        <v>23.844999999999999</v>
      </c>
      <c r="I201" s="168"/>
      <c r="L201" s="164"/>
      <c r="M201" s="169"/>
      <c r="T201" s="170"/>
      <c r="AT201" s="165" t="s">
        <v>211</v>
      </c>
      <c r="AU201" s="165" t="s">
        <v>85</v>
      </c>
      <c r="AV201" s="14" t="s">
        <v>207</v>
      </c>
      <c r="AW201" s="14" t="s">
        <v>37</v>
      </c>
      <c r="AX201" s="14" t="s">
        <v>83</v>
      </c>
      <c r="AY201" s="165" t="s">
        <v>201</v>
      </c>
    </row>
    <row r="202" spans="2:65" s="1" customFormat="1" ht="33" customHeight="1">
      <c r="B202" s="132"/>
      <c r="C202" s="133" t="s">
        <v>352</v>
      </c>
      <c r="D202" s="133" t="s">
        <v>202</v>
      </c>
      <c r="E202" s="134" t="s">
        <v>704</v>
      </c>
      <c r="F202" s="135" t="s">
        <v>705</v>
      </c>
      <c r="G202" s="136" t="s">
        <v>500</v>
      </c>
      <c r="H202" s="137">
        <v>140</v>
      </c>
      <c r="I202" s="138"/>
      <c r="J202" s="139">
        <f>ROUND(I202*H202,2)</f>
        <v>0</v>
      </c>
      <c r="K202" s="135" t="s">
        <v>206</v>
      </c>
      <c r="L202" s="33"/>
      <c r="M202" s="140" t="s">
        <v>3</v>
      </c>
      <c r="N202" s="141" t="s">
        <v>47</v>
      </c>
      <c r="P202" s="142">
        <f>O202*H202</f>
        <v>0</v>
      </c>
      <c r="Q202" s="142">
        <v>6.0999999999999997E-4</v>
      </c>
      <c r="R202" s="142">
        <f>Q202*H202</f>
        <v>8.539999999999999E-2</v>
      </c>
      <c r="S202" s="142">
        <v>0</v>
      </c>
      <c r="T202" s="143">
        <f>S202*H202</f>
        <v>0</v>
      </c>
      <c r="AR202" s="144" t="s">
        <v>207</v>
      </c>
      <c r="AT202" s="144" t="s">
        <v>202</v>
      </c>
      <c r="AU202" s="144" t="s">
        <v>85</v>
      </c>
      <c r="AY202" s="18" t="s">
        <v>201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83</v>
      </c>
      <c r="BK202" s="145">
        <f>ROUND(I202*H202,2)</f>
        <v>0</v>
      </c>
      <c r="BL202" s="18" t="s">
        <v>207</v>
      </c>
      <c r="BM202" s="144" t="s">
        <v>706</v>
      </c>
    </row>
    <row r="203" spans="2:65" s="1" customFormat="1">
      <c r="B203" s="33"/>
      <c r="D203" s="146" t="s">
        <v>209</v>
      </c>
      <c r="F203" s="147" t="s">
        <v>707</v>
      </c>
      <c r="I203" s="148"/>
      <c r="L203" s="33"/>
      <c r="M203" s="149"/>
      <c r="T203" s="53"/>
      <c r="AT203" s="18" t="s">
        <v>209</v>
      </c>
      <c r="AU203" s="18" t="s">
        <v>85</v>
      </c>
    </row>
    <row r="204" spans="2:65" s="12" customFormat="1">
      <c r="B204" s="150"/>
      <c r="D204" s="151" t="s">
        <v>211</v>
      </c>
      <c r="E204" s="152" t="s">
        <v>3</v>
      </c>
      <c r="F204" s="153" t="s">
        <v>708</v>
      </c>
      <c r="H204" s="152" t="s">
        <v>3</v>
      </c>
      <c r="I204" s="154"/>
      <c r="L204" s="150"/>
      <c r="M204" s="155"/>
      <c r="T204" s="156"/>
      <c r="AT204" s="152" t="s">
        <v>211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201</v>
      </c>
    </row>
    <row r="205" spans="2:65" s="12" customFormat="1">
      <c r="B205" s="150"/>
      <c r="D205" s="151" t="s">
        <v>211</v>
      </c>
      <c r="E205" s="152" t="s">
        <v>3</v>
      </c>
      <c r="F205" s="153" t="s">
        <v>245</v>
      </c>
      <c r="H205" s="152" t="s">
        <v>3</v>
      </c>
      <c r="I205" s="154"/>
      <c r="L205" s="150"/>
      <c r="M205" s="155"/>
      <c r="T205" s="156"/>
      <c r="AT205" s="152" t="s">
        <v>211</v>
      </c>
      <c r="AU205" s="152" t="s">
        <v>85</v>
      </c>
      <c r="AV205" s="12" t="s">
        <v>83</v>
      </c>
      <c r="AW205" s="12" t="s">
        <v>37</v>
      </c>
      <c r="AX205" s="12" t="s">
        <v>76</v>
      </c>
      <c r="AY205" s="152" t="s">
        <v>201</v>
      </c>
    </row>
    <row r="206" spans="2:65" s="13" customFormat="1">
      <c r="B206" s="157"/>
      <c r="D206" s="151" t="s">
        <v>211</v>
      </c>
      <c r="E206" s="158" t="s">
        <v>3</v>
      </c>
      <c r="F206" s="159" t="s">
        <v>709</v>
      </c>
      <c r="H206" s="160">
        <v>40</v>
      </c>
      <c r="I206" s="161"/>
      <c r="L206" s="157"/>
      <c r="M206" s="162"/>
      <c r="T206" s="163"/>
      <c r="AT206" s="158" t="s">
        <v>211</v>
      </c>
      <c r="AU206" s="158" t="s">
        <v>85</v>
      </c>
      <c r="AV206" s="13" t="s">
        <v>85</v>
      </c>
      <c r="AW206" s="13" t="s">
        <v>37</v>
      </c>
      <c r="AX206" s="13" t="s">
        <v>76</v>
      </c>
      <c r="AY206" s="158" t="s">
        <v>201</v>
      </c>
    </row>
    <row r="207" spans="2:65" s="13" customFormat="1">
      <c r="B207" s="157"/>
      <c r="D207" s="151" t="s">
        <v>211</v>
      </c>
      <c r="E207" s="158" t="s">
        <v>3</v>
      </c>
      <c r="F207" s="159" t="s">
        <v>710</v>
      </c>
      <c r="H207" s="160">
        <v>100</v>
      </c>
      <c r="I207" s="161"/>
      <c r="L207" s="157"/>
      <c r="M207" s="162"/>
      <c r="T207" s="163"/>
      <c r="AT207" s="158" t="s">
        <v>211</v>
      </c>
      <c r="AU207" s="158" t="s">
        <v>85</v>
      </c>
      <c r="AV207" s="13" t="s">
        <v>85</v>
      </c>
      <c r="AW207" s="13" t="s">
        <v>37</v>
      </c>
      <c r="AX207" s="13" t="s">
        <v>76</v>
      </c>
      <c r="AY207" s="158" t="s">
        <v>201</v>
      </c>
    </row>
    <row r="208" spans="2:65" s="14" customFormat="1">
      <c r="B208" s="164"/>
      <c r="D208" s="151" t="s">
        <v>211</v>
      </c>
      <c r="E208" s="165" t="s">
        <v>3</v>
      </c>
      <c r="F208" s="166" t="s">
        <v>214</v>
      </c>
      <c r="H208" s="167">
        <v>140</v>
      </c>
      <c r="I208" s="168"/>
      <c r="L208" s="164"/>
      <c r="M208" s="169"/>
      <c r="T208" s="170"/>
      <c r="AT208" s="165" t="s">
        <v>211</v>
      </c>
      <c r="AU208" s="165" t="s">
        <v>85</v>
      </c>
      <c r="AV208" s="14" t="s">
        <v>207</v>
      </c>
      <c r="AW208" s="14" t="s">
        <v>37</v>
      </c>
      <c r="AX208" s="14" t="s">
        <v>83</v>
      </c>
      <c r="AY208" s="165" t="s">
        <v>201</v>
      </c>
    </row>
    <row r="209" spans="2:65" s="1" customFormat="1" ht="16.5" customHeight="1">
      <c r="B209" s="132"/>
      <c r="C209" s="133" t="s">
        <v>354</v>
      </c>
      <c r="D209" s="133" t="s">
        <v>202</v>
      </c>
      <c r="E209" s="134" t="s">
        <v>711</v>
      </c>
      <c r="F209" s="135" t="s">
        <v>712</v>
      </c>
      <c r="G209" s="136" t="s">
        <v>500</v>
      </c>
      <c r="H209" s="137">
        <v>100</v>
      </c>
      <c r="I209" s="138"/>
      <c r="J209" s="139">
        <f>ROUND(I209*H209,2)</f>
        <v>0</v>
      </c>
      <c r="K209" s="135" t="s">
        <v>206</v>
      </c>
      <c r="L209" s="33"/>
      <c r="M209" s="140" t="s">
        <v>3</v>
      </c>
      <c r="N209" s="141" t="s">
        <v>47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207</v>
      </c>
      <c r="AT209" s="144" t="s">
        <v>202</v>
      </c>
      <c r="AU209" s="144" t="s">
        <v>85</v>
      </c>
      <c r="AY209" s="18" t="s">
        <v>201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83</v>
      </c>
      <c r="BK209" s="145">
        <f>ROUND(I209*H209,2)</f>
        <v>0</v>
      </c>
      <c r="BL209" s="18" t="s">
        <v>207</v>
      </c>
      <c r="BM209" s="144" t="s">
        <v>713</v>
      </c>
    </row>
    <row r="210" spans="2:65" s="1" customFormat="1">
      <c r="B210" s="33"/>
      <c r="D210" s="146" t="s">
        <v>209</v>
      </c>
      <c r="F210" s="147" t="s">
        <v>714</v>
      </c>
      <c r="I210" s="148"/>
      <c r="L210" s="33"/>
      <c r="M210" s="149"/>
      <c r="T210" s="53"/>
      <c r="AT210" s="18" t="s">
        <v>209</v>
      </c>
      <c r="AU210" s="18" t="s">
        <v>85</v>
      </c>
    </row>
    <row r="211" spans="2:65" s="12" customFormat="1">
      <c r="B211" s="150"/>
      <c r="D211" s="151" t="s">
        <v>211</v>
      </c>
      <c r="E211" s="152" t="s">
        <v>3</v>
      </c>
      <c r="F211" s="153" t="s">
        <v>715</v>
      </c>
      <c r="H211" s="152" t="s">
        <v>3</v>
      </c>
      <c r="I211" s="154"/>
      <c r="L211" s="150"/>
      <c r="M211" s="155"/>
      <c r="T211" s="156"/>
      <c r="AT211" s="152" t="s">
        <v>211</v>
      </c>
      <c r="AU211" s="152" t="s">
        <v>85</v>
      </c>
      <c r="AV211" s="12" t="s">
        <v>83</v>
      </c>
      <c r="AW211" s="12" t="s">
        <v>37</v>
      </c>
      <c r="AX211" s="12" t="s">
        <v>76</v>
      </c>
      <c r="AY211" s="152" t="s">
        <v>201</v>
      </c>
    </row>
    <row r="212" spans="2:65" s="13" customFormat="1">
      <c r="B212" s="157"/>
      <c r="D212" s="151" t="s">
        <v>211</v>
      </c>
      <c r="E212" s="158" t="s">
        <v>3</v>
      </c>
      <c r="F212" s="159" t="s">
        <v>710</v>
      </c>
      <c r="H212" s="160">
        <v>100</v>
      </c>
      <c r="I212" s="161"/>
      <c r="L212" s="157"/>
      <c r="M212" s="162"/>
      <c r="T212" s="163"/>
      <c r="AT212" s="158" t="s">
        <v>211</v>
      </c>
      <c r="AU212" s="158" t="s">
        <v>85</v>
      </c>
      <c r="AV212" s="13" t="s">
        <v>85</v>
      </c>
      <c r="AW212" s="13" t="s">
        <v>37</v>
      </c>
      <c r="AX212" s="13" t="s">
        <v>76</v>
      </c>
      <c r="AY212" s="158" t="s">
        <v>201</v>
      </c>
    </row>
    <row r="213" spans="2:65" s="14" customFormat="1">
      <c r="B213" s="164"/>
      <c r="D213" s="151" t="s">
        <v>211</v>
      </c>
      <c r="E213" s="165" t="s">
        <v>3</v>
      </c>
      <c r="F213" s="166" t="s">
        <v>214</v>
      </c>
      <c r="H213" s="167">
        <v>100</v>
      </c>
      <c r="I213" s="168"/>
      <c r="L213" s="164"/>
      <c r="M213" s="169"/>
      <c r="T213" s="170"/>
      <c r="AT213" s="165" t="s">
        <v>211</v>
      </c>
      <c r="AU213" s="165" t="s">
        <v>85</v>
      </c>
      <c r="AV213" s="14" t="s">
        <v>207</v>
      </c>
      <c r="AW213" s="14" t="s">
        <v>37</v>
      </c>
      <c r="AX213" s="14" t="s">
        <v>83</v>
      </c>
      <c r="AY213" s="165" t="s">
        <v>201</v>
      </c>
    </row>
    <row r="214" spans="2:65" s="1" customFormat="1" ht="16.5" customHeight="1">
      <c r="B214" s="132"/>
      <c r="C214" s="133" t="s">
        <v>356</v>
      </c>
      <c r="D214" s="133" t="s">
        <v>202</v>
      </c>
      <c r="E214" s="134" t="s">
        <v>716</v>
      </c>
      <c r="F214" s="135" t="s">
        <v>717</v>
      </c>
      <c r="G214" s="136" t="s">
        <v>500</v>
      </c>
      <c r="H214" s="137">
        <v>40</v>
      </c>
      <c r="I214" s="138"/>
      <c r="J214" s="139">
        <f>ROUND(I214*H214,2)</f>
        <v>0</v>
      </c>
      <c r="K214" s="135" t="s">
        <v>206</v>
      </c>
      <c r="L214" s="33"/>
      <c r="M214" s="140" t="s">
        <v>3</v>
      </c>
      <c r="N214" s="141" t="s">
        <v>47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207</v>
      </c>
      <c r="AT214" s="144" t="s">
        <v>202</v>
      </c>
      <c r="AU214" s="144" t="s">
        <v>85</v>
      </c>
      <c r="AY214" s="18" t="s">
        <v>201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83</v>
      </c>
      <c r="BK214" s="145">
        <f>ROUND(I214*H214,2)</f>
        <v>0</v>
      </c>
      <c r="BL214" s="18" t="s">
        <v>207</v>
      </c>
      <c r="BM214" s="144" t="s">
        <v>718</v>
      </c>
    </row>
    <row r="215" spans="2:65" s="1" customFormat="1">
      <c r="B215" s="33"/>
      <c r="D215" s="146" t="s">
        <v>209</v>
      </c>
      <c r="F215" s="147" t="s">
        <v>719</v>
      </c>
      <c r="I215" s="148"/>
      <c r="L215" s="33"/>
      <c r="M215" s="149"/>
      <c r="T215" s="53"/>
      <c r="AT215" s="18" t="s">
        <v>209</v>
      </c>
      <c r="AU215" s="18" t="s">
        <v>85</v>
      </c>
    </row>
    <row r="216" spans="2:65" s="12" customFormat="1">
      <c r="B216" s="150"/>
      <c r="D216" s="151" t="s">
        <v>211</v>
      </c>
      <c r="E216" s="152" t="s">
        <v>3</v>
      </c>
      <c r="F216" s="153" t="s">
        <v>715</v>
      </c>
      <c r="H216" s="152" t="s">
        <v>3</v>
      </c>
      <c r="I216" s="154"/>
      <c r="L216" s="150"/>
      <c r="M216" s="155"/>
      <c r="T216" s="156"/>
      <c r="AT216" s="152" t="s">
        <v>211</v>
      </c>
      <c r="AU216" s="152" t="s">
        <v>85</v>
      </c>
      <c r="AV216" s="12" t="s">
        <v>83</v>
      </c>
      <c r="AW216" s="12" t="s">
        <v>37</v>
      </c>
      <c r="AX216" s="12" t="s">
        <v>76</v>
      </c>
      <c r="AY216" s="152" t="s">
        <v>201</v>
      </c>
    </row>
    <row r="217" spans="2:65" s="12" customFormat="1">
      <c r="B217" s="150"/>
      <c r="D217" s="151" t="s">
        <v>211</v>
      </c>
      <c r="E217" s="152" t="s">
        <v>3</v>
      </c>
      <c r="F217" s="153" t="s">
        <v>245</v>
      </c>
      <c r="H217" s="152" t="s">
        <v>3</v>
      </c>
      <c r="I217" s="154"/>
      <c r="L217" s="150"/>
      <c r="M217" s="155"/>
      <c r="T217" s="156"/>
      <c r="AT217" s="152" t="s">
        <v>211</v>
      </c>
      <c r="AU217" s="152" t="s">
        <v>85</v>
      </c>
      <c r="AV217" s="12" t="s">
        <v>83</v>
      </c>
      <c r="AW217" s="12" t="s">
        <v>37</v>
      </c>
      <c r="AX217" s="12" t="s">
        <v>76</v>
      </c>
      <c r="AY217" s="152" t="s">
        <v>201</v>
      </c>
    </row>
    <row r="218" spans="2:65" s="13" customFormat="1">
      <c r="B218" s="157"/>
      <c r="D218" s="151" t="s">
        <v>211</v>
      </c>
      <c r="E218" s="158" t="s">
        <v>3</v>
      </c>
      <c r="F218" s="159" t="s">
        <v>709</v>
      </c>
      <c r="H218" s="160">
        <v>40</v>
      </c>
      <c r="I218" s="161"/>
      <c r="L218" s="157"/>
      <c r="M218" s="162"/>
      <c r="T218" s="163"/>
      <c r="AT218" s="158" t="s">
        <v>211</v>
      </c>
      <c r="AU218" s="158" t="s">
        <v>85</v>
      </c>
      <c r="AV218" s="13" t="s">
        <v>85</v>
      </c>
      <c r="AW218" s="13" t="s">
        <v>37</v>
      </c>
      <c r="AX218" s="13" t="s">
        <v>76</v>
      </c>
      <c r="AY218" s="158" t="s">
        <v>201</v>
      </c>
    </row>
    <row r="219" spans="2:65" s="14" customFormat="1">
      <c r="B219" s="164"/>
      <c r="D219" s="151" t="s">
        <v>211</v>
      </c>
      <c r="E219" s="165" t="s">
        <v>3</v>
      </c>
      <c r="F219" s="166" t="s">
        <v>214</v>
      </c>
      <c r="H219" s="167">
        <v>40</v>
      </c>
      <c r="I219" s="168"/>
      <c r="L219" s="164"/>
      <c r="M219" s="169"/>
      <c r="T219" s="170"/>
      <c r="AT219" s="165" t="s">
        <v>211</v>
      </c>
      <c r="AU219" s="165" t="s">
        <v>85</v>
      </c>
      <c r="AV219" s="14" t="s">
        <v>207</v>
      </c>
      <c r="AW219" s="14" t="s">
        <v>37</v>
      </c>
      <c r="AX219" s="14" t="s">
        <v>83</v>
      </c>
      <c r="AY219" s="165" t="s">
        <v>201</v>
      </c>
    </row>
    <row r="220" spans="2:65" s="1" customFormat="1" ht="33" customHeight="1">
      <c r="B220" s="132"/>
      <c r="C220" s="133" t="s">
        <v>8</v>
      </c>
      <c r="D220" s="133" t="s">
        <v>202</v>
      </c>
      <c r="E220" s="134" t="s">
        <v>720</v>
      </c>
      <c r="F220" s="135" t="s">
        <v>721</v>
      </c>
      <c r="G220" s="136" t="s">
        <v>205</v>
      </c>
      <c r="H220" s="137">
        <v>96</v>
      </c>
      <c r="I220" s="138"/>
      <c r="J220" s="139">
        <f>ROUND(I220*H220,2)</f>
        <v>0</v>
      </c>
      <c r="K220" s="135" t="s">
        <v>206</v>
      </c>
      <c r="L220" s="33"/>
      <c r="M220" s="140" t="s">
        <v>3</v>
      </c>
      <c r="N220" s="141" t="s">
        <v>47</v>
      </c>
      <c r="P220" s="142">
        <f>O220*H220</f>
        <v>0</v>
      </c>
      <c r="Q220" s="142">
        <v>0</v>
      </c>
      <c r="R220" s="142">
        <f>Q220*H220</f>
        <v>0</v>
      </c>
      <c r="S220" s="142">
        <v>0.02</v>
      </c>
      <c r="T220" s="143">
        <f>S220*H220</f>
        <v>1.92</v>
      </c>
      <c r="AR220" s="144" t="s">
        <v>207</v>
      </c>
      <c r="AT220" s="144" t="s">
        <v>202</v>
      </c>
      <c r="AU220" s="144" t="s">
        <v>85</v>
      </c>
      <c r="AY220" s="18" t="s">
        <v>201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83</v>
      </c>
      <c r="BK220" s="145">
        <f>ROUND(I220*H220,2)</f>
        <v>0</v>
      </c>
      <c r="BL220" s="18" t="s">
        <v>207</v>
      </c>
      <c r="BM220" s="144" t="s">
        <v>722</v>
      </c>
    </row>
    <row r="221" spans="2:65" s="1" customFormat="1">
      <c r="B221" s="33"/>
      <c r="D221" s="146" t="s">
        <v>209</v>
      </c>
      <c r="F221" s="147" t="s">
        <v>723</v>
      </c>
      <c r="I221" s="148"/>
      <c r="L221" s="33"/>
      <c r="M221" s="149"/>
      <c r="T221" s="53"/>
      <c r="AT221" s="18" t="s">
        <v>209</v>
      </c>
      <c r="AU221" s="18" t="s">
        <v>85</v>
      </c>
    </row>
    <row r="222" spans="2:65" s="12" customFormat="1">
      <c r="B222" s="150"/>
      <c r="D222" s="151" t="s">
        <v>211</v>
      </c>
      <c r="E222" s="152" t="s">
        <v>3</v>
      </c>
      <c r="F222" s="153" t="s">
        <v>724</v>
      </c>
      <c r="H222" s="152" t="s">
        <v>3</v>
      </c>
      <c r="I222" s="154"/>
      <c r="L222" s="150"/>
      <c r="M222" s="155"/>
      <c r="T222" s="156"/>
      <c r="AT222" s="152" t="s">
        <v>211</v>
      </c>
      <c r="AU222" s="152" t="s">
        <v>85</v>
      </c>
      <c r="AV222" s="12" t="s">
        <v>83</v>
      </c>
      <c r="AW222" s="12" t="s">
        <v>37</v>
      </c>
      <c r="AX222" s="12" t="s">
        <v>76</v>
      </c>
      <c r="AY222" s="152" t="s">
        <v>201</v>
      </c>
    </row>
    <row r="223" spans="2:65" s="12" customFormat="1">
      <c r="B223" s="150"/>
      <c r="D223" s="151" t="s">
        <v>211</v>
      </c>
      <c r="E223" s="152" t="s">
        <v>3</v>
      </c>
      <c r="F223" s="153" t="s">
        <v>245</v>
      </c>
      <c r="H223" s="152" t="s">
        <v>3</v>
      </c>
      <c r="I223" s="154"/>
      <c r="L223" s="150"/>
      <c r="M223" s="155"/>
      <c r="T223" s="156"/>
      <c r="AT223" s="152" t="s">
        <v>211</v>
      </c>
      <c r="AU223" s="152" t="s">
        <v>85</v>
      </c>
      <c r="AV223" s="12" t="s">
        <v>83</v>
      </c>
      <c r="AW223" s="12" t="s">
        <v>37</v>
      </c>
      <c r="AX223" s="12" t="s">
        <v>76</v>
      </c>
      <c r="AY223" s="152" t="s">
        <v>201</v>
      </c>
    </row>
    <row r="224" spans="2:65" s="13" customFormat="1">
      <c r="B224" s="157"/>
      <c r="D224" s="151" t="s">
        <v>211</v>
      </c>
      <c r="E224" s="158" t="s">
        <v>3</v>
      </c>
      <c r="F224" s="159" t="s">
        <v>617</v>
      </c>
      <c r="H224" s="160">
        <v>96</v>
      </c>
      <c r="I224" s="161"/>
      <c r="L224" s="157"/>
      <c r="M224" s="162"/>
      <c r="T224" s="163"/>
      <c r="AT224" s="158" t="s">
        <v>211</v>
      </c>
      <c r="AU224" s="158" t="s">
        <v>85</v>
      </c>
      <c r="AV224" s="13" t="s">
        <v>85</v>
      </c>
      <c r="AW224" s="13" t="s">
        <v>37</v>
      </c>
      <c r="AX224" s="13" t="s">
        <v>76</v>
      </c>
      <c r="AY224" s="158" t="s">
        <v>201</v>
      </c>
    </row>
    <row r="225" spans="2:65" s="14" customFormat="1">
      <c r="B225" s="164"/>
      <c r="D225" s="151" t="s">
        <v>211</v>
      </c>
      <c r="E225" s="165" t="s">
        <v>3</v>
      </c>
      <c r="F225" s="166" t="s">
        <v>214</v>
      </c>
      <c r="H225" s="167">
        <v>96</v>
      </c>
      <c r="I225" s="168"/>
      <c r="L225" s="164"/>
      <c r="M225" s="169"/>
      <c r="T225" s="170"/>
      <c r="AT225" s="165" t="s">
        <v>211</v>
      </c>
      <c r="AU225" s="165" t="s">
        <v>85</v>
      </c>
      <c r="AV225" s="14" t="s">
        <v>207</v>
      </c>
      <c r="AW225" s="14" t="s">
        <v>37</v>
      </c>
      <c r="AX225" s="14" t="s">
        <v>83</v>
      </c>
      <c r="AY225" s="165" t="s">
        <v>201</v>
      </c>
    </row>
    <row r="226" spans="2:65" s="1" customFormat="1" ht="24.2" customHeight="1">
      <c r="B226" s="132"/>
      <c r="C226" s="133" t="s">
        <v>372</v>
      </c>
      <c r="D226" s="133" t="s">
        <v>202</v>
      </c>
      <c r="E226" s="134" t="s">
        <v>725</v>
      </c>
      <c r="F226" s="135" t="s">
        <v>726</v>
      </c>
      <c r="G226" s="136" t="s">
        <v>727</v>
      </c>
      <c r="H226" s="137">
        <v>22.15</v>
      </c>
      <c r="I226" s="138"/>
      <c r="J226" s="139">
        <f>ROUND(I226*H226,2)</f>
        <v>0</v>
      </c>
      <c r="K226" s="135" t="s">
        <v>276</v>
      </c>
      <c r="L226" s="33"/>
      <c r="M226" s="140" t="s">
        <v>3</v>
      </c>
      <c r="N226" s="141" t="s">
        <v>47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728</v>
      </c>
      <c r="AT226" s="144" t="s">
        <v>202</v>
      </c>
      <c r="AU226" s="144" t="s">
        <v>85</v>
      </c>
      <c r="AY226" s="18" t="s">
        <v>201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8" t="s">
        <v>83</v>
      </c>
      <c r="BK226" s="145">
        <f>ROUND(I226*H226,2)</f>
        <v>0</v>
      </c>
      <c r="BL226" s="18" t="s">
        <v>728</v>
      </c>
      <c r="BM226" s="144" t="s">
        <v>729</v>
      </c>
    </row>
    <row r="227" spans="2:65" s="1" customFormat="1" ht="19.5">
      <c r="B227" s="33"/>
      <c r="D227" s="151" t="s">
        <v>278</v>
      </c>
      <c r="F227" s="188" t="s">
        <v>399</v>
      </c>
      <c r="I227" s="148"/>
      <c r="L227" s="33"/>
      <c r="M227" s="149"/>
      <c r="T227" s="53"/>
      <c r="AT227" s="18" t="s">
        <v>278</v>
      </c>
      <c r="AU227" s="18" t="s">
        <v>85</v>
      </c>
    </row>
    <row r="228" spans="2:65" s="12" customFormat="1">
      <c r="B228" s="150"/>
      <c r="D228" s="151" t="s">
        <v>211</v>
      </c>
      <c r="E228" s="152" t="s">
        <v>3</v>
      </c>
      <c r="F228" s="153" t="s">
        <v>730</v>
      </c>
      <c r="H228" s="152" t="s">
        <v>3</v>
      </c>
      <c r="I228" s="154"/>
      <c r="L228" s="150"/>
      <c r="M228" s="155"/>
      <c r="T228" s="156"/>
      <c r="AT228" s="152" t="s">
        <v>211</v>
      </c>
      <c r="AU228" s="152" t="s">
        <v>85</v>
      </c>
      <c r="AV228" s="12" t="s">
        <v>83</v>
      </c>
      <c r="AW228" s="12" t="s">
        <v>37</v>
      </c>
      <c r="AX228" s="12" t="s">
        <v>76</v>
      </c>
      <c r="AY228" s="152" t="s">
        <v>201</v>
      </c>
    </row>
    <row r="229" spans="2:65" s="13" customFormat="1">
      <c r="B229" s="157"/>
      <c r="D229" s="151" t="s">
        <v>211</v>
      </c>
      <c r="E229" s="158" t="s">
        <v>3</v>
      </c>
      <c r="F229" s="159" t="s">
        <v>731</v>
      </c>
      <c r="H229" s="160">
        <v>22.15</v>
      </c>
      <c r="I229" s="161"/>
      <c r="L229" s="157"/>
      <c r="M229" s="162"/>
      <c r="T229" s="163"/>
      <c r="AT229" s="158" t="s">
        <v>211</v>
      </c>
      <c r="AU229" s="158" t="s">
        <v>85</v>
      </c>
      <c r="AV229" s="13" t="s">
        <v>85</v>
      </c>
      <c r="AW229" s="13" t="s">
        <v>37</v>
      </c>
      <c r="AX229" s="13" t="s">
        <v>76</v>
      </c>
      <c r="AY229" s="158" t="s">
        <v>201</v>
      </c>
    </row>
    <row r="230" spans="2:65" s="14" customFormat="1">
      <c r="B230" s="164"/>
      <c r="D230" s="151" t="s">
        <v>211</v>
      </c>
      <c r="E230" s="165" t="s">
        <v>3</v>
      </c>
      <c r="F230" s="166" t="s">
        <v>214</v>
      </c>
      <c r="H230" s="167">
        <v>22.15</v>
      </c>
      <c r="I230" s="168"/>
      <c r="L230" s="164"/>
      <c r="M230" s="169"/>
      <c r="T230" s="170"/>
      <c r="AT230" s="165" t="s">
        <v>211</v>
      </c>
      <c r="AU230" s="165" t="s">
        <v>85</v>
      </c>
      <c r="AV230" s="14" t="s">
        <v>207</v>
      </c>
      <c r="AW230" s="14" t="s">
        <v>37</v>
      </c>
      <c r="AX230" s="14" t="s">
        <v>83</v>
      </c>
      <c r="AY230" s="165" t="s">
        <v>201</v>
      </c>
    </row>
    <row r="231" spans="2:65" s="11" customFormat="1" ht="22.9" customHeight="1">
      <c r="B231" s="120"/>
      <c r="D231" s="121" t="s">
        <v>75</v>
      </c>
      <c r="E231" s="130" t="s">
        <v>571</v>
      </c>
      <c r="F231" s="130" t="s">
        <v>572</v>
      </c>
      <c r="I231" s="123"/>
      <c r="J231" s="131">
        <f>BK231</f>
        <v>0</v>
      </c>
      <c r="L231" s="120"/>
      <c r="M231" s="125"/>
      <c r="P231" s="126">
        <f>SUM(P232:P246)</f>
        <v>0</v>
      </c>
      <c r="R231" s="126">
        <f>SUM(R232:R246)</f>
        <v>0</v>
      </c>
      <c r="T231" s="127">
        <f>SUM(T232:T246)</f>
        <v>0</v>
      </c>
      <c r="AR231" s="121" t="s">
        <v>83</v>
      </c>
      <c r="AT231" s="128" t="s">
        <v>75</v>
      </c>
      <c r="AU231" s="128" t="s">
        <v>83</v>
      </c>
      <c r="AY231" s="121" t="s">
        <v>201</v>
      </c>
      <c r="BK231" s="129">
        <f>SUM(BK232:BK246)</f>
        <v>0</v>
      </c>
    </row>
    <row r="232" spans="2:65" s="1" customFormat="1" ht="24.2" customHeight="1">
      <c r="B232" s="132"/>
      <c r="C232" s="133" t="s">
        <v>379</v>
      </c>
      <c r="D232" s="133" t="s">
        <v>202</v>
      </c>
      <c r="E232" s="134" t="s">
        <v>732</v>
      </c>
      <c r="F232" s="135" t="s">
        <v>733</v>
      </c>
      <c r="G232" s="136" t="s">
        <v>275</v>
      </c>
      <c r="H232" s="137">
        <v>11.04</v>
      </c>
      <c r="I232" s="138"/>
      <c r="J232" s="139">
        <f>ROUND(I232*H232,2)</f>
        <v>0</v>
      </c>
      <c r="K232" s="135" t="s">
        <v>206</v>
      </c>
      <c r="L232" s="33"/>
      <c r="M232" s="140" t="s">
        <v>3</v>
      </c>
      <c r="N232" s="141" t="s">
        <v>47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207</v>
      </c>
      <c r="AT232" s="144" t="s">
        <v>202</v>
      </c>
      <c r="AU232" s="144" t="s">
        <v>85</v>
      </c>
      <c r="AY232" s="18" t="s">
        <v>201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83</v>
      </c>
      <c r="BK232" s="145">
        <f>ROUND(I232*H232,2)</f>
        <v>0</v>
      </c>
      <c r="BL232" s="18" t="s">
        <v>207</v>
      </c>
      <c r="BM232" s="144" t="s">
        <v>734</v>
      </c>
    </row>
    <row r="233" spans="2:65" s="1" customFormat="1">
      <c r="B233" s="33"/>
      <c r="D233" s="146" t="s">
        <v>209</v>
      </c>
      <c r="F233" s="147" t="s">
        <v>735</v>
      </c>
      <c r="I233" s="148"/>
      <c r="L233" s="33"/>
      <c r="M233" s="149"/>
      <c r="T233" s="53"/>
      <c r="AT233" s="18" t="s">
        <v>209</v>
      </c>
      <c r="AU233" s="18" t="s">
        <v>85</v>
      </c>
    </row>
    <row r="234" spans="2:65" s="12" customFormat="1">
      <c r="B234" s="150"/>
      <c r="D234" s="151" t="s">
        <v>211</v>
      </c>
      <c r="E234" s="152" t="s">
        <v>3</v>
      </c>
      <c r="F234" s="153" t="s">
        <v>736</v>
      </c>
      <c r="H234" s="152" t="s">
        <v>3</v>
      </c>
      <c r="I234" s="154"/>
      <c r="L234" s="150"/>
      <c r="M234" s="155"/>
      <c r="T234" s="156"/>
      <c r="AT234" s="152" t="s">
        <v>211</v>
      </c>
      <c r="AU234" s="152" t="s">
        <v>85</v>
      </c>
      <c r="AV234" s="12" t="s">
        <v>83</v>
      </c>
      <c r="AW234" s="12" t="s">
        <v>37</v>
      </c>
      <c r="AX234" s="12" t="s">
        <v>76</v>
      </c>
      <c r="AY234" s="152" t="s">
        <v>201</v>
      </c>
    </row>
    <row r="235" spans="2:65" s="13" customFormat="1">
      <c r="B235" s="157"/>
      <c r="D235" s="151" t="s">
        <v>211</v>
      </c>
      <c r="E235" s="158" t="s">
        <v>3</v>
      </c>
      <c r="F235" s="159" t="s">
        <v>737</v>
      </c>
      <c r="H235" s="160">
        <v>11.04</v>
      </c>
      <c r="I235" s="161"/>
      <c r="L235" s="157"/>
      <c r="M235" s="162"/>
      <c r="T235" s="163"/>
      <c r="AT235" s="158" t="s">
        <v>211</v>
      </c>
      <c r="AU235" s="158" t="s">
        <v>85</v>
      </c>
      <c r="AV235" s="13" t="s">
        <v>85</v>
      </c>
      <c r="AW235" s="13" t="s">
        <v>37</v>
      </c>
      <c r="AX235" s="13" t="s">
        <v>76</v>
      </c>
      <c r="AY235" s="158" t="s">
        <v>201</v>
      </c>
    </row>
    <row r="236" spans="2:65" s="14" customFormat="1">
      <c r="B236" s="164"/>
      <c r="D236" s="151" t="s">
        <v>211</v>
      </c>
      <c r="E236" s="165" t="s">
        <v>3</v>
      </c>
      <c r="F236" s="166" t="s">
        <v>214</v>
      </c>
      <c r="H236" s="167">
        <v>11.04</v>
      </c>
      <c r="I236" s="168"/>
      <c r="L236" s="164"/>
      <c r="M236" s="169"/>
      <c r="T236" s="170"/>
      <c r="AT236" s="165" t="s">
        <v>211</v>
      </c>
      <c r="AU236" s="165" t="s">
        <v>85</v>
      </c>
      <c r="AV236" s="14" t="s">
        <v>207</v>
      </c>
      <c r="AW236" s="14" t="s">
        <v>37</v>
      </c>
      <c r="AX236" s="14" t="s">
        <v>83</v>
      </c>
      <c r="AY236" s="165" t="s">
        <v>201</v>
      </c>
    </row>
    <row r="237" spans="2:65" s="1" customFormat="1" ht="24.2" customHeight="1">
      <c r="B237" s="132"/>
      <c r="C237" s="133" t="s">
        <v>389</v>
      </c>
      <c r="D237" s="133" t="s">
        <v>202</v>
      </c>
      <c r="E237" s="134" t="s">
        <v>738</v>
      </c>
      <c r="F237" s="135" t="s">
        <v>584</v>
      </c>
      <c r="G237" s="136" t="s">
        <v>275</v>
      </c>
      <c r="H237" s="137">
        <v>176.64</v>
      </c>
      <c r="I237" s="138"/>
      <c r="J237" s="139">
        <f>ROUND(I237*H237,2)</f>
        <v>0</v>
      </c>
      <c r="K237" s="135" t="s">
        <v>206</v>
      </c>
      <c r="L237" s="33"/>
      <c r="M237" s="140" t="s">
        <v>3</v>
      </c>
      <c r="N237" s="141" t="s">
        <v>47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207</v>
      </c>
      <c r="AT237" s="144" t="s">
        <v>202</v>
      </c>
      <c r="AU237" s="144" t="s">
        <v>85</v>
      </c>
      <c r="AY237" s="18" t="s">
        <v>201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8" t="s">
        <v>83</v>
      </c>
      <c r="BK237" s="145">
        <f>ROUND(I237*H237,2)</f>
        <v>0</v>
      </c>
      <c r="BL237" s="18" t="s">
        <v>207</v>
      </c>
      <c r="BM237" s="144" t="s">
        <v>739</v>
      </c>
    </row>
    <row r="238" spans="2:65" s="1" customFormat="1">
      <c r="B238" s="33"/>
      <c r="D238" s="146" t="s">
        <v>209</v>
      </c>
      <c r="F238" s="147" t="s">
        <v>740</v>
      </c>
      <c r="I238" s="148"/>
      <c r="L238" s="33"/>
      <c r="M238" s="149"/>
      <c r="T238" s="53"/>
      <c r="AT238" s="18" t="s">
        <v>209</v>
      </c>
      <c r="AU238" s="18" t="s">
        <v>85</v>
      </c>
    </row>
    <row r="239" spans="2:65" s="12" customFormat="1">
      <c r="B239" s="150"/>
      <c r="D239" s="151" t="s">
        <v>211</v>
      </c>
      <c r="E239" s="152" t="s">
        <v>3</v>
      </c>
      <c r="F239" s="153" t="s">
        <v>741</v>
      </c>
      <c r="H239" s="152" t="s">
        <v>3</v>
      </c>
      <c r="I239" s="154"/>
      <c r="L239" s="150"/>
      <c r="M239" s="155"/>
      <c r="T239" s="156"/>
      <c r="AT239" s="152" t="s">
        <v>211</v>
      </c>
      <c r="AU239" s="152" t="s">
        <v>85</v>
      </c>
      <c r="AV239" s="12" t="s">
        <v>83</v>
      </c>
      <c r="AW239" s="12" t="s">
        <v>37</v>
      </c>
      <c r="AX239" s="12" t="s">
        <v>76</v>
      </c>
      <c r="AY239" s="152" t="s">
        <v>201</v>
      </c>
    </row>
    <row r="240" spans="2:65" s="13" customFormat="1">
      <c r="B240" s="157"/>
      <c r="D240" s="151" t="s">
        <v>211</v>
      </c>
      <c r="E240" s="158" t="s">
        <v>3</v>
      </c>
      <c r="F240" s="159" t="s">
        <v>742</v>
      </c>
      <c r="H240" s="160">
        <v>176.64</v>
      </c>
      <c r="I240" s="161"/>
      <c r="L240" s="157"/>
      <c r="M240" s="162"/>
      <c r="T240" s="163"/>
      <c r="AT240" s="158" t="s">
        <v>211</v>
      </c>
      <c r="AU240" s="158" t="s">
        <v>85</v>
      </c>
      <c r="AV240" s="13" t="s">
        <v>85</v>
      </c>
      <c r="AW240" s="13" t="s">
        <v>37</v>
      </c>
      <c r="AX240" s="13" t="s">
        <v>76</v>
      </c>
      <c r="AY240" s="158" t="s">
        <v>201</v>
      </c>
    </row>
    <row r="241" spans="2:65" s="14" customFormat="1">
      <c r="B241" s="164"/>
      <c r="D241" s="151" t="s">
        <v>211</v>
      </c>
      <c r="E241" s="165" t="s">
        <v>3</v>
      </c>
      <c r="F241" s="166" t="s">
        <v>214</v>
      </c>
      <c r="H241" s="167">
        <v>176.64</v>
      </c>
      <c r="I241" s="168"/>
      <c r="L241" s="164"/>
      <c r="M241" s="169"/>
      <c r="T241" s="170"/>
      <c r="AT241" s="165" t="s">
        <v>211</v>
      </c>
      <c r="AU241" s="165" t="s">
        <v>85</v>
      </c>
      <c r="AV241" s="14" t="s">
        <v>207</v>
      </c>
      <c r="AW241" s="14" t="s">
        <v>37</v>
      </c>
      <c r="AX241" s="14" t="s">
        <v>83</v>
      </c>
      <c r="AY241" s="165" t="s">
        <v>201</v>
      </c>
    </row>
    <row r="242" spans="2:65" s="1" customFormat="1" ht="24.2" customHeight="1">
      <c r="B242" s="132"/>
      <c r="C242" s="133" t="s">
        <v>395</v>
      </c>
      <c r="D242" s="133" t="s">
        <v>202</v>
      </c>
      <c r="E242" s="134" t="s">
        <v>743</v>
      </c>
      <c r="F242" s="135" t="s">
        <v>744</v>
      </c>
      <c r="G242" s="136" t="s">
        <v>275</v>
      </c>
      <c r="H242" s="137">
        <v>11.04</v>
      </c>
      <c r="I242" s="138"/>
      <c r="J242" s="139">
        <f>ROUND(I242*H242,2)</f>
        <v>0</v>
      </c>
      <c r="K242" s="135" t="s">
        <v>206</v>
      </c>
      <c r="L242" s="33"/>
      <c r="M242" s="140" t="s">
        <v>3</v>
      </c>
      <c r="N242" s="141" t="s">
        <v>47</v>
      </c>
      <c r="P242" s="142">
        <f>O242*H242</f>
        <v>0</v>
      </c>
      <c r="Q242" s="142">
        <v>0</v>
      </c>
      <c r="R242" s="142">
        <f>Q242*H242</f>
        <v>0</v>
      </c>
      <c r="S242" s="142">
        <v>0</v>
      </c>
      <c r="T242" s="143">
        <f>S242*H242</f>
        <v>0</v>
      </c>
      <c r="AR242" s="144" t="s">
        <v>207</v>
      </c>
      <c r="AT242" s="144" t="s">
        <v>202</v>
      </c>
      <c r="AU242" s="144" t="s">
        <v>85</v>
      </c>
      <c r="AY242" s="18" t="s">
        <v>201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8" t="s">
        <v>83</v>
      </c>
      <c r="BK242" s="145">
        <f>ROUND(I242*H242,2)</f>
        <v>0</v>
      </c>
      <c r="BL242" s="18" t="s">
        <v>207</v>
      </c>
      <c r="BM242" s="144" t="s">
        <v>745</v>
      </c>
    </row>
    <row r="243" spans="2:65" s="1" customFormat="1">
      <c r="B243" s="33"/>
      <c r="D243" s="146" t="s">
        <v>209</v>
      </c>
      <c r="F243" s="147" t="s">
        <v>746</v>
      </c>
      <c r="I243" s="148"/>
      <c r="L243" s="33"/>
      <c r="M243" s="149"/>
      <c r="T243" s="53"/>
      <c r="AT243" s="18" t="s">
        <v>209</v>
      </c>
      <c r="AU243" s="18" t="s">
        <v>85</v>
      </c>
    </row>
    <row r="244" spans="2:65" s="12" customFormat="1">
      <c r="B244" s="150"/>
      <c r="D244" s="151" t="s">
        <v>211</v>
      </c>
      <c r="E244" s="152" t="s">
        <v>3</v>
      </c>
      <c r="F244" s="153" t="s">
        <v>596</v>
      </c>
      <c r="H244" s="152" t="s">
        <v>3</v>
      </c>
      <c r="I244" s="154"/>
      <c r="L244" s="150"/>
      <c r="M244" s="155"/>
      <c r="T244" s="156"/>
      <c r="AT244" s="152" t="s">
        <v>211</v>
      </c>
      <c r="AU244" s="152" t="s">
        <v>85</v>
      </c>
      <c r="AV244" s="12" t="s">
        <v>83</v>
      </c>
      <c r="AW244" s="12" t="s">
        <v>37</v>
      </c>
      <c r="AX244" s="12" t="s">
        <v>76</v>
      </c>
      <c r="AY244" s="152" t="s">
        <v>201</v>
      </c>
    </row>
    <row r="245" spans="2:65" s="13" customFormat="1">
      <c r="B245" s="157"/>
      <c r="D245" s="151" t="s">
        <v>211</v>
      </c>
      <c r="E245" s="158" t="s">
        <v>3</v>
      </c>
      <c r="F245" s="159" t="s">
        <v>737</v>
      </c>
      <c r="H245" s="160">
        <v>11.04</v>
      </c>
      <c r="I245" s="161"/>
      <c r="L245" s="157"/>
      <c r="M245" s="162"/>
      <c r="T245" s="163"/>
      <c r="AT245" s="158" t="s">
        <v>211</v>
      </c>
      <c r="AU245" s="158" t="s">
        <v>85</v>
      </c>
      <c r="AV245" s="13" t="s">
        <v>85</v>
      </c>
      <c r="AW245" s="13" t="s">
        <v>37</v>
      </c>
      <c r="AX245" s="13" t="s">
        <v>76</v>
      </c>
      <c r="AY245" s="158" t="s">
        <v>201</v>
      </c>
    </row>
    <row r="246" spans="2:65" s="14" customFormat="1">
      <c r="B246" s="164"/>
      <c r="D246" s="151" t="s">
        <v>211</v>
      </c>
      <c r="E246" s="165" t="s">
        <v>3</v>
      </c>
      <c r="F246" s="166" t="s">
        <v>214</v>
      </c>
      <c r="H246" s="167">
        <v>11.04</v>
      </c>
      <c r="I246" s="168"/>
      <c r="L246" s="164"/>
      <c r="M246" s="169"/>
      <c r="T246" s="170"/>
      <c r="AT246" s="165" t="s">
        <v>211</v>
      </c>
      <c r="AU246" s="165" t="s">
        <v>85</v>
      </c>
      <c r="AV246" s="14" t="s">
        <v>207</v>
      </c>
      <c r="AW246" s="14" t="s">
        <v>37</v>
      </c>
      <c r="AX246" s="14" t="s">
        <v>83</v>
      </c>
      <c r="AY246" s="165" t="s">
        <v>201</v>
      </c>
    </row>
    <row r="247" spans="2:65" s="11" customFormat="1" ht="22.9" customHeight="1">
      <c r="B247" s="120"/>
      <c r="D247" s="121" t="s">
        <v>75</v>
      </c>
      <c r="E247" s="130" t="s">
        <v>603</v>
      </c>
      <c r="F247" s="130" t="s">
        <v>604</v>
      </c>
      <c r="I247" s="123"/>
      <c r="J247" s="131">
        <f>BK247</f>
        <v>0</v>
      </c>
      <c r="L247" s="120"/>
      <c r="M247" s="125"/>
      <c r="P247" s="126">
        <f>SUM(P248:P249)</f>
        <v>0</v>
      </c>
      <c r="R247" s="126">
        <f>SUM(R248:R249)</f>
        <v>0</v>
      </c>
      <c r="T247" s="127">
        <f>SUM(T248:T249)</f>
        <v>0</v>
      </c>
      <c r="AR247" s="121" t="s">
        <v>83</v>
      </c>
      <c r="AT247" s="128" t="s">
        <v>75</v>
      </c>
      <c r="AU247" s="128" t="s">
        <v>83</v>
      </c>
      <c r="AY247" s="121" t="s">
        <v>201</v>
      </c>
      <c r="BK247" s="129">
        <f>SUM(BK248:BK249)</f>
        <v>0</v>
      </c>
    </row>
    <row r="248" spans="2:65" s="1" customFormat="1" ht="24.2" customHeight="1">
      <c r="B248" s="132"/>
      <c r="C248" s="133" t="s">
        <v>403</v>
      </c>
      <c r="D248" s="133" t="s">
        <v>202</v>
      </c>
      <c r="E248" s="134" t="s">
        <v>606</v>
      </c>
      <c r="F248" s="135" t="s">
        <v>607</v>
      </c>
      <c r="G248" s="136" t="s">
        <v>275</v>
      </c>
      <c r="H248" s="137">
        <v>649.78</v>
      </c>
      <c r="I248" s="138"/>
      <c r="J248" s="139">
        <f>ROUND(I248*H248,2)</f>
        <v>0</v>
      </c>
      <c r="K248" s="135" t="s">
        <v>206</v>
      </c>
      <c r="L248" s="33"/>
      <c r="M248" s="140" t="s">
        <v>3</v>
      </c>
      <c r="N248" s="141" t="s">
        <v>47</v>
      </c>
      <c r="P248" s="142">
        <f>O248*H248</f>
        <v>0</v>
      </c>
      <c r="Q248" s="142">
        <v>0</v>
      </c>
      <c r="R248" s="142">
        <f>Q248*H248</f>
        <v>0</v>
      </c>
      <c r="S248" s="142">
        <v>0</v>
      </c>
      <c r="T248" s="143">
        <f>S248*H248</f>
        <v>0</v>
      </c>
      <c r="AR248" s="144" t="s">
        <v>207</v>
      </c>
      <c r="AT248" s="144" t="s">
        <v>202</v>
      </c>
      <c r="AU248" s="144" t="s">
        <v>85</v>
      </c>
      <c r="AY248" s="18" t="s">
        <v>201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8" t="s">
        <v>83</v>
      </c>
      <c r="BK248" s="145">
        <f>ROUND(I248*H248,2)</f>
        <v>0</v>
      </c>
      <c r="BL248" s="18" t="s">
        <v>207</v>
      </c>
      <c r="BM248" s="144" t="s">
        <v>747</v>
      </c>
    </row>
    <row r="249" spans="2:65" s="1" customFormat="1">
      <c r="B249" s="33"/>
      <c r="D249" s="146" t="s">
        <v>209</v>
      </c>
      <c r="F249" s="147" t="s">
        <v>609</v>
      </c>
      <c r="I249" s="148"/>
      <c r="L249" s="33"/>
      <c r="M249" s="189"/>
      <c r="N249" s="190"/>
      <c r="O249" s="190"/>
      <c r="P249" s="190"/>
      <c r="Q249" s="190"/>
      <c r="R249" s="190"/>
      <c r="S249" s="190"/>
      <c r="T249" s="191"/>
      <c r="AT249" s="18" t="s">
        <v>209</v>
      </c>
      <c r="AU249" s="18" t="s">
        <v>85</v>
      </c>
    </row>
    <row r="250" spans="2:65" s="1" customFormat="1" ht="6.95" customHeight="1"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33"/>
    </row>
  </sheetData>
  <autoFilter ref="C96:K249" xr:uid="{00000000-0009-0000-0000-000002000000}"/>
  <mergeCells count="15">
    <mergeCell ref="E83:H83"/>
    <mergeCell ref="E87:H87"/>
    <mergeCell ref="E85:H85"/>
    <mergeCell ref="E89:H89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1" r:id="rId1" xr:uid="{00000000-0004-0000-0200-000000000000}"/>
    <hyperlink ref="F107" r:id="rId2" xr:uid="{00000000-0004-0000-0200-000001000000}"/>
    <hyperlink ref="F112" r:id="rId3" xr:uid="{00000000-0004-0000-0200-000002000000}"/>
    <hyperlink ref="F117" r:id="rId4" xr:uid="{00000000-0004-0000-0200-000003000000}"/>
    <hyperlink ref="F124" r:id="rId5" xr:uid="{00000000-0004-0000-0200-000004000000}"/>
    <hyperlink ref="F131" r:id="rId6" xr:uid="{00000000-0004-0000-0200-000005000000}"/>
    <hyperlink ref="F138" r:id="rId7" xr:uid="{00000000-0004-0000-0200-000006000000}"/>
    <hyperlink ref="F144" r:id="rId8" xr:uid="{00000000-0004-0000-0200-000007000000}"/>
    <hyperlink ref="F150" r:id="rId9" xr:uid="{00000000-0004-0000-0200-000008000000}"/>
    <hyperlink ref="F156" r:id="rId10" xr:uid="{00000000-0004-0000-0200-000009000000}"/>
    <hyperlink ref="F164" r:id="rId11" xr:uid="{00000000-0004-0000-0200-00000A000000}"/>
    <hyperlink ref="F174" r:id="rId12" xr:uid="{00000000-0004-0000-0200-00000B000000}"/>
    <hyperlink ref="F194" r:id="rId13" xr:uid="{00000000-0004-0000-0200-00000C000000}"/>
    <hyperlink ref="F203" r:id="rId14" xr:uid="{00000000-0004-0000-0200-00000D000000}"/>
    <hyperlink ref="F210" r:id="rId15" xr:uid="{00000000-0004-0000-0200-00000E000000}"/>
    <hyperlink ref="F215" r:id="rId16" xr:uid="{00000000-0004-0000-0200-00000F000000}"/>
    <hyperlink ref="F221" r:id="rId17" xr:uid="{00000000-0004-0000-0200-000010000000}"/>
    <hyperlink ref="F233" r:id="rId18" xr:uid="{00000000-0004-0000-0200-000011000000}"/>
    <hyperlink ref="F238" r:id="rId19" xr:uid="{00000000-0004-0000-0200-000012000000}"/>
    <hyperlink ref="F243" r:id="rId20" xr:uid="{00000000-0004-0000-0200-000013000000}"/>
    <hyperlink ref="F249" r:id="rId21" xr:uid="{00000000-0004-0000-0200-000014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2"/>
  <headerFooter>
    <oddFooter>&amp;CStrana &amp;P z &amp;N</oddFooter>
  </headerFooter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100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170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748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ROUND(J94,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ROUND((SUM(BE94:BE320)),  2)</f>
        <v>0</v>
      </c>
      <c r="I35" s="94">
        <v>0.21</v>
      </c>
      <c r="J35" s="82">
        <f>ROUND(((SUM(BE94:BE320))*I35),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ROUND((SUM(BF94:BF320)),  2)</f>
        <v>0</v>
      </c>
      <c r="I36" s="94">
        <v>0.15</v>
      </c>
      <c r="J36" s="82">
        <f>ROUND(((SUM(BF94:BF320))*I36),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ROUND((SUM(BG94:BG320)),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ROUND((SUM(BH94:BH320)),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ROUND((SUM(BI94:BI320)),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170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SO 102 - Komunikace pojízdné pro pěší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J94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179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9" customFormat="1" ht="19.899999999999999" customHeight="1">
      <c r="B65" s="108"/>
      <c r="D65" s="109" t="s">
        <v>180</v>
      </c>
      <c r="E65" s="110"/>
      <c r="F65" s="110"/>
      <c r="G65" s="110"/>
      <c r="H65" s="110"/>
      <c r="I65" s="110"/>
      <c r="J65" s="111">
        <f>J96</f>
        <v>0</v>
      </c>
      <c r="L65" s="108"/>
    </row>
    <row r="66" spans="2:12" s="9" customFormat="1" ht="19.899999999999999" customHeight="1">
      <c r="B66" s="108"/>
      <c r="D66" s="109" t="s">
        <v>749</v>
      </c>
      <c r="E66" s="110"/>
      <c r="F66" s="110"/>
      <c r="G66" s="110"/>
      <c r="H66" s="110"/>
      <c r="I66" s="110"/>
      <c r="J66" s="111">
        <f>J178</f>
        <v>0</v>
      </c>
      <c r="L66" s="108"/>
    </row>
    <row r="67" spans="2:12" s="9" customFormat="1" ht="19.899999999999999" customHeight="1">
      <c r="B67" s="108"/>
      <c r="D67" s="109" t="s">
        <v>750</v>
      </c>
      <c r="E67" s="110"/>
      <c r="F67" s="110"/>
      <c r="G67" s="110"/>
      <c r="H67" s="110"/>
      <c r="I67" s="110"/>
      <c r="J67" s="111">
        <f>J186</f>
        <v>0</v>
      </c>
      <c r="L67" s="108"/>
    </row>
    <row r="68" spans="2:12" s="9" customFormat="1" ht="19.899999999999999" customHeight="1">
      <c r="B68" s="108"/>
      <c r="D68" s="109" t="s">
        <v>751</v>
      </c>
      <c r="E68" s="110"/>
      <c r="F68" s="110"/>
      <c r="G68" s="110"/>
      <c r="H68" s="110"/>
      <c r="I68" s="110"/>
      <c r="J68" s="111">
        <f>J207</f>
        <v>0</v>
      </c>
      <c r="L68" s="108"/>
    </row>
    <row r="69" spans="2:12" s="9" customFormat="1" ht="19.899999999999999" customHeight="1">
      <c r="B69" s="108"/>
      <c r="D69" s="109" t="s">
        <v>181</v>
      </c>
      <c r="E69" s="110"/>
      <c r="F69" s="110"/>
      <c r="G69" s="110"/>
      <c r="H69" s="110"/>
      <c r="I69" s="110"/>
      <c r="J69" s="111">
        <f>J250</f>
        <v>0</v>
      </c>
      <c r="L69" s="108"/>
    </row>
    <row r="70" spans="2:12" s="9" customFormat="1" ht="19.899999999999999" customHeight="1">
      <c r="B70" s="108"/>
      <c r="D70" s="109" t="s">
        <v>611</v>
      </c>
      <c r="E70" s="110"/>
      <c r="F70" s="110"/>
      <c r="G70" s="110"/>
      <c r="H70" s="110"/>
      <c r="I70" s="110"/>
      <c r="J70" s="111">
        <f>J279</f>
        <v>0</v>
      </c>
      <c r="L70" s="108"/>
    </row>
    <row r="71" spans="2:12" s="9" customFormat="1" ht="19.899999999999999" customHeight="1">
      <c r="B71" s="108"/>
      <c r="D71" s="109" t="s">
        <v>184</v>
      </c>
      <c r="E71" s="110"/>
      <c r="F71" s="110"/>
      <c r="G71" s="110"/>
      <c r="H71" s="110"/>
      <c r="I71" s="110"/>
      <c r="J71" s="111">
        <f>J302</f>
        <v>0</v>
      </c>
      <c r="L71" s="108"/>
    </row>
    <row r="72" spans="2:12" s="9" customFormat="1" ht="19.899999999999999" customHeight="1">
      <c r="B72" s="108"/>
      <c r="D72" s="109" t="s">
        <v>185</v>
      </c>
      <c r="E72" s="110"/>
      <c r="F72" s="110"/>
      <c r="G72" s="110"/>
      <c r="H72" s="110"/>
      <c r="I72" s="110"/>
      <c r="J72" s="111">
        <f>J318</f>
        <v>0</v>
      </c>
      <c r="L72" s="108"/>
    </row>
    <row r="73" spans="2:12" s="1" customFormat="1" ht="21.75" customHeight="1">
      <c r="B73" s="33"/>
      <c r="L73" s="33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5" customHeight="1">
      <c r="B79" s="33"/>
      <c r="C79" s="22" t="s">
        <v>186</v>
      </c>
      <c r="L79" s="33"/>
    </row>
    <row r="80" spans="2:12" s="1" customFormat="1" ht="6.95" customHeight="1">
      <c r="B80" s="33"/>
      <c r="L80" s="33"/>
    </row>
    <row r="81" spans="2:63" s="1" customFormat="1" ht="12" customHeight="1">
      <c r="B81" s="33"/>
      <c r="C81" s="28" t="s">
        <v>17</v>
      </c>
      <c r="L81" s="33"/>
    </row>
    <row r="82" spans="2:63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3" ht="12" customHeight="1">
      <c r="B83" s="21"/>
      <c r="C83" s="28" t="s">
        <v>169</v>
      </c>
      <c r="L83" s="21"/>
    </row>
    <row r="84" spans="2:63" s="1" customFormat="1" ht="16.5" customHeight="1">
      <c r="B84" s="33"/>
      <c r="E84" s="323" t="s">
        <v>170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171</v>
      </c>
      <c r="L85" s="33"/>
    </row>
    <row r="86" spans="2:63" s="1" customFormat="1" ht="16.5" customHeight="1">
      <c r="B86" s="33"/>
      <c r="E86" s="319" t="str">
        <f>E11</f>
        <v>SO 102 - Komunikace pojízdné pro pěší</v>
      </c>
      <c r="F86" s="325"/>
      <c r="G86" s="325"/>
      <c r="H86" s="325"/>
      <c r="L86" s="33"/>
    </row>
    <row r="87" spans="2:63" s="1" customFormat="1" ht="6.95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F14</f>
        <v>k.ú. Hanušovice</v>
      </c>
      <c r="I88" s="28" t="s">
        <v>23</v>
      </c>
      <c r="J88" s="50" t="str">
        <f>IF(J14="","",J14)</f>
        <v>10. 6. 2022</v>
      </c>
      <c r="L88" s="33"/>
    </row>
    <row r="89" spans="2:63" s="1" customFormat="1" ht="6.95" customHeight="1">
      <c r="B89" s="33"/>
      <c r="L89" s="33"/>
    </row>
    <row r="90" spans="2:63" s="1" customFormat="1" ht="15.2" customHeight="1">
      <c r="B90" s="33"/>
      <c r="C90" s="28" t="s">
        <v>25</v>
      </c>
      <c r="F90" s="26" t="str">
        <f>E17</f>
        <v>Město Hanušovice</v>
      </c>
      <c r="I90" s="28" t="s">
        <v>33</v>
      </c>
      <c r="J90" s="31" t="str">
        <f>E23</f>
        <v>Cekr CZ s.r.o.</v>
      </c>
      <c r="L90" s="33"/>
    </row>
    <row r="91" spans="2:63" s="1" customFormat="1" ht="25.7" customHeight="1">
      <c r="B91" s="33"/>
      <c r="C91" s="28" t="s">
        <v>31</v>
      </c>
      <c r="F91" s="26" t="str">
        <f>IF(E20="","",E20)</f>
        <v>Vyplň údaj</v>
      </c>
      <c r="I91" s="28" t="s">
        <v>38</v>
      </c>
      <c r="J91" s="31" t="str">
        <f>E26</f>
        <v>Jan Zamykal, CS ÚRS 2022 01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187</v>
      </c>
      <c r="D93" s="114" t="s">
        <v>61</v>
      </c>
      <c r="E93" s="114" t="s">
        <v>57</v>
      </c>
      <c r="F93" s="114" t="s">
        <v>58</v>
      </c>
      <c r="G93" s="114" t="s">
        <v>188</v>
      </c>
      <c r="H93" s="114" t="s">
        <v>189</v>
      </c>
      <c r="I93" s="114" t="s">
        <v>190</v>
      </c>
      <c r="J93" s="114" t="s">
        <v>177</v>
      </c>
      <c r="K93" s="115" t="s">
        <v>191</v>
      </c>
      <c r="L93" s="112"/>
      <c r="M93" s="56" t="s">
        <v>3</v>
      </c>
      <c r="N93" s="57" t="s">
        <v>46</v>
      </c>
      <c r="O93" s="57" t="s">
        <v>192</v>
      </c>
      <c r="P93" s="57" t="s">
        <v>193</v>
      </c>
      <c r="Q93" s="57" t="s">
        <v>194</v>
      </c>
      <c r="R93" s="57" t="s">
        <v>195</v>
      </c>
      <c r="S93" s="57" t="s">
        <v>196</v>
      </c>
      <c r="T93" s="58" t="s">
        <v>197</v>
      </c>
    </row>
    <row r="94" spans="2:63" s="1" customFormat="1" ht="22.9" customHeight="1">
      <c r="B94" s="33"/>
      <c r="C94" s="61" t="s">
        <v>198</v>
      </c>
      <c r="J94" s="116">
        <f>BK94</f>
        <v>0</v>
      </c>
      <c r="L94" s="33"/>
      <c r="M94" s="59"/>
      <c r="N94" s="51"/>
      <c r="O94" s="51"/>
      <c r="P94" s="117">
        <f>P95</f>
        <v>0</v>
      </c>
      <c r="Q94" s="51"/>
      <c r="R94" s="117">
        <f>R95</f>
        <v>3688.3178613499995</v>
      </c>
      <c r="S94" s="51"/>
      <c r="T94" s="118">
        <f>T95</f>
        <v>0</v>
      </c>
      <c r="AT94" s="18" t="s">
        <v>75</v>
      </c>
      <c r="AU94" s="18" t="s">
        <v>178</v>
      </c>
      <c r="BK94" s="119">
        <f>BK95</f>
        <v>0</v>
      </c>
    </row>
    <row r="95" spans="2:63" s="11" customFormat="1" ht="25.9" customHeight="1">
      <c r="B95" s="120"/>
      <c r="D95" s="121" t="s">
        <v>75</v>
      </c>
      <c r="E95" s="122" t="s">
        <v>199</v>
      </c>
      <c r="F95" s="122" t="s">
        <v>200</v>
      </c>
      <c r="I95" s="123"/>
      <c r="J95" s="124">
        <f>BK95</f>
        <v>0</v>
      </c>
      <c r="L95" s="120"/>
      <c r="M95" s="125"/>
      <c r="P95" s="126">
        <f>P96+P178+P186+P207+P250+P279+P302+P318</f>
        <v>0</v>
      </c>
      <c r="R95" s="126">
        <f>R96+R178+R186+R207+R250+R279+R302+R318</f>
        <v>3688.3178613499995</v>
      </c>
      <c r="T95" s="127">
        <f>T96+T178+T186+T207+T250+T279+T302+T318</f>
        <v>0</v>
      </c>
      <c r="AR95" s="121" t="s">
        <v>83</v>
      </c>
      <c r="AT95" s="128" t="s">
        <v>75</v>
      </c>
      <c r="AU95" s="128" t="s">
        <v>76</v>
      </c>
      <c r="AY95" s="121" t="s">
        <v>201</v>
      </c>
      <c r="BK95" s="129">
        <f>BK96+BK178+BK186+BK207+BK250+BK279+BK302+BK318</f>
        <v>0</v>
      </c>
    </row>
    <row r="96" spans="2:63" s="11" customFormat="1" ht="22.9" customHeight="1">
      <c r="B96" s="120"/>
      <c r="D96" s="121" t="s">
        <v>75</v>
      </c>
      <c r="E96" s="130" t="s">
        <v>83</v>
      </c>
      <c r="F96" s="130" t="s">
        <v>157</v>
      </c>
      <c r="I96" s="123"/>
      <c r="J96" s="131">
        <f>BK96</f>
        <v>0</v>
      </c>
      <c r="L96" s="120"/>
      <c r="M96" s="125"/>
      <c r="P96" s="126">
        <f>SUM(P97:P177)</f>
        <v>0</v>
      </c>
      <c r="R96" s="126">
        <f>SUM(R97:R177)</f>
        <v>1572.2260000000001</v>
      </c>
      <c r="T96" s="127">
        <f>SUM(T97:T177)</f>
        <v>0</v>
      </c>
      <c r="AR96" s="121" t="s">
        <v>83</v>
      </c>
      <c r="AT96" s="128" t="s">
        <v>75</v>
      </c>
      <c r="AU96" s="128" t="s">
        <v>83</v>
      </c>
      <c r="AY96" s="121" t="s">
        <v>201</v>
      </c>
      <c r="BK96" s="129">
        <f>SUM(BK97:BK177)</f>
        <v>0</v>
      </c>
    </row>
    <row r="97" spans="2:65" s="1" customFormat="1" ht="24.2" customHeight="1">
      <c r="B97" s="132"/>
      <c r="C97" s="133" t="s">
        <v>83</v>
      </c>
      <c r="D97" s="133" t="s">
        <v>202</v>
      </c>
      <c r="E97" s="134" t="s">
        <v>752</v>
      </c>
      <c r="F97" s="135" t="s">
        <v>753</v>
      </c>
      <c r="G97" s="136" t="s">
        <v>217</v>
      </c>
      <c r="H97" s="137">
        <v>946.2</v>
      </c>
      <c r="I97" s="138"/>
      <c r="J97" s="139">
        <f>ROUND(I97*H97,2)</f>
        <v>0</v>
      </c>
      <c r="K97" s="135" t="s">
        <v>206</v>
      </c>
      <c r="L97" s="33"/>
      <c r="M97" s="140" t="s">
        <v>3</v>
      </c>
      <c r="N97" s="141" t="s">
        <v>47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207</v>
      </c>
      <c r="AT97" s="144" t="s">
        <v>202</v>
      </c>
      <c r="AU97" s="144" t="s">
        <v>85</v>
      </c>
      <c r="AY97" s="18" t="s">
        <v>201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83</v>
      </c>
      <c r="BK97" s="145">
        <f>ROUND(I97*H97,2)</f>
        <v>0</v>
      </c>
      <c r="BL97" s="18" t="s">
        <v>207</v>
      </c>
      <c r="BM97" s="144" t="s">
        <v>754</v>
      </c>
    </row>
    <row r="98" spans="2:65" s="1" customFormat="1">
      <c r="B98" s="33"/>
      <c r="D98" s="146" t="s">
        <v>209</v>
      </c>
      <c r="F98" s="147" t="s">
        <v>755</v>
      </c>
      <c r="I98" s="148"/>
      <c r="L98" s="33"/>
      <c r="M98" s="149"/>
      <c r="T98" s="53"/>
      <c r="AT98" s="18" t="s">
        <v>209</v>
      </c>
      <c r="AU98" s="18" t="s">
        <v>85</v>
      </c>
    </row>
    <row r="99" spans="2:65" s="12" customFormat="1">
      <c r="B99" s="150"/>
      <c r="D99" s="151" t="s">
        <v>211</v>
      </c>
      <c r="E99" s="152" t="s">
        <v>3</v>
      </c>
      <c r="F99" s="153" t="s">
        <v>756</v>
      </c>
      <c r="H99" s="152" t="s">
        <v>3</v>
      </c>
      <c r="I99" s="154"/>
      <c r="L99" s="150"/>
      <c r="M99" s="155"/>
      <c r="T99" s="156"/>
      <c r="AT99" s="152" t="s">
        <v>211</v>
      </c>
      <c r="AU99" s="152" t="s">
        <v>85</v>
      </c>
      <c r="AV99" s="12" t="s">
        <v>83</v>
      </c>
      <c r="AW99" s="12" t="s">
        <v>37</v>
      </c>
      <c r="AX99" s="12" t="s">
        <v>76</v>
      </c>
      <c r="AY99" s="152" t="s">
        <v>201</v>
      </c>
    </row>
    <row r="100" spans="2:65" s="12" customFormat="1">
      <c r="B100" s="150"/>
      <c r="D100" s="151" t="s">
        <v>211</v>
      </c>
      <c r="E100" s="152" t="s">
        <v>3</v>
      </c>
      <c r="F100" s="153" t="s">
        <v>221</v>
      </c>
      <c r="H100" s="152" t="s">
        <v>3</v>
      </c>
      <c r="I100" s="154"/>
      <c r="L100" s="150"/>
      <c r="M100" s="155"/>
      <c r="T100" s="156"/>
      <c r="AT100" s="152" t="s">
        <v>211</v>
      </c>
      <c r="AU100" s="152" t="s">
        <v>85</v>
      </c>
      <c r="AV100" s="12" t="s">
        <v>83</v>
      </c>
      <c r="AW100" s="12" t="s">
        <v>37</v>
      </c>
      <c r="AX100" s="12" t="s">
        <v>76</v>
      </c>
      <c r="AY100" s="152" t="s">
        <v>201</v>
      </c>
    </row>
    <row r="101" spans="2:65" s="13" customFormat="1">
      <c r="B101" s="157"/>
      <c r="D101" s="151" t="s">
        <v>211</v>
      </c>
      <c r="E101" s="158" t="s">
        <v>3</v>
      </c>
      <c r="F101" s="159" t="s">
        <v>757</v>
      </c>
      <c r="H101" s="160">
        <v>378.6</v>
      </c>
      <c r="I101" s="161"/>
      <c r="L101" s="157"/>
      <c r="M101" s="162"/>
      <c r="T101" s="163"/>
      <c r="AT101" s="158" t="s">
        <v>211</v>
      </c>
      <c r="AU101" s="158" t="s">
        <v>85</v>
      </c>
      <c r="AV101" s="13" t="s">
        <v>85</v>
      </c>
      <c r="AW101" s="13" t="s">
        <v>37</v>
      </c>
      <c r="AX101" s="13" t="s">
        <v>76</v>
      </c>
      <c r="AY101" s="158" t="s">
        <v>201</v>
      </c>
    </row>
    <row r="102" spans="2:65" s="13" customFormat="1">
      <c r="B102" s="157"/>
      <c r="D102" s="151" t="s">
        <v>211</v>
      </c>
      <c r="E102" s="158" t="s">
        <v>3</v>
      </c>
      <c r="F102" s="159" t="s">
        <v>758</v>
      </c>
      <c r="H102" s="160">
        <v>345.8</v>
      </c>
      <c r="I102" s="161"/>
      <c r="L102" s="157"/>
      <c r="M102" s="162"/>
      <c r="T102" s="163"/>
      <c r="AT102" s="158" t="s">
        <v>211</v>
      </c>
      <c r="AU102" s="158" t="s">
        <v>85</v>
      </c>
      <c r="AV102" s="13" t="s">
        <v>85</v>
      </c>
      <c r="AW102" s="13" t="s">
        <v>37</v>
      </c>
      <c r="AX102" s="13" t="s">
        <v>76</v>
      </c>
      <c r="AY102" s="158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759</v>
      </c>
      <c r="H103" s="160">
        <v>271.60000000000002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5" customFormat="1">
      <c r="B104" s="171"/>
      <c r="D104" s="151" t="s">
        <v>211</v>
      </c>
      <c r="E104" s="172" t="s">
        <v>3</v>
      </c>
      <c r="F104" s="173" t="s">
        <v>230</v>
      </c>
      <c r="H104" s="174">
        <v>996</v>
      </c>
      <c r="I104" s="175"/>
      <c r="L104" s="171"/>
      <c r="M104" s="176"/>
      <c r="T104" s="177"/>
      <c r="AT104" s="172" t="s">
        <v>211</v>
      </c>
      <c r="AU104" s="172" t="s">
        <v>85</v>
      </c>
      <c r="AV104" s="15" t="s">
        <v>93</v>
      </c>
      <c r="AW104" s="15" t="s">
        <v>37</v>
      </c>
      <c r="AX104" s="15" t="s">
        <v>76</v>
      </c>
      <c r="AY104" s="172" t="s">
        <v>201</v>
      </c>
    </row>
    <row r="105" spans="2:65" s="12" customFormat="1">
      <c r="B105" s="150"/>
      <c r="D105" s="151" t="s">
        <v>211</v>
      </c>
      <c r="E105" s="152" t="s">
        <v>3</v>
      </c>
      <c r="F105" s="153" t="s">
        <v>231</v>
      </c>
      <c r="H105" s="152" t="s">
        <v>3</v>
      </c>
      <c r="I105" s="154"/>
      <c r="L105" s="150"/>
      <c r="M105" s="155"/>
      <c r="T105" s="156"/>
      <c r="AT105" s="152" t="s">
        <v>211</v>
      </c>
      <c r="AU105" s="152" t="s">
        <v>85</v>
      </c>
      <c r="AV105" s="12" t="s">
        <v>83</v>
      </c>
      <c r="AW105" s="12" t="s">
        <v>37</v>
      </c>
      <c r="AX105" s="12" t="s">
        <v>76</v>
      </c>
      <c r="AY105" s="152" t="s">
        <v>201</v>
      </c>
    </row>
    <row r="106" spans="2:65" s="13" customFormat="1">
      <c r="B106" s="157"/>
      <c r="D106" s="151" t="s">
        <v>211</v>
      </c>
      <c r="E106" s="158" t="s">
        <v>3</v>
      </c>
      <c r="F106" s="159" t="s">
        <v>760</v>
      </c>
      <c r="H106" s="160">
        <v>-49.8</v>
      </c>
      <c r="I106" s="161"/>
      <c r="L106" s="157"/>
      <c r="M106" s="162"/>
      <c r="T106" s="163"/>
      <c r="AT106" s="158" t="s">
        <v>211</v>
      </c>
      <c r="AU106" s="158" t="s">
        <v>85</v>
      </c>
      <c r="AV106" s="13" t="s">
        <v>85</v>
      </c>
      <c r="AW106" s="13" t="s">
        <v>37</v>
      </c>
      <c r="AX106" s="13" t="s">
        <v>76</v>
      </c>
      <c r="AY106" s="158" t="s">
        <v>201</v>
      </c>
    </row>
    <row r="107" spans="2:65" s="15" customFormat="1">
      <c r="B107" s="171"/>
      <c r="D107" s="151" t="s">
        <v>211</v>
      </c>
      <c r="E107" s="172" t="s">
        <v>3</v>
      </c>
      <c r="F107" s="173" t="s">
        <v>230</v>
      </c>
      <c r="H107" s="174">
        <v>-49.8</v>
      </c>
      <c r="I107" s="175"/>
      <c r="L107" s="171"/>
      <c r="M107" s="176"/>
      <c r="T107" s="177"/>
      <c r="AT107" s="172" t="s">
        <v>211</v>
      </c>
      <c r="AU107" s="172" t="s">
        <v>85</v>
      </c>
      <c r="AV107" s="15" t="s">
        <v>93</v>
      </c>
      <c r="AW107" s="15" t="s">
        <v>37</v>
      </c>
      <c r="AX107" s="15" t="s">
        <v>76</v>
      </c>
      <c r="AY107" s="172" t="s">
        <v>201</v>
      </c>
    </row>
    <row r="108" spans="2:65" s="14" customFormat="1">
      <c r="B108" s="164"/>
      <c r="D108" s="151" t="s">
        <v>211</v>
      </c>
      <c r="E108" s="165" t="s">
        <v>3</v>
      </c>
      <c r="F108" s="166" t="s">
        <v>214</v>
      </c>
      <c r="H108" s="167">
        <v>946.2</v>
      </c>
      <c r="I108" s="168"/>
      <c r="L108" s="164"/>
      <c r="M108" s="169"/>
      <c r="T108" s="170"/>
      <c r="AT108" s="165" t="s">
        <v>211</v>
      </c>
      <c r="AU108" s="165" t="s">
        <v>85</v>
      </c>
      <c r="AV108" s="14" t="s">
        <v>207</v>
      </c>
      <c r="AW108" s="14" t="s">
        <v>37</v>
      </c>
      <c r="AX108" s="14" t="s">
        <v>83</v>
      </c>
      <c r="AY108" s="165" t="s">
        <v>201</v>
      </c>
    </row>
    <row r="109" spans="2:65" s="1" customFormat="1" ht="33" customHeight="1">
      <c r="B109" s="132"/>
      <c r="C109" s="133" t="s">
        <v>85</v>
      </c>
      <c r="D109" s="133" t="s">
        <v>202</v>
      </c>
      <c r="E109" s="134" t="s">
        <v>233</v>
      </c>
      <c r="F109" s="135" t="s">
        <v>234</v>
      </c>
      <c r="G109" s="136" t="s">
        <v>217</v>
      </c>
      <c r="H109" s="137">
        <v>49.8</v>
      </c>
      <c r="I109" s="138"/>
      <c r="J109" s="139">
        <f>ROUND(I109*H109,2)</f>
        <v>0</v>
      </c>
      <c r="K109" s="135" t="s">
        <v>206</v>
      </c>
      <c r="L109" s="33"/>
      <c r="M109" s="140" t="s">
        <v>3</v>
      </c>
      <c r="N109" s="141" t="s">
        <v>47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207</v>
      </c>
      <c r="AT109" s="144" t="s">
        <v>202</v>
      </c>
      <c r="AU109" s="144" t="s">
        <v>85</v>
      </c>
      <c r="AY109" s="18" t="s">
        <v>201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207</v>
      </c>
      <c r="BM109" s="144" t="s">
        <v>761</v>
      </c>
    </row>
    <row r="110" spans="2:65" s="1" customFormat="1">
      <c r="B110" s="33"/>
      <c r="D110" s="146" t="s">
        <v>209</v>
      </c>
      <c r="F110" s="147" t="s">
        <v>236</v>
      </c>
      <c r="I110" s="148"/>
      <c r="L110" s="33"/>
      <c r="M110" s="149"/>
      <c r="T110" s="53"/>
      <c r="AT110" s="18" t="s">
        <v>209</v>
      </c>
      <c r="AU110" s="18" t="s">
        <v>85</v>
      </c>
    </row>
    <row r="111" spans="2:65" s="12" customFormat="1">
      <c r="B111" s="150"/>
      <c r="D111" s="151" t="s">
        <v>211</v>
      </c>
      <c r="E111" s="152" t="s">
        <v>3</v>
      </c>
      <c r="F111" s="153" t="s">
        <v>237</v>
      </c>
      <c r="H111" s="152" t="s">
        <v>3</v>
      </c>
      <c r="I111" s="154"/>
      <c r="L111" s="150"/>
      <c r="M111" s="155"/>
      <c r="T111" s="156"/>
      <c r="AT111" s="152" t="s">
        <v>211</v>
      </c>
      <c r="AU111" s="152" t="s">
        <v>85</v>
      </c>
      <c r="AV111" s="12" t="s">
        <v>83</v>
      </c>
      <c r="AW111" s="12" t="s">
        <v>37</v>
      </c>
      <c r="AX111" s="12" t="s">
        <v>76</v>
      </c>
      <c r="AY111" s="152" t="s">
        <v>201</v>
      </c>
    </row>
    <row r="112" spans="2:65" s="12" customFormat="1">
      <c r="B112" s="150"/>
      <c r="D112" s="151" t="s">
        <v>211</v>
      </c>
      <c r="E112" s="152" t="s">
        <v>3</v>
      </c>
      <c r="F112" s="153" t="s">
        <v>238</v>
      </c>
      <c r="H112" s="152" t="s">
        <v>3</v>
      </c>
      <c r="I112" s="154"/>
      <c r="L112" s="150"/>
      <c r="M112" s="155"/>
      <c r="T112" s="156"/>
      <c r="AT112" s="152" t="s">
        <v>211</v>
      </c>
      <c r="AU112" s="152" t="s">
        <v>85</v>
      </c>
      <c r="AV112" s="12" t="s">
        <v>83</v>
      </c>
      <c r="AW112" s="12" t="s">
        <v>37</v>
      </c>
      <c r="AX112" s="12" t="s">
        <v>76</v>
      </c>
      <c r="AY112" s="152" t="s">
        <v>201</v>
      </c>
    </row>
    <row r="113" spans="2:65" s="13" customFormat="1">
      <c r="B113" s="157"/>
      <c r="D113" s="151" t="s">
        <v>211</v>
      </c>
      <c r="E113" s="158" t="s">
        <v>3</v>
      </c>
      <c r="F113" s="159" t="s">
        <v>762</v>
      </c>
      <c r="H113" s="160">
        <v>49.8</v>
      </c>
      <c r="I113" s="161"/>
      <c r="L113" s="157"/>
      <c r="M113" s="162"/>
      <c r="T113" s="163"/>
      <c r="AT113" s="158" t="s">
        <v>211</v>
      </c>
      <c r="AU113" s="158" t="s">
        <v>85</v>
      </c>
      <c r="AV113" s="13" t="s">
        <v>85</v>
      </c>
      <c r="AW113" s="13" t="s">
        <v>37</v>
      </c>
      <c r="AX113" s="13" t="s">
        <v>76</v>
      </c>
      <c r="AY113" s="158" t="s">
        <v>201</v>
      </c>
    </row>
    <row r="114" spans="2:65" s="14" customFormat="1">
      <c r="B114" s="164"/>
      <c r="D114" s="151" t="s">
        <v>211</v>
      </c>
      <c r="E114" s="165" t="s">
        <v>3</v>
      </c>
      <c r="F114" s="166" t="s">
        <v>214</v>
      </c>
      <c r="H114" s="167">
        <v>49.8</v>
      </c>
      <c r="I114" s="168"/>
      <c r="L114" s="164"/>
      <c r="M114" s="169"/>
      <c r="T114" s="170"/>
      <c r="AT114" s="165" t="s">
        <v>211</v>
      </c>
      <c r="AU114" s="165" t="s">
        <v>85</v>
      </c>
      <c r="AV114" s="14" t="s">
        <v>207</v>
      </c>
      <c r="AW114" s="14" t="s">
        <v>37</v>
      </c>
      <c r="AX114" s="14" t="s">
        <v>83</v>
      </c>
      <c r="AY114" s="165" t="s">
        <v>201</v>
      </c>
    </row>
    <row r="115" spans="2:65" s="1" customFormat="1" ht="37.9" customHeight="1">
      <c r="B115" s="132"/>
      <c r="C115" s="133" t="s">
        <v>93</v>
      </c>
      <c r="D115" s="133" t="s">
        <v>202</v>
      </c>
      <c r="E115" s="134" t="s">
        <v>248</v>
      </c>
      <c r="F115" s="135" t="s">
        <v>249</v>
      </c>
      <c r="G115" s="136" t="s">
        <v>217</v>
      </c>
      <c r="H115" s="137">
        <v>2707.62</v>
      </c>
      <c r="I115" s="138"/>
      <c r="J115" s="139">
        <f>ROUND(I115*H115,2)</f>
        <v>0</v>
      </c>
      <c r="K115" s="135" t="s">
        <v>206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207</v>
      </c>
      <c r="AT115" s="144" t="s">
        <v>202</v>
      </c>
      <c r="AU115" s="144" t="s">
        <v>85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207</v>
      </c>
      <c r="BM115" s="144" t="s">
        <v>763</v>
      </c>
    </row>
    <row r="116" spans="2:65" s="1" customFormat="1">
      <c r="B116" s="33"/>
      <c r="D116" s="146" t="s">
        <v>209</v>
      </c>
      <c r="F116" s="147" t="s">
        <v>251</v>
      </c>
      <c r="I116" s="148"/>
      <c r="L116" s="33"/>
      <c r="M116" s="149"/>
      <c r="T116" s="53"/>
      <c r="AT116" s="18" t="s">
        <v>209</v>
      </c>
      <c r="AU116" s="18" t="s">
        <v>85</v>
      </c>
    </row>
    <row r="117" spans="2:65" s="12" customFormat="1">
      <c r="B117" s="150"/>
      <c r="D117" s="151" t="s">
        <v>211</v>
      </c>
      <c r="E117" s="152" t="s">
        <v>3</v>
      </c>
      <c r="F117" s="153" t="s">
        <v>252</v>
      </c>
      <c r="H117" s="152" t="s">
        <v>3</v>
      </c>
      <c r="I117" s="154"/>
      <c r="L117" s="150"/>
      <c r="M117" s="155"/>
      <c r="T117" s="156"/>
      <c r="AT117" s="152" t="s">
        <v>211</v>
      </c>
      <c r="AU117" s="152" t="s">
        <v>85</v>
      </c>
      <c r="AV117" s="12" t="s">
        <v>83</v>
      </c>
      <c r="AW117" s="12" t="s">
        <v>37</v>
      </c>
      <c r="AX117" s="12" t="s">
        <v>76</v>
      </c>
      <c r="AY117" s="152" t="s">
        <v>201</v>
      </c>
    </row>
    <row r="118" spans="2:65" s="12" customFormat="1">
      <c r="B118" s="150"/>
      <c r="D118" s="151" t="s">
        <v>211</v>
      </c>
      <c r="E118" s="152" t="s">
        <v>3</v>
      </c>
      <c r="F118" s="153" t="s">
        <v>253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3" customFormat="1">
      <c r="B119" s="157"/>
      <c r="D119" s="151" t="s">
        <v>211</v>
      </c>
      <c r="E119" s="158" t="s">
        <v>3</v>
      </c>
      <c r="F119" s="159" t="s">
        <v>764</v>
      </c>
      <c r="H119" s="160">
        <v>946.2</v>
      </c>
      <c r="I119" s="161"/>
      <c r="L119" s="157"/>
      <c r="M119" s="162"/>
      <c r="T119" s="163"/>
      <c r="AT119" s="158" t="s">
        <v>211</v>
      </c>
      <c r="AU119" s="158" t="s">
        <v>85</v>
      </c>
      <c r="AV119" s="13" t="s">
        <v>85</v>
      </c>
      <c r="AW119" s="13" t="s">
        <v>37</v>
      </c>
      <c r="AX119" s="13" t="s">
        <v>76</v>
      </c>
      <c r="AY119" s="158" t="s">
        <v>201</v>
      </c>
    </row>
    <row r="120" spans="2:65" s="12" customFormat="1">
      <c r="B120" s="150"/>
      <c r="D120" s="151" t="s">
        <v>211</v>
      </c>
      <c r="E120" s="152" t="s">
        <v>3</v>
      </c>
      <c r="F120" s="153" t="s">
        <v>255</v>
      </c>
      <c r="H120" s="152" t="s">
        <v>3</v>
      </c>
      <c r="I120" s="154"/>
      <c r="L120" s="150"/>
      <c r="M120" s="155"/>
      <c r="T120" s="156"/>
      <c r="AT120" s="152" t="s">
        <v>211</v>
      </c>
      <c r="AU120" s="152" t="s">
        <v>85</v>
      </c>
      <c r="AV120" s="12" t="s">
        <v>83</v>
      </c>
      <c r="AW120" s="12" t="s">
        <v>37</v>
      </c>
      <c r="AX120" s="12" t="s">
        <v>76</v>
      </c>
      <c r="AY120" s="152" t="s">
        <v>201</v>
      </c>
    </row>
    <row r="121" spans="2:65" s="13" customFormat="1">
      <c r="B121" s="157"/>
      <c r="D121" s="151" t="s">
        <v>211</v>
      </c>
      <c r="E121" s="158" t="s">
        <v>3</v>
      </c>
      <c r="F121" s="159" t="s">
        <v>765</v>
      </c>
      <c r="H121" s="160">
        <v>1457.7</v>
      </c>
      <c r="I121" s="161"/>
      <c r="L121" s="157"/>
      <c r="M121" s="162"/>
      <c r="T121" s="163"/>
      <c r="AT121" s="158" t="s">
        <v>211</v>
      </c>
      <c r="AU121" s="158" t="s">
        <v>85</v>
      </c>
      <c r="AV121" s="13" t="s">
        <v>85</v>
      </c>
      <c r="AW121" s="13" t="s">
        <v>37</v>
      </c>
      <c r="AX121" s="13" t="s">
        <v>76</v>
      </c>
      <c r="AY121" s="158" t="s">
        <v>201</v>
      </c>
    </row>
    <row r="122" spans="2:65" s="12" customFormat="1">
      <c r="B122" s="150"/>
      <c r="D122" s="151" t="s">
        <v>211</v>
      </c>
      <c r="E122" s="152" t="s">
        <v>3</v>
      </c>
      <c r="F122" s="153" t="s">
        <v>619</v>
      </c>
      <c r="H122" s="152" t="s">
        <v>3</v>
      </c>
      <c r="I122" s="154"/>
      <c r="L122" s="150"/>
      <c r="M122" s="155"/>
      <c r="T122" s="156"/>
      <c r="AT122" s="152" t="s">
        <v>211</v>
      </c>
      <c r="AU122" s="152" t="s">
        <v>85</v>
      </c>
      <c r="AV122" s="12" t="s">
        <v>83</v>
      </c>
      <c r="AW122" s="12" t="s">
        <v>37</v>
      </c>
      <c r="AX122" s="12" t="s">
        <v>76</v>
      </c>
      <c r="AY122" s="152" t="s">
        <v>201</v>
      </c>
    </row>
    <row r="123" spans="2:65" s="13" customFormat="1">
      <c r="B123" s="157"/>
      <c r="D123" s="151" t="s">
        <v>211</v>
      </c>
      <c r="E123" s="158" t="s">
        <v>3</v>
      </c>
      <c r="F123" s="159" t="s">
        <v>766</v>
      </c>
      <c r="H123" s="160">
        <v>303.72000000000003</v>
      </c>
      <c r="I123" s="161"/>
      <c r="L123" s="157"/>
      <c r="M123" s="162"/>
      <c r="T123" s="163"/>
      <c r="AT123" s="158" t="s">
        <v>211</v>
      </c>
      <c r="AU123" s="158" t="s">
        <v>85</v>
      </c>
      <c r="AV123" s="13" t="s">
        <v>85</v>
      </c>
      <c r="AW123" s="13" t="s">
        <v>37</v>
      </c>
      <c r="AX123" s="13" t="s">
        <v>76</v>
      </c>
      <c r="AY123" s="158" t="s">
        <v>201</v>
      </c>
    </row>
    <row r="124" spans="2:65" s="14" customFormat="1">
      <c r="B124" s="164"/>
      <c r="D124" s="151" t="s">
        <v>211</v>
      </c>
      <c r="E124" s="165" t="s">
        <v>3</v>
      </c>
      <c r="F124" s="166" t="s">
        <v>214</v>
      </c>
      <c r="H124" s="167">
        <v>2707.62</v>
      </c>
      <c r="I124" s="168"/>
      <c r="L124" s="164"/>
      <c r="M124" s="169"/>
      <c r="T124" s="170"/>
      <c r="AT124" s="165" t="s">
        <v>211</v>
      </c>
      <c r="AU124" s="165" t="s">
        <v>85</v>
      </c>
      <c r="AV124" s="14" t="s">
        <v>207</v>
      </c>
      <c r="AW124" s="14" t="s">
        <v>37</v>
      </c>
      <c r="AX124" s="14" t="s">
        <v>83</v>
      </c>
      <c r="AY124" s="165" t="s">
        <v>201</v>
      </c>
    </row>
    <row r="125" spans="2:65" s="1" customFormat="1" ht="24.2" customHeight="1">
      <c r="B125" s="132"/>
      <c r="C125" s="133" t="s">
        <v>207</v>
      </c>
      <c r="D125" s="133" t="s">
        <v>202</v>
      </c>
      <c r="E125" s="134" t="s">
        <v>258</v>
      </c>
      <c r="F125" s="135" t="s">
        <v>259</v>
      </c>
      <c r="G125" s="136" t="s">
        <v>217</v>
      </c>
      <c r="H125" s="137">
        <v>1761.42</v>
      </c>
      <c r="I125" s="138"/>
      <c r="J125" s="139">
        <f>ROUND(I125*H125,2)</f>
        <v>0</v>
      </c>
      <c r="K125" s="135" t="s">
        <v>206</v>
      </c>
      <c r="L125" s="33"/>
      <c r="M125" s="140" t="s">
        <v>3</v>
      </c>
      <c r="N125" s="141" t="s">
        <v>47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207</v>
      </c>
      <c r="AT125" s="144" t="s">
        <v>202</v>
      </c>
      <c r="AU125" s="144" t="s">
        <v>85</v>
      </c>
      <c r="AY125" s="18" t="s">
        <v>201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83</v>
      </c>
      <c r="BK125" s="145">
        <f>ROUND(I125*H125,2)</f>
        <v>0</v>
      </c>
      <c r="BL125" s="18" t="s">
        <v>207</v>
      </c>
      <c r="BM125" s="144" t="s">
        <v>767</v>
      </c>
    </row>
    <row r="126" spans="2:65" s="1" customFormat="1">
      <c r="B126" s="33"/>
      <c r="D126" s="146" t="s">
        <v>209</v>
      </c>
      <c r="F126" s="147" t="s">
        <v>261</v>
      </c>
      <c r="I126" s="148"/>
      <c r="L126" s="33"/>
      <c r="M126" s="149"/>
      <c r="T126" s="53"/>
      <c r="AT126" s="18" t="s">
        <v>209</v>
      </c>
      <c r="AU126" s="18" t="s">
        <v>85</v>
      </c>
    </row>
    <row r="127" spans="2:65" s="12" customFormat="1">
      <c r="B127" s="150"/>
      <c r="D127" s="151" t="s">
        <v>211</v>
      </c>
      <c r="E127" s="152" t="s">
        <v>3</v>
      </c>
      <c r="F127" s="153" t="s">
        <v>262</v>
      </c>
      <c r="H127" s="152" t="s">
        <v>3</v>
      </c>
      <c r="I127" s="154"/>
      <c r="L127" s="150"/>
      <c r="M127" s="155"/>
      <c r="T127" s="156"/>
      <c r="AT127" s="152" t="s">
        <v>211</v>
      </c>
      <c r="AU127" s="152" t="s">
        <v>85</v>
      </c>
      <c r="AV127" s="12" t="s">
        <v>83</v>
      </c>
      <c r="AW127" s="12" t="s">
        <v>37</v>
      </c>
      <c r="AX127" s="12" t="s">
        <v>76</v>
      </c>
      <c r="AY127" s="152" t="s">
        <v>201</v>
      </c>
    </row>
    <row r="128" spans="2:65" s="13" customFormat="1">
      <c r="B128" s="157"/>
      <c r="D128" s="151" t="s">
        <v>211</v>
      </c>
      <c r="E128" s="158" t="s">
        <v>3</v>
      </c>
      <c r="F128" s="159" t="s">
        <v>768</v>
      </c>
      <c r="H128" s="160">
        <v>1761.42</v>
      </c>
      <c r="I128" s="161"/>
      <c r="L128" s="157"/>
      <c r="M128" s="162"/>
      <c r="T128" s="163"/>
      <c r="AT128" s="158" t="s">
        <v>211</v>
      </c>
      <c r="AU128" s="158" t="s">
        <v>85</v>
      </c>
      <c r="AV128" s="13" t="s">
        <v>85</v>
      </c>
      <c r="AW128" s="13" t="s">
        <v>37</v>
      </c>
      <c r="AX128" s="13" t="s">
        <v>76</v>
      </c>
      <c r="AY128" s="158" t="s">
        <v>201</v>
      </c>
    </row>
    <row r="129" spans="2:65" s="14" customFormat="1">
      <c r="B129" s="164"/>
      <c r="D129" s="151" t="s">
        <v>211</v>
      </c>
      <c r="E129" s="165" t="s">
        <v>3</v>
      </c>
      <c r="F129" s="166" t="s">
        <v>214</v>
      </c>
      <c r="H129" s="167">
        <v>1761.42</v>
      </c>
      <c r="I129" s="168"/>
      <c r="L129" s="164"/>
      <c r="M129" s="169"/>
      <c r="T129" s="170"/>
      <c r="AT129" s="165" t="s">
        <v>211</v>
      </c>
      <c r="AU129" s="165" t="s">
        <v>85</v>
      </c>
      <c r="AV129" s="14" t="s">
        <v>207</v>
      </c>
      <c r="AW129" s="14" t="s">
        <v>37</v>
      </c>
      <c r="AX129" s="14" t="s">
        <v>83</v>
      </c>
      <c r="AY129" s="165" t="s">
        <v>201</v>
      </c>
    </row>
    <row r="130" spans="2:65" s="1" customFormat="1" ht="24.2" customHeight="1">
      <c r="B130" s="132"/>
      <c r="C130" s="133" t="s">
        <v>247</v>
      </c>
      <c r="D130" s="133" t="s">
        <v>202</v>
      </c>
      <c r="E130" s="134" t="s">
        <v>622</v>
      </c>
      <c r="F130" s="135" t="s">
        <v>623</v>
      </c>
      <c r="G130" s="136" t="s">
        <v>217</v>
      </c>
      <c r="H130" s="137">
        <v>303.72000000000003</v>
      </c>
      <c r="I130" s="138"/>
      <c r="J130" s="139">
        <f>ROUND(I130*H130,2)</f>
        <v>0</v>
      </c>
      <c r="K130" s="135" t="s">
        <v>206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85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769</v>
      </c>
    </row>
    <row r="131" spans="2:65" s="1" customFormat="1">
      <c r="B131" s="33"/>
      <c r="D131" s="146" t="s">
        <v>209</v>
      </c>
      <c r="F131" s="147" t="s">
        <v>625</v>
      </c>
      <c r="I131" s="148"/>
      <c r="L131" s="33"/>
      <c r="M131" s="149"/>
      <c r="T131" s="53"/>
      <c r="AT131" s="18" t="s">
        <v>209</v>
      </c>
      <c r="AU131" s="18" t="s">
        <v>85</v>
      </c>
    </row>
    <row r="132" spans="2:65" s="12" customFormat="1">
      <c r="B132" s="150"/>
      <c r="D132" s="151" t="s">
        <v>211</v>
      </c>
      <c r="E132" s="152" t="s">
        <v>3</v>
      </c>
      <c r="F132" s="153" t="s">
        <v>626</v>
      </c>
      <c r="H132" s="152" t="s">
        <v>3</v>
      </c>
      <c r="I132" s="154"/>
      <c r="L132" s="150"/>
      <c r="M132" s="155"/>
      <c r="T132" s="156"/>
      <c r="AT132" s="152" t="s">
        <v>211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201</v>
      </c>
    </row>
    <row r="133" spans="2:65" s="12" customFormat="1">
      <c r="B133" s="150"/>
      <c r="D133" s="151" t="s">
        <v>211</v>
      </c>
      <c r="E133" s="152" t="s">
        <v>3</v>
      </c>
      <c r="F133" s="153" t="s">
        <v>627</v>
      </c>
      <c r="H133" s="152" t="s">
        <v>3</v>
      </c>
      <c r="I133" s="154"/>
      <c r="L133" s="150"/>
      <c r="M133" s="155"/>
      <c r="T133" s="156"/>
      <c r="AT133" s="152" t="s">
        <v>211</v>
      </c>
      <c r="AU133" s="152" t="s">
        <v>85</v>
      </c>
      <c r="AV133" s="12" t="s">
        <v>83</v>
      </c>
      <c r="AW133" s="12" t="s">
        <v>37</v>
      </c>
      <c r="AX133" s="12" t="s">
        <v>76</v>
      </c>
      <c r="AY133" s="152" t="s">
        <v>201</v>
      </c>
    </row>
    <row r="134" spans="2:65" s="12" customFormat="1">
      <c r="B134" s="150"/>
      <c r="D134" s="151" t="s">
        <v>211</v>
      </c>
      <c r="E134" s="152" t="s">
        <v>3</v>
      </c>
      <c r="F134" s="153" t="s">
        <v>290</v>
      </c>
      <c r="H134" s="152" t="s">
        <v>3</v>
      </c>
      <c r="I134" s="154"/>
      <c r="L134" s="150"/>
      <c r="M134" s="155"/>
      <c r="T134" s="156"/>
      <c r="AT134" s="152" t="s">
        <v>211</v>
      </c>
      <c r="AU134" s="152" t="s">
        <v>85</v>
      </c>
      <c r="AV134" s="12" t="s">
        <v>83</v>
      </c>
      <c r="AW134" s="12" t="s">
        <v>37</v>
      </c>
      <c r="AX134" s="12" t="s">
        <v>76</v>
      </c>
      <c r="AY134" s="152" t="s">
        <v>201</v>
      </c>
    </row>
    <row r="135" spans="2:65" s="13" customFormat="1">
      <c r="B135" s="157"/>
      <c r="D135" s="151" t="s">
        <v>211</v>
      </c>
      <c r="E135" s="158" t="s">
        <v>3</v>
      </c>
      <c r="F135" s="159" t="s">
        <v>766</v>
      </c>
      <c r="H135" s="160">
        <v>303.72000000000003</v>
      </c>
      <c r="I135" s="161"/>
      <c r="L135" s="157"/>
      <c r="M135" s="162"/>
      <c r="T135" s="163"/>
      <c r="AT135" s="158" t="s">
        <v>211</v>
      </c>
      <c r="AU135" s="158" t="s">
        <v>85</v>
      </c>
      <c r="AV135" s="13" t="s">
        <v>85</v>
      </c>
      <c r="AW135" s="13" t="s">
        <v>37</v>
      </c>
      <c r="AX135" s="13" t="s">
        <v>76</v>
      </c>
      <c r="AY135" s="158" t="s">
        <v>201</v>
      </c>
    </row>
    <row r="136" spans="2:65" s="14" customFormat="1">
      <c r="B136" s="164"/>
      <c r="D136" s="151" t="s">
        <v>211</v>
      </c>
      <c r="E136" s="165" t="s">
        <v>3</v>
      </c>
      <c r="F136" s="166" t="s">
        <v>214</v>
      </c>
      <c r="H136" s="167">
        <v>303.72000000000003</v>
      </c>
      <c r="I136" s="168"/>
      <c r="L136" s="164"/>
      <c r="M136" s="169"/>
      <c r="T136" s="170"/>
      <c r="AT136" s="165" t="s">
        <v>211</v>
      </c>
      <c r="AU136" s="165" t="s">
        <v>85</v>
      </c>
      <c r="AV136" s="14" t="s">
        <v>207</v>
      </c>
      <c r="AW136" s="14" t="s">
        <v>37</v>
      </c>
      <c r="AX136" s="14" t="s">
        <v>83</v>
      </c>
      <c r="AY136" s="165" t="s">
        <v>201</v>
      </c>
    </row>
    <row r="137" spans="2:65" s="1" customFormat="1" ht="33" customHeight="1">
      <c r="B137" s="132"/>
      <c r="C137" s="133" t="s">
        <v>257</v>
      </c>
      <c r="D137" s="133" t="s">
        <v>202</v>
      </c>
      <c r="E137" s="134" t="s">
        <v>264</v>
      </c>
      <c r="F137" s="135" t="s">
        <v>265</v>
      </c>
      <c r="G137" s="136" t="s">
        <v>217</v>
      </c>
      <c r="H137" s="137">
        <v>893.31</v>
      </c>
      <c r="I137" s="138"/>
      <c r="J137" s="139">
        <f>ROUND(I137*H137,2)</f>
        <v>0</v>
      </c>
      <c r="K137" s="135" t="s">
        <v>206</v>
      </c>
      <c r="L137" s="33"/>
      <c r="M137" s="140" t="s">
        <v>3</v>
      </c>
      <c r="N137" s="141" t="s">
        <v>47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207</v>
      </c>
      <c r="AT137" s="144" t="s">
        <v>202</v>
      </c>
      <c r="AU137" s="144" t="s">
        <v>85</v>
      </c>
      <c r="AY137" s="18" t="s">
        <v>201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83</v>
      </c>
      <c r="BK137" s="145">
        <f>ROUND(I137*H137,2)</f>
        <v>0</v>
      </c>
      <c r="BL137" s="18" t="s">
        <v>207</v>
      </c>
      <c r="BM137" s="144" t="s">
        <v>770</v>
      </c>
    </row>
    <row r="138" spans="2:65" s="1" customFormat="1">
      <c r="B138" s="33"/>
      <c r="D138" s="146" t="s">
        <v>209</v>
      </c>
      <c r="F138" s="147" t="s">
        <v>267</v>
      </c>
      <c r="I138" s="148"/>
      <c r="L138" s="33"/>
      <c r="M138" s="149"/>
      <c r="T138" s="53"/>
      <c r="AT138" s="18" t="s">
        <v>209</v>
      </c>
      <c r="AU138" s="18" t="s">
        <v>85</v>
      </c>
    </row>
    <row r="139" spans="2:65" s="12" customFormat="1">
      <c r="B139" s="150"/>
      <c r="D139" s="151" t="s">
        <v>211</v>
      </c>
      <c r="E139" s="152" t="s">
        <v>3</v>
      </c>
      <c r="F139" s="153" t="s">
        <v>268</v>
      </c>
      <c r="H139" s="152" t="s">
        <v>3</v>
      </c>
      <c r="I139" s="154"/>
      <c r="L139" s="150"/>
      <c r="M139" s="155"/>
      <c r="T139" s="156"/>
      <c r="AT139" s="152" t="s">
        <v>211</v>
      </c>
      <c r="AU139" s="152" t="s">
        <v>85</v>
      </c>
      <c r="AV139" s="12" t="s">
        <v>83</v>
      </c>
      <c r="AW139" s="12" t="s">
        <v>37</v>
      </c>
      <c r="AX139" s="12" t="s">
        <v>76</v>
      </c>
      <c r="AY139" s="152" t="s">
        <v>201</v>
      </c>
    </row>
    <row r="140" spans="2:65" s="12" customFormat="1">
      <c r="B140" s="150"/>
      <c r="D140" s="151" t="s">
        <v>211</v>
      </c>
      <c r="E140" s="152" t="s">
        <v>3</v>
      </c>
      <c r="F140" s="153" t="s">
        <v>269</v>
      </c>
      <c r="H140" s="152" t="s">
        <v>3</v>
      </c>
      <c r="I140" s="154"/>
      <c r="L140" s="150"/>
      <c r="M140" s="155"/>
      <c r="T140" s="156"/>
      <c r="AT140" s="152" t="s">
        <v>211</v>
      </c>
      <c r="AU140" s="152" t="s">
        <v>85</v>
      </c>
      <c r="AV140" s="12" t="s">
        <v>83</v>
      </c>
      <c r="AW140" s="12" t="s">
        <v>37</v>
      </c>
      <c r="AX140" s="12" t="s">
        <v>76</v>
      </c>
      <c r="AY140" s="152" t="s">
        <v>201</v>
      </c>
    </row>
    <row r="141" spans="2:65" s="12" customFormat="1">
      <c r="B141" s="150"/>
      <c r="D141" s="151" t="s">
        <v>211</v>
      </c>
      <c r="E141" s="152" t="s">
        <v>3</v>
      </c>
      <c r="F141" s="153" t="s">
        <v>771</v>
      </c>
      <c r="H141" s="152" t="s">
        <v>3</v>
      </c>
      <c r="I141" s="154"/>
      <c r="L141" s="150"/>
      <c r="M141" s="155"/>
      <c r="T141" s="156"/>
      <c r="AT141" s="152" t="s">
        <v>211</v>
      </c>
      <c r="AU141" s="152" t="s">
        <v>85</v>
      </c>
      <c r="AV141" s="12" t="s">
        <v>83</v>
      </c>
      <c r="AW141" s="12" t="s">
        <v>37</v>
      </c>
      <c r="AX141" s="12" t="s">
        <v>76</v>
      </c>
      <c r="AY141" s="152" t="s">
        <v>201</v>
      </c>
    </row>
    <row r="142" spans="2:65" s="13" customFormat="1">
      <c r="B142" s="157"/>
      <c r="D142" s="151" t="s">
        <v>211</v>
      </c>
      <c r="E142" s="158" t="s">
        <v>3</v>
      </c>
      <c r="F142" s="159" t="s">
        <v>772</v>
      </c>
      <c r="H142" s="160">
        <v>893.31</v>
      </c>
      <c r="I142" s="161"/>
      <c r="L142" s="157"/>
      <c r="M142" s="162"/>
      <c r="T142" s="163"/>
      <c r="AT142" s="158" t="s">
        <v>211</v>
      </c>
      <c r="AU142" s="158" t="s">
        <v>85</v>
      </c>
      <c r="AV142" s="13" t="s">
        <v>85</v>
      </c>
      <c r="AW142" s="13" t="s">
        <v>37</v>
      </c>
      <c r="AX142" s="13" t="s">
        <v>76</v>
      </c>
      <c r="AY142" s="158" t="s">
        <v>201</v>
      </c>
    </row>
    <row r="143" spans="2:65" s="14" customFormat="1">
      <c r="B143" s="164"/>
      <c r="D143" s="151" t="s">
        <v>211</v>
      </c>
      <c r="E143" s="165" t="s">
        <v>3</v>
      </c>
      <c r="F143" s="166" t="s">
        <v>214</v>
      </c>
      <c r="H143" s="167">
        <v>893.31</v>
      </c>
      <c r="I143" s="168"/>
      <c r="L143" s="164"/>
      <c r="M143" s="169"/>
      <c r="T143" s="170"/>
      <c r="AT143" s="165" t="s">
        <v>211</v>
      </c>
      <c r="AU143" s="165" t="s">
        <v>85</v>
      </c>
      <c r="AV143" s="14" t="s">
        <v>207</v>
      </c>
      <c r="AW143" s="14" t="s">
        <v>37</v>
      </c>
      <c r="AX143" s="14" t="s">
        <v>83</v>
      </c>
      <c r="AY143" s="165" t="s">
        <v>201</v>
      </c>
    </row>
    <row r="144" spans="2:65" s="1" customFormat="1" ht="16.5" customHeight="1">
      <c r="B144" s="132"/>
      <c r="C144" s="178" t="s">
        <v>263</v>
      </c>
      <c r="D144" s="178" t="s">
        <v>272</v>
      </c>
      <c r="E144" s="179" t="s">
        <v>273</v>
      </c>
      <c r="F144" s="180" t="s">
        <v>274</v>
      </c>
      <c r="G144" s="181" t="s">
        <v>275</v>
      </c>
      <c r="H144" s="182">
        <v>1572.2260000000001</v>
      </c>
      <c r="I144" s="183"/>
      <c r="J144" s="184">
        <f>ROUND(I144*H144,2)</f>
        <v>0</v>
      </c>
      <c r="K144" s="180" t="s">
        <v>276</v>
      </c>
      <c r="L144" s="185"/>
      <c r="M144" s="186" t="s">
        <v>3</v>
      </c>
      <c r="N144" s="187" t="s">
        <v>47</v>
      </c>
      <c r="P144" s="142">
        <f>O144*H144</f>
        <v>0</v>
      </c>
      <c r="Q144" s="142">
        <v>1</v>
      </c>
      <c r="R144" s="142">
        <f>Q144*H144</f>
        <v>1572.2260000000001</v>
      </c>
      <c r="S144" s="142">
        <v>0</v>
      </c>
      <c r="T144" s="143">
        <f>S144*H144</f>
        <v>0</v>
      </c>
      <c r="AR144" s="144" t="s">
        <v>271</v>
      </c>
      <c r="AT144" s="144" t="s">
        <v>272</v>
      </c>
      <c r="AU144" s="144" t="s">
        <v>85</v>
      </c>
      <c r="AY144" s="18" t="s">
        <v>201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83</v>
      </c>
      <c r="BK144" s="145">
        <f>ROUND(I144*H144,2)</f>
        <v>0</v>
      </c>
      <c r="BL144" s="18" t="s">
        <v>207</v>
      </c>
      <c r="BM144" s="144" t="s">
        <v>773</v>
      </c>
    </row>
    <row r="145" spans="2:65" s="1" customFormat="1" ht="29.25">
      <c r="B145" s="33"/>
      <c r="D145" s="151" t="s">
        <v>278</v>
      </c>
      <c r="F145" s="188" t="s">
        <v>279</v>
      </c>
      <c r="I145" s="148"/>
      <c r="L145" s="33"/>
      <c r="M145" s="149"/>
      <c r="T145" s="53"/>
      <c r="AT145" s="18" t="s">
        <v>278</v>
      </c>
      <c r="AU145" s="18" t="s">
        <v>85</v>
      </c>
    </row>
    <row r="146" spans="2:65" s="12" customFormat="1">
      <c r="B146" s="150"/>
      <c r="D146" s="151" t="s">
        <v>211</v>
      </c>
      <c r="E146" s="152" t="s">
        <v>3</v>
      </c>
      <c r="F146" s="153" t="s">
        <v>280</v>
      </c>
      <c r="H146" s="152" t="s">
        <v>3</v>
      </c>
      <c r="I146" s="154"/>
      <c r="L146" s="150"/>
      <c r="M146" s="155"/>
      <c r="T146" s="156"/>
      <c r="AT146" s="152" t="s">
        <v>211</v>
      </c>
      <c r="AU146" s="152" t="s">
        <v>85</v>
      </c>
      <c r="AV146" s="12" t="s">
        <v>83</v>
      </c>
      <c r="AW146" s="12" t="s">
        <v>37</v>
      </c>
      <c r="AX146" s="12" t="s">
        <v>76</v>
      </c>
      <c r="AY146" s="152" t="s">
        <v>201</v>
      </c>
    </row>
    <row r="147" spans="2:65" s="13" customFormat="1">
      <c r="B147" s="157"/>
      <c r="D147" s="151" t="s">
        <v>211</v>
      </c>
      <c r="E147" s="158" t="s">
        <v>3</v>
      </c>
      <c r="F147" s="159" t="s">
        <v>774</v>
      </c>
      <c r="H147" s="160">
        <v>1572.2260000000001</v>
      </c>
      <c r="I147" s="161"/>
      <c r="L147" s="157"/>
      <c r="M147" s="162"/>
      <c r="T147" s="163"/>
      <c r="AT147" s="158" t="s">
        <v>211</v>
      </c>
      <c r="AU147" s="158" t="s">
        <v>85</v>
      </c>
      <c r="AV147" s="13" t="s">
        <v>85</v>
      </c>
      <c r="AW147" s="13" t="s">
        <v>37</v>
      </c>
      <c r="AX147" s="13" t="s">
        <v>76</v>
      </c>
      <c r="AY147" s="158" t="s">
        <v>201</v>
      </c>
    </row>
    <row r="148" spans="2:65" s="14" customFormat="1">
      <c r="B148" s="164"/>
      <c r="D148" s="151" t="s">
        <v>211</v>
      </c>
      <c r="E148" s="165" t="s">
        <v>3</v>
      </c>
      <c r="F148" s="166" t="s">
        <v>214</v>
      </c>
      <c r="H148" s="167">
        <v>1572.2260000000001</v>
      </c>
      <c r="I148" s="168"/>
      <c r="L148" s="164"/>
      <c r="M148" s="169"/>
      <c r="T148" s="170"/>
      <c r="AT148" s="165" t="s">
        <v>211</v>
      </c>
      <c r="AU148" s="165" t="s">
        <v>85</v>
      </c>
      <c r="AV148" s="14" t="s">
        <v>207</v>
      </c>
      <c r="AW148" s="14" t="s">
        <v>37</v>
      </c>
      <c r="AX148" s="14" t="s">
        <v>83</v>
      </c>
      <c r="AY148" s="165" t="s">
        <v>201</v>
      </c>
    </row>
    <row r="149" spans="2:65" s="1" customFormat="1" ht="33" customHeight="1">
      <c r="B149" s="132"/>
      <c r="C149" s="133" t="s">
        <v>271</v>
      </c>
      <c r="D149" s="133" t="s">
        <v>202</v>
      </c>
      <c r="E149" s="134" t="s">
        <v>283</v>
      </c>
      <c r="F149" s="135" t="s">
        <v>284</v>
      </c>
      <c r="G149" s="136" t="s">
        <v>217</v>
      </c>
      <c r="H149" s="137">
        <v>1457.7</v>
      </c>
      <c r="I149" s="138"/>
      <c r="J149" s="139">
        <f>ROUND(I149*H149,2)</f>
        <v>0</v>
      </c>
      <c r="K149" s="135" t="s">
        <v>206</v>
      </c>
      <c r="L149" s="33"/>
      <c r="M149" s="140" t="s">
        <v>3</v>
      </c>
      <c r="N149" s="141" t="s">
        <v>47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207</v>
      </c>
      <c r="AT149" s="144" t="s">
        <v>202</v>
      </c>
      <c r="AU149" s="144" t="s">
        <v>85</v>
      </c>
      <c r="AY149" s="18" t="s">
        <v>201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8" t="s">
        <v>83</v>
      </c>
      <c r="BK149" s="145">
        <f>ROUND(I149*H149,2)</f>
        <v>0</v>
      </c>
      <c r="BL149" s="18" t="s">
        <v>207</v>
      </c>
      <c r="BM149" s="144" t="s">
        <v>775</v>
      </c>
    </row>
    <row r="150" spans="2:65" s="1" customFormat="1">
      <c r="B150" s="33"/>
      <c r="D150" s="146" t="s">
        <v>209</v>
      </c>
      <c r="F150" s="147" t="s">
        <v>286</v>
      </c>
      <c r="I150" s="148"/>
      <c r="L150" s="33"/>
      <c r="M150" s="149"/>
      <c r="T150" s="53"/>
      <c r="AT150" s="18" t="s">
        <v>209</v>
      </c>
      <c r="AU150" s="18" t="s">
        <v>85</v>
      </c>
    </row>
    <row r="151" spans="2:65" s="12" customFormat="1">
      <c r="B151" s="150"/>
      <c r="D151" s="151" t="s">
        <v>211</v>
      </c>
      <c r="E151" s="152" t="s">
        <v>3</v>
      </c>
      <c r="F151" s="153" t="s">
        <v>287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2" customFormat="1">
      <c r="B152" s="150"/>
      <c r="D152" s="151" t="s">
        <v>211</v>
      </c>
      <c r="E152" s="152" t="s">
        <v>3</v>
      </c>
      <c r="F152" s="153" t="s">
        <v>288</v>
      </c>
      <c r="H152" s="152" t="s">
        <v>3</v>
      </c>
      <c r="I152" s="154"/>
      <c r="L152" s="150"/>
      <c r="M152" s="155"/>
      <c r="T152" s="156"/>
      <c r="AT152" s="152" t="s">
        <v>211</v>
      </c>
      <c r="AU152" s="152" t="s">
        <v>85</v>
      </c>
      <c r="AV152" s="12" t="s">
        <v>83</v>
      </c>
      <c r="AW152" s="12" t="s">
        <v>37</v>
      </c>
      <c r="AX152" s="12" t="s">
        <v>76</v>
      </c>
      <c r="AY152" s="152" t="s">
        <v>201</v>
      </c>
    </row>
    <row r="153" spans="2:65" s="12" customFormat="1">
      <c r="B153" s="150"/>
      <c r="D153" s="151" t="s">
        <v>211</v>
      </c>
      <c r="E153" s="152" t="s">
        <v>3</v>
      </c>
      <c r="F153" s="153" t="s">
        <v>289</v>
      </c>
      <c r="H153" s="152" t="s">
        <v>3</v>
      </c>
      <c r="I153" s="154"/>
      <c r="L153" s="150"/>
      <c r="M153" s="155"/>
      <c r="T153" s="156"/>
      <c r="AT153" s="152" t="s">
        <v>211</v>
      </c>
      <c r="AU153" s="152" t="s">
        <v>85</v>
      </c>
      <c r="AV153" s="12" t="s">
        <v>83</v>
      </c>
      <c r="AW153" s="12" t="s">
        <v>37</v>
      </c>
      <c r="AX153" s="12" t="s">
        <v>76</v>
      </c>
      <c r="AY153" s="152" t="s">
        <v>201</v>
      </c>
    </row>
    <row r="154" spans="2:65" s="12" customFormat="1">
      <c r="B154" s="150"/>
      <c r="D154" s="151" t="s">
        <v>211</v>
      </c>
      <c r="E154" s="152" t="s">
        <v>3</v>
      </c>
      <c r="F154" s="153" t="s">
        <v>290</v>
      </c>
      <c r="H154" s="152" t="s">
        <v>3</v>
      </c>
      <c r="I154" s="154"/>
      <c r="L154" s="150"/>
      <c r="M154" s="155"/>
      <c r="T154" s="156"/>
      <c r="AT154" s="152" t="s">
        <v>211</v>
      </c>
      <c r="AU154" s="152" t="s">
        <v>85</v>
      </c>
      <c r="AV154" s="12" t="s">
        <v>83</v>
      </c>
      <c r="AW154" s="12" t="s">
        <v>37</v>
      </c>
      <c r="AX154" s="12" t="s">
        <v>76</v>
      </c>
      <c r="AY154" s="152" t="s">
        <v>201</v>
      </c>
    </row>
    <row r="155" spans="2:65" s="13" customFormat="1">
      <c r="B155" s="157"/>
      <c r="D155" s="151" t="s">
        <v>211</v>
      </c>
      <c r="E155" s="158" t="s">
        <v>3</v>
      </c>
      <c r="F155" s="159" t="s">
        <v>776</v>
      </c>
      <c r="H155" s="160">
        <v>318.39999999999998</v>
      </c>
      <c r="I155" s="161"/>
      <c r="L155" s="157"/>
      <c r="M155" s="162"/>
      <c r="T155" s="163"/>
      <c r="AT155" s="158" t="s">
        <v>211</v>
      </c>
      <c r="AU155" s="158" t="s">
        <v>85</v>
      </c>
      <c r="AV155" s="13" t="s">
        <v>85</v>
      </c>
      <c r="AW155" s="13" t="s">
        <v>37</v>
      </c>
      <c r="AX155" s="13" t="s">
        <v>76</v>
      </c>
      <c r="AY155" s="158" t="s">
        <v>201</v>
      </c>
    </row>
    <row r="156" spans="2:65" s="13" customFormat="1">
      <c r="B156" s="157"/>
      <c r="D156" s="151" t="s">
        <v>211</v>
      </c>
      <c r="E156" s="158" t="s">
        <v>3</v>
      </c>
      <c r="F156" s="159" t="s">
        <v>777</v>
      </c>
      <c r="H156" s="160">
        <v>691.5</v>
      </c>
      <c r="I156" s="161"/>
      <c r="L156" s="157"/>
      <c r="M156" s="162"/>
      <c r="T156" s="163"/>
      <c r="AT156" s="158" t="s">
        <v>211</v>
      </c>
      <c r="AU156" s="158" t="s">
        <v>85</v>
      </c>
      <c r="AV156" s="13" t="s">
        <v>85</v>
      </c>
      <c r="AW156" s="13" t="s">
        <v>37</v>
      </c>
      <c r="AX156" s="13" t="s">
        <v>76</v>
      </c>
      <c r="AY156" s="158" t="s">
        <v>201</v>
      </c>
    </row>
    <row r="157" spans="2:65" s="13" customFormat="1">
      <c r="B157" s="157"/>
      <c r="D157" s="151" t="s">
        <v>211</v>
      </c>
      <c r="E157" s="158" t="s">
        <v>3</v>
      </c>
      <c r="F157" s="159" t="s">
        <v>778</v>
      </c>
      <c r="H157" s="160">
        <v>447.8</v>
      </c>
      <c r="I157" s="161"/>
      <c r="L157" s="157"/>
      <c r="M157" s="162"/>
      <c r="T157" s="163"/>
      <c r="AT157" s="158" t="s">
        <v>211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201</v>
      </c>
    </row>
    <row r="158" spans="2:65" s="14" customFormat="1">
      <c r="B158" s="164"/>
      <c r="D158" s="151" t="s">
        <v>211</v>
      </c>
      <c r="E158" s="165" t="s">
        <v>3</v>
      </c>
      <c r="F158" s="166" t="s">
        <v>214</v>
      </c>
      <c r="H158" s="167">
        <v>1457.7</v>
      </c>
      <c r="I158" s="168"/>
      <c r="L158" s="164"/>
      <c r="M158" s="169"/>
      <c r="T158" s="170"/>
      <c r="AT158" s="165" t="s">
        <v>211</v>
      </c>
      <c r="AU158" s="165" t="s">
        <v>85</v>
      </c>
      <c r="AV158" s="14" t="s">
        <v>207</v>
      </c>
      <c r="AW158" s="14" t="s">
        <v>37</v>
      </c>
      <c r="AX158" s="14" t="s">
        <v>83</v>
      </c>
      <c r="AY158" s="165" t="s">
        <v>201</v>
      </c>
    </row>
    <row r="159" spans="2:65" s="1" customFormat="1" ht="24.2" customHeight="1">
      <c r="B159" s="132"/>
      <c r="C159" s="133" t="s">
        <v>282</v>
      </c>
      <c r="D159" s="133" t="s">
        <v>202</v>
      </c>
      <c r="E159" s="134" t="s">
        <v>293</v>
      </c>
      <c r="F159" s="135" t="s">
        <v>294</v>
      </c>
      <c r="G159" s="136" t="s">
        <v>217</v>
      </c>
      <c r="H159" s="137">
        <v>896.4</v>
      </c>
      <c r="I159" s="138"/>
      <c r="J159" s="139">
        <f>ROUND(I159*H159,2)</f>
        <v>0</v>
      </c>
      <c r="K159" s="135" t="s">
        <v>206</v>
      </c>
      <c r="L159" s="33"/>
      <c r="M159" s="140" t="s">
        <v>3</v>
      </c>
      <c r="N159" s="141" t="s">
        <v>47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207</v>
      </c>
      <c r="AT159" s="144" t="s">
        <v>202</v>
      </c>
      <c r="AU159" s="144" t="s">
        <v>85</v>
      </c>
      <c r="AY159" s="18" t="s">
        <v>201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83</v>
      </c>
      <c r="BK159" s="145">
        <f>ROUND(I159*H159,2)</f>
        <v>0</v>
      </c>
      <c r="BL159" s="18" t="s">
        <v>207</v>
      </c>
      <c r="BM159" s="144" t="s">
        <v>779</v>
      </c>
    </row>
    <row r="160" spans="2:65" s="1" customFormat="1">
      <c r="B160" s="33"/>
      <c r="D160" s="146" t="s">
        <v>209</v>
      </c>
      <c r="F160" s="147" t="s">
        <v>296</v>
      </c>
      <c r="I160" s="148"/>
      <c r="L160" s="33"/>
      <c r="M160" s="149"/>
      <c r="T160" s="53"/>
      <c r="AT160" s="18" t="s">
        <v>209</v>
      </c>
      <c r="AU160" s="18" t="s">
        <v>85</v>
      </c>
    </row>
    <row r="161" spans="2:65" s="12" customFormat="1">
      <c r="B161" s="150"/>
      <c r="D161" s="151" t="s">
        <v>211</v>
      </c>
      <c r="E161" s="152" t="s">
        <v>3</v>
      </c>
      <c r="F161" s="153" t="s">
        <v>297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2" customFormat="1">
      <c r="B162" s="150"/>
      <c r="D162" s="151" t="s">
        <v>211</v>
      </c>
      <c r="E162" s="152" t="s">
        <v>3</v>
      </c>
      <c r="F162" s="153" t="s">
        <v>253</v>
      </c>
      <c r="H162" s="152" t="s">
        <v>3</v>
      </c>
      <c r="I162" s="154"/>
      <c r="L162" s="150"/>
      <c r="M162" s="155"/>
      <c r="T162" s="156"/>
      <c r="AT162" s="152" t="s">
        <v>211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201</v>
      </c>
    </row>
    <row r="163" spans="2:65" s="13" customFormat="1">
      <c r="B163" s="157"/>
      <c r="D163" s="151" t="s">
        <v>211</v>
      </c>
      <c r="E163" s="158" t="s">
        <v>3</v>
      </c>
      <c r="F163" s="159" t="s">
        <v>780</v>
      </c>
      <c r="H163" s="160">
        <v>896.4</v>
      </c>
      <c r="I163" s="161"/>
      <c r="L163" s="157"/>
      <c r="M163" s="162"/>
      <c r="T163" s="163"/>
      <c r="AT163" s="158" t="s">
        <v>211</v>
      </c>
      <c r="AU163" s="158" t="s">
        <v>85</v>
      </c>
      <c r="AV163" s="13" t="s">
        <v>85</v>
      </c>
      <c r="AW163" s="13" t="s">
        <v>37</v>
      </c>
      <c r="AX163" s="13" t="s">
        <v>76</v>
      </c>
      <c r="AY163" s="158" t="s">
        <v>201</v>
      </c>
    </row>
    <row r="164" spans="2:65" s="14" customFormat="1">
      <c r="B164" s="164"/>
      <c r="D164" s="151" t="s">
        <v>211</v>
      </c>
      <c r="E164" s="165" t="s">
        <v>3</v>
      </c>
      <c r="F164" s="166" t="s">
        <v>214</v>
      </c>
      <c r="H164" s="167">
        <v>896.4</v>
      </c>
      <c r="I164" s="168"/>
      <c r="L164" s="164"/>
      <c r="M164" s="169"/>
      <c r="T164" s="170"/>
      <c r="AT164" s="165" t="s">
        <v>211</v>
      </c>
      <c r="AU164" s="165" t="s">
        <v>85</v>
      </c>
      <c r="AV164" s="14" t="s">
        <v>207</v>
      </c>
      <c r="AW164" s="14" t="s">
        <v>37</v>
      </c>
      <c r="AX164" s="14" t="s">
        <v>83</v>
      </c>
      <c r="AY164" s="165" t="s">
        <v>201</v>
      </c>
    </row>
    <row r="165" spans="2:65" s="1" customFormat="1" ht="16.5" customHeight="1">
      <c r="B165" s="132"/>
      <c r="C165" s="133" t="s">
        <v>292</v>
      </c>
      <c r="D165" s="133" t="s">
        <v>202</v>
      </c>
      <c r="E165" s="134" t="s">
        <v>299</v>
      </c>
      <c r="F165" s="135" t="s">
        <v>300</v>
      </c>
      <c r="G165" s="136" t="s">
        <v>205</v>
      </c>
      <c r="H165" s="137">
        <v>1786.62</v>
      </c>
      <c r="I165" s="138"/>
      <c r="J165" s="139">
        <f>ROUND(I165*H165,2)</f>
        <v>0</v>
      </c>
      <c r="K165" s="135" t="s">
        <v>206</v>
      </c>
      <c r="L165" s="33"/>
      <c r="M165" s="140" t="s">
        <v>3</v>
      </c>
      <c r="N165" s="141" t="s">
        <v>47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207</v>
      </c>
      <c r="AT165" s="144" t="s">
        <v>202</v>
      </c>
      <c r="AU165" s="144" t="s">
        <v>85</v>
      </c>
      <c r="AY165" s="18" t="s">
        <v>201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207</v>
      </c>
      <c r="BM165" s="144" t="s">
        <v>781</v>
      </c>
    </row>
    <row r="166" spans="2:65" s="1" customFormat="1">
      <c r="B166" s="33"/>
      <c r="D166" s="146" t="s">
        <v>209</v>
      </c>
      <c r="F166" s="147" t="s">
        <v>302</v>
      </c>
      <c r="I166" s="148"/>
      <c r="L166" s="33"/>
      <c r="M166" s="149"/>
      <c r="T166" s="53"/>
      <c r="AT166" s="18" t="s">
        <v>209</v>
      </c>
      <c r="AU166" s="18" t="s">
        <v>85</v>
      </c>
    </row>
    <row r="167" spans="2:65" s="12" customFormat="1">
      <c r="B167" s="150"/>
      <c r="D167" s="151" t="s">
        <v>211</v>
      </c>
      <c r="E167" s="152" t="s">
        <v>3</v>
      </c>
      <c r="F167" s="153" t="s">
        <v>303</v>
      </c>
      <c r="H167" s="152" t="s">
        <v>3</v>
      </c>
      <c r="I167" s="154"/>
      <c r="L167" s="150"/>
      <c r="M167" s="155"/>
      <c r="T167" s="156"/>
      <c r="AT167" s="152" t="s">
        <v>211</v>
      </c>
      <c r="AU167" s="152" t="s">
        <v>85</v>
      </c>
      <c r="AV167" s="12" t="s">
        <v>83</v>
      </c>
      <c r="AW167" s="12" t="s">
        <v>37</v>
      </c>
      <c r="AX167" s="12" t="s">
        <v>76</v>
      </c>
      <c r="AY167" s="152" t="s">
        <v>201</v>
      </c>
    </row>
    <row r="168" spans="2:65" s="12" customFormat="1">
      <c r="B168" s="150"/>
      <c r="D168" s="151" t="s">
        <v>211</v>
      </c>
      <c r="E168" s="152" t="s">
        <v>3</v>
      </c>
      <c r="F168" s="153" t="s">
        <v>304</v>
      </c>
      <c r="H168" s="152" t="s">
        <v>3</v>
      </c>
      <c r="I168" s="154"/>
      <c r="L168" s="150"/>
      <c r="M168" s="155"/>
      <c r="T168" s="156"/>
      <c r="AT168" s="152" t="s">
        <v>211</v>
      </c>
      <c r="AU168" s="152" t="s">
        <v>85</v>
      </c>
      <c r="AV168" s="12" t="s">
        <v>83</v>
      </c>
      <c r="AW168" s="12" t="s">
        <v>37</v>
      </c>
      <c r="AX168" s="12" t="s">
        <v>76</v>
      </c>
      <c r="AY168" s="152" t="s">
        <v>201</v>
      </c>
    </row>
    <row r="169" spans="2:65" s="12" customFormat="1">
      <c r="B169" s="150"/>
      <c r="D169" s="151" t="s">
        <v>211</v>
      </c>
      <c r="E169" s="152" t="s">
        <v>3</v>
      </c>
      <c r="F169" s="153" t="s">
        <v>771</v>
      </c>
      <c r="H169" s="152" t="s">
        <v>3</v>
      </c>
      <c r="I169" s="154"/>
      <c r="L169" s="150"/>
      <c r="M169" s="155"/>
      <c r="T169" s="156"/>
      <c r="AT169" s="152" t="s">
        <v>211</v>
      </c>
      <c r="AU169" s="152" t="s">
        <v>85</v>
      </c>
      <c r="AV169" s="12" t="s">
        <v>83</v>
      </c>
      <c r="AW169" s="12" t="s">
        <v>37</v>
      </c>
      <c r="AX169" s="12" t="s">
        <v>76</v>
      </c>
      <c r="AY169" s="152" t="s">
        <v>201</v>
      </c>
    </row>
    <row r="170" spans="2:65" s="13" customFormat="1">
      <c r="B170" s="157"/>
      <c r="D170" s="151" t="s">
        <v>211</v>
      </c>
      <c r="E170" s="158" t="s">
        <v>3</v>
      </c>
      <c r="F170" s="159" t="s">
        <v>782</v>
      </c>
      <c r="H170" s="160">
        <v>1786.62</v>
      </c>
      <c r="I170" s="161"/>
      <c r="L170" s="157"/>
      <c r="M170" s="162"/>
      <c r="T170" s="163"/>
      <c r="AT170" s="158" t="s">
        <v>211</v>
      </c>
      <c r="AU170" s="158" t="s">
        <v>85</v>
      </c>
      <c r="AV170" s="13" t="s">
        <v>85</v>
      </c>
      <c r="AW170" s="13" t="s">
        <v>37</v>
      </c>
      <c r="AX170" s="13" t="s">
        <v>76</v>
      </c>
      <c r="AY170" s="158" t="s">
        <v>201</v>
      </c>
    </row>
    <row r="171" spans="2:65" s="14" customFormat="1">
      <c r="B171" s="164"/>
      <c r="D171" s="151" t="s">
        <v>211</v>
      </c>
      <c r="E171" s="165" t="s">
        <v>3</v>
      </c>
      <c r="F171" s="166" t="s">
        <v>214</v>
      </c>
      <c r="H171" s="167">
        <v>1786.62</v>
      </c>
      <c r="I171" s="168"/>
      <c r="L171" s="164"/>
      <c r="M171" s="169"/>
      <c r="T171" s="170"/>
      <c r="AT171" s="165" t="s">
        <v>211</v>
      </c>
      <c r="AU171" s="165" t="s">
        <v>85</v>
      </c>
      <c r="AV171" s="14" t="s">
        <v>207</v>
      </c>
      <c r="AW171" s="14" t="s">
        <v>37</v>
      </c>
      <c r="AX171" s="14" t="s">
        <v>83</v>
      </c>
      <c r="AY171" s="165" t="s">
        <v>201</v>
      </c>
    </row>
    <row r="172" spans="2:65" s="1" customFormat="1" ht="24.2" customHeight="1">
      <c r="B172" s="132"/>
      <c r="C172" s="133" t="s">
        <v>298</v>
      </c>
      <c r="D172" s="133" t="s">
        <v>202</v>
      </c>
      <c r="E172" s="134" t="s">
        <v>628</v>
      </c>
      <c r="F172" s="135" t="s">
        <v>629</v>
      </c>
      <c r="G172" s="136" t="s">
        <v>205</v>
      </c>
      <c r="H172" s="137">
        <v>3955.8</v>
      </c>
      <c r="I172" s="138"/>
      <c r="J172" s="139">
        <f>ROUND(I172*H172,2)</f>
        <v>0</v>
      </c>
      <c r="K172" s="135" t="s">
        <v>206</v>
      </c>
      <c r="L172" s="33"/>
      <c r="M172" s="140" t="s">
        <v>3</v>
      </c>
      <c r="N172" s="141" t="s">
        <v>47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207</v>
      </c>
      <c r="AT172" s="144" t="s">
        <v>202</v>
      </c>
      <c r="AU172" s="144" t="s">
        <v>85</v>
      </c>
      <c r="AY172" s="18" t="s">
        <v>201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83</v>
      </c>
      <c r="BK172" s="145">
        <f>ROUND(I172*H172,2)</f>
        <v>0</v>
      </c>
      <c r="BL172" s="18" t="s">
        <v>207</v>
      </c>
      <c r="BM172" s="144" t="s">
        <v>783</v>
      </c>
    </row>
    <row r="173" spans="2:65" s="1" customFormat="1">
      <c r="B173" s="33"/>
      <c r="D173" s="146" t="s">
        <v>209</v>
      </c>
      <c r="F173" s="147" t="s">
        <v>631</v>
      </c>
      <c r="I173" s="148"/>
      <c r="L173" s="33"/>
      <c r="M173" s="149"/>
      <c r="T173" s="53"/>
      <c r="AT173" s="18" t="s">
        <v>209</v>
      </c>
      <c r="AU173" s="18" t="s">
        <v>85</v>
      </c>
    </row>
    <row r="174" spans="2:65" s="12" customFormat="1">
      <c r="B174" s="150"/>
      <c r="D174" s="151" t="s">
        <v>211</v>
      </c>
      <c r="E174" s="152" t="s">
        <v>3</v>
      </c>
      <c r="F174" s="153" t="s">
        <v>632</v>
      </c>
      <c r="H174" s="152" t="s">
        <v>3</v>
      </c>
      <c r="I174" s="154"/>
      <c r="L174" s="150"/>
      <c r="M174" s="155"/>
      <c r="T174" s="156"/>
      <c r="AT174" s="152" t="s">
        <v>211</v>
      </c>
      <c r="AU174" s="152" t="s">
        <v>85</v>
      </c>
      <c r="AV174" s="12" t="s">
        <v>83</v>
      </c>
      <c r="AW174" s="12" t="s">
        <v>37</v>
      </c>
      <c r="AX174" s="12" t="s">
        <v>76</v>
      </c>
      <c r="AY174" s="152" t="s">
        <v>201</v>
      </c>
    </row>
    <row r="175" spans="2:65" s="12" customFormat="1">
      <c r="B175" s="150"/>
      <c r="D175" s="151" t="s">
        <v>211</v>
      </c>
      <c r="E175" s="152" t="s">
        <v>3</v>
      </c>
      <c r="F175" s="153" t="s">
        <v>633</v>
      </c>
      <c r="H175" s="152" t="s">
        <v>3</v>
      </c>
      <c r="I175" s="154"/>
      <c r="L175" s="150"/>
      <c r="M175" s="155"/>
      <c r="T175" s="156"/>
      <c r="AT175" s="152" t="s">
        <v>211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201</v>
      </c>
    </row>
    <row r="176" spans="2:65" s="13" customFormat="1">
      <c r="B176" s="157"/>
      <c r="D176" s="151" t="s">
        <v>211</v>
      </c>
      <c r="E176" s="158" t="s">
        <v>3</v>
      </c>
      <c r="F176" s="159" t="s">
        <v>784</v>
      </c>
      <c r="H176" s="160">
        <v>3955.8</v>
      </c>
      <c r="I176" s="161"/>
      <c r="L176" s="157"/>
      <c r="M176" s="162"/>
      <c r="T176" s="163"/>
      <c r="AT176" s="158" t="s">
        <v>211</v>
      </c>
      <c r="AU176" s="158" t="s">
        <v>85</v>
      </c>
      <c r="AV176" s="13" t="s">
        <v>85</v>
      </c>
      <c r="AW176" s="13" t="s">
        <v>37</v>
      </c>
      <c r="AX176" s="13" t="s">
        <v>76</v>
      </c>
      <c r="AY176" s="158" t="s">
        <v>201</v>
      </c>
    </row>
    <row r="177" spans="2:65" s="14" customFormat="1">
      <c r="B177" s="164"/>
      <c r="D177" s="151" t="s">
        <v>211</v>
      </c>
      <c r="E177" s="165" t="s">
        <v>3</v>
      </c>
      <c r="F177" s="166" t="s">
        <v>214</v>
      </c>
      <c r="H177" s="167">
        <v>3955.8</v>
      </c>
      <c r="I177" s="168"/>
      <c r="L177" s="164"/>
      <c r="M177" s="169"/>
      <c r="T177" s="170"/>
      <c r="AT177" s="165" t="s">
        <v>211</v>
      </c>
      <c r="AU177" s="165" t="s">
        <v>85</v>
      </c>
      <c r="AV177" s="14" t="s">
        <v>207</v>
      </c>
      <c r="AW177" s="14" t="s">
        <v>37</v>
      </c>
      <c r="AX177" s="14" t="s">
        <v>83</v>
      </c>
      <c r="AY177" s="165" t="s">
        <v>201</v>
      </c>
    </row>
    <row r="178" spans="2:65" s="11" customFormat="1" ht="22.9" customHeight="1">
      <c r="B178" s="120"/>
      <c r="D178" s="121" t="s">
        <v>75</v>
      </c>
      <c r="E178" s="130" t="s">
        <v>85</v>
      </c>
      <c r="F178" s="130" t="s">
        <v>785</v>
      </c>
      <c r="I178" s="123"/>
      <c r="J178" s="131">
        <f>BK178</f>
        <v>0</v>
      </c>
      <c r="L178" s="120"/>
      <c r="M178" s="125"/>
      <c r="P178" s="126">
        <f>SUM(P179:P185)</f>
        <v>0</v>
      </c>
      <c r="R178" s="126">
        <f>SUM(R179:R185)</f>
        <v>15.39</v>
      </c>
      <c r="T178" s="127">
        <f>SUM(T179:T185)</f>
        <v>0</v>
      </c>
      <c r="AR178" s="121" t="s">
        <v>83</v>
      </c>
      <c r="AT178" s="128" t="s">
        <v>75</v>
      </c>
      <c r="AU178" s="128" t="s">
        <v>83</v>
      </c>
      <c r="AY178" s="121" t="s">
        <v>201</v>
      </c>
      <c r="BK178" s="129">
        <f>SUM(BK179:BK185)</f>
        <v>0</v>
      </c>
    </row>
    <row r="179" spans="2:65" s="1" customFormat="1" ht="16.5" customHeight="1">
      <c r="B179" s="132"/>
      <c r="C179" s="133" t="s">
        <v>307</v>
      </c>
      <c r="D179" s="133" t="s">
        <v>202</v>
      </c>
      <c r="E179" s="134" t="s">
        <v>786</v>
      </c>
      <c r="F179" s="135" t="s">
        <v>787</v>
      </c>
      <c r="G179" s="136" t="s">
        <v>217</v>
      </c>
      <c r="H179" s="137">
        <v>7.125</v>
      </c>
      <c r="I179" s="138"/>
      <c r="J179" s="139">
        <f>ROUND(I179*H179,2)</f>
        <v>0</v>
      </c>
      <c r="K179" s="135" t="s">
        <v>206</v>
      </c>
      <c r="L179" s="33"/>
      <c r="M179" s="140" t="s">
        <v>3</v>
      </c>
      <c r="N179" s="141" t="s">
        <v>47</v>
      </c>
      <c r="P179" s="142">
        <f>O179*H179</f>
        <v>0</v>
      </c>
      <c r="Q179" s="142">
        <v>2.16</v>
      </c>
      <c r="R179" s="142">
        <f>Q179*H179</f>
        <v>15.39</v>
      </c>
      <c r="S179" s="142">
        <v>0</v>
      </c>
      <c r="T179" s="143">
        <f>S179*H179</f>
        <v>0</v>
      </c>
      <c r="AR179" s="144" t="s">
        <v>207</v>
      </c>
      <c r="AT179" s="144" t="s">
        <v>202</v>
      </c>
      <c r="AU179" s="144" t="s">
        <v>85</v>
      </c>
      <c r="AY179" s="18" t="s">
        <v>201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83</v>
      </c>
      <c r="BK179" s="145">
        <f>ROUND(I179*H179,2)</f>
        <v>0</v>
      </c>
      <c r="BL179" s="18" t="s">
        <v>207</v>
      </c>
      <c r="BM179" s="144" t="s">
        <v>788</v>
      </c>
    </row>
    <row r="180" spans="2:65" s="1" customFormat="1">
      <c r="B180" s="33"/>
      <c r="D180" s="146" t="s">
        <v>209</v>
      </c>
      <c r="F180" s="147" t="s">
        <v>789</v>
      </c>
      <c r="I180" s="148"/>
      <c r="L180" s="33"/>
      <c r="M180" s="149"/>
      <c r="T180" s="53"/>
      <c r="AT180" s="18" t="s">
        <v>209</v>
      </c>
      <c r="AU180" s="18" t="s">
        <v>85</v>
      </c>
    </row>
    <row r="181" spans="2:65" s="12" customFormat="1">
      <c r="B181" s="150"/>
      <c r="D181" s="151" t="s">
        <v>211</v>
      </c>
      <c r="E181" s="152" t="s">
        <v>3</v>
      </c>
      <c r="F181" s="153" t="s">
        <v>790</v>
      </c>
      <c r="H181" s="152" t="s">
        <v>3</v>
      </c>
      <c r="I181" s="154"/>
      <c r="L181" s="150"/>
      <c r="M181" s="155"/>
      <c r="T181" s="156"/>
      <c r="AT181" s="152" t="s">
        <v>211</v>
      </c>
      <c r="AU181" s="152" t="s">
        <v>85</v>
      </c>
      <c r="AV181" s="12" t="s">
        <v>83</v>
      </c>
      <c r="AW181" s="12" t="s">
        <v>37</v>
      </c>
      <c r="AX181" s="12" t="s">
        <v>76</v>
      </c>
      <c r="AY181" s="152" t="s">
        <v>201</v>
      </c>
    </row>
    <row r="182" spans="2:65" s="12" customFormat="1">
      <c r="B182" s="150"/>
      <c r="D182" s="151" t="s">
        <v>211</v>
      </c>
      <c r="E182" s="152" t="s">
        <v>3</v>
      </c>
      <c r="F182" s="153" t="s">
        <v>791</v>
      </c>
      <c r="H182" s="152" t="s">
        <v>3</v>
      </c>
      <c r="I182" s="154"/>
      <c r="L182" s="150"/>
      <c r="M182" s="155"/>
      <c r="T182" s="156"/>
      <c r="AT182" s="152" t="s">
        <v>211</v>
      </c>
      <c r="AU182" s="152" t="s">
        <v>85</v>
      </c>
      <c r="AV182" s="12" t="s">
        <v>83</v>
      </c>
      <c r="AW182" s="12" t="s">
        <v>37</v>
      </c>
      <c r="AX182" s="12" t="s">
        <v>76</v>
      </c>
      <c r="AY182" s="152" t="s">
        <v>201</v>
      </c>
    </row>
    <row r="183" spans="2:65" s="13" customFormat="1">
      <c r="B183" s="157"/>
      <c r="D183" s="151" t="s">
        <v>211</v>
      </c>
      <c r="E183" s="158" t="s">
        <v>3</v>
      </c>
      <c r="F183" s="159" t="s">
        <v>792</v>
      </c>
      <c r="H183" s="160">
        <v>2.875</v>
      </c>
      <c r="I183" s="161"/>
      <c r="L183" s="157"/>
      <c r="M183" s="162"/>
      <c r="T183" s="163"/>
      <c r="AT183" s="158" t="s">
        <v>211</v>
      </c>
      <c r="AU183" s="158" t="s">
        <v>85</v>
      </c>
      <c r="AV183" s="13" t="s">
        <v>85</v>
      </c>
      <c r="AW183" s="13" t="s">
        <v>37</v>
      </c>
      <c r="AX183" s="13" t="s">
        <v>76</v>
      </c>
      <c r="AY183" s="158" t="s">
        <v>201</v>
      </c>
    </row>
    <row r="184" spans="2:65" s="13" customFormat="1">
      <c r="B184" s="157"/>
      <c r="D184" s="151" t="s">
        <v>211</v>
      </c>
      <c r="E184" s="158" t="s">
        <v>3</v>
      </c>
      <c r="F184" s="159" t="s">
        <v>793</v>
      </c>
      <c r="H184" s="160">
        <v>4.25</v>
      </c>
      <c r="I184" s="161"/>
      <c r="L184" s="157"/>
      <c r="M184" s="162"/>
      <c r="T184" s="163"/>
      <c r="AT184" s="158" t="s">
        <v>211</v>
      </c>
      <c r="AU184" s="158" t="s">
        <v>85</v>
      </c>
      <c r="AV184" s="13" t="s">
        <v>85</v>
      </c>
      <c r="AW184" s="13" t="s">
        <v>37</v>
      </c>
      <c r="AX184" s="13" t="s">
        <v>76</v>
      </c>
      <c r="AY184" s="158" t="s">
        <v>201</v>
      </c>
    </row>
    <row r="185" spans="2:65" s="14" customFormat="1">
      <c r="B185" s="164"/>
      <c r="D185" s="151" t="s">
        <v>211</v>
      </c>
      <c r="E185" s="165" t="s">
        <v>3</v>
      </c>
      <c r="F185" s="166" t="s">
        <v>214</v>
      </c>
      <c r="H185" s="167">
        <v>7.125</v>
      </c>
      <c r="I185" s="168"/>
      <c r="L185" s="164"/>
      <c r="M185" s="169"/>
      <c r="T185" s="170"/>
      <c r="AT185" s="165" t="s">
        <v>211</v>
      </c>
      <c r="AU185" s="165" t="s">
        <v>85</v>
      </c>
      <c r="AV185" s="14" t="s">
        <v>207</v>
      </c>
      <c r="AW185" s="14" t="s">
        <v>37</v>
      </c>
      <c r="AX185" s="14" t="s">
        <v>83</v>
      </c>
      <c r="AY185" s="165" t="s">
        <v>201</v>
      </c>
    </row>
    <row r="186" spans="2:65" s="11" customFormat="1" ht="22.9" customHeight="1">
      <c r="B186" s="120"/>
      <c r="D186" s="121" t="s">
        <v>75</v>
      </c>
      <c r="E186" s="130" t="s">
        <v>93</v>
      </c>
      <c r="F186" s="130" t="s">
        <v>794</v>
      </c>
      <c r="I186" s="123"/>
      <c r="J186" s="131">
        <f>BK186</f>
        <v>0</v>
      </c>
      <c r="L186" s="120"/>
      <c r="M186" s="125"/>
      <c r="P186" s="126">
        <f>SUM(P187:P206)</f>
        <v>0</v>
      </c>
      <c r="R186" s="126">
        <f>SUM(R187:R206)</f>
        <v>7.3851899999999997</v>
      </c>
      <c r="T186" s="127">
        <f>SUM(T187:T206)</f>
        <v>0</v>
      </c>
      <c r="AR186" s="121" t="s">
        <v>83</v>
      </c>
      <c r="AT186" s="128" t="s">
        <v>75</v>
      </c>
      <c r="AU186" s="128" t="s">
        <v>83</v>
      </c>
      <c r="AY186" s="121" t="s">
        <v>201</v>
      </c>
      <c r="BK186" s="129">
        <f>SUM(BK187:BK206)</f>
        <v>0</v>
      </c>
    </row>
    <row r="187" spans="2:65" s="1" customFormat="1" ht="16.5" customHeight="1">
      <c r="B187" s="132"/>
      <c r="C187" s="133" t="s">
        <v>318</v>
      </c>
      <c r="D187" s="133" t="s">
        <v>202</v>
      </c>
      <c r="E187" s="134" t="s">
        <v>795</v>
      </c>
      <c r="F187" s="135" t="s">
        <v>796</v>
      </c>
      <c r="G187" s="136" t="s">
        <v>382</v>
      </c>
      <c r="H187" s="137">
        <v>21</v>
      </c>
      <c r="I187" s="138"/>
      <c r="J187" s="139">
        <f>ROUND(I187*H187,2)</f>
        <v>0</v>
      </c>
      <c r="K187" s="135" t="s">
        <v>206</v>
      </c>
      <c r="L187" s="33"/>
      <c r="M187" s="140" t="s">
        <v>3</v>
      </c>
      <c r="N187" s="141" t="s">
        <v>47</v>
      </c>
      <c r="P187" s="142">
        <f>O187*H187</f>
        <v>0</v>
      </c>
      <c r="Q187" s="142">
        <v>2.3900000000000002E-3</v>
      </c>
      <c r="R187" s="142">
        <f>Q187*H187</f>
        <v>5.0190000000000005E-2</v>
      </c>
      <c r="S187" s="142">
        <v>0</v>
      </c>
      <c r="T187" s="143">
        <f>S187*H187</f>
        <v>0</v>
      </c>
      <c r="AR187" s="144" t="s">
        <v>207</v>
      </c>
      <c r="AT187" s="144" t="s">
        <v>202</v>
      </c>
      <c r="AU187" s="144" t="s">
        <v>85</v>
      </c>
      <c r="AY187" s="18" t="s">
        <v>201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83</v>
      </c>
      <c r="BK187" s="145">
        <f>ROUND(I187*H187,2)</f>
        <v>0</v>
      </c>
      <c r="BL187" s="18" t="s">
        <v>207</v>
      </c>
      <c r="BM187" s="144" t="s">
        <v>797</v>
      </c>
    </row>
    <row r="188" spans="2:65" s="1" customFormat="1">
      <c r="B188" s="33"/>
      <c r="D188" s="146" t="s">
        <v>209</v>
      </c>
      <c r="F188" s="147" t="s">
        <v>798</v>
      </c>
      <c r="I188" s="148"/>
      <c r="L188" s="33"/>
      <c r="M188" s="149"/>
      <c r="T188" s="53"/>
      <c r="AT188" s="18" t="s">
        <v>209</v>
      </c>
      <c r="AU188" s="18" t="s">
        <v>85</v>
      </c>
    </row>
    <row r="189" spans="2:65" s="12" customFormat="1">
      <c r="B189" s="150"/>
      <c r="D189" s="151" t="s">
        <v>211</v>
      </c>
      <c r="E189" s="152" t="s">
        <v>3</v>
      </c>
      <c r="F189" s="153" t="s">
        <v>799</v>
      </c>
      <c r="H189" s="152" t="s">
        <v>3</v>
      </c>
      <c r="I189" s="154"/>
      <c r="L189" s="150"/>
      <c r="M189" s="155"/>
      <c r="T189" s="156"/>
      <c r="AT189" s="152" t="s">
        <v>211</v>
      </c>
      <c r="AU189" s="152" t="s">
        <v>85</v>
      </c>
      <c r="AV189" s="12" t="s">
        <v>83</v>
      </c>
      <c r="AW189" s="12" t="s">
        <v>37</v>
      </c>
      <c r="AX189" s="12" t="s">
        <v>76</v>
      </c>
      <c r="AY189" s="152" t="s">
        <v>201</v>
      </c>
    </row>
    <row r="190" spans="2:65" s="12" customFormat="1">
      <c r="B190" s="150"/>
      <c r="D190" s="151" t="s">
        <v>211</v>
      </c>
      <c r="E190" s="152" t="s">
        <v>3</v>
      </c>
      <c r="F190" s="153" t="s">
        <v>800</v>
      </c>
      <c r="H190" s="152" t="s">
        <v>3</v>
      </c>
      <c r="I190" s="154"/>
      <c r="L190" s="150"/>
      <c r="M190" s="155"/>
      <c r="T190" s="156"/>
      <c r="AT190" s="152" t="s">
        <v>211</v>
      </c>
      <c r="AU190" s="152" t="s">
        <v>85</v>
      </c>
      <c r="AV190" s="12" t="s">
        <v>83</v>
      </c>
      <c r="AW190" s="12" t="s">
        <v>37</v>
      </c>
      <c r="AX190" s="12" t="s">
        <v>76</v>
      </c>
      <c r="AY190" s="152" t="s">
        <v>201</v>
      </c>
    </row>
    <row r="191" spans="2:65" s="13" customFormat="1">
      <c r="B191" s="157"/>
      <c r="D191" s="151" t="s">
        <v>211</v>
      </c>
      <c r="E191" s="158" t="s">
        <v>3</v>
      </c>
      <c r="F191" s="159" t="s">
        <v>801</v>
      </c>
      <c r="H191" s="160">
        <v>21</v>
      </c>
      <c r="I191" s="161"/>
      <c r="L191" s="157"/>
      <c r="M191" s="162"/>
      <c r="T191" s="163"/>
      <c r="AT191" s="158" t="s">
        <v>211</v>
      </c>
      <c r="AU191" s="158" t="s">
        <v>85</v>
      </c>
      <c r="AV191" s="13" t="s">
        <v>85</v>
      </c>
      <c r="AW191" s="13" t="s">
        <v>37</v>
      </c>
      <c r="AX191" s="13" t="s">
        <v>76</v>
      </c>
      <c r="AY191" s="158" t="s">
        <v>201</v>
      </c>
    </row>
    <row r="192" spans="2:65" s="14" customFormat="1">
      <c r="B192" s="164"/>
      <c r="D192" s="151" t="s">
        <v>211</v>
      </c>
      <c r="E192" s="165" t="s">
        <v>3</v>
      </c>
      <c r="F192" s="166" t="s">
        <v>214</v>
      </c>
      <c r="H192" s="167">
        <v>21</v>
      </c>
      <c r="I192" s="168"/>
      <c r="L192" s="164"/>
      <c r="M192" s="169"/>
      <c r="T192" s="170"/>
      <c r="AT192" s="165" t="s">
        <v>211</v>
      </c>
      <c r="AU192" s="165" t="s">
        <v>85</v>
      </c>
      <c r="AV192" s="14" t="s">
        <v>207</v>
      </c>
      <c r="AW192" s="14" t="s">
        <v>37</v>
      </c>
      <c r="AX192" s="14" t="s">
        <v>83</v>
      </c>
      <c r="AY192" s="165" t="s">
        <v>201</v>
      </c>
    </row>
    <row r="193" spans="2:65" s="1" customFormat="1" ht="16.5" customHeight="1">
      <c r="B193" s="132"/>
      <c r="C193" s="178" t="s">
        <v>327</v>
      </c>
      <c r="D193" s="178" t="s">
        <v>272</v>
      </c>
      <c r="E193" s="179" t="s">
        <v>802</v>
      </c>
      <c r="F193" s="180" t="s">
        <v>803</v>
      </c>
      <c r="G193" s="181" t="s">
        <v>382</v>
      </c>
      <c r="H193" s="182">
        <v>19</v>
      </c>
      <c r="I193" s="183"/>
      <c r="J193" s="184">
        <f>ROUND(I193*H193,2)</f>
        <v>0</v>
      </c>
      <c r="K193" s="180" t="s">
        <v>276</v>
      </c>
      <c r="L193" s="185"/>
      <c r="M193" s="186" t="s">
        <v>3</v>
      </c>
      <c r="N193" s="187" t="s">
        <v>47</v>
      </c>
      <c r="P193" s="142">
        <f>O193*H193</f>
        <v>0</v>
      </c>
      <c r="Q193" s="142">
        <v>0.34499999999999997</v>
      </c>
      <c r="R193" s="142">
        <f>Q193*H193</f>
        <v>6.5549999999999997</v>
      </c>
      <c r="S193" s="142">
        <v>0</v>
      </c>
      <c r="T193" s="143">
        <f>S193*H193</f>
        <v>0</v>
      </c>
      <c r="AR193" s="144" t="s">
        <v>271</v>
      </c>
      <c r="AT193" s="144" t="s">
        <v>272</v>
      </c>
      <c r="AU193" s="144" t="s">
        <v>85</v>
      </c>
      <c r="AY193" s="18" t="s">
        <v>201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83</v>
      </c>
      <c r="BK193" s="145">
        <f>ROUND(I193*H193,2)</f>
        <v>0</v>
      </c>
      <c r="BL193" s="18" t="s">
        <v>207</v>
      </c>
      <c r="BM193" s="144" t="s">
        <v>804</v>
      </c>
    </row>
    <row r="194" spans="2:65" s="12" customFormat="1">
      <c r="B194" s="150"/>
      <c r="D194" s="151" t="s">
        <v>211</v>
      </c>
      <c r="E194" s="152" t="s">
        <v>3</v>
      </c>
      <c r="F194" s="153" t="s">
        <v>805</v>
      </c>
      <c r="H194" s="152" t="s">
        <v>3</v>
      </c>
      <c r="I194" s="154"/>
      <c r="L194" s="150"/>
      <c r="M194" s="155"/>
      <c r="T194" s="156"/>
      <c r="AT194" s="152" t="s">
        <v>211</v>
      </c>
      <c r="AU194" s="152" t="s">
        <v>85</v>
      </c>
      <c r="AV194" s="12" t="s">
        <v>83</v>
      </c>
      <c r="AW194" s="12" t="s">
        <v>37</v>
      </c>
      <c r="AX194" s="12" t="s">
        <v>76</v>
      </c>
      <c r="AY194" s="152" t="s">
        <v>201</v>
      </c>
    </row>
    <row r="195" spans="2:65" s="13" customFormat="1">
      <c r="B195" s="157"/>
      <c r="D195" s="151" t="s">
        <v>211</v>
      </c>
      <c r="E195" s="158" t="s">
        <v>3</v>
      </c>
      <c r="F195" s="159" t="s">
        <v>806</v>
      </c>
      <c r="H195" s="160">
        <v>19</v>
      </c>
      <c r="I195" s="161"/>
      <c r="L195" s="157"/>
      <c r="M195" s="162"/>
      <c r="T195" s="163"/>
      <c r="AT195" s="158" t="s">
        <v>211</v>
      </c>
      <c r="AU195" s="158" t="s">
        <v>85</v>
      </c>
      <c r="AV195" s="13" t="s">
        <v>85</v>
      </c>
      <c r="AW195" s="13" t="s">
        <v>37</v>
      </c>
      <c r="AX195" s="13" t="s">
        <v>76</v>
      </c>
      <c r="AY195" s="158" t="s">
        <v>201</v>
      </c>
    </row>
    <row r="196" spans="2:65" s="14" customFormat="1">
      <c r="B196" s="164"/>
      <c r="D196" s="151" t="s">
        <v>211</v>
      </c>
      <c r="E196" s="165" t="s">
        <v>3</v>
      </c>
      <c r="F196" s="166" t="s">
        <v>214</v>
      </c>
      <c r="H196" s="167">
        <v>19</v>
      </c>
      <c r="I196" s="168"/>
      <c r="L196" s="164"/>
      <c r="M196" s="169"/>
      <c r="T196" s="170"/>
      <c r="AT196" s="165" t="s">
        <v>211</v>
      </c>
      <c r="AU196" s="165" t="s">
        <v>85</v>
      </c>
      <c r="AV196" s="14" t="s">
        <v>207</v>
      </c>
      <c r="AW196" s="14" t="s">
        <v>37</v>
      </c>
      <c r="AX196" s="14" t="s">
        <v>83</v>
      </c>
      <c r="AY196" s="165" t="s">
        <v>201</v>
      </c>
    </row>
    <row r="197" spans="2:65" s="1" customFormat="1" ht="16.5" customHeight="1">
      <c r="B197" s="132"/>
      <c r="C197" s="178" t="s">
        <v>9</v>
      </c>
      <c r="D197" s="178" t="s">
        <v>272</v>
      </c>
      <c r="E197" s="179" t="s">
        <v>807</v>
      </c>
      <c r="F197" s="180" t="s">
        <v>808</v>
      </c>
      <c r="G197" s="181" t="s">
        <v>382</v>
      </c>
      <c r="H197" s="182">
        <v>2</v>
      </c>
      <c r="I197" s="183"/>
      <c r="J197" s="184">
        <f>ROUND(I197*H197,2)</f>
        <v>0</v>
      </c>
      <c r="K197" s="180" t="s">
        <v>276</v>
      </c>
      <c r="L197" s="185"/>
      <c r="M197" s="186" t="s">
        <v>3</v>
      </c>
      <c r="N197" s="187" t="s">
        <v>47</v>
      </c>
      <c r="P197" s="142">
        <f>O197*H197</f>
        <v>0</v>
      </c>
      <c r="Q197" s="142">
        <v>0.39</v>
      </c>
      <c r="R197" s="142">
        <f>Q197*H197</f>
        <v>0.78</v>
      </c>
      <c r="S197" s="142">
        <v>0</v>
      </c>
      <c r="T197" s="143">
        <f>S197*H197</f>
        <v>0</v>
      </c>
      <c r="AR197" s="144" t="s">
        <v>271</v>
      </c>
      <c r="AT197" s="144" t="s">
        <v>272</v>
      </c>
      <c r="AU197" s="144" t="s">
        <v>85</v>
      </c>
      <c r="AY197" s="18" t="s">
        <v>201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83</v>
      </c>
      <c r="BK197" s="145">
        <f>ROUND(I197*H197,2)</f>
        <v>0</v>
      </c>
      <c r="BL197" s="18" t="s">
        <v>207</v>
      </c>
      <c r="BM197" s="144" t="s">
        <v>809</v>
      </c>
    </row>
    <row r="198" spans="2:65" s="12" customFormat="1">
      <c r="B198" s="150"/>
      <c r="D198" s="151" t="s">
        <v>211</v>
      </c>
      <c r="E198" s="152" t="s">
        <v>3</v>
      </c>
      <c r="F198" s="153" t="s">
        <v>810</v>
      </c>
      <c r="H198" s="152" t="s">
        <v>3</v>
      </c>
      <c r="I198" s="154"/>
      <c r="L198" s="150"/>
      <c r="M198" s="155"/>
      <c r="T198" s="156"/>
      <c r="AT198" s="152" t="s">
        <v>211</v>
      </c>
      <c r="AU198" s="152" t="s">
        <v>85</v>
      </c>
      <c r="AV198" s="12" t="s">
        <v>83</v>
      </c>
      <c r="AW198" s="12" t="s">
        <v>37</v>
      </c>
      <c r="AX198" s="12" t="s">
        <v>76</v>
      </c>
      <c r="AY198" s="152" t="s">
        <v>201</v>
      </c>
    </row>
    <row r="199" spans="2:65" s="13" customFormat="1">
      <c r="B199" s="157"/>
      <c r="D199" s="151" t="s">
        <v>211</v>
      </c>
      <c r="E199" s="158" t="s">
        <v>3</v>
      </c>
      <c r="F199" s="159" t="s">
        <v>85</v>
      </c>
      <c r="H199" s="160">
        <v>2</v>
      </c>
      <c r="I199" s="161"/>
      <c r="L199" s="157"/>
      <c r="M199" s="162"/>
      <c r="T199" s="163"/>
      <c r="AT199" s="158" t="s">
        <v>211</v>
      </c>
      <c r="AU199" s="158" t="s">
        <v>85</v>
      </c>
      <c r="AV199" s="13" t="s">
        <v>85</v>
      </c>
      <c r="AW199" s="13" t="s">
        <v>37</v>
      </c>
      <c r="AX199" s="13" t="s">
        <v>76</v>
      </c>
      <c r="AY199" s="158" t="s">
        <v>201</v>
      </c>
    </row>
    <row r="200" spans="2:65" s="14" customFormat="1">
      <c r="B200" s="164"/>
      <c r="D200" s="151" t="s">
        <v>211</v>
      </c>
      <c r="E200" s="165" t="s">
        <v>3</v>
      </c>
      <c r="F200" s="166" t="s">
        <v>214</v>
      </c>
      <c r="H200" s="167">
        <v>2</v>
      </c>
      <c r="I200" s="168"/>
      <c r="L200" s="164"/>
      <c r="M200" s="169"/>
      <c r="T200" s="170"/>
      <c r="AT200" s="165" t="s">
        <v>211</v>
      </c>
      <c r="AU200" s="165" t="s">
        <v>85</v>
      </c>
      <c r="AV200" s="14" t="s">
        <v>207</v>
      </c>
      <c r="AW200" s="14" t="s">
        <v>37</v>
      </c>
      <c r="AX200" s="14" t="s">
        <v>83</v>
      </c>
      <c r="AY200" s="165" t="s">
        <v>201</v>
      </c>
    </row>
    <row r="201" spans="2:65" s="1" customFormat="1" ht="16.5" customHeight="1">
      <c r="B201" s="132"/>
      <c r="C201" s="133" t="s">
        <v>340</v>
      </c>
      <c r="D201" s="133" t="s">
        <v>202</v>
      </c>
      <c r="E201" s="134" t="s">
        <v>811</v>
      </c>
      <c r="F201" s="135" t="s">
        <v>812</v>
      </c>
      <c r="G201" s="136" t="s">
        <v>500</v>
      </c>
      <c r="H201" s="137">
        <v>11.5</v>
      </c>
      <c r="I201" s="138"/>
      <c r="J201" s="139">
        <f>ROUND(I201*H201,2)</f>
        <v>0</v>
      </c>
      <c r="K201" s="135" t="s">
        <v>276</v>
      </c>
      <c r="L201" s="33"/>
      <c r="M201" s="140" t="s">
        <v>3</v>
      </c>
      <c r="N201" s="141" t="s">
        <v>47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207</v>
      </c>
      <c r="AT201" s="144" t="s">
        <v>202</v>
      </c>
      <c r="AU201" s="144" t="s">
        <v>85</v>
      </c>
      <c r="AY201" s="18" t="s">
        <v>201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83</v>
      </c>
      <c r="BK201" s="145">
        <f>ROUND(I201*H201,2)</f>
        <v>0</v>
      </c>
      <c r="BL201" s="18" t="s">
        <v>207</v>
      </c>
      <c r="BM201" s="144" t="s">
        <v>813</v>
      </c>
    </row>
    <row r="202" spans="2:65" s="1" customFormat="1" ht="39">
      <c r="B202" s="33"/>
      <c r="D202" s="151" t="s">
        <v>278</v>
      </c>
      <c r="F202" s="188" t="s">
        <v>814</v>
      </c>
      <c r="I202" s="148"/>
      <c r="L202" s="33"/>
      <c r="M202" s="149"/>
      <c r="T202" s="53"/>
      <c r="AT202" s="18" t="s">
        <v>278</v>
      </c>
      <c r="AU202" s="18" t="s">
        <v>85</v>
      </c>
    </row>
    <row r="203" spans="2:65" s="12" customFormat="1">
      <c r="B203" s="150"/>
      <c r="D203" s="151" t="s">
        <v>211</v>
      </c>
      <c r="E203" s="152" t="s">
        <v>3</v>
      </c>
      <c r="F203" s="153" t="s">
        <v>815</v>
      </c>
      <c r="H203" s="152" t="s">
        <v>3</v>
      </c>
      <c r="I203" s="154"/>
      <c r="L203" s="150"/>
      <c r="M203" s="155"/>
      <c r="T203" s="156"/>
      <c r="AT203" s="152" t="s">
        <v>211</v>
      </c>
      <c r="AU203" s="152" t="s">
        <v>85</v>
      </c>
      <c r="AV203" s="12" t="s">
        <v>83</v>
      </c>
      <c r="AW203" s="12" t="s">
        <v>37</v>
      </c>
      <c r="AX203" s="12" t="s">
        <v>76</v>
      </c>
      <c r="AY203" s="152" t="s">
        <v>201</v>
      </c>
    </row>
    <row r="204" spans="2:65" s="12" customFormat="1">
      <c r="B204" s="150"/>
      <c r="D204" s="151" t="s">
        <v>211</v>
      </c>
      <c r="E204" s="152" t="s">
        <v>3</v>
      </c>
      <c r="F204" s="153" t="s">
        <v>800</v>
      </c>
      <c r="H204" s="152" t="s">
        <v>3</v>
      </c>
      <c r="I204" s="154"/>
      <c r="L204" s="150"/>
      <c r="M204" s="155"/>
      <c r="T204" s="156"/>
      <c r="AT204" s="152" t="s">
        <v>211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201</v>
      </c>
    </row>
    <row r="205" spans="2:65" s="13" customFormat="1">
      <c r="B205" s="157"/>
      <c r="D205" s="151" t="s">
        <v>211</v>
      </c>
      <c r="E205" s="158" t="s">
        <v>3</v>
      </c>
      <c r="F205" s="159" t="s">
        <v>816</v>
      </c>
      <c r="H205" s="160">
        <v>11.5</v>
      </c>
      <c r="I205" s="161"/>
      <c r="L205" s="157"/>
      <c r="M205" s="162"/>
      <c r="T205" s="163"/>
      <c r="AT205" s="158" t="s">
        <v>211</v>
      </c>
      <c r="AU205" s="158" t="s">
        <v>85</v>
      </c>
      <c r="AV205" s="13" t="s">
        <v>85</v>
      </c>
      <c r="AW205" s="13" t="s">
        <v>37</v>
      </c>
      <c r="AX205" s="13" t="s">
        <v>76</v>
      </c>
      <c r="AY205" s="158" t="s">
        <v>201</v>
      </c>
    </row>
    <row r="206" spans="2:65" s="14" customFormat="1">
      <c r="B206" s="164"/>
      <c r="D206" s="151" t="s">
        <v>211</v>
      </c>
      <c r="E206" s="165" t="s">
        <v>3</v>
      </c>
      <c r="F206" s="166" t="s">
        <v>214</v>
      </c>
      <c r="H206" s="167">
        <v>11.5</v>
      </c>
      <c r="I206" s="168"/>
      <c r="L206" s="164"/>
      <c r="M206" s="169"/>
      <c r="T206" s="170"/>
      <c r="AT206" s="165" t="s">
        <v>211</v>
      </c>
      <c r="AU206" s="165" t="s">
        <v>85</v>
      </c>
      <c r="AV206" s="14" t="s">
        <v>207</v>
      </c>
      <c r="AW206" s="14" t="s">
        <v>37</v>
      </c>
      <c r="AX206" s="14" t="s">
        <v>83</v>
      </c>
      <c r="AY206" s="165" t="s">
        <v>201</v>
      </c>
    </row>
    <row r="207" spans="2:65" s="11" customFormat="1" ht="22.9" customHeight="1">
      <c r="B207" s="120"/>
      <c r="D207" s="121" t="s">
        <v>75</v>
      </c>
      <c r="E207" s="130" t="s">
        <v>207</v>
      </c>
      <c r="F207" s="130" t="s">
        <v>817</v>
      </c>
      <c r="I207" s="123"/>
      <c r="J207" s="131">
        <f>BK207</f>
        <v>0</v>
      </c>
      <c r="L207" s="120"/>
      <c r="M207" s="125"/>
      <c r="P207" s="126">
        <f>SUM(P208:P249)</f>
        <v>0</v>
      </c>
      <c r="R207" s="126">
        <f>SUM(R208:R249)</f>
        <v>79.057546729999999</v>
      </c>
      <c r="T207" s="127">
        <f>SUM(T208:T249)</f>
        <v>0</v>
      </c>
      <c r="AR207" s="121" t="s">
        <v>83</v>
      </c>
      <c r="AT207" s="128" t="s">
        <v>75</v>
      </c>
      <c r="AU207" s="128" t="s">
        <v>83</v>
      </c>
      <c r="AY207" s="121" t="s">
        <v>201</v>
      </c>
      <c r="BK207" s="129">
        <f>SUM(BK208:BK249)</f>
        <v>0</v>
      </c>
    </row>
    <row r="208" spans="2:65" s="1" customFormat="1" ht="24.2" customHeight="1">
      <c r="B208" s="132"/>
      <c r="C208" s="133" t="s">
        <v>347</v>
      </c>
      <c r="D208" s="133" t="s">
        <v>202</v>
      </c>
      <c r="E208" s="134" t="s">
        <v>818</v>
      </c>
      <c r="F208" s="135" t="s">
        <v>819</v>
      </c>
      <c r="G208" s="136" t="s">
        <v>217</v>
      </c>
      <c r="H208" s="137">
        <v>14.27</v>
      </c>
      <c r="I208" s="138"/>
      <c r="J208" s="139">
        <f>ROUND(I208*H208,2)</f>
        <v>0</v>
      </c>
      <c r="K208" s="135" t="s">
        <v>206</v>
      </c>
      <c r="L208" s="33"/>
      <c r="M208" s="140" t="s">
        <v>3</v>
      </c>
      <c r="N208" s="141" t="s">
        <v>47</v>
      </c>
      <c r="P208" s="142">
        <f>O208*H208</f>
        <v>0</v>
      </c>
      <c r="Q208" s="142">
        <v>2.5019499999999999</v>
      </c>
      <c r="R208" s="142">
        <f>Q208*H208</f>
        <v>35.7028265</v>
      </c>
      <c r="S208" s="142">
        <v>0</v>
      </c>
      <c r="T208" s="143">
        <f>S208*H208</f>
        <v>0</v>
      </c>
      <c r="AR208" s="144" t="s">
        <v>207</v>
      </c>
      <c r="AT208" s="144" t="s">
        <v>202</v>
      </c>
      <c r="AU208" s="144" t="s">
        <v>85</v>
      </c>
      <c r="AY208" s="18" t="s">
        <v>201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83</v>
      </c>
      <c r="BK208" s="145">
        <f>ROUND(I208*H208,2)</f>
        <v>0</v>
      </c>
      <c r="BL208" s="18" t="s">
        <v>207</v>
      </c>
      <c r="BM208" s="144" t="s">
        <v>820</v>
      </c>
    </row>
    <row r="209" spans="2:65" s="1" customFormat="1">
      <c r="B209" s="33"/>
      <c r="D209" s="146" t="s">
        <v>209</v>
      </c>
      <c r="F209" s="147" t="s">
        <v>821</v>
      </c>
      <c r="I209" s="148"/>
      <c r="L209" s="33"/>
      <c r="M209" s="149"/>
      <c r="T209" s="53"/>
      <c r="AT209" s="18" t="s">
        <v>209</v>
      </c>
      <c r="AU209" s="18" t="s">
        <v>85</v>
      </c>
    </row>
    <row r="210" spans="2:65" s="12" customFormat="1">
      <c r="B210" s="150"/>
      <c r="D210" s="151" t="s">
        <v>211</v>
      </c>
      <c r="E210" s="152" t="s">
        <v>3</v>
      </c>
      <c r="F210" s="153" t="s">
        <v>822</v>
      </c>
      <c r="H210" s="152" t="s">
        <v>3</v>
      </c>
      <c r="I210" s="154"/>
      <c r="L210" s="150"/>
      <c r="M210" s="155"/>
      <c r="T210" s="156"/>
      <c r="AT210" s="152" t="s">
        <v>211</v>
      </c>
      <c r="AU210" s="152" t="s">
        <v>85</v>
      </c>
      <c r="AV210" s="12" t="s">
        <v>83</v>
      </c>
      <c r="AW210" s="12" t="s">
        <v>37</v>
      </c>
      <c r="AX210" s="12" t="s">
        <v>76</v>
      </c>
      <c r="AY210" s="152" t="s">
        <v>201</v>
      </c>
    </row>
    <row r="211" spans="2:65" s="12" customFormat="1">
      <c r="B211" s="150"/>
      <c r="D211" s="151" t="s">
        <v>211</v>
      </c>
      <c r="E211" s="152" t="s">
        <v>3</v>
      </c>
      <c r="F211" s="153" t="s">
        <v>791</v>
      </c>
      <c r="H211" s="152" t="s">
        <v>3</v>
      </c>
      <c r="I211" s="154"/>
      <c r="L211" s="150"/>
      <c r="M211" s="155"/>
      <c r="T211" s="156"/>
      <c r="AT211" s="152" t="s">
        <v>211</v>
      </c>
      <c r="AU211" s="152" t="s">
        <v>85</v>
      </c>
      <c r="AV211" s="12" t="s">
        <v>83</v>
      </c>
      <c r="AW211" s="12" t="s">
        <v>37</v>
      </c>
      <c r="AX211" s="12" t="s">
        <v>76</v>
      </c>
      <c r="AY211" s="152" t="s">
        <v>201</v>
      </c>
    </row>
    <row r="212" spans="2:65" s="13" customFormat="1">
      <c r="B212" s="157"/>
      <c r="D212" s="151" t="s">
        <v>211</v>
      </c>
      <c r="E212" s="158" t="s">
        <v>3</v>
      </c>
      <c r="F212" s="159" t="s">
        <v>823</v>
      </c>
      <c r="H212" s="160">
        <v>14.27</v>
      </c>
      <c r="I212" s="161"/>
      <c r="L212" s="157"/>
      <c r="M212" s="162"/>
      <c r="T212" s="163"/>
      <c r="AT212" s="158" t="s">
        <v>211</v>
      </c>
      <c r="AU212" s="158" t="s">
        <v>85</v>
      </c>
      <c r="AV212" s="13" t="s">
        <v>85</v>
      </c>
      <c r="AW212" s="13" t="s">
        <v>37</v>
      </c>
      <c r="AX212" s="13" t="s">
        <v>76</v>
      </c>
      <c r="AY212" s="158" t="s">
        <v>201</v>
      </c>
    </row>
    <row r="213" spans="2:65" s="14" customFormat="1">
      <c r="B213" s="164"/>
      <c r="D213" s="151" t="s">
        <v>211</v>
      </c>
      <c r="E213" s="165" t="s">
        <v>3</v>
      </c>
      <c r="F213" s="166" t="s">
        <v>214</v>
      </c>
      <c r="H213" s="167">
        <v>14.27</v>
      </c>
      <c r="I213" s="168"/>
      <c r="L213" s="164"/>
      <c r="M213" s="169"/>
      <c r="T213" s="170"/>
      <c r="AT213" s="165" t="s">
        <v>211</v>
      </c>
      <c r="AU213" s="165" t="s">
        <v>85</v>
      </c>
      <c r="AV213" s="14" t="s">
        <v>207</v>
      </c>
      <c r="AW213" s="14" t="s">
        <v>37</v>
      </c>
      <c r="AX213" s="14" t="s">
        <v>83</v>
      </c>
      <c r="AY213" s="165" t="s">
        <v>201</v>
      </c>
    </row>
    <row r="214" spans="2:65" s="1" customFormat="1" ht="24.2" customHeight="1">
      <c r="B214" s="132"/>
      <c r="C214" s="133" t="s">
        <v>352</v>
      </c>
      <c r="D214" s="133" t="s">
        <v>202</v>
      </c>
      <c r="E214" s="134" t="s">
        <v>824</v>
      </c>
      <c r="F214" s="135" t="s">
        <v>825</v>
      </c>
      <c r="G214" s="136" t="s">
        <v>275</v>
      </c>
      <c r="H214" s="137">
        <v>0.499</v>
      </c>
      <c r="I214" s="138"/>
      <c r="J214" s="139">
        <f>ROUND(I214*H214,2)</f>
        <v>0</v>
      </c>
      <c r="K214" s="135" t="s">
        <v>206</v>
      </c>
      <c r="L214" s="33"/>
      <c r="M214" s="140" t="s">
        <v>3</v>
      </c>
      <c r="N214" s="141" t="s">
        <v>47</v>
      </c>
      <c r="P214" s="142">
        <f>O214*H214</f>
        <v>0</v>
      </c>
      <c r="Q214" s="142">
        <v>1.0492699999999999</v>
      </c>
      <c r="R214" s="142">
        <f>Q214*H214</f>
        <v>0.52358572999999997</v>
      </c>
      <c r="S214" s="142">
        <v>0</v>
      </c>
      <c r="T214" s="143">
        <f>S214*H214</f>
        <v>0</v>
      </c>
      <c r="AR214" s="144" t="s">
        <v>207</v>
      </c>
      <c r="AT214" s="144" t="s">
        <v>202</v>
      </c>
      <c r="AU214" s="144" t="s">
        <v>85</v>
      </c>
      <c r="AY214" s="18" t="s">
        <v>201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83</v>
      </c>
      <c r="BK214" s="145">
        <f>ROUND(I214*H214,2)</f>
        <v>0</v>
      </c>
      <c r="BL214" s="18" t="s">
        <v>207</v>
      </c>
      <c r="BM214" s="144" t="s">
        <v>826</v>
      </c>
    </row>
    <row r="215" spans="2:65" s="1" customFormat="1">
      <c r="B215" s="33"/>
      <c r="D215" s="146" t="s">
        <v>209</v>
      </c>
      <c r="F215" s="147" t="s">
        <v>827</v>
      </c>
      <c r="I215" s="148"/>
      <c r="L215" s="33"/>
      <c r="M215" s="149"/>
      <c r="T215" s="53"/>
      <c r="AT215" s="18" t="s">
        <v>209</v>
      </c>
      <c r="AU215" s="18" t="s">
        <v>85</v>
      </c>
    </row>
    <row r="216" spans="2:65" s="12" customFormat="1">
      <c r="B216" s="150"/>
      <c r="D216" s="151" t="s">
        <v>211</v>
      </c>
      <c r="E216" s="152" t="s">
        <v>3</v>
      </c>
      <c r="F216" s="153" t="s">
        <v>828</v>
      </c>
      <c r="H216" s="152" t="s">
        <v>3</v>
      </c>
      <c r="I216" s="154"/>
      <c r="L216" s="150"/>
      <c r="M216" s="155"/>
      <c r="T216" s="156"/>
      <c r="AT216" s="152" t="s">
        <v>211</v>
      </c>
      <c r="AU216" s="152" t="s">
        <v>85</v>
      </c>
      <c r="AV216" s="12" t="s">
        <v>83</v>
      </c>
      <c r="AW216" s="12" t="s">
        <v>37</v>
      </c>
      <c r="AX216" s="12" t="s">
        <v>76</v>
      </c>
      <c r="AY216" s="152" t="s">
        <v>201</v>
      </c>
    </row>
    <row r="217" spans="2:65" s="12" customFormat="1">
      <c r="B217" s="150"/>
      <c r="D217" s="151" t="s">
        <v>211</v>
      </c>
      <c r="E217" s="152" t="s">
        <v>3</v>
      </c>
      <c r="F217" s="153" t="s">
        <v>791</v>
      </c>
      <c r="H217" s="152" t="s">
        <v>3</v>
      </c>
      <c r="I217" s="154"/>
      <c r="L217" s="150"/>
      <c r="M217" s="155"/>
      <c r="T217" s="156"/>
      <c r="AT217" s="152" t="s">
        <v>211</v>
      </c>
      <c r="AU217" s="152" t="s">
        <v>85</v>
      </c>
      <c r="AV217" s="12" t="s">
        <v>83</v>
      </c>
      <c r="AW217" s="12" t="s">
        <v>37</v>
      </c>
      <c r="AX217" s="12" t="s">
        <v>76</v>
      </c>
      <c r="AY217" s="152" t="s">
        <v>201</v>
      </c>
    </row>
    <row r="218" spans="2:65" s="13" customFormat="1">
      <c r="B218" s="157"/>
      <c r="D218" s="151" t="s">
        <v>211</v>
      </c>
      <c r="E218" s="158" t="s">
        <v>3</v>
      </c>
      <c r="F218" s="159" t="s">
        <v>829</v>
      </c>
      <c r="H218" s="160">
        <v>0.499</v>
      </c>
      <c r="I218" s="161"/>
      <c r="L218" s="157"/>
      <c r="M218" s="162"/>
      <c r="T218" s="163"/>
      <c r="AT218" s="158" t="s">
        <v>211</v>
      </c>
      <c r="AU218" s="158" t="s">
        <v>85</v>
      </c>
      <c r="AV218" s="13" t="s">
        <v>85</v>
      </c>
      <c r="AW218" s="13" t="s">
        <v>37</v>
      </c>
      <c r="AX218" s="13" t="s">
        <v>76</v>
      </c>
      <c r="AY218" s="158" t="s">
        <v>201</v>
      </c>
    </row>
    <row r="219" spans="2:65" s="14" customFormat="1">
      <c r="B219" s="164"/>
      <c r="D219" s="151" t="s">
        <v>211</v>
      </c>
      <c r="E219" s="165" t="s">
        <v>3</v>
      </c>
      <c r="F219" s="166" t="s">
        <v>214</v>
      </c>
      <c r="H219" s="167">
        <v>0.499</v>
      </c>
      <c r="I219" s="168"/>
      <c r="L219" s="164"/>
      <c r="M219" s="169"/>
      <c r="T219" s="170"/>
      <c r="AT219" s="165" t="s">
        <v>211</v>
      </c>
      <c r="AU219" s="165" t="s">
        <v>85</v>
      </c>
      <c r="AV219" s="14" t="s">
        <v>207</v>
      </c>
      <c r="AW219" s="14" t="s">
        <v>37</v>
      </c>
      <c r="AX219" s="14" t="s">
        <v>83</v>
      </c>
      <c r="AY219" s="165" t="s">
        <v>201</v>
      </c>
    </row>
    <row r="220" spans="2:65" s="1" customFormat="1" ht="24.2" customHeight="1">
      <c r="B220" s="132"/>
      <c r="C220" s="133" t="s">
        <v>354</v>
      </c>
      <c r="D220" s="133" t="s">
        <v>202</v>
      </c>
      <c r="E220" s="134" t="s">
        <v>830</v>
      </c>
      <c r="F220" s="135" t="s">
        <v>831</v>
      </c>
      <c r="G220" s="136" t="s">
        <v>205</v>
      </c>
      <c r="H220" s="137">
        <v>50.85</v>
      </c>
      <c r="I220" s="138"/>
      <c r="J220" s="139">
        <f>ROUND(I220*H220,2)</f>
        <v>0</v>
      </c>
      <c r="K220" s="135" t="s">
        <v>206</v>
      </c>
      <c r="L220" s="33"/>
      <c r="M220" s="140" t="s">
        <v>3</v>
      </c>
      <c r="N220" s="141" t="s">
        <v>47</v>
      </c>
      <c r="P220" s="142">
        <f>O220*H220</f>
        <v>0</v>
      </c>
      <c r="Q220" s="142">
        <v>1.282E-2</v>
      </c>
      <c r="R220" s="142">
        <f>Q220*H220</f>
        <v>0.65189700000000006</v>
      </c>
      <c r="S220" s="142">
        <v>0</v>
      </c>
      <c r="T220" s="143">
        <f>S220*H220</f>
        <v>0</v>
      </c>
      <c r="AR220" s="144" t="s">
        <v>207</v>
      </c>
      <c r="AT220" s="144" t="s">
        <v>202</v>
      </c>
      <c r="AU220" s="144" t="s">
        <v>85</v>
      </c>
      <c r="AY220" s="18" t="s">
        <v>201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83</v>
      </c>
      <c r="BK220" s="145">
        <f>ROUND(I220*H220,2)</f>
        <v>0</v>
      </c>
      <c r="BL220" s="18" t="s">
        <v>207</v>
      </c>
      <c r="BM220" s="144" t="s">
        <v>832</v>
      </c>
    </row>
    <row r="221" spans="2:65" s="1" customFormat="1">
      <c r="B221" s="33"/>
      <c r="D221" s="146" t="s">
        <v>209</v>
      </c>
      <c r="F221" s="147" t="s">
        <v>833</v>
      </c>
      <c r="I221" s="148"/>
      <c r="L221" s="33"/>
      <c r="M221" s="149"/>
      <c r="T221" s="53"/>
      <c r="AT221" s="18" t="s">
        <v>209</v>
      </c>
      <c r="AU221" s="18" t="s">
        <v>85</v>
      </c>
    </row>
    <row r="222" spans="2:65" s="12" customFormat="1">
      <c r="B222" s="150"/>
      <c r="D222" s="151" t="s">
        <v>211</v>
      </c>
      <c r="E222" s="152" t="s">
        <v>3</v>
      </c>
      <c r="F222" s="153" t="s">
        <v>834</v>
      </c>
      <c r="H222" s="152" t="s">
        <v>3</v>
      </c>
      <c r="I222" s="154"/>
      <c r="L222" s="150"/>
      <c r="M222" s="155"/>
      <c r="T222" s="156"/>
      <c r="AT222" s="152" t="s">
        <v>211</v>
      </c>
      <c r="AU222" s="152" t="s">
        <v>85</v>
      </c>
      <c r="AV222" s="12" t="s">
        <v>83</v>
      </c>
      <c r="AW222" s="12" t="s">
        <v>37</v>
      </c>
      <c r="AX222" s="12" t="s">
        <v>76</v>
      </c>
      <c r="AY222" s="152" t="s">
        <v>201</v>
      </c>
    </row>
    <row r="223" spans="2:65" s="12" customFormat="1">
      <c r="B223" s="150"/>
      <c r="D223" s="151" t="s">
        <v>211</v>
      </c>
      <c r="E223" s="152" t="s">
        <v>3</v>
      </c>
      <c r="F223" s="153" t="s">
        <v>791</v>
      </c>
      <c r="H223" s="152" t="s">
        <v>3</v>
      </c>
      <c r="I223" s="154"/>
      <c r="L223" s="150"/>
      <c r="M223" s="155"/>
      <c r="T223" s="156"/>
      <c r="AT223" s="152" t="s">
        <v>211</v>
      </c>
      <c r="AU223" s="152" t="s">
        <v>85</v>
      </c>
      <c r="AV223" s="12" t="s">
        <v>83</v>
      </c>
      <c r="AW223" s="12" t="s">
        <v>37</v>
      </c>
      <c r="AX223" s="12" t="s">
        <v>76</v>
      </c>
      <c r="AY223" s="152" t="s">
        <v>201</v>
      </c>
    </row>
    <row r="224" spans="2:65" s="13" customFormat="1">
      <c r="B224" s="157"/>
      <c r="D224" s="151" t="s">
        <v>211</v>
      </c>
      <c r="E224" s="158" t="s">
        <v>3</v>
      </c>
      <c r="F224" s="159" t="s">
        <v>835</v>
      </c>
      <c r="H224" s="160">
        <v>50.85</v>
      </c>
      <c r="I224" s="161"/>
      <c r="L224" s="157"/>
      <c r="M224" s="162"/>
      <c r="T224" s="163"/>
      <c r="AT224" s="158" t="s">
        <v>211</v>
      </c>
      <c r="AU224" s="158" t="s">
        <v>85</v>
      </c>
      <c r="AV224" s="13" t="s">
        <v>85</v>
      </c>
      <c r="AW224" s="13" t="s">
        <v>37</v>
      </c>
      <c r="AX224" s="13" t="s">
        <v>76</v>
      </c>
      <c r="AY224" s="158" t="s">
        <v>201</v>
      </c>
    </row>
    <row r="225" spans="2:65" s="14" customFormat="1">
      <c r="B225" s="164"/>
      <c r="D225" s="151" t="s">
        <v>211</v>
      </c>
      <c r="E225" s="165" t="s">
        <v>3</v>
      </c>
      <c r="F225" s="166" t="s">
        <v>214</v>
      </c>
      <c r="H225" s="167">
        <v>50.85</v>
      </c>
      <c r="I225" s="168"/>
      <c r="L225" s="164"/>
      <c r="M225" s="169"/>
      <c r="T225" s="170"/>
      <c r="AT225" s="165" t="s">
        <v>211</v>
      </c>
      <c r="AU225" s="165" t="s">
        <v>85</v>
      </c>
      <c r="AV225" s="14" t="s">
        <v>207</v>
      </c>
      <c r="AW225" s="14" t="s">
        <v>37</v>
      </c>
      <c r="AX225" s="14" t="s">
        <v>83</v>
      </c>
      <c r="AY225" s="165" t="s">
        <v>201</v>
      </c>
    </row>
    <row r="226" spans="2:65" s="1" customFormat="1" ht="24.2" customHeight="1">
      <c r="B226" s="132"/>
      <c r="C226" s="133" t="s">
        <v>356</v>
      </c>
      <c r="D226" s="133" t="s">
        <v>202</v>
      </c>
      <c r="E226" s="134" t="s">
        <v>836</v>
      </c>
      <c r="F226" s="135" t="s">
        <v>837</v>
      </c>
      <c r="G226" s="136" t="s">
        <v>205</v>
      </c>
      <c r="H226" s="137">
        <v>50.85</v>
      </c>
      <c r="I226" s="138"/>
      <c r="J226" s="139">
        <f>ROUND(I226*H226,2)</f>
        <v>0</v>
      </c>
      <c r="K226" s="135" t="s">
        <v>206</v>
      </c>
      <c r="L226" s="33"/>
      <c r="M226" s="140" t="s">
        <v>3</v>
      </c>
      <c r="N226" s="141" t="s">
        <v>47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207</v>
      </c>
      <c r="AT226" s="144" t="s">
        <v>202</v>
      </c>
      <c r="AU226" s="144" t="s">
        <v>85</v>
      </c>
      <c r="AY226" s="18" t="s">
        <v>201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8" t="s">
        <v>83</v>
      </c>
      <c r="BK226" s="145">
        <f>ROUND(I226*H226,2)</f>
        <v>0</v>
      </c>
      <c r="BL226" s="18" t="s">
        <v>207</v>
      </c>
      <c r="BM226" s="144" t="s">
        <v>838</v>
      </c>
    </row>
    <row r="227" spans="2:65" s="1" customFormat="1">
      <c r="B227" s="33"/>
      <c r="D227" s="146" t="s">
        <v>209</v>
      </c>
      <c r="F227" s="147" t="s">
        <v>839</v>
      </c>
      <c r="I227" s="148"/>
      <c r="L227" s="33"/>
      <c r="M227" s="149"/>
      <c r="T227" s="53"/>
      <c r="AT227" s="18" t="s">
        <v>209</v>
      </c>
      <c r="AU227" s="18" t="s">
        <v>85</v>
      </c>
    </row>
    <row r="228" spans="2:65" s="12" customFormat="1">
      <c r="B228" s="150"/>
      <c r="D228" s="151" t="s">
        <v>211</v>
      </c>
      <c r="E228" s="152" t="s">
        <v>3</v>
      </c>
      <c r="F228" s="153" t="s">
        <v>834</v>
      </c>
      <c r="H228" s="152" t="s">
        <v>3</v>
      </c>
      <c r="I228" s="154"/>
      <c r="L228" s="150"/>
      <c r="M228" s="155"/>
      <c r="T228" s="156"/>
      <c r="AT228" s="152" t="s">
        <v>211</v>
      </c>
      <c r="AU228" s="152" t="s">
        <v>85</v>
      </c>
      <c r="AV228" s="12" t="s">
        <v>83</v>
      </c>
      <c r="AW228" s="12" t="s">
        <v>37</v>
      </c>
      <c r="AX228" s="12" t="s">
        <v>76</v>
      </c>
      <c r="AY228" s="152" t="s">
        <v>201</v>
      </c>
    </row>
    <row r="229" spans="2:65" s="12" customFormat="1">
      <c r="B229" s="150"/>
      <c r="D229" s="151" t="s">
        <v>211</v>
      </c>
      <c r="E229" s="152" t="s">
        <v>3</v>
      </c>
      <c r="F229" s="153" t="s">
        <v>791</v>
      </c>
      <c r="H229" s="152" t="s">
        <v>3</v>
      </c>
      <c r="I229" s="154"/>
      <c r="L229" s="150"/>
      <c r="M229" s="155"/>
      <c r="T229" s="156"/>
      <c r="AT229" s="152" t="s">
        <v>211</v>
      </c>
      <c r="AU229" s="152" t="s">
        <v>85</v>
      </c>
      <c r="AV229" s="12" t="s">
        <v>83</v>
      </c>
      <c r="AW229" s="12" t="s">
        <v>37</v>
      </c>
      <c r="AX229" s="12" t="s">
        <v>76</v>
      </c>
      <c r="AY229" s="152" t="s">
        <v>201</v>
      </c>
    </row>
    <row r="230" spans="2:65" s="13" customFormat="1">
      <c r="B230" s="157"/>
      <c r="D230" s="151" t="s">
        <v>211</v>
      </c>
      <c r="E230" s="158" t="s">
        <v>3</v>
      </c>
      <c r="F230" s="159" t="s">
        <v>835</v>
      </c>
      <c r="H230" s="160">
        <v>50.85</v>
      </c>
      <c r="I230" s="161"/>
      <c r="L230" s="157"/>
      <c r="M230" s="162"/>
      <c r="T230" s="163"/>
      <c r="AT230" s="158" t="s">
        <v>211</v>
      </c>
      <c r="AU230" s="158" t="s">
        <v>85</v>
      </c>
      <c r="AV230" s="13" t="s">
        <v>85</v>
      </c>
      <c r="AW230" s="13" t="s">
        <v>37</v>
      </c>
      <c r="AX230" s="13" t="s">
        <v>76</v>
      </c>
      <c r="AY230" s="158" t="s">
        <v>201</v>
      </c>
    </row>
    <row r="231" spans="2:65" s="14" customFormat="1">
      <c r="B231" s="164"/>
      <c r="D231" s="151" t="s">
        <v>211</v>
      </c>
      <c r="E231" s="165" t="s">
        <v>3</v>
      </c>
      <c r="F231" s="166" t="s">
        <v>214</v>
      </c>
      <c r="H231" s="167">
        <v>50.85</v>
      </c>
      <c r="I231" s="168"/>
      <c r="L231" s="164"/>
      <c r="M231" s="169"/>
      <c r="T231" s="170"/>
      <c r="AT231" s="165" t="s">
        <v>211</v>
      </c>
      <c r="AU231" s="165" t="s">
        <v>85</v>
      </c>
      <c r="AV231" s="14" t="s">
        <v>207</v>
      </c>
      <c r="AW231" s="14" t="s">
        <v>37</v>
      </c>
      <c r="AX231" s="14" t="s">
        <v>83</v>
      </c>
      <c r="AY231" s="165" t="s">
        <v>201</v>
      </c>
    </row>
    <row r="232" spans="2:65" s="1" customFormat="1" ht="21.75" customHeight="1">
      <c r="B232" s="132"/>
      <c r="C232" s="133" t="s">
        <v>8</v>
      </c>
      <c r="D232" s="133" t="s">
        <v>202</v>
      </c>
      <c r="E232" s="134" t="s">
        <v>840</v>
      </c>
      <c r="F232" s="135" t="s">
        <v>841</v>
      </c>
      <c r="G232" s="136" t="s">
        <v>500</v>
      </c>
      <c r="H232" s="137">
        <v>65</v>
      </c>
      <c r="I232" s="138"/>
      <c r="J232" s="139">
        <f>ROUND(I232*H232,2)</f>
        <v>0</v>
      </c>
      <c r="K232" s="135" t="s">
        <v>276</v>
      </c>
      <c r="L232" s="33"/>
      <c r="M232" s="140" t="s">
        <v>3</v>
      </c>
      <c r="N232" s="141" t="s">
        <v>47</v>
      </c>
      <c r="P232" s="142">
        <f>O232*H232</f>
        <v>0</v>
      </c>
      <c r="Q232" s="142">
        <v>0.4204</v>
      </c>
      <c r="R232" s="142">
        <f>Q232*H232</f>
        <v>27.326000000000001</v>
      </c>
      <c r="S232" s="142">
        <v>0</v>
      </c>
      <c r="T232" s="143">
        <f>S232*H232</f>
        <v>0</v>
      </c>
      <c r="AR232" s="144" t="s">
        <v>207</v>
      </c>
      <c r="AT232" s="144" t="s">
        <v>202</v>
      </c>
      <c r="AU232" s="144" t="s">
        <v>85</v>
      </c>
      <c r="AY232" s="18" t="s">
        <v>201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83</v>
      </c>
      <c r="BK232" s="145">
        <f>ROUND(I232*H232,2)</f>
        <v>0</v>
      </c>
      <c r="BL232" s="18" t="s">
        <v>207</v>
      </c>
      <c r="BM232" s="144" t="s">
        <v>842</v>
      </c>
    </row>
    <row r="233" spans="2:65" s="1" customFormat="1" ht="19.5">
      <c r="B233" s="33"/>
      <c r="D233" s="151" t="s">
        <v>278</v>
      </c>
      <c r="F233" s="188" t="s">
        <v>562</v>
      </c>
      <c r="I233" s="148"/>
      <c r="L233" s="33"/>
      <c r="M233" s="149"/>
      <c r="T233" s="53"/>
      <c r="AT233" s="18" t="s">
        <v>278</v>
      </c>
      <c r="AU233" s="18" t="s">
        <v>85</v>
      </c>
    </row>
    <row r="234" spans="2:65" s="12" customFormat="1">
      <c r="B234" s="150"/>
      <c r="D234" s="151" t="s">
        <v>211</v>
      </c>
      <c r="E234" s="152" t="s">
        <v>3</v>
      </c>
      <c r="F234" s="153" t="s">
        <v>843</v>
      </c>
      <c r="H234" s="152" t="s">
        <v>3</v>
      </c>
      <c r="I234" s="154"/>
      <c r="L234" s="150"/>
      <c r="M234" s="155"/>
      <c r="T234" s="156"/>
      <c r="AT234" s="152" t="s">
        <v>211</v>
      </c>
      <c r="AU234" s="152" t="s">
        <v>85</v>
      </c>
      <c r="AV234" s="12" t="s">
        <v>83</v>
      </c>
      <c r="AW234" s="12" t="s">
        <v>37</v>
      </c>
      <c r="AX234" s="12" t="s">
        <v>76</v>
      </c>
      <c r="AY234" s="152" t="s">
        <v>201</v>
      </c>
    </row>
    <row r="235" spans="2:65" s="12" customFormat="1">
      <c r="B235" s="150"/>
      <c r="D235" s="151" t="s">
        <v>211</v>
      </c>
      <c r="E235" s="152" t="s">
        <v>3</v>
      </c>
      <c r="F235" s="153" t="s">
        <v>800</v>
      </c>
      <c r="H235" s="152" t="s">
        <v>3</v>
      </c>
      <c r="I235" s="154"/>
      <c r="L235" s="150"/>
      <c r="M235" s="155"/>
      <c r="T235" s="156"/>
      <c r="AT235" s="152" t="s">
        <v>211</v>
      </c>
      <c r="AU235" s="152" t="s">
        <v>85</v>
      </c>
      <c r="AV235" s="12" t="s">
        <v>83</v>
      </c>
      <c r="AW235" s="12" t="s">
        <v>37</v>
      </c>
      <c r="AX235" s="12" t="s">
        <v>76</v>
      </c>
      <c r="AY235" s="152" t="s">
        <v>201</v>
      </c>
    </row>
    <row r="236" spans="2:65" s="13" customFormat="1">
      <c r="B236" s="157"/>
      <c r="D236" s="151" t="s">
        <v>211</v>
      </c>
      <c r="E236" s="158" t="s">
        <v>3</v>
      </c>
      <c r="F236" s="159" t="s">
        <v>844</v>
      </c>
      <c r="H236" s="160">
        <v>35</v>
      </c>
      <c r="I236" s="161"/>
      <c r="L236" s="157"/>
      <c r="M236" s="162"/>
      <c r="T236" s="163"/>
      <c r="AT236" s="158" t="s">
        <v>211</v>
      </c>
      <c r="AU236" s="158" t="s">
        <v>85</v>
      </c>
      <c r="AV236" s="13" t="s">
        <v>85</v>
      </c>
      <c r="AW236" s="13" t="s">
        <v>37</v>
      </c>
      <c r="AX236" s="13" t="s">
        <v>76</v>
      </c>
      <c r="AY236" s="158" t="s">
        <v>201</v>
      </c>
    </row>
    <row r="237" spans="2:65" s="13" customFormat="1">
      <c r="B237" s="157"/>
      <c r="D237" s="151" t="s">
        <v>211</v>
      </c>
      <c r="E237" s="158" t="s">
        <v>3</v>
      </c>
      <c r="F237" s="159" t="s">
        <v>845</v>
      </c>
      <c r="H237" s="160">
        <v>30</v>
      </c>
      <c r="I237" s="161"/>
      <c r="L237" s="157"/>
      <c r="M237" s="162"/>
      <c r="T237" s="163"/>
      <c r="AT237" s="158" t="s">
        <v>211</v>
      </c>
      <c r="AU237" s="158" t="s">
        <v>85</v>
      </c>
      <c r="AV237" s="13" t="s">
        <v>85</v>
      </c>
      <c r="AW237" s="13" t="s">
        <v>37</v>
      </c>
      <c r="AX237" s="13" t="s">
        <v>76</v>
      </c>
      <c r="AY237" s="158" t="s">
        <v>201</v>
      </c>
    </row>
    <row r="238" spans="2:65" s="14" customFormat="1">
      <c r="B238" s="164"/>
      <c r="D238" s="151" t="s">
        <v>211</v>
      </c>
      <c r="E238" s="165" t="s">
        <v>3</v>
      </c>
      <c r="F238" s="166" t="s">
        <v>214</v>
      </c>
      <c r="H238" s="167">
        <v>65</v>
      </c>
      <c r="I238" s="168"/>
      <c r="L238" s="164"/>
      <c r="M238" s="169"/>
      <c r="T238" s="170"/>
      <c r="AT238" s="165" t="s">
        <v>211</v>
      </c>
      <c r="AU238" s="165" t="s">
        <v>85</v>
      </c>
      <c r="AV238" s="14" t="s">
        <v>207</v>
      </c>
      <c r="AW238" s="14" t="s">
        <v>37</v>
      </c>
      <c r="AX238" s="14" t="s">
        <v>83</v>
      </c>
      <c r="AY238" s="165" t="s">
        <v>201</v>
      </c>
    </row>
    <row r="239" spans="2:65" s="1" customFormat="1" ht="16.5" customHeight="1">
      <c r="B239" s="132"/>
      <c r="C239" s="178" t="s">
        <v>372</v>
      </c>
      <c r="D239" s="178" t="s">
        <v>272</v>
      </c>
      <c r="E239" s="179" t="s">
        <v>846</v>
      </c>
      <c r="F239" s="180" t="s">
        <v>847</v>
      </c>
      <c r="G239" s="181" t="s">
        <v>382</v>
      </c>
      <c r="H239" s="182">
        <v>52</v>
      </c>
      <c r="I239" s="183"/>
      <c r="J239" s="184">
        <f>ROUND(I239*H239,2)</f>
        <v>0</v>
      </c>
      <c r="K239" s="180" t="s">
        <v>276</v>
      </c>
      <c r="L239" s="185"/>
      <c r="M239" s="186" t="s">
        <v>3</v>
      </c>
      <c r="N239" s="187" t="s">
        <v>47</v>
      </c>
      <c r="P239" s="142">
        <f>O239*H239</f>
        <v>0</v>
      </c>
      <c r="Q239" s="142">
        <v>0.15</v>
      </c>
      <c r="R239" s="142">
        <f>Q239*H239</f>
        <v>7.8</v>
      </c>
      <c r="S239" s="142">
        <v>0</v>
      </c>
      <c r="T239" s="143">
        <f>S239*H239</f>
        <v>0</v>
      </c>
      <c r="AR239" s="144" t="s">
        <v>271</v>
      </c>
      <c r="AT239" s="144" t="s">
        <v>272</v>
      </c>
      <c r="AU239" s="144" t="s">
        <v>85</v>
      </c>
      <c r="AY239" s="18" t="s">
        <v>201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8" t="s">
        <v>83</v>
      </c>
      <c r="BK239" s="145">
        <f>ROUND(I239*H239,2)</f>
        <v>0</v>
      </c>
      <c r="BL239" s="18" t="s">
        <v>207</v>
      </c>
      <c r="BM239" s="144" t="s">
        <v>848</v>
      </c>
    </row>
    <row r="240" spans="2:65" s="12" customFormat="1">
      <c r="B240" s="150"/>
      <c r="D240" s="151" t="s">
        <v>211</v>
      </c>
      <c r="E240" s="152" t="s">
        <v>3</v>
      </c>
      <c r="F240" s="153" t="s">
        <v>849</v>
      </c>
      <c r="H240" s="152" t="s">
        <v>3</v>
      </c>
      <c r="I240" s="154"/>
      <c r="L240" s="150"/>
      <c r="M240" s="155"/>
      <c r="T240" s="156"/>
      <c r="AT240" s="152" t="s">
        <v>211</v>
      </c>
      <c r="AU240" s="152" t="s">
        <v>85</v>
      </c>
      <c r="AV240" s="12" t="s">
        <v>83</v>
      </c>
      <c r="AW240" s="12" t="s">
        <v>37</v>
      </c>
      <c r="AX240" s="12" t="s">
        <v>76</v>
      </c>
      <c r="AY240" s="152" t="s">
        <v>201</v>
      </c>
    </row>
    <row r="241" spans="2:65" s="13" customFormat="1">
      <c r="B241" s="157"/>
      <c r="D241" s="151" t="s">
        <v>211</v>
      </c>
      <c r="E241" s="158" t="s">
        <v>3</v>
      </c>
      <c r="F241" s="159" t="s">
        <v>850</v>
      </c>
      <c r="H241" s="160">
        <v>28</v>
      </c>
      <c r="I241" s="161"/>
      <c r="L241" s="157"/>
      <c r="M241" s="162"/>
      <c r="T241" s="163"/>
      <c r="AT241" s="158" t="s">
        <v>211</v>
      </c>
      <c r="AU241" s="158" t="s">
        <v>85</v>
      </c>
      <c r="AV241" s="13" t="s">
        <v>85</v>
      </c>
      <c r="AW241" s="13" t="s">
        <v>37</v>
      </c>
      <c r="AX241" s="13" t="s">
        <v>76</v>
      </c>
      <c r="AY241" s="158" t="s">
        <v>201</v>
      </c>
    </row>
    <row r="242" spans="2:65" s="13" customFormat="1">
      <c r="B242" s="157"/>
      <c r="D242" s="151" t="s">
        <v>211</v>
      </c>
      <c r="E242" s="158" t="s">
        <v>3</v>
      </c>
      <c r="F242" s="159" t="s">
        <v>851</v>
      </c>
      <c r="H242" s="160">
        <v>24</v>
      </c>
      <c r="I242" s="161"/>
      <c r="L242" s="157"/>
      <c r="M242" s="162"/>
      <c r="T242" s="163"/>
      <c r="AT242" s="158" t="s">
        <v>211</v>
      </c>
      <c r="AU242" s="158" t="s">
        <v>85</v>
      </c>
      <c r="AV242" s="13" t="s">
        <v>85</v>
      </c>
      <c r="AW242" s="13" t="s">
        <v>37</v>
      </c>
      <c r="AX242" s="13" t="s">
        <v>76</v>
      </c>
      <c r="AY242" s="158" t="s">
        <v>201</v>
      </c>
    </row>
    <row r="243" spans="2:65" s="14" customFormat="1">
      <c r="B243" s="164"/>
      <c r="D243" s="151" t="s">
        <v>211</v>
      </c>
      <c r="E243" s="165" t="s">
        <v>3</v>
      </c>
      <c r="F243" s="166" t="s">
        <v>214</v>
      </c>
      <c r="H243" s="167">
        <v>52</v>
      </c>
      <c r="I243" s="168"/>
      <c r="L243" s="164"/>
      <c r="M243" s="169"/>
      <c r="T243" s="170"/>
      <c r="AT243" s="165" t="s">
        <v>211</v>
      </c>
      <c r="AU243" s="165" t="s">
        <v>85</v>
      </c>
      <c r="AV243" s="14" t="s">
        <v>207</v>
      </c>
      <c r="AW243" s="14" t="s">
        <v>37</v>
      </c>
      <c r="AX243" s="14" t="s">
        <v>83</v>
      </c>
      <c r="AY243" s="165" t="s">
        <v>201</v>
      </c>
    </row>
    <row r="244" spans="2:65" s="1" customFormat="1" ht="21.75" customHeight="1">
      <c r="B244" s="132"/>
      <c r="C244" s="133" t="s">
        <v>379</v>
      </c>
      <c r="D244" s="133" t="s">
        <v>202</v>
      </c>
      <c r="E244" s="134" t="s">
        <v>852</v>
      </c>
      <c r="F244" s="135" t="s">
        <v>853</v>
      </c>
      <c r="G244" s="136" t="s">
        <v>205</v>
      </c>
      <c r="H244" s="137">
        <v>14.375</v>
      </c>
      <c r="I244" s="138"/>
      <c r="J244" s="139">
        <f>ROUND(I244*H244,2)</f>
        <v>0</v>
      </c>
      <c r="K244" s="135" t="s">
        <v>206</v>
      </c>
      <c r="L244" s="33"/>
      <c r="M244" s="140" t="s">
        <v>3</v>
      </c>
      <c r="N244" s="141" t="s">
        <v>47</v>
      </c>
      <c r="P244" s="142">
        <f>O244*H244</f>
        <v>0</v>
      </c>
      <c r="Q244" s="142">
        <v>0.49065999999999999</v>
      </c>
      <c r="R244" s="142">
        <f>Q244*H244</f>
        <v>7.0532374999999998</v>
      </c>
      <c r="S244" s="142">
        <v>0</v>
      </c>
      <c r="T244" s="143">
        <f>S244*H244</f>
        <v>0</v>
      </c>
      <c r="AR244" s="144" t="s">
        <v>207</v>
      </c>
      <c r="AT244" s="144" t="s">
        <v>202</v>
      </c>
      <c r="AU244" s="144" t="s">
        <v>85</v>
      </c>
      <c r="AY244" s="18" t="s">
        <v>201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8" t="s">
        <v>83</v>
      </c>
      <c r="BK244" s="145">
        <f>ROUND(I244*H244,2)</f>
        <v>0</v>
      </c>
      <c r="BL244" s="18" t="s">
        <v>207</v>
      </c>
      <c r="BM244" s="144" t="s">
        <v>854</v>
      </c>
    </row>
    <row r="245" spans="2:65" s="1" customFormat="1">
      <c r="B245" s="33"/>
      <c r="D245" s="146" t="s">
        <v>209</v>
      </c>
      <c r="F245" s="147" t="s">
        <v>855</v>
      </c>
      <c r="I245" s="148"/>
      <c r="L245" s="33"/>
      <c r="M245" s="149"/>
      <c r="T245" s="53"/>
      <c r="AT245" s="18" t="s">
        <v>209</v>
      </c>
      <c r="AU245" s="18" t="s">
        <v>85</v>
      </c>
    </row>
    <row r="246" spans="2:65" s="12" customFormat="1">
      <c r="B246" s="150"/>
      <c r="D246" s="151" t="s">
        <v>211</v>
      </c>
      <c r="E246" s="152" t="s">
        <v>3</v>
      </c>
      <c r="F246" s="153" t="s">
        <v>856</v>
      </c>
      <c r="H246" s="152" t="s">
        <v>3</v>
      </c>
      <c r="I246" s="154"/>
      <c r="L246" s="150"/>
      <c r="M246" s="155"/>
      <c r="T246" s="156"/>
      <c r="AT246" s="152" t="s">
        <v>211</v>
      </c>
      <c r="AU246" s="152" t="s">
        <v>85</v>
      </c>
      <c r="AV246" s="12" t="s">
        <v>83</v>
      </c>
      <c r="AW246" s="12" t="s">
        <v>37</v>
      </c>
      <c r="AX246" s="12" t="s">
        <v>76</v>
      </c>
      <c r="AY246" s="152" t="s">
        <v>201</v>
      </c>
    </row>
    <row r="247" spans="2:65" s="12" customFormat="1">
      <c r="B247" s="150"/>
      <c r="D247" s="151" t="s">
        <v>211</v>
      </c>
      <c r="E247" s="152" t="s">
        <v>3</v>
      </c>
      <c r="F247" s="153" t="s">
        <v>791</v>
      </c>
      <c r="H247" s="152" t="s">
        <v>3</v>
      </c>
      <c r="I247" s="154"/>
      <c r="L247" s="150"/>
      <c r="M247" s="155"/>
      <c r="T247" s="156"/>
      <c r="AT247" s="152" t="s">
        <v>211</v>
      </c>
      <c r="AU247" s="152" t="s">
        <v>85</v>
      </c>
      <c r="AV247" s="12" t="s">
        <v>83</v>
      </c>
      <c r="AW247" s="12" t="s">
        <v>37</v>
      </c>
      <c r="AX247" s="12" t="s">
        <v>76</v>
      </c>
      <c r="AY247" s="152" t="s">
        <v>201</v>
      </c>
    </row>
    <row r="248" spans="2:65" s="13" customFormat="1">
      <c r="B248" s="157"/>
      <c r="D248" s="151" t="s">
        <v>211</v>
      </c>
      <c r="E248" s="158" t="s">
        <v>3</v>
      </c>
      <c r="F248" s="159" t="s">
        <v>857</v>
      </c>
      <c r="H248" s="160">
        <v>14.375</v>
      </c>
      <c r="I248" s="161"/>
      <c r="L248" s="157"/>
      <c r="M248" s="162"/>
      <c r="T248" s="163"/>
      <c r="AT248" s="158" t="s">
        <v>211</v>
      </c>
      <c r="AU248" s="158" t="s">
        <v>85</v>
      </c>
      <c r="AV248" s="13" t="s">
        <v>85</v>
      </c>
      <c r="AW248" s="13" t="s">
        <v>37</v>
      </c>
      <c r="AX248" s="13" t="s">
        <v>76</v>
      </c>
      <c r="AY248" s="158" t="s">
        <v>201</v>
      </c>
    </row>
    <row r="249" spans="2:65" s="14" customFormat="1">
      <c r="B249" s="164"/>
      <c r="D249" s="151" t="s">
        <v>211</v>
      </c>
      <c r="E249" s="165" t="s">
        <v>3</v>
      </c>
      <c r="F249" s="166" t="s">
        <v>214</v>
      </c>
      <c r="H249" s="167">
        <v>14.375</v>
      </c>
      <c r="I249" s="168"/>
      <c r="L249" s="164"/>
      <c r="M249" s="169"/>
      <c r="T249" s="170"/>
      <c r="AT249" s="165" t="s">
        <v>211</v>
      </c>
      <c r="AU249" s="165" t="s">
        <v>85</v>
      </c>
      <c r="AV249" s="14" t="s">
        <v>207</v>
      </c>
      <c r="AW249" s="14" t="s">
        <v>37</v>
      </c>
      <c r="AX249" s="14" t="s">
        <v>83</v>
      </c>
      <c r="AY249" s="165" t="s">
        <v>201</v>
      </c>
    </row>
    <row r="250" spans="2:65" s="11" customFormat="1" ht="22.9" customHeight="1">
      <c r="B250" s="120"/>
      <c r="D250" s="121" t="s">
        <v>75</v>
      </c>
      <c r="E250" s="130" t="s">
        <v>247</v>
      </c>
      <c r="F250" s="130" t="s">
        <v>306</v>
      </c>
      <c r="I250" s="123"/>
      <c r="J250" s="131">
        <f>BK250</f>
        <v>0</v>
      </c>
      <c r="L250" s="120"/>
      <c r="M250" s="125"/>
      <c r="P250" s="126">
        <f>SUM(P251:P278)</f>
        <v>0</v>
      </c>
      <c r="R250" s="126">
        <f>SUM(R251:R278)</f>
        <v>1831.3061279999997</v>
      </c>
      <c r="T250" s="127">
        <f>SUM(T251:T278)</f>
        <v>0</v>
      </c>
      <c r="AR250" s="121" t="s">
        <v>83</v>
      </c>
      <c r="AT250" s="128" t="s">
        <v>75</v>
      </c>
      <c r="AU250" s="128" t="s">
        <v>83</v>
      </c>
      <c r="AY250" s="121" t="s">
        <v>201</v>
      </c>
      <c r="BK250" s="129">
        <f>SUM(BK251:BK278)</f>
        <v>0</v>
      </c>
    </row>
    <row r="251" spans="2:65" s="1" customFormat="1" ht="21.75" customHeight="1">
      <c r="B251" s="132"/>
      <c r="C251" s="133" t="s">
        <v>389</v>
      </c>
      <c r="D251" s="133" t="s">
        <v>202</v>
      </c>
      <c r="E251" s="134" t="s">
        <v>308</v>
      </c>
      <c r="F251" s="135" t="s">
        <v>309</v>
      </c>
      <c r="G251" s="136" t="s">
        <v>205</v>
      </c>
      <c r="H251" s="137">
        <v>3378.3359999999998</v>
      </c>
      <c r="I251" s="138"/>
      <c r="J251" s="139">
        <f>ROUND(I251*H251,2)</f>
        <v>0</v>
      </c>
      <c r="K251" s="135" t="s">
        <v>206</v>
      </c>
      <c r="L251" s="33"/>
      <c r="M251" s="140" t="s">
        <v>3</v>
      </c>
      <c r="N251" s="141" t="s">
        <v>47</v>
      </c>
      <c r="P251" s="142">
        <f>O251*H251</f>
        <v>0</v>
      </c>
      <c r="Q251" s="142">
        <v>0.34499999999999997</v>
      </c>
      <c r="R251" s="142">
        <f>Q251*H251</f>
        <v>1165.5259199999998</v>
      </c>
      <c r="S251" s="142">
        <v>0</v>
      </c>
      <c r="T251" s="143">
        <f>S251*H251</f>
        <v>0</v>
      </c>
      <c r="AR251" s="144" t="s">
        <v>207</v>
      </c>
      <c r="AT251" s="144" t="s">
        <v>202</v>
      </c>
      <c r="AU251" s="144" t="s">
        <v>85</v>
      </c>
      <c r="AY251" s="18" t="s">
        <v>201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83</v>
      </c>
      <c r="BK251" s="145">
        <f>ROUND(I251*H251,2)</f>
        <v>0</v>
      </c>
      <c r="BL251" s="18" t="s">
        <v>207</v>
      </c>
      <c r="BM251" s="144" t="s">
        <v>858</v>
      </c>
    </row>
    <row r="252" spans="2:65" s="1" customFormat="1">
      <c r="B252" s="33"/>
      <c r="D252" s="146" t="s">
        <v>209</v>
      </c>
      <c r="F252" s="147" t="s">
        <v>311</v>
      </c>
      <c r="I252" s="148"/>
      <c r="L252" s="33"/>
      <c r="M252" s="149"/>
      <c r="T252" s="53"/>
      <c r="AT252" s="18" t="s">
        <v>209</v>
      </c>
      <c r="AU252" s="18" t="s">
        <v>85</v>
      </c>
    </row>
    <row r="253" spans="2:65" s="12" customFormat="1">
      <c r="B253" s="150"/>
      <c r="D253" s="151" t="s">
        <v>211</v>
      </c>
      <c r="E253" s="152" t="s">
        <v>3</v>
      </c>
      <c r="F253" s="153" t="s">
        <v>312</v>
      </c>
      <c r="H253" s="152" t="s">
        <v>3</v>
      </c>
      <c r="I253" s="154"/>
      <c r="L253" s="150"/>
      <c r="M253" s="155"/>
      <c r="T253" s="156"/>
      <c r="AT253" s="152" t="s">
        <v>211</v>
      </c>
      <c r="AU253" s="152" t="s">
        <v>85</v>
      </c>
      <c r="AV253" s="12" t="s">
        <v>83</v>
      </c>
      <c r="AW253" s="12" t="s">
        <v>37</v>
      </c>
      <c r="AX253" s="12" t="s">
        <v>76</v>
      </c>
      <c r="AY253" s="152" t="s">
        <v>201</v>
      </c>
    </row>
    <row r="254" spans="2:65" s="12" customFormat="1">
      <c r="B254" s="150"/>
      <c r="D254" s="151" t="s">
        <v>211</v>
      </c>
      <c r="E254" s="152" t="s">
        <v>3</v>
      </c>
      <c r="F254" s="153" t="s">
        <v>269</v>
      </c>
      <c r="H254" s="152" t="s">
        <v>3</v>
      </c>
      <c r="I254" s="154"/>
      <c r="L254" s="150"/>
      <c r="M254" s="155"/>
      <c r="T254" s="156"/>
      <c r="AT254" s="152" t="s">
        <v>211</v>
      </c>
      <c r="AU254" s="152" t="s">
        <v>85</v>
      </c>
      <c r="AV254" s="12" t="s">
        <v>83</v>
      </c>
      <c r="AW254" s="12" t="s">
        <v>37</v>
      </c>
      <c r="AX254" s="12" t="s">
        <v>76</v>
      </c>
      <c r="AY254" s="152" t="s">
        <v>201</v>
      </c>
    </row>
    <row r="255" spans="2:65" s="12" customFormat="1">
      <c r="B255" s="150"/>
      <c r="D255" s="151" t="s">
        <v>211</v>
      </c>
      <c r="E255" s="152" t="s">
        <v>3</v>
      </c>
      <c r="F255" s="153" t="s">
        <v>859</v>
      </c>
      <c r="H255" s="152" t="s">
        <v>3</v>
      </c>
      <c r="I255" s="154"/>
      <c r="L255" s="150"/>
      <c r="M255" s="155"/>
      <c r="T255" s="156"/>
      <c r="AT255" s="152" t="s">
        <v>211</v>
      </c>
      <c r="AU255" s="152" t="s">
        <v>85</v>
      </c>
      <c r="AV255" s="12" t="s">
        <v>83</v>
      </c>
      <c r="AW255" s="12" t="s">
        <v>37</v>
      </c>
      <c r="AX255" s="12" t="s">
        <v>76</v>
      </c>
      <c r="AY255" s="152" t="s">
        <v>201</v>
      </c>
    </row>
    <row r="256" spans="2:65" s="13" customFormat="1">
      <c r="B256" s="157"/>
      <c r="D256" s="151" t="s">
        <v>211</v>
      </c>
      <c r="E256" s="158" t="s">
        <v>3</v>
      </c>
      <c r="F256" s="159" t="s">
        <v>860</v>
      </c>
      <c r="H256" s="160">
        <v>1624.2</v>
      </c>
      <c r="I256" s="161"/>
      <c r="L256" s="157"/>
      <c r="M256" s="162"/>
      <c r="T256" s="163"/>
      <c r="AT256" s="158" t="s">
        <v>211</v>
      </c>
      <c r="AU256" s="158" t="s">
        <v>85</v>
      </c>
      <c r="AV256" s="13" t="s">
        <v>85</v>
      </c>
      <c r="AW256" s="13" t="s">
        <v>37</v>
      </c>
      <c r="AX256" s="13" t="s">
        <v>76</v>
      </c>
      <c r="AY256" s="158" t="s">
        <v>201</v>
      </c>
    </row>
    <row r="257" spans="2:65" s="13" customFormat="1">
      <c r="B257" s="157"/>
      <c r="D257" s="151" t="s">
        <v>211</v>
      </c>
      <c r="E257" s="158" t="s">
        <v>3</v>
      </c>
      <c r="F257" s="159" t="s">
        <v>861</v>
      </c>
      <c r="H257" s="160">
        <v>1754.136</v>
      </c>
      <c r="I257" s="161"/>
      <c r="L257" s="157"/>
      <c r="M257" s="162"/>
      <c r="T257" s="163"/>
      <c r="AT257" s="158" t="s">
        <v>211</v>
      </c>
      <c r="AU257" s="158" t="s">
        <v>85</v>
      </c>
      <c r="AV257" s="13" t="s">
        <v>85</v>
      </c>
      <c r="AW257" s="13" t="s">
        <v>37</v>
      </c>
      <c r="AX257" s="13" t="s">
        <v>76</v>
      </c>
      <c r="AY257" s="158" t="s">
        <v>201</v>
      </c>
    </row>
    <row r="258" spans="2:65" s="14" customFormat="1">
      <c r="B258" s="164"/>
      <c r="D258" s="151" t="s">
        <v>211</v>
      </c>
      <c r="E258" s="165" t="s">
        <v>3</v>
      </c>
      <c r="F258" s="166" t="s">
        <v>214</v>
      </c>
      <c r="H258" s="167">
        <v>3378.3359999999998</v>
      </c>
      <c r="I258" s="168"/>
      <c r="L258" s="164"/>
      <c r="M258" s="169"/>
      <c r="T258" s="170"/>
      <c r="AT258" s="165" t="s">
        <v>211</v>
      </c>
      <c r="AU258" s="165" t="s">
        <v>85</v>
      </c>
      <c r="AV258" s="14" t="s">
        <v>207</v>
      </c>
      <c r="AW258" s="14" t="s">
        <v>37</v>
      </c>
      <c r="AX258" s="14" t="s">
        <v>83</v>
      </c>
      <c r="AY258" s="165" t="s">
        <v>201</v>
      </c>
    </row>
    <row r="259" spans="2:65" s="1" customFormat="1" ht="33" customHeight="1">
      <c r="B259" s="132"/>
      <c r="C259" s="133" t="s">
        <v>395</v>
      </c>
      <c r="D259" s="133" t="s">
        <v>202</v>
      </c>
      <c r="E259" s="134" t="s">
        <v>862</v>
      </c>
      <c r="F259" s="135" t="s">
        <v>863</v>
      </c>
      <c r="G259" s="136" t="s">
        <v>205</v>
      </c>
      <c r="H259" s="137">
        <v>1622.2</v>
      </c>
      <c r="I259" s="138"/>
      <c r="J259" s="139">
        <f>ROUND(I259*H259,2)</f>
        <v>0</v>
      </c>
      <c r="K259" s="135" t="s">
        <v>206</v>
      </c>
      <c r="L259" s="33"/>
      <c r="M259" s="140" t="s">
        <v>3</v>
      </c>
      <c r="N259" s="141" t="s">
        <v>47</v>
      </c>
      <c r="P259" s="142">
        <f>O259*H259</f>
        <v>0</v>
      </c>
      <c r="Q259" s="142">
        <v>0.1837</v>
      </c>
      <c r="R259" s="142">
        <f>Q259*H259</f>
        <v>297.99814000000003</v>
      </c>
      <c r="S259" s="142">
        <v>0</v>
      </c>
      <c r="T259" s="143">
        <f>S259*H259</f>
        <v>0</v>
      </c>
      <c r="AR259" s="144" t="s">
        <v>207</v>
      </c>
      <c r="AT259" s="144" t="s">
        <v>202</v>
      </c>
      <c r="AU259" s="144" t="s">
        <v>85</v>
      </c>
      <c r="AY259" s="18" t="s">
        <v>201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8" t="s">
        <v>83</v>
      </c>
      <c r="BK259" s="145">
        <f>ROUND(I259*H259,2)</f>
        <v>0</v>
      </c>
      <c r="BL259" s="18" t="s">
        <v>207</v>
      </c>
      <c r="BM259" s="144" t="s">
        <v>864</v>
      </c>
    </row>
    <row r="260" spans="2:65" s="1" customFormat="1">
      <c r="B260" s="33"/>
      <c r="D260" s="146" t="s">
        <v>209</v>
      </c>
      <c r="F260" s="147" t="s">
        <v>865</v>
      </c>
      <c r="I260" s="148"/>
      <c r="L260" s="33"/>
      <c r="M260" s="149"/>
      <c r="T260" s="53"/>
      <c r="AT260" s="18" t="s">
        <v>209</v>
      </c>
      <c r="AU260" s="18" t="s">
        <v>85</v>
      </c>
    </row>
    <row r="261" spans="2:65" s="12" customFormat="1">
      <c r="B261" s="150"/>
      <c r="D261" s="151" t="s">
        <v>211</v>
      </c>
      <c r="E261" s="152" t="s">
        <v>3</v>
      </c>
      <c r="F261" s="153" t="s">
        <v>312</v>
      </c>
      <c r="H261" s="152" t="s">
        <v>3</v>
      </c>
      <c r="I261" s="154"/>
      <c r="L261" s="150"/>
      <c r="M261" s="155"/>
      <c r="T261" s="156"/>
      <c r="AT261" s="152" t="s">
        <v>211</v>
      </c>
      <c r="AU261" s="152" t="s">
        <v>85</v>
      </c>
      <c r="AV261" s="12" t="s">
        <v>83</v>
      </c>
      <c r="AW261" s="12" t="s">
        <v>37</v>
      </c>
      <c r="AX261" s="12" t="s">
        <v>76</v>
      </c>
      <c r="AY261" s="152" t="s">
        <v>201</v>
      </c>
    </row>
    <row r="262" spans="2:65" s="12" customFormat="1">
      <c r="B262" s="150"/>
      <c r="D262" s="151" t="s">
        <v>211</v>
      </c>
      <c r="E262" s="152" t="s">
        <v>3</v>
      </c>
      <c r="F262" s="153" t="s">
        <v>269</v>
      </c>
      <c r="H262" s="152" t="s">
        <v>3</v>
      </c>
      <c r="I262" s="154"/>
      <c r="L262" s="150"/>
      <c r="M262" s="155"/>
      <c r="T262" s="156"/>
      <c r="AT262" s="152" t="s">
        <v>211</v>
      </c>
      <c r="AU262" s="152" t="s">
        <v>85</v>
      </c>
      <c r="AV262" s="12" t="s">
        <v>83</v>
      </c>
      <c r="AW262" s="12" t="s">
        <v>37</v>
      </c>
      <c r="AX262" s="12" t="s">
        <v>76</v>
      </c>
      <c r="AY262" s="152" t="s">
        <v>201</v>
      </c>
    </row>
    <row r="263" spans="2:65" s="13" customFormat="1">
      <c r="B263" s="157"/>
      <c r="D263" s="151" t="s">
        <v>211</v>
      </c>
      <c r="E263" s="158" t="s">
        <v>3</v>
      </c>
      <c r="F263" s="159" t="s">
        <v>866</v>
      </c>
      <c r="H263" s="160">
        <v>1622.2</v>
      </c>
      <c r="I263" s="161"/>
      <c r="L263" s="157"/>
      <c r="M263" s="162"/>
      <c r="T263" s="163"/>
      <c r="AT263" s="158" t="s">
        <v>211</v>
      </c>
      <c r="AU263" s="158" t="s">
        <v>85</v>
      </c>
      <c r="AV263" s="13" t="s">
        <v>85</v>
      </c>
      <c r="AW263" s="13" t="s">
        <v>37</v>
      </c>
      <c r="AX263" s="13" t="s">
        <v>76</v>
      </c>
      <c r="AY263" s="158" t="s">
        <v>201</v>
      </c>
    </row>
    <row r="264" spans="2:65" s="14" customFormat="1">
      <c r="B264" s="164"/>
      <c r="D264" s="151" t="s">
        <v>211</v>
      </c>
      <c r="E264" s="165" t="s">
        <v>3</v>
      </c>
      <c r="F264" s="166" t="s">
        <v>214</v>
      </c>
      <c r="H264" s="167">
        <v>1622.2</v>
      </c>
      <c r="I264" s="168"/>
      <c r="L264" s="164"/>
      <c r="M264" s="169"/>
      <c r="T264" s="170"/>
      <c r="AT264" s="165" t="s">
        <v>211</v>
      </c>
      <c r="AU264" s="165" t="s">
        <v>85</v>
      </c>
      <c r="AV264" s="14" t="s">
        <v>207</v>
      </c>
      <c r="AW264" s="14" t="s">
        <v>37</v>
      </c>
      <c r="AX264" s="14" t="s">
        <v>83</v>
      </c>
      <c r="AY264" s="165" t="s">
        <v>201</v>
      </c>
    </row>
    <row r="265" spans="2:65" s="1" customFormat="1" ht="16.5" customHeight="1">
      <c r="B265" s="132"/>
      <c r="C265" s="178" t="s">
        <v>403</v>
      </c>
      <c r="D265" s="178" t="s">
        <v>272</v>
      </c>
      <c r="E265" s="179" t="s">
        <v>669</v>
      </c>
      <c r="F265" s="180" t="s">
        <v>670</v>
      </c>
      <c r="G265" s="181" t="s">
        <v>205</v>
      </c>
      <c r="H265" s="182">
        <v>1654.644</v>
      </c>
      <c r="I265" s="183"/>
      <c r="J265" s="184">
        <f>ROUND(I265*H265,2)</f>
        <v>0</v>
      </c>
      <c r="K265" s="180" t="s">
        <v>206</v>
      </c>
      <c r="L265" s="185"/>
      <c r="M265" s="186" t="s">
        <v>3</v>
      </c>
      <c r="N265" s="187" t="s">
        <v>47</v>
      </c>
      <c r="P265" s="142">
        <f>O265*H265</f>
        <v>0</v>
      </c>
      <c r="Q265" s="142">
        <v>0.222</v>
      </c>
      <c r="R265" s="142">
        <f>Q265*H265</f>
        <v>367.33096799999998</v>
      </c>
      <c r="S265" s="142">
        <v>0</v>
      </c>
      <c r="T265" s="143">
        <f>S265*H265</f>
        <v>0</v>
      </c>
      <c r="AR265" s="144" t="s">
        <v>271</v>
      </c>
      <c r="AT265" s="144" t="s">
        <v>272</v>
      </c>
      <c r="AU265" s="144" t="s">
        <v>85</v>
      </c>
      <c r="AY265" s="18" t="s">
        <v>201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8" t="s">
        <v>83</v>
      </c>
      <c r="BK265" s="145">
        <f>ROUND(I265*H265,2)</f>
        <v>0</v>
      </c>
      <c r="BL265" s="18" t="s">
        <v>207</v>
      </c>
      <c r="BM265" s="144" t="s">
        <v>867</v>
      </c>
    </row>
    <row r="266" spans="2:65" s="12" customFormat="1">
      <c r="B266" s="150"/>
      <c r="D266" s="151" t="s">
        <v>211</v>
      </c>
      <c r="E266" s="152" t="s">
        <v>3</v>
      </c>
      <c r="F266" s="153" t="s">
        <v>868</v>
      </c>
      <c r="H266" s="152" t="s">
        <v>3</v>
      </c>
      <c r="I266" s="154"/>
      <c r="L266" s="150"/>
      <c r="M266" s="155"/>
      <c r="T266" s="156"/>
      <c r="AT266" s="152" t="s">
        <v>211</v>
      </c>
      <c r="AU266" s="152" t="s">
        <v>85</v>
      </c>
      <c r="AV266" s="12" t="s">
        <v>83</v>
      </c>
      <c r="AW266" s="12" t="s">
        <v>37</v>
      </c>
      <c r="AX266" s="12" t="s">
        <v>76</v>
      </c>
      <c r="AY266" s="152" t="s">
        <v>201</v>
      </c>
    </row>
    <row r="267" spans="2:65" s="13" customFormat="1">
      <c r="B267" s="157"/>
      <c r="D267" s="151" t="s">
        <v>211</v>
      </c>
      <c r="E267" s="158" t="s">
        <v>3</v>
      </c>
      <c r="F267" s="159" t="s">
        <v>869</v>
      </c>
      <c r="H267" s="160">
        <v>1654.644</v>
      </c>
      <c r="I267" s="161"/>
      <c r="L267" s="157"/>
      <c r="M267" s="162"/>
      <c r="T267" s="163"/>
      <c r="AT267" s="158" t="s">
        <v>211</v>
      </c>
      <c r="AU267" s="158" t="s">
        <v>85</v>
      </c>
      <c r="AV267" s="13" t="s">
        <v>85</v>
      </c>
      <c r="AW267" s="13" t="s">
        <v>37</v>
      </c>
      <c r="AX267" s="13" t="s">
        <v>76</v>
      </c>
      <c r="AY267" s="158" t="s">
        <v>201</v>
      </c>
    </row>
    <row r="268" spans="2:65" s="14" customFormat="1">
      <c r="B268" s="164"/>
      <c r="D268" s="151" t="s">
        <v>211</v>
      </c>
      <c r="E268" s="165" t="s">
        <v>3</v>
      </c>
      <c r="F268" s="166" t="s">
        <v>214</v>
      </c>
      <c r="H268" s="167">
        <v>1654.644</v>
      </c>
      <c r="I268" s="168"/>
      <c r="L268" s="164"/>
      <c r="M268" s="169"/>
      <c r="T268" s="170"/>
      <c r="AT268" s="165" t="s">
        <v>211</v>
      </c>
      <c r="AU268" s="165" t="s">
        <v>85</v>
      </c>
      <c r="AV268" s="14" t="s">
        <v>207</v>
      </c>
      <c r="AW268" s="14" t="s">
        <v>37</v>
      </c>
      <c r="AX268" s="14" t="s">
        <v>83</v>
      </c>
      <c r="AY268" s="165" t="s">
        <v>201</v>
      </c>
    </row>
    <row r="269" spans="2:65" s="1" customFormat="1" ht="37.9" customHeight="1">
      <c r="B269" s="132"/>
      <c r="C269" s="133" t="s">
        <v>409</v>
      </c>
      <c r="D269" s="133" t="s">
        <v>202</v>
      </c>
      <c r="E269" s="134" t="s">
        <v>870</v>
      </c>
      <c r="F269" s="135" t="s">
        <v>871</v>
      </c>
      <c r="G269" s="136" t="s">
        <v>205</v>
      </c>
      <c r="H269" s="137">
        <v>2</v>
      </c>
      <c r="I269" s="138"/>
      <c r="J269" s="139">
        <f>ROUND(I269*H269,2)</f>
        <v>0</v>
      </c>
      <c r="K269" s="135" t="s">
        <v>206</v>
      </c>
      <c r="L269" s="33"/>
      <c r="M269" s="140" t="s">
        <v>3</v>
      </c>
      <c r="N269" s="141" t="s">
        <v>47</v>
      </c>
      <c r="P269" s="142">
        <f>O269*H269</f>
        <v>0</v>
      </c>
      <c r="Q269" s="142">
        <v>9.0620000000000006E-2</v>
      </c>
      <c r="R269" s="142">
        <f>Q269*H269</f>
        <v>0.18124000000000001</v>
      </c>
      <c r="S269" s="142">
        <v>0</v>
      </c>
      <c r="T269" s="143">
        <f>S269*H269</f>
        <v>0</v>
      </c>
      <c r="AR269" s="144" t="s">
        <v>207</v>
      </c>
      <c r="AT269" s="144" t="s">
        <v>202</v>
      </c>
      <c r="AU269" s="144" t="s">
        <v>85</v>
      </c>
      <c r="AY269" s="18" t="s">
        <v>201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8" t="s">
        <v>83</v>
      </c>
      <c r="BK269" s="145">
        <f>ROUND(I269*H269,2)</f>
        <v>0</v>
      </c>
      <c r="BL269" s="18" t="s">
        <v>207</v>
      </c>
      <c r="BM269" s="144" t="s">
        <v>872</v>
      </c>
    </row>
    <row r="270" spans="2:65" s="1" customFormat="1">
      <c r="B270" s="33"/>
      <c r="D270" s="146" t="s">
        <v>209</v>
      </c>
      <c r="F270" s="147" t="s">
        <v>873</v>
      </c>
      <c r="I270" s="148"/>
      <c r="L270" s="33"/>
      <c r="M270" s="149"/>
      <c r="T270" s="53"/>
      <c r="AT270" s="18" t="s">
        <v>209</v>
      </c>
      <c r="AU270" s="18" t="s">
        <v>85</v>
      </c>
    </row>
    <row r="271" spans="2:65" s="12" customFormat="1">
      <c r="B271" s="150"/>
      <c r="D271" s="151" t="s">
        <v>211</v>
      </c>
      <c r="E271" s="152" t="s">
        <v>3</v>
      </c>
      <c r="F271" s="153" t="s">
        <v>874</v>
      </c>
      <c r="H271" s="152" t="s">
        <v>3</v>
      </c>
      <c r="I271" s="154"/>
      <c r="L271" s="150"/>
      <c r="M271" s="155"/>
      <c r="T271" s="156"/>
      <c r="AT271" s="152" t="s">
        <v>211</v>
      </c>
      <c r="AU271" s="152" t="s">
        <v>85</v>
      </c>
      <c r="AV271" s="12" t="s">
        <v>83</v>
      </c>
      <c r="AW271" s="12" t="s">
        <v>37</v>
      </c>
      <c r="AX271" s="12" t="s">
        <v>76</v>
      </c>
      <c r="AY271" s="152" t="s">
        <v>201</v>
      </c>
    </row>
    <row r="272" spans="2:65" s="12" customFormat="1">
      <c r="B272" s="150"/>
      <c r="D272" s="151" t="s">
        <v>211</v>
      </c>
      <c r="E272" s="152" t="s">
        <v>3</v>
      </c>
      <c r="F272" s="153" t="s">
        <v>269</v>
      </c>
      <c r="H272" s="152" t="s">
        <v>3</v>
      </c>
      <c r="I272" s="154"/>
      <c r="L272" s="150"/>
      <c r="M272" s="155"/>
      <c r="T272" s="156"/>
      <c r="AT272" s="152" t="s">
        <v>211</v>
      </c>
      <c r="AU272" s="152" t="s">
        <v>85</v>
      </c>
      <c r="AV272" s="12" t="s">
        <v>83</v>
      </c>
      <c r="AW272" s="12" t="s">
        <v>37</v>
      </c>
      <c r="AX272" s="12" t="s">
        <v>76</v>
      </c>
      <c r="AY272" s="152" t="s">
        <v>201</v>
      </c>
    </row>
    <row r="273" spans="2:65" s="13" customFormat="1">
      <c r="B273" s="157"/>
      <c r="D273" s="151" t="s">
        <v>211</v>
      </c>
      <c r="E273" s="158" t="s">
        <v>3</v>
      </c>
      <c r="F273" s="159" t="s">
        <v>875</v>
      </c>
      <c r="H273" s="160">
        <v>2</v>
      </c>
      <c r="I273" s="161"/>
      <c r="L273" s="157"/>
      <c r="M273" s="162"/>
      <c r="T273" s="163"/>
      <c r="AT273" s="158" t="s">
        <v>211</v>
      </c>
      <c r="AU273" s="158" t="s">
        <v>85</v>
      </c>
      <c r="AV273" s="13" t="s">
        <v>85</v>
      </c>
      <c r="AW273" s="13" t="s">
        <v>37</v>
      </c>
      <c r="AX273" s="13" t="s">
        <v>76</v>
      </c>
      <c r="AY273" s="158" t="s">
        <v>201</v>
      </c>
    </row>
    <row r="274" spans="2:65" s="14" customFormat="1">
      <c r="B274" s="164"/>
      <c r="D274" s="151" t="s">
        <v>211</v>
      </c>
      <c r="E274" s="165" t="s">
        <v>3</v>
      </c>
      <c r="F274" s="166" t="s">
        <v>214</v>
      </c>
      <c r="H274" s="167">
        <v>2</v>
      </c>
      <c r="I274" s="168"/>
      <c r="L274" s="164"/>
      <c r="M274" s="169"/>
      <c r="T274" s="170"/>
      <c r="AT274" s="165" t="s">
        <v>211</v>
      </c>
      <c r="AU274" s="165" t="s">
        <v>85</v>
      </c>
      <c r="AV274" s="14" t="s">
        <v>207</v>
      </c>
      <c r="AW274" s="14" t="s">
        <v>37</v>
      </c>
      <c r="AX274" s="14" t="s">
        <v>83</v>
      </c>
      <c r="AY274" s="165" t="s">
        <v>201</v>
      </c>
    </row>
    <row r="275" spans="2:65" s="1" customFormat="1" ht="16.5" customHeight="1">
      <c r="B275" s="132"/>
      <c r="C275" s="178" t="s">
        <v>415</v>
      </c>
      <c r="D275" s="178" t="s">
        <v>272</v>
      </c>
      <c r="E275" s="179" t="s">
        <v>876</v>
      </c>
      <c r="F275" s="180" t="s">
        <v>877</v>
      </c>
      <c r="G275" s="181" t="s">
        <v>205</v>
      </c>
      <c r="H275" s="182">
        <v>2.06</v>
      </c>
      <c r="I275" s="183"/>
      <c r="J275" s="184">
        <f>ROUND(I275*H275,2)</f>
        <v>0</v>
      </c>
      <c r="K275" s="180" t="s">
        <v>206</v>
      </c>
      <c r="L275" s="185"/>
      <c r="M275" s="186" t="s">
        <v>3</v>
      </c>
      <c r="N275" s="187" t="s">
        <v>47</v>
      </c>
      <c r="P275" s="142">
        <f>O275*H275</f>
        <v>0</v>
      </c>
      <c r="Q275" s="142">
        <v>0.13100000000000001</v>
      </c>
      <c r="R275" s="142">
        <f>Q275*H275</f>
        <v>0.26986000000000004</v>
      </c>
      <c r="S275" s="142">
        <v>0</v>
      </c>
      <c r="T275" s="143">
        <f>S275*H275</f>
        <v>0</v>
      </c>
      <c r="AR275" s="144" t="s">
        <v>271</v>
      </c>
      <c r="AT275" s="144" t="s">
        <v>272</v>
      </c>
      <c r="AU275" s="144" t="s">
        <v>85</v>
      </c>
      <c r="AY275" s="18" t="s">
        <v>201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8" t="s">
        <v>83</v>
      </c>
      <c r="BK275" s="145">
        <f>ROUND(I275*H275,2)</f>
        <v>0</v>
      </c>
      <c r="BL275" s="18" t="s">
        <v>207</v>
      </c>
      <c r="BM275" s="144" t="s">
        <v>878</v>
      </c>
    </row>
    <row r="276" spans="2:65" s="12" customFormat="1">
      <c r="B276" s="150"/>
      <c r="D276" s="151" t="s">
        <v>211</v>
      </c>
      <c r="E276" s="152" t="s">
        <v>3</v>
      </c>
      <c r="F276" s="153" t="s">
        <v>879</v>
      </c>
      <c r="H276" s="152" t="s">
        <v>3</v>
      </c>
      <c r="I276" s="154"/>
      <c r="L276" s="150"/>
      <c r="M276" s="155"/>
      <c r="T276" s="156"/>
      <c r="AT276" s="152" t="s">
        <v>211</v>
      </c>
      <c r="AU276" s="152" t="s">
        <v>85</v>
      </c>
      <c r="AV276" s="12" t="s">
        <v>83</v>
      </c>
      <c r="AW276" s="12" t="s">
        <v>37</v>
      </c>
      <c r="AX276" s="12" t="s">
        <v>76</v>
      </c>
      <c r="AY276" s="152" t="s">
        <v>201</v>
      </c>
    </row>
    <row r="277" spans="2:65" s="13" customFormat="1">
      <c r="B277" s="157"/>
      <c r="D277" s="151" t="s">
        <v>211</v>
      </c>
      <c r="E277" s="158" t="s">
        <v>3</v>
      </c>
      <c r="F277" s="159" t="s">
        <v>880</v>
      </c>
      <c r="H277" s="160">
        <v>2.06</v>
      </c>
      <c r="I277" s="161"/>
      <c r="L277" s="157"/>
      <c r="M277" s="162"/>
      <c r="T277" s="163"/>
      <c r="AT277" s="158" t="s">
        <v>211</v>
      </c>
      <c r="AU277" s="158" t="s">
        <v>85</v>
      </c>
      <c r="AV277" s="13" t="s">
        <v>85</v>
      </c>
      <c r="AW277" s="13" t="s">
        <v>37</v>
      </c>
      <c r="AX277" s="13" t="s">
        <v>76</v>
      </c>
      <c r="AY277" s="158" t="s">
        <v>201</v>
      </c>
    </row>
    <row r="278" spans="2:65" s="14" customFormat="1">
      <c r="B278" s="164"/>
      <c r="D278" s="151" t="s">
        <v>211</v>
      </c>
      <c r="E278" s="165" t="s">
        <v>3</v>
      </c>
      <c r="F278" s="166" t="s">
        <v>214</v>
      </c>
      <c r="H278" s="167">
        <v>2.06</v>
      </c>
      <c r="I278" s="168"/>
      <c r="L278" s="164"/>
      <c r="M278" s="169"/>
      <c r="T278" s="170"/>
      <c r="AT278" s="165" t="s">
        <v>211</v>
      </c>
      <c r="AU278" s="165" t="s">
        <v>85</v>
      </c>
      <c r="AV278" s="14" t="s">
        <v>207</v>
      </c>
      <c r="AW278" s="14" t="s">
        <v>37</v>
      </c>
      <c r="AX278" s="14" t="s">
        <v>83</v>
      </c>
      <c r="AY278" s="165" t="s">
        <v>201</v>
      </c>
    </row>
    <row r="279" spans="2:65" s="11" customFormat="1" ht="22.9" customHeight="1">
      <c r="B279" s="120"/>
      <c r="D279" s="121" t="s">
        <v>75</v>
      </c>
      <c r="E279" s="130" t="s">
        <v>282</v>
      </c>
      <c r="F279" s="130" t="s">
        <v>662</v>
      </c>
      <c r="I279" s="123"/>
      <c r="J279" s="131">
        <f>BK279</f>
        <v>0</v>
      </c>
      <c r="L279" s="120"/>
      <c r="M279" s="125"/>
      <c r="P279" s="126">
        <f>SUM(P280:P301)</f>
        <v>0</v>
      </c>
      <c r="R279" s="126">
        <f>SUM(R280:R301)</f>
        <v>182.95299661999999</v>
      </c>
      <c r="T279" s="127">
        <f>SUM(T280:T301)</f>
        <v>0</v>
      </c>
      <c r="AR279" s="121" t="s">
        <v>83</v>
      </c>
      <c r="AT279" s="128" t="s">
        <v>75</v>
      </c>
      <c r="AU279" s="128" t="s">
        <v>83</v>
      </c>
      <c r="AY279" s="121" t="s">
        <v>201</v>
      </c>
      <c r="BK279" s="129">
        <f>SUM(BK280:BK301)</f>
        <v>0</v>
      </c>
    </row>
    <row r="280" spans="2:65" s="1" customFormat="1" ht="24.2" customHeight="1">
      <c r="B280" s="132"/>
      <c r="C280" s="133" t="s">
        <v>421</v>
      </c>
      <c r="D280" s="133" t="s">
        <v>202</v>
      </c>
      <c r="E280" s="134" t="s">
        <v>881</v>
      </c>
      <c r="F280" s="135" t="s">
        <v>882</v>
      </c>
      <c r="G280" s="136" t="s">
        <v>500</v>
      </c>
      <c r="H280" s="137">
        <v>831.5</v>
      </c>
      <c r="I280" s="138"/>
      <c r="J280" s="139">
        <f>ROUND(I280*H280,2)</f>
        <v>0</v>
      </c>
      <c r="K280" s="135" t="s">
        <v>206</v>
      </c>
      <c r="L280" s="33"/>
      <c r="M280" s="140" t="s">
        <v>3</v>
      </c>
      <c r="N280" s="141" t="s">
        <v>47</v>
      </c>
      <c r="P280" s="142">
        <f>O280*H280</f>
        <v>0</v>
      </c>
      <c r="Q280" s="142">
        <v>0.1295</v>
      </c>
      <c r="R280" s="142">
        <f>Q280*H280</f>
        <v>107.67925000000001</v>
      </c>
      <c r="S280" s="142">
        <v>0</v>
      </c>
      <c r="T280" s="143">
        <f>S280*H280</f>
        <v>0</v>
      </c>
      <c r="AR280" s="144" t="s">
        <v>207</v>
      </c>
      <c r="AT280" s="144" t="s">
        <v>202</v>
      </c>
      <c r="AU280" s="144" t="s">
        <v>85</v>
      </c>
      <c r="AY280" s="18" t="s">
        <v>201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8" t="s">
        <v>83</v>
      </c>
      <c r="BK280" s="145">
        <f>ROUND(I280*H280,2)</f>
        <v>0</v>
      </c>
      <c r="BL280" s="18" t="s">
        <v>207</v>
      </c>
      <c r="BM280" s="144" t="s">
        <v>883</v>
      </c>
    </row>
    <row r="281" spans="2:65" s="1" customFormat="1">
      <c r="B281" s="33"/>
      <c r="D281" s="146" t="s">
        <v>209</v>
      </c>
      <c r="F281" s="147" t="s">
        <v>884</v>
      </c>
      <c r="I281" s="148"/>
      <c r="L281" s="33"/>
      <c r="M281" s="149"/>
      <c r="T281" s="53"/>
      <c r="AT281" s="18" t="s">
        <v>209</v>
      </c>
      <c r="AU281" s="18" t="s">
        <v>85</v>
      </c>
    </row>
    <row r="282" spans="2:65" s="12" customFormat="1">
      <c r="B282" s="150"/>
      <c r="D282" s="151" t="s">
        <v>211</v>
      </c>
      <c r="E282" s="152" t="s">
        <v>3</v>
      </c>
      <c r="F282" s="153" t="s">
        <v>885</v>
      </c>
      <c r="H282" s="152" t="s">
        <v>3</v>
      </c>
      <c r="I282" s="154"/>
      <c r="L282" s="150"/>
      <c r="M282" s="155"/>
      <c r="T282" s="156"/>
      <c r="AT282" s="152" t="s">
        <v>211</v>
      </c>
      <c r="AU282" s="152" t="s">
        <v>85</v>
      </c>
      <c r="AV282" s="12" t="s">
        <v>83</v>
      </c>
      <c r="AW282" s="12" t="s">
        <v>37</v>
      </c>
      <c r="AX282" s="12" t="s">
        <v>76</v>
      </c>
      <c r="AY282" s="152" t="s">
        <v>201</v>
      </c>
    </row>
    <row r="283" spans="2:65" s="12" customFormat="1">
      <c r="B283" s="150"/>
      <c r="D283" s="151" t="s">
        <v>211</v>
      </c>
      <c r="E283" s="152" t="s">
        <v>3</v>
      </c>
      <c r="F283" s="153" t="s">
        <v>304</v>
      </c>
      <c r="H283" s="152" t="s">
        <v>3</v>
      </c>
      <c r="I283" s="154"/>
      <c r="L283" s="150"/>
      <c r="M283" s="155"/>
      <c r="T283" s="156"/>
      <c r="AT283" s="152" t="s">
        <v>211</v>
      </c>
      <c r="AU283" s="152" t="s">
        <v>85</v>
      </c>
      <c r="AV283" s="12" t="s">
        <v>83</v>
      </c>
      <c r="AW283" s="12" t="s">
        <v>37</v>
      </c>
      <c r="AX283" s="12" t="s">
        <v>76</v>
      </c>
      <c r="AY283" s="152" t="s">
        <v>201</v>
      </c>
    </row>
    <row r="284" spans="2:65" s="13" customFormat="1">
      <c r="B284" s="157"/>
      <c r="D284" s="151" t="s">
        <v>211</v>
      </c>
      <c r="E284" s="158" t="s">
        <v>3</v>
      </c>
      <c r="F284" s="159" t="s">
        <v>886</v>
      </c>
      <c r="H284" s="160">
        <v>831.5</v>
      </c>
      <c r="I284" s="161"/>
      <c r="L284" s="157"/>
      <c r="M284" s="162"/>
      <c r="T284" s="163"/>
      <c r="AT284" s="158" t="s">
        <v>211</v>
      </c>
      <c r="AU284" s="158" t="s">
        <v>85</v>
      </c>
      <c r="AV284" s="13" t="s">
        <v>85</v>
      </c>
      <c r="AW284" s="13" t="s">
        <v>37</v>
      </c>
      <c r="AX284" s="13" t="s">
        <v>76</v>
      </c>
      <c r="AY284" s="158" t="s">
        <v>201</v>
      </c>
    </row>
    <row r="285" spans="2:65" s="14" customFormat="1">
      <c r="B285" s="164"/>
      <c r="D285" s="151" t="s">
        <v>211</v>
      </c>
      <c r="E285" s="165" t="s">
        <v>3</v>
      </c>
      <c r="F285" s="166" t="s">
        <v>214</v>
      </c>
      <c r="H285" s="167">
        <v>831.5</v>
      </c>
      <c r="I285" s="168"/>
      <c r="L285" s="164"/>
      <c r="M285" s="169"/>
      <c r="T285" s="170"/>
      <c r="AT285" s="165" t="s">
        <v>211</v>
      </c>
      <c r="AU285" s="165" t="s">
        <v>85</v>
      </c>
      <c r="AV285" s="14" t="s">
        <v>207</v>
      </c>
      <c r="AW285" s="14" t="s">
        <v>37</v>
      </c>
      <c r="AX285" s="14" t="s">
        <v>83</v>
      </c>
      <c r="AY285" s="165" t="s">
        <v>201</v>
      </c>
    </row>
    <row r="286" spans="2:65" s="1" customFormat="1" ht="16.5" customHeight="1">
      <c r="B286" s="132"/>
      <c r="C286" s="178" t="s">
        <v>427</v>
      </c>
      <c r="D286" s="178" t="s">
        <v>272</v>
      </c>
      <c r="E286" s="179" t="s">
        <v>887</v>
      </c>
      <c r="F286" s="180" t="s">
        <v>888</v>
      </c>
      <c r="G286" s="181" t="s">
        <v>500</v>
      </c>
      <c r="H286" s="182">
        <v>839.81500000000005</v>
      </c>
      <c r="I286" s="183"/>
      <c r="J286" s="184">
        <f>ROUND(I286*H286,2)</f>
        <v>0</v>
      </c>
      <c r="K286" s="180" t="s">
        <v>206</v>
      </c>
      <c r="L286" s="185"/>
      <c r="M286" s="186" t="s">
        <v>3</v>
      </c>
      <c r="N286" s="187" t="s">
        <v>47</v>
      </c>
      <c r="P286" s="142">
        <f>O286*H286</f>
        <v>0</v>
      </c>
      <c r="Q286" s="142">
        <v>5.6120000000000003E-2</v>
      </c>
      <c r="R286" s="142">
        <f>Q286*H286</f>
        <v>47.130417800000004</v>
      </c>
      <c r="S286" s="142">
        <v>0</v>
      </c>
      <c r="T286" s="143">
        <f>S286*H286</f>
        <v>0</v>
      </c>
      <c r="AR286" s="144" t="s">
        <v>271</v>
      </c>
      <c r="AT286" s="144" t="s">
        <v>272</v>
      </c>
      <c r="AU286" s="144" t="s">
        <v>85</v>
      </c>
      <c r="AY286" s="18" t="s">
        <v>201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83</v>
      </c>
      <c r="BK286" s="145">
        <f>ROUND(I286*H286,2)</f>
        <v>0</v>
      </c>
      <c r="BL286" s="18" t="s">
        <v>207</v>
      </c>
      <c r="BM286" s="144" t="s">
        <v>889</v>
      </c>
    </row>
    <row r="287" spans="2:65" s="12" customFormat="1">
      <c r="B287" s="150"/>
      <c r="D287" s="151" t="s">
        <v>211</v>
      </c>
      <c r="E287" s="152" t="s">
        <v>3</v>
      </c>
      <c r="F287" s="153" t="s">
        <v>685</v>
      </c>
      <c r="H287" s="152" t="s">
        <v>3</v>
      </c>
      <c r="I287" s="154"/>
      <c r="L287" s="150"/>
      <c r="M287" s="155"/>
      <c r="T287" s="156"/>
      <c r="AT287" s="152" t="s">
        <v>211</v>
      </c>
      <c r="AU287" s="152" t="s">
        <v>85</v>
      </c>
      <c r="AV287" s="12" t="s">
        <v>83</v>
      </c>
      <c r="AW287" s="12" t="s">
        <v>37</v>
      </c>
      <c r="AX287" s="12" t="s">
        <v>76</v>
      </c>
      <c r="AY287" s="152" t="s">
        <v>201</v>
      </c>
    </row>
    <row r="288" spans="2:65" s="13" customFormat="1">
      <c r="B288" s="157"/>
      <c r="D288" s="151" t="s">
        <v>211</v>
      </c>
      <c r="E288" s="158" t="s">
        <v>3</v>
      </c>
      <c r="F288" s="159" t="s">
        <v>890</v>
      </c>
      <c r="H288" s="160">
        <v>839.81500000000005</v>
      </c>
      <c r="I288" s="161"/>
      <c r="L288" s="157"/>
      <c r="M288" s="162"/>
      <c r="T288" s="163"/>
      <c r="AT288" s="158" t="s">
        <v>211</v>
      </c>
      <c r="AU288" s="158" t="s">
        <v>85</v>
      </c>
      <c r="AV288" s="13" t="s">
        <v>85</v>
      </c>
      <c r="AW288" s="13" t="s">
        <v>37</v>
      </c>
      <c r="AX288" s="13" t="s">
        <v>76</v>
      </c>
      <c r="AY288" s="158" t="s">
        <v>201</v>
      </c>
    </row>
    <row r="289" spans="2:65" s="14" customFormat="1">
      <c r="B289" s="164"/>
      <c r="D289" s="151" t="s">
        <v>211</v>
      </c>
      <c r="E289" s="165" t="s">
        <v>3</v>
      </c>
      <c r="F289" s="166" t="s">
        <v>214</v>
      </c>
      <c r="H289" s="167">
        <v>839.81500000000005</v>
      </c>
      <c r="I289" s="168"/>
      <c r="L289" s="164"/>
      <c r="M289" s="169"/>
      <c r="T289" s="170"/>
      <c r="AT289" s="165" t="s">
        <v>211</v>
      </c>
      <c r="AU289" s="165" t="s">
        <v>85</v>
      </c>
      <c r="AV289" s="14" t="s">
        <v>207</v>
      </c>
      <c r="AW289" s="14" t="s">
        <v>37</v>
      </c>
      <c r="AX289" s="14" t="s">
        <v>83</v>
      </c>
      <c r="AY289" s="165" t="s">
        <v>201</v>
      </c>
    </row>
    <row r="290" spans="2:65" s="1" customFormat="1" ht="16.5" customHeight="1">
      <c r="B290" s="132"/>
      <c r="C290" s="133" t="s">
        <v>434</v>
      </c>
      <c r="D290" s="133" t="s">
        <v>202</v>
      </c>
      <c r="E290" s="134" t="s">
        <v>695</v>
      </c>
      <c r="F290" s="135" t="s">
        <v>696</v>
      </c>
      <c r="G290" s="136" t="s">
        <v>217</v>
      </c>
      <c r="H290" s="137">
        <v>12.473000000000001</v>
      </c>
      <c r="I290" s="138"/>
      <c r="J290" s="139">
        <f>ROUND(I290*H290,2)</f>
        <v>0</v>
      </c>
      <c r="K290" s="135" t="s">
        <v>206</v>
      </c>
      <c r="L290" s="33"/>
      <c r="M290" s="140" t="s">
        <v>3</v>
      </c>
      <c r="N290" s="141" t="s">
        <v>47</v>
      </c>
      <c r="P290" s="142">
        <f>O290*H290</f>
        <v>0</v>
      </c>
      <c r="Q290" s="142">
        <v>2.2563399999999998</v>
      </c>
      <c r="R290" s="142">
        <f>Q290*H290</f>
        <v>28.143328820000001</v>
      </c>
      <c r="S290" s="142">
        <v>0</v>
      </c>
      <c r="T290" s="143">
        <f>S290*H290</f>
        <v>0</v>
      </c>
      <c r="AR290" s="144" t="s">
        <v>207</v>
      </c>
      <c r="AT290" s="144" t="s">
        <v>202</v>
      </c>
      <c r="AU290" s="144" t="s">
        <v>85</v>
      </c>
      <c r="AY290" s="18" t="s">
        <v>201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8" t="s">
        <v>83</v>
      </c>
      <c r="BK290" s="145">
        <f>ROUND(I290*H290,2)</f>
        <v>0</v>
      </c>
      <c r="BL290" s="18" t="s">
        <v>207</v>
      </c>
      <c r="BM290" s="144" t="s">
        <v>891</v>
      </c>
    </row>
    <row r="291" spans="2:65" s="1" customFormat="1">
      <c r="B291" s="33"/>
      <c r="D291" s="146" t="s">
        <v>209</v>
      </c>
      <c r="F291" s="147" t="s">
        <v>698</v>
      </c>
      <c r="I291" s="148"/>
      <c r="L291" s="33"/>
      <c r="M291" s="149"/>
      <c r="T291" s="53"/>
      <c r="AT291" s="18" t="s">
        <v>209</v>
      </c>
      <c r="AU291" s="18" t="s">
        <v>85</v>
      </c>
    </row>
    <row r="292" spans="2:65" s="12" customFormat="1">
      <c r="B292" s="150"/>
      <c r="D292" s="151" t="s">
        <v>211</v>
      </c>
      <c r="E292" s="152" t="s">
        <v>3</v>
      </c>
      <c r="F292" s="153" t="s">
        <v>699</v>
      </c>
      <c r="H292" s="152" t="s">
        <v>3</v>
      </c>
      <c r="I292" s="154"/>
      <c r="L292" s="150"/>
      <c r="M292" s="155"/>
      <c r="T292" s="156"/>
      <c r="AT292" s="152" t="s">
        <v>211</v>
      </c>
      <c r="AU292" s="152" t="s">
        <v>85</v>
      </c>
      <c r="AV292" s="12" t="s">
        <v>83</v>
      </c>
      <c r="AW292" s="12" t="s">
        <v>37</v>
      </c>
      <c r="AX292" s="12" t="s">
        <v>76</v>
      </c>
      <c r="AY292" s="152" t="s">
        <v>201</v>
      </c>
    </row>
    <row r="293" spans="2:65" s="12" customFormat="1">
      <c r="B293" s="150"/>
      <c r="D293" s="151" t="s">
        <v>211</v>
      </c>
      <c r="E293" s="152" t="s">
        <v>3</v>
      </c>
      <c r="F293" s="153" t="s">
        <v>304</v>
      </c>
      <c r="H293" s="152" t="s">
        <v>3</v>
      </c>
      <c r="I293" s="154"/>
      <c r="L293" s="150"/>
      <c r="M293" s="155"/>
      <c r="T293" s="156"/>
      <c r="AT293" s="152" t="s">
        <v>211</v>
      </c>
      <c r="AU293" s="152" t="s">
        <v>85</v>
      </c>
      <c r="AV293" s="12" t="s">
        <v>83</v>
      </c>
      <c r="AW293" s="12" t="s">
        <v>37</v>
      </c>
      <c r="AX293" s="12" t="s">
        <v>76</v>
      </c>
      <c r="AY293" s="152" t="s">
        <v>201</v>
      </c>
    </row>
    <row r="294" spans="2:65" s="12" customFormat="1">
      <c r="B294" s="150"/>
      <c r="D294" s="151" t="s">
        <v>211</v>
      </c>
      <c r="E294" s="152" t="s">
        <v>3</v>
      </c>
      <c r="F294" s="153" t="s">
        <v>892</v>
      </c>
      <c r="H294" s="152" t="s">
        <v>3</v>
      </c>
      <c r="I294" s="154"/>
      <c r="L294" s="150"/>
      <c r="M294" s="155"/>
      <c r="T294" s="156"/>
      <c r="AT294" s="152" t="s">
        <v>211</v>
      </c>
      <c r="AU294" s="152" t="s">
        <v>85</v>
      </c>
      <c r="AV294" s="12" t="s">
        <v>83</v>
      </c>
      <c r="AW294" s="12" t="s">
        <v>37</v>
      </c>
      <c r="AX294" s="12" t="s">
        <v>76</v>
      </c>
      <c r="AY294" s="152" t="s">
        <v>201</v>
      </c>
    </row>
    <row r="295" spans="2:65" s="13" customFormat="1">
      <c r="B295" s="157"/>
      <c r="D295" s="151" t="s">
        <v>211</v>
      </c>
      <c r="E295" s="158" t="s">
        <v>3</v>
      </c>
      <c r="F295" s="159" t="s">
        <v>893</v>
      </c>
      <c r="H295" s="160">
        <v>12.473000000000001</v>
      </c>
      <c r="I295" s="161"/>
      <c r="L295" s="157"/>
      <c r="M295" s="162"/>
      <c r="T295" s="163"/>
      <c r="AT295" s="158" t="s">
        <v>211</v>
      </c>
      <c r="AU295" s="158" t="s">
        <v>85</v>
      </c>
      <c r="AV295" s="13" t="s">
        <v>85</v>
      </c>
      <c r="AW295" s="13" t="s">
        <v>37</v>
      </c>
      <c r="AX295" s="13" t="s">
        <v>76</v>
      </c>
      <c r="AY295" s="158" t="s">
        <v>201</v>
      </c>
    </row>
    <row r="296" spans="2:65" s="14" customFormat="1">
      <c r="B296" s="164"/>
      <c r="D296" s="151" t="s">
        <v>211</v>
      </c>
      <c r="E296" s="165" t="s">
        <v>3</v>
      </c>
      <c r="F296" s="166" t="s">
        <v>214</v>
      </c>
      <c r="H296" s="167">
        <v>12.473000000000001</v>
      </c>
      <c r="I296" s="168"/>
      <c r="L296" s="164"/>
      <c r="M296" s="169"/>
      <c r="T296" s="170"/>
      <c r="AT296" s="165" t="s">
        <v>211</v>
      </c>
      <c r="AU296" s="165" t="s">
        <v>85</v>
      </c>
      <c r="AV296" s="14" t="s">
        <v>207</v>
      </c>
      <c r="AW296" s="14" t="s">
        <v>37</v>
      </c>
      <c r="AX296" s="14" t="s">
        <v>83</v>
      </c>
      <c r="AY296" s="165" t="s">
        <v>201</v>
      </c>
    </row>
    <row r="297" spans="2:65" s="1" customFormat="1" ht="24.2" customHeight="1">
      <c r="B297" s="132"/>
      <c r="C297" s="133" t="s">
        <v>441</v>
      </c>
      <c r="D297" s="133" t="s">
        <v>202</v>
      </c>
      <c r="E297" s="134" t="s">
        <v>894</v>
      </c>
      <c r="F297" s="135" t="s">
        <v>895</v>
      </c>
      <c r="G297" s="136" t="s">
        <v>727</v>
      </c>
      <c r="H297" s="137">
        <v>41.575000000000003</v>
      </c>
      <c r="I297" s="138"/>
      <c r="J297" s="139">
        <f>ROUND(I297*H297,2)</f>
        <v>0</v>
      </c>
      <c r="K297" s="135" t="s">
        <v>276</v>
      </c>
      <c r="L297" s="33"/>
      <c r="M297" s="140" t="s">
        <v>3</v>
      </c>
      <c r="N297" s="141" t="s">
        <v>47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728</v>
      </c>
      <c r="AT297" s="144" t="s">
        <v>202</v>
      </c>
      <c r="AU297" s="144" t="s">
        <v>85</v>
      </c>
      <c r="AY297" s="18" t="s">
        <v>201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8" t="s">
        <v>83</v>
      </c>
      <c r="BK297" s="145">
        <f>ROUND(I297*H297,2)</f>
        <v>0</v>
      </c>
      <c r="BL297" s="18" t="s">
        <v>728</v>
      </c>
      <c r="BM297" s="144" t="s">
        <v>896</v>
      </c>
    </row>
    <row r="298" spans="2:65" s="1" customFormat="1" ht="19.5">
      <c r="B298" s="33"/>
      <c r="D298" s="151" t="s">
        <v>278</v>
      </c>
      <c r="F298" s="188" t="s">
        <v>399</v>
      </c>
      <c r="I298" s="148"/>
      <c r="L298" s="33"/>
      <c r="M298" s="149"/>
      <c r="T298" s="53"/>
      <c r="AT298" s="18" t="s">
        <v>278</v>
      </c>
      <c r="AU298" s="18" t="s">
        <v>85</v>
      </c>
    </row>
    <row r="299" spans="2:65" s="12" customFormat="1">
      <c r="B299" s="150"/>
      <c r="D299" s="151" t="s">
        <v>211</v>
      </c>
      <c r="E299" s="152" t="s">
        <v>3</v>
      </c>
      <c r="F299" s="153" t="s">
        <v>730</v>
      </c>
      <c r="H299" s="152" t="s">
        <v>3</v>
      </c>
      <c r="I299" s="154"/>
      <c r="L299" s="150"/>
      <c r="M299" s="155"/>
      <c r="T299" s="156"/>
      <c r="AT299" s="152" t="s">
        <v>211</v>
      </c>
      <c r="AU299" s="152" t="s">
        <v>85</v>
      </c>
      <c r="AV299" s="12" t="s">
        <v>83</v>
      </c>
      <c r="AW299" s="12" t="s">
        <v>37</v>
      </c>
      <c r="AX299" s="12" t="s">
        <v>76</v>
      </c>
      <c r="AY299" s="152" t="s">
        <v>201</v>
      </c>
    </row>
    <row r="300" spans="2:65" s="13" customFormat="1">
      <c r="B300" s="157"/>
      <c r="D300" s="151" t="s">
        <v>211</v>
      </c>
      <c r="E300" s="158" t="s">
        <v>3</v>
      </c>
      <c r="F300" s="159" t="s">
        <v>897</v>
      </c>
      <c r="H300" s="160">
        <v>41.575000000000003</v>
      </c>
      <c r="I300" s="161"/>
      <c r="L300" s="157"/>
      <c r="M300" s="162"/>
      <c r="T300" s="163"/>
      <c r="AT300" s="158" t="s">
        <v>211</v>
      </c>
      <c r="AU300" s="158" t="s">
        <v>85</v>
      </c>
      <c r="AV300" s="13" t="s">
        <v>85</v>
      </c>
      <c r="AW300" s="13" t="s">
        <v>37</v>
      </c>
      <c r="AX300" s="13" t="s">
        <v>76</v>
      </c>
      <c r="AY300" s="158" t="s">
        <v>201</v>
      </c>
    </row>
    <row r="301" spans="2:65" s="14" customFormat="1">
      <c r="B301" s="164"/>
      <c r="D301" s="151" t="s">
        <v>211</v>
      </c>
      <c r="E301" s="165" t="s">
        <v>3</v>
      </c>
      <c r="F301" s="166" t="s">
        <v>214</v>
      </c>
      <c r="H301" s="167">
        <v>41.575000000000003</v>
      </c>
      <c r="I301" s="168"/>
      <c r="L301" s="164"/>
      <c r="M301" s="169"/>
      <c r="T301" s="170"/>
      <c r="AT301" s="165" t="s">
        <v>211</v>
      </c>
      <c r="AU301" s="165" t="s">
        <v>85</v>
      </c>
      <c r="AV301" s="14" t="s">
        <v>207</v>
      </c>
      <c r="AW301" s="14" t="s">
        <v>37</v>
      </c>
      <c r="AX301" s="14" t="s">
        <v>83</v>
      </c>
      <c r="AY301" s="165" t="s">
        <v>201</v>
      </c>
    </row>
    <row r="302" spans="2:65" s="11" customFormat="1" ht="22.9" customHeight="1">
      <c r="B302" s="120"/>
      <c r="D302" s="121" t="s">
        <v>75</v>
      </c>
      <c r="E302" s="130" t="s">
        <v>571</v>
      </c>
      <c r="F302" s="130" t="s">
        <v>572</v>
      </c>
      <c r="I302" s="123"/>
      <c r="J302" s="131">
        <f>BK302</f>
        <v>0</v>
      </c>
      <c r="L302" s="120"/>
      <c r="M302" s="125"/>
      <c r="P302" s="126">
        <f>SUM(P303:P317)</f>
        <v>0</v>
      </c>
      <c r="R302" s="126">
        <f>SUM(R303:R317)</f>
        <v>0</v>
      </c>
      <c r="T302" s="127">
        <f>SUM(T303:T317)</f>
        <v>0</v>
      </c>
      <c r="AR302" s="121" t="s">
        <v>83</v>
      </c>
      <c r="AT302" s="128" t="s">
        <v>75</v>
      </c>
      <c r="AU302" s="128" t="s">
        <v>83</v>
      </c>
      <c r="AY302" s="121" t="s">
        <v>201</v>
      </c>
      <c r="BK302" s="129">
        <f>SUM(BK303:BK317)</f>
        <v>0</v>
      </c>
    </row>
    <row r="303" spans="2:65" s="1" customFormat="1" ht="24.2" customHeight="1">
      <c r="B303" s="132"/>
      <c r="C303" s="133" t="s">
        <v>449</v>
      </c>
      <c r="D303" s="133" t="s">
        <v>202</v>
      </c>
      <c r="E303" s="134" t="s">
        <v>574</v>
      </c>
      <c r="F303" s="135" t="s">
        <v>575</v>
      </c>
      <c r="G303" s="136" t="s">
        <v>275</v>
      </c>
      <c r="H303" s="137">
        <v>104.58</v>
      </c>
      <c r="I303" s="138"/>
      <c r="J303" s="139">
        <f>ROUND(I303*H303,2)</f>
        <v>0</v>
      </c>
      <c r="K303" s="135" t="s">
        <v>206</v>
      </c>
      <c r="L303" s="33"/>
      <c r="M303" s="140" t="s">
        <v>3</v>
      </c>
      <c r="N303" s="141" t="s">
        <v>47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207</v>
      </c>
      <c r="AT303" s="144" t="s">
        <v>202</v>
      </c>
      <c r="AU303" s="144" t="s">
        <v>85</v>
      </c>
      <c r="AY303" s="18" t="s">
        <v>201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8" t="s">
        <v>83</v>
      </c>
      <c r="BK303" s="145">
        <f>ROUND(I303*H303,2)</f>
        <v>0</v>
      </c>
      <c r="BL303" s="18" t="s">
        <v>207</v>
      </c>
      <c r="BM303" s="144" t="s">
        <v>898</v>
      </c>
    </row>
    <row r="304" spans="2:65" s="1" customFormat="1">
      <c r="B304" s="33"/>
      <c r="D304" s="146" t="s">
        <v>209</v>
      </c>
      <c r="F304" s="147" t="s">
        <v>577</v>
      </c>
      <c r="I304" s="148"/>
      <c r="L304" s="33"/>
      <c r="M304" s="149"/>
      <c r="T304" s="53"/>
      <c r="AT304" s="18" t="s">
        <v>209</v>
      </c>
      <c r="AU304" s="18" t="s">
        <v>85</v>
      </c>
    </row>
    <row r="305" spans="2:65" s="12" customFormat="1">
      <c r="B305" s="150"/>
      <c r="D305" s="151" t="s">
        <v>211</v>
      </c>
      <c r="E305" s="152" t="s">
        <v>3</v>
      </c>
      <c r="F305" s="153" t="s">
        <v>578</v>
      </c>
      <c r="H305" s="152" t="s">
        <v>3</v>
      </c>
      <c r="I305" s="154"/>
      <c r="L305" s="150"/>
      <c r="M305" s="155"/>
      <c r="T305" s="156"/>
      <c r="AT305" s="152" t="s">
        <v>211</v>
      </c>
      <c r="AU305" s="152" t="s">
        <v>85</v>
      </c>
      <c r="AV305" s="12" t="s">
        <v>83</v>
      </c>
      <c r="AW305" s="12" t="s">
        <v>37</v>
      </c>
      <c r="AX305" s="12" t="s">
        <v>76</v>
      </c>
      <c r="AY305" s="152" t="s">
        <v>201</v>
      </c>
    </row>
    <row r="306" spans="2:65" s="13" customFormat="1">
      <c r="B306" s="157"/>
      <c r="D306" s="151" t="s">
        <v>211</v>
      </c>
      <c r="E306" s="158" t="s">
        <v>3</v>
      </c>
      <c r="F306" s="159" t="s">
        <v>899</v>
      </c>
      <c r="H306" s="160">
        <v>104.58</v>
      </c>
      <c r="I306" s="161"/>
      <c r="L306" s="157"/>
      <c r="M306" s="162"/>
      <c r="T306" s="163"/>
      <c r="AT306" s="158" t="s">
        <v>211</v>
      </c>
      <c r="AU306" s="158" t="s">
        <v>85</v>
      </c>
      <c r="AV306" s="13" t="s">
        <v>85</v>
      </c>
      <c r="AW306" s="13" t="s">
        <v>37</v>
      </c>
      <c r="AX306" s="13" t="s">
        <v>76</v>
      </c>
      <c r="AY306" s="158" t="s">
        <v>201</v>
      </c>
    </row>
    <row r="307" spans="2:65" s="14" customFormat="1">
      <c r="B307" s="164"/>
      <c r="D307" s="151" t="s">
        <v>211</v>
      </c>
      <c r="E307" s="165" t="s">
        <v>3</v>
      </c>
      <c r="F307" s="166" t="s">
        <v>214</v>
      </c>
      <c r="H307" s="167">
        <v>104.58</v>
      </c>
      <c r="I307" s="168"/>
      <c r="L307" s="164"/>
      <c r="M307" s="169"/>
      <c r="T307" s="170"/>
      <c r="AT307" s="165" t="s">
        <v>211</v>
      </c>
      <c r="AU307" s="165" t="s">
        <v>85</v>
      </c>
      <c r="AV307" s="14" t="s">
        <v>207</v>
      </c>
      <c r="AW307" s="14" t="s">
        <v>37</v>
      </c>
      <c r="AX307" s="14" t="s">
        <v>83</v>
      </c>
      <c r="AY307" s="165" t="s">
        <v>201</v>
      </c>
    </row>
    <row r="308" spans="2:65" s="1" customFormat="1" ht="24.2" customHeight="1">
      <c r="B308" s="132"/>
      <c r="C308" s="133" t="s">
        <v>457</v>
      </c>
      <c r="D308" s="133" t="s">
        <v>202</v>
      </c>
      <c r="E308" s="134" t="s">
        <v>583</v>
      </c>
      <c r="F308" s="135" t="s">
        <v>584</v>
      </c>
      <c r="G308" s="136" t="s">
        <v>275</v>
      </c>
      <c r="H308" s="137">
        <v>1568.7</v>
      </c>
      <c r="I308" s="138"/>
      <c r="J308" s="139">
        <f>ROUND(I308*H308,2)</f>
        <v>0</v>
      </c>
      <c r="K308" s="135" t="s">
        <v>206</v>
      </c>
      <c r="L308" s="33"/>
      <c r="M308" s="140" t="s">
        <v>3</v>
      </c>
      <c r="N308" s="141" t="s">
        <v>47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207</v>
      </c>
      <c r="AT308" s="144" t="s">
        <v>202</v>
      </c>
      <c r="AU308" s="144" t="s">
        <v>85</v>
      </c>
      <c r="AY308" s="18" t="s">
        <v>201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8" t="s">
        <v>83</v>
      </c>
      <c r="BK308" s="145">
        <f>ROUND(I308*H308,2)</f>
        <v>0</v>
      </c>
      <c r="BL308" s="18" t="s">
        <v>207</v>
      </c>
      <c r="BM308" s="144" t="s">
        <v>900</v>
      </c>
    </row>
    <row r="309" spans="2:65" s="1" customFormat="1">
      <c r="B309" s="33"/>
      <c r="D309" s="146" t="s">
        <v>209</v>
      </c>
      <c r="F309" s="147" t="s">
        <v>586</v>
      </c>
      <c r="I309" s="148"/>
      <c r="L309" s="33"/>
      <c r="M309" s="149"/>
      <c r="T309" s="53"/>
      <c r="AT309" s="18" t="s">
        <v>209</v>
      </c>
      <c r="AU309" s="18" t="s">
        <v>85</v>
      </c>
    </row>
    <row r="310" spans="2:65" s="12" customFormat="1">
      <c r="B310" s="150"/>
      <c r="D310" s="151" t="s">
        <v>211</v>
      </c>
      <c r="E310" s="152" t="s">
        <v>3</v>
      </c>
      <c r="F310" s="153" t="s">
        <v>587</v>
      </c>
      <c r="H310" s="152" t="s">
        <v>3</v>
      </c>
      <c r="I310" s="154"/>
      <c r="L310" s="150"/>
      <c r="M310" s="155"/>
      <c r="T310" s="156"/>
      <c r="AT310" s="152" t="s">
        <v>211</v>
      </c>
      <c r="AU310" s="152" t="s">
        <v>85</v>
      </c>
      <c r="AV310" s="12" t="s">
        <v>83</v>
      </c>
      <c r="AW310" s="12" t="s">
        <v>37</v>
      </c>
      <c r="AX310" s="12" t="s">
        <v>76</v>
      </c>
      <c r="AY310" s="152" t="s">
        <v>201</v>
      </c>
    </row>
    <row r="311" spans="2:65" s="13" customFormat="1">
      <c r="B311" s="157"/>
      <c r="D311" s="151" t="s">
        <v>211</v>
      </c>
      <c r="E311" s="158" t="s">
        <v>3</v>
      </c>
      <c r="F311" s="159" t="s">
        <v>901</v>
      </c>
      <c r="H311" s="160">
        <v>1568.7</v>
      </c>
      <c r="I311" s="161"/>
      <c r="L311" s="157"/>
      <c r="M311" s="162"/>
      <c r="T311" s="163"/>
      <c r="AT311" s="158" t="s">
        <v>211</v>
      </c>
      <c r="AU311" s="158" t="s">
        <v>85</v>
      </c>
      <c r="AV311" s="13" t="s">
        <v>85</v>
      </c>
      <c r="AW311" s="13" t="s">
        <v>37</v>
      </c>
      <c r="AX311" s="13" t="s">
        <v>76</v>
      </c>
      <c r="AY311" s="158" t="s">
        <v>201</v>
      </c>
    </row>
    <row r="312" spans="2:65" s="14" customFormat="1">
      <c r="B312" s="164"/>
      <c r="D312" s="151" t="s">
        <v>211</v>
      </c>
      <c r="E312" s="165" t="s">
        <v>3</v>
      </c>
      <c r="F312" s="166" t="s">
        <v>214</v>
      </c>
      <c r="H312" s="167">
        <v>1568.7</v>
      </c>
      <c r="I312" s="168"/>
      <c r="L312" s="164"/>
      <c r="M312" s="169"/>
      <c r="T312" s="170"/>
      <c r="AT312" s="165" t="s">
        <v>211</v>
      </c>
      <c r="AU312" s="165" t="s">
        <v>85</v>
      </c>
      <c r="AV312" s="14" t="s">
        <v>207</v>
      </c>
      <c r="AW312" s="14" t="s">
        <v>37</v>
      </c>
      <c r="AX312" s="14" t="s">
        <v>83</v>
      </c>
      <c r="AY312" s="165" t="s">
        <v>201</v>
      </c>
    </row>
    <row r="313" spans="2:65" s="1" customFormat="1" ht="24.2" customHeight="1">
      <c r="B313" s="132"/>
      <c r="C313" s="133" t="s">
        <v>463</v>
      </c>
      <c r="D313" s="133" t="s">
        <v>202</v>
      </c>
      <c r="E313" s="134" t="s">
        <v>592</v>
      </c>
      <c r="F313" s="135" t="s">
        <v>593</v>
      </c>
      <c r="G313" s="136" t="s">
        <v>275</v>
      </c>
      <c r="H313" s="137">
        <v>104.58</v>
      </c>
      <c r="I313" s="138"/>
      <c r="J313" s="139">
        <f>ROUND(I313*H313,2)</f>
        <v>0</v>
      </c>
      <c r="K313" s="135" t="s">
        <v>206</v>
      </c>
      <c r="L313" s="33"/>
      <c r="M313" s="140" t="s">
        <v>3</v>
      </c>
      <c r="N313" s="141" t="s">
        <v>47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207</v>
      </c>
      <c r="AT313" s="144" t="s">
        <v>202</v>
      </c>
      <c r="AU313" s="144" t="s">
        <v>85</v>
      </c>
      <c r="AY313" s="18" t="s">
        <v>201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8" t="s">
        <v>83</v>
      </c>
      <c r="BK313" s="145">
        <f>ROUND(I313*H313,2)</f>
        <v>0</v>
      </c>
      <c r="BL313" s="18" t="s">
        <v>207</v>
      </c>
      <c r="BM313" s="144" t="s">
        <v>902</v>
      </c>
    </row>
    <row r="314" spans="2:65" s="1" customFormat="1">
      <c r="B314" s="33"/>
      <c r="D314" s="146" t="s">
        <v>209</v>
      </c>
      <c r="F314" s="147" t="s">
        <v>595</v>
      </c>
      <c r="I314" s="148"/>
      <c r="L314" s="33"/>
      <c r="M314" s="149"/>
      <c r="T314" s="53"/>
      <c r="AT314" s="18" t="s">
        <v>209</v>
      </c>
      <c r="AU314" s="18" t="s">
        <v>85</v>
      </c>
    </row>
    <row r="315" spans="2:65" s="12" customFormat="1">
      <c r="B315" s="150"/>
      <c r="D315" s="151" t="s">
        <v>211</v>
      </c>
      <c r="E315" s="152" t="s">
        <v>3</v>
      </c>
      <c r="F315" s="153" t="s">
        <v>596</v>
      </c>
      <c r="H315" s="152" t="s">
        <v>3</v>
      </c>
      <c r="I315" s="154"/>
      <c r="L315" s="150"/>
      <c r="M315" s="155"/>
      <c r="T315" s="156"/>
      <c r="AT315" s="152" t="s">
        <v>211</v>
      </c>
      <c r="AU315" s="152" t="s">
        <v>85</v>
      </c>
      <c r="AV315" s="12" t="s">
        <v>83</v>
      </c>
      <c r="AW315" s="12" t="s">
        <v>37</v>
      </c>
      <c r="AX315" s="12" t="s">
        <v>76</v>
      </c>
      <c r="AY315" s="152" t="s">
        <v>201</v>
      </c>
    </row>
    <row r="316" spans="2:65" s="13" customFormat="1">
      <c r="B316" s="157"/>
      <c r="D316" s="151" t="s">
        <v>211</v>
      </c>
      <c r="E316" s="158" t="s">
        <v>3</v>
      </c>
      <c r="F316" s="159" t="s">
        <v>903</v>
      </c>
      <c r="H316" s="160">
        <v>104.58</v>
      </c>
      <c r="I316" s="161"/>
      <c r="L316" s="157"/>
      <c r="M316" s="162"/>
      <c r="T316" s="163"/>
      <c r="AT316" s="158" t="s">
        <v>211</v>
      </c>
      <c r="AU316" s="158" t="s">
        <v>85</v>
      </c>
      <c r="AV316" s="13" t="s">
        <v>85</v>
      </c>
      <c r="AW316" s="13" t="s">
        <v>37</v>
      </c>
      <c r="AX316" s="13" t="s">
        <v>76</v>
      </c>
      <c r="AY316" s="158" t="s">
        <v>201</v>
      </c>
    </row>
    <row r="317" spans="2:65" s="14" customFormat="1">
      <c r="B317" s="164"/>
      <c r="D317" s="151" t="s">
        <v>211</v>
      </c>
      <c r="E317" s="165" t="s">
        <v>3</v>
      </c>
      <c r="F317" s="166" t="s">
        <v>214</v>
      </c>
      <c r="H317" s="167">
        <v>104.58</v>
      </c>
      <c r="I317" s="168"/>
      <c r="L317" s="164"/>
      <c r="M317" s="169"/>
      <c r="T317" s="170"/>
      <c r="AT317" s="165" t="s">
        <v>211</v>
      </c>
      <c r="AU317" s="165" t="s">
        <v>85</v>
      </c>
      <c r="AV317" s="14" t="s">
        <v>207</v>
      </c>
      <c r="AW317" s="14" t="s">
        <v>37</v>
      </c>
      <c r="AX317" s="14" t="s">
        <v>83</v>
      </c>
      <c r="AY317" s="165" t="s">
        <v>201</v>
      </c>
    </row>
    <row r="318" spans="2:65" s="11" customFormat="1" ht="22.9" customHeight="1">
      <c r="B318" s="120"/>
      <c r="D318" s="121" t="s">
        <v>75</v>
      </c>
      <c r="E318" s="130" t="s">
        <v>603</v>
      </c>
      <c r="F318" s="130" t="s">
        <v>604</v>
      </c>
      <c r="I318" s="123"/>
      <c r="J318" s="131">
        <f>BK318</f>
        <v>0</v>
      </c>
      <c r="L318" s="120"/>
      <c r="M318" s="125"/>
      <c r="P318" s="126">
        <f>SUM(P319:P320)</f>
        <v>0</v>
      </c>
      <c r="R318" s="126">
        <f>SUM(R319:R320)</f>
        <v>0</v>
      </c>
      <c r="T318" s="127">
        <f>SUM(T319:T320)</f>
        <v>0</v>
      </c>
      <c r="AR318" s="121" t="s">
        <v>83</v>
      </c>
      <c r="AT318" s="128" t="s">
        <v>75</v>
      </c>
      <c r="AU318" s="128" t="s">
        <v>83</v>
      </c>
      <c r="AY318" s="121" t="s">
        <v>201</v>
      </c>
      <c r="BK318" s="129">
        <f>SUM(BK319:BK320)</f>
        <v>0</v>
      </c>
    </row>
    <row r="319" spans="2:65" s="1" customFormat="1" ht="24.2" customHeight="1">
      <c r="B319" s="132"/>
      <c r="C319" s="133" t="s">
        <v>466</v>
      </c>
      <c r="D319" s="133" t="s">
        <v>202</v>
      </c>
      <c r="E319" s="134" t="s">
        <v>904</v>
      </c>
      <c r="F319" s="135" t="s">
        <v>905</v>
      </c>
      <c r="G319" s="136" t="s">
        <v>275</v>
      </c>
      <c r="H319" s="137">
        <v>3688.3180000000002</v>
      </c>
      <c r="I319" s="138"/>
      <c r="J319" s="139">
        <f>ROUND(I319*H319,2)</f>
        <v>0</v>
      </c>
      <c r="K319" s="135" t="s">
        <v>206</v>
      </c>
      <c r="L319" s="33"/>
      <c r="M319" s="140" t="s">
        <v>3</v>
      </c>
      <c r="N319" s="141" t="s">
        <v>47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207</v>
      </c>
      <c r="AT319" s="144" t="s">
        <v>202</v>
      </c>
      <c r="AU319" s="144" t="s">
        <v>85</v>
      </c>
      <c r="AY319" s="18" t="s">
        <v>201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8" t="s">
        <v>83</v>
      </c>
      <c r="BK319" s="145">
        <f>ROUND(I319*H319,2)</f>
        <v>0</v>
      </c>
      <c r="BL319" s="18" t="s">
        <v>207</v>
      </c>
      <c r="BM319" s="144" t="s">
        <v>906</v>
      </c>
    </row>
    <row r="320" spans="2:65" s="1" customFormat="1">
      <c r="B320" s="33"/>
      <c r="D320" s="146" t="s">
        <v>209</v>
      </c>
      <c r="F320" s="147" t="s">
        <v>907</v>
      </c>
      <c r="I320" s="148"/>
      <c r="L320" s="33"/>
      <c r="M320" s="189"/>
      <c r="N320" s="190"/>
      <c r="O320" s="190"/>
      <c r="P320" s="190"/>
      <c r="Q320" s="190"/>
      <c r="R320" s="190"/>
      <c r="S320" s="190"/>
      <c r="T320" s="191"/>
      <c r="AT320" s="18" t="s">
        <v>209</v>
      </c>
      <c r="AU320" s="18" t="s">
        <v>85</v>
      </c>
    </row>
    <row r="321" spans="2:12" s="1" customFormat="1" ht="6.95" customHeight="1"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33"/>
    </row>
  </sheetData>
  <autoFilter ref="C93:K320" xr:uid="{00000000-0009-0000-0000-000003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300-000000000000}"/>
    <hyperlink ref="F110" r:id="rId2" xr:uid="{00000000-0004-0000-0300-000001000000}"/>
    <hyperlink ref="F116" r:id="rId3" xr:uid="{00000000-0004-0000-0300-000002000000}"/>
    <hyperlink ref="F126" r:id="rId4" xr:uid="{00000000-0004-0000-0300-000003000000}"/>
    <hyperlink ref="F131" r:id="rId5" xr:uid="{00000000-0004-0000-0300-000004000000}"/>
    <hyperlink ref="F138" r:id="rId6" xr:uid="{00000000-0004-0000-0300-000005000000}"/>
    <hyperlink ref="F150" r:id="rId7" xr:uid="{00000000-0004-0000-0300-000006000000}"/>
    <hyperlink ref="F160" r:id="rId8" xr:uid="{00000000-0004-0000-0300-000007000000}"/>
    <hyperlink ref="F166" r:id="rId9" xr:uid="{00000000-0004-0000-0300-000008000000}"/>
    <hyperlink ref="F173" r:id="rId10" xr:uid="{00000000-0004-0000-0300-000009000000}"/>
    <hyperlink ref="F180" r:id="rId11" xr:uid="{00000000-0004-0000-0300-00000A000000}"/>
    <hyperlink ref="F188" r:id="rId12" xr:uid="{00000000-0004-0000-0300-00000B000000}"/>
    <hyperlink ref="F209" r:id="rId13" xr:uid="{00000000-0004-0000-0300-00000C000000}"/>
    <hyperlink ref="F215" r:id="rId14" xr:uid="{00000000-0004-0000-0300-00000D000000}"/>
    <hyperlink ref="F221" r:id="rId15" xr:uid="{00000000-0004-0000-0300-00000E000000}"/>
    <hyperlink ref="F227" r:id="rId16" xr:uid="{00000000-0004-0000-0300-00000F000000}"/>
    <hyperlink ref="F245" r:id="rId17" xr:uid="{00000000-0004-0000-0300-000010000000}"/>
    <hyperlink ref="F252" r:id="rId18" xr:uid="{00000000-0004-0000-0300-000011000000}"/>
    <hyperlink ref="F260" r:id="rId19" xr:uid="{00000000-0004-0000-0300-000012000000}"/>
    <hyperlink ref="F270" r:id="rId20" xr:uid="{00000000-0004-0000-0300-000013000000}"/>
    <hyperlink ref="F281" r:id="rId21" xr:uid="{00000000-0004-0000-0300-000014000000}"/>
    <hyperlink ref="F291" r:id="rId22" xr:uid="{00000000-0004-0000-0300-000015000000}"/>
    <hyperlink ref="F304" r:id="rId23" xr:uid="{00000000-0004-0000-0300-000016000000}"/>
    <hyperlink ref="F309" r:id="rId24" xr:uid="{00000000-0004-0000-0300-000017000000}"/>
    <hyperlink ref="F314" r:id="rId25" xr:uid="{00000000-0004-0000-0300-000018000000}"/>
    <hyperlink ref="F320" r:id="rId26" xr:uid="{00000000-0004-0000-0300-000019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7"/>
  <headerFooter>
    <oddFooter>&amp;CStrana &amp;P z &amp;N</oddFooter>
  </headerFooter>
  <drawing r:id="rId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106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908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909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ROUND(J96,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ROUND((SUM(BE96:BE210)),  2)</f>
        <v>0</v>
      </c>
      <c r="I37" s="94">
        <v>0.21</v>
      </c>
      <c r="J37" s="82">
        <f>ROUND(((SUM(BE96:BE210))*I37),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ROUND((SUM(BF96:BF210)),  2)</f>
        <v>0</v>
      </c>
      <c r="I38" s="94">
        <v>0.15</v>
      </c>
      <c r="J38" s="82">
        <f>ROUND(((SUM(BF96:BF210))*I38),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ROUND((SUM(BG96:BG210)),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ROUND((SUM(BH96:BH210)),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ROUND((SUM(BI96:BI210)),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908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110.1 - Komunikace pro pěší - nestmelené vrstvy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J96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J97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J98</f>
        <v>0</v>
      </c>
      <c r="L69" s="108"/>
    </row>
    <row r="70" spans="2:47" s="9" customFormat="1" ht="19.899999999999999" customHeight="1">
      <c r="B70" s="108"/>
      <c r="D70" s="109" t="s">
        <v>181</v>
      </c>
      <c r="E70" s="110"/>
      <c r="F70" s="110"/>
      <c r="G70" s="110"/>
      <c r="H70" s="110"/>
      <c r="I70" s="110"/>
      <c r="J70" s="111">
        <f>J171</f>
        <v>0</v>
      </c>
      <c r="L70" s="108"/>
    </row>
    <row r="71" spans="2:47" s="9" customFormat="1" ht="19.899999999999999" customHeight="1">
      <c r="B71" s="108"/>
      <c r="D71" s="109" t="s">
        <v>184</v>
      </c>
      <c r="E71" s="110"/>
      <c r="F71" s="110"/>
      <c r="G71" s="110"/>
      <c r="H71" s="110"/>
      <c r="I71" s="110"/>
      <c r="J71" s="111">
        <f>J180</f>
        <v>0</v>
      </c>
      <c r="L71" s="108"/>
    </row>
    <row r="72" spans="2:47" s="9" customFormat="1" ht="19.899999999999999" customHeight="1">
      <c r="B72" s="108"/>
      <c r="D72" s="109" t="s">
        <v>185</v>
      </c>
      <c r="E72" s="110"/>
      <c r="F72" s="110"/>
      <c r="G72" s="110"/>
      <c r="H72" s="110"/>
      <c r="I72" s="110"/>
      <c r="J72" s="111">
        <f>J208</f>
        <v>0</v>
      </c>
      <c r="L72" s="108"/>
    </row>
    <row r="73" spans="2:47" s="1" customFormat="1" ht="21.75" customHeight="1">
      <c r="B73" s="33"/>
      <c r="L73" s="33"/>
    </row>
    <row r="74" spans="2:47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47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47" s="1" customFormat="1" ht="24.95" customHeight="1">
      <c r="B79" s="33"/>
      <c r="C79" s="22" t="s">
        <v>186</v>
      </c>
      <c r="L79" s="33"/>
    </row>
    <row r="80" spans="2:47" s="1" customFormat="1" ht="6.95" customHeight="1">
      <c r="B80" s="33"/>
      <c r="L80" s="33"/>
    </row>
    <row r="81" spans="2:63" s="1" customFormat="1" ht="12" customHeight="1">
      <c r="B81" s="33"/>
      <c r="C81" s="28" t="s">
        <v>17</v>
      </c>
      <c r="L81" s="33"/>
    </row>
    <row r="82" spans="2:63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3" ht="12" customHeight="1">
      <c r="B83" s="21"/>
      <c r="C83" s="28" t="s">
        <v>169</v>
      </c>
      <c r="L83" s="21"/>
    </row>
    <row r="84" spans="2:63" ht="16.5" customHeight="1">
      <c r="B84" s="21"/>
      <c r="E84" s="323" t="s">
        <v>170</v>
      </c>
      <c r="F84" s="288"/>
      <c r="G84" s="288"/>
      <c r="H84" s="288"/>
      <c r="L84" s="21"/>
    </row>
    <row r="85" spans="2:63" ht="12" customHeight="1">
      <c r="B85" s="21"/>
      <c r="C85" s="28" t="s">
        <v>171</v>
      </c>
      <c r="L85" s="21"/>
    </row>
    <row r="86" spans="2:63" s="1" customFormat="1" ht="16.5" customHeight="1">
      <c r="B86" s="33"/>
      <c r="E86" s="307" t="s">
        <v>908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173</v>
      </c>
      <c r="L87" s="33"/>
    </row>
    <row r="88" spans="2:63" s="1" customFormat="1" ht="16.5" customHeight="1">
      <c r="B88" s="33"/>
      <c r="E88" s="319" t="str">
        <f>E13</f>
        <v>110.1 - Komunikace pro pěší - nestmelené vrstvy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F16</f>
        <v>k.ú. Hanušovice</v>
      </c>
      <c r="I90" s="28" t="s">
        <v>23</v>
      </c>
      <c r="J90" s="50" t="str">
        <f>IF(J16="","",J16)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E19</f>
        <v>Město Hanušovice</v>
      </c>
      <c r="I92" s="28" t="s">
        <v>33</v>
      </c>
      <c r="J92" s="31" t="str">
        <f>E25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IF(E22="","",E22)</f>
        <v>Vyplň údaj</v>
      </c>
      <c r="I93" s="28" t="s">
        <v>38</v>
      </c>
      <c r="J93" s="31" t="str">
        <f>E28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</f>
        <v>0</v>
      </c>
      <c r="Q96" s="51"/>
      <c r="R96" s="117">
        <f>R97</f>
        <v>2471.6527249999999</v>
      </c>
      <c r="S96" s="51"/>
      <c r="T96" s="118">
        <f>T97</f>
        <v>0</v>
      </c>
      <c r="AT96" s="18" t="s">
        <v>75</v>
      </c>
      <c r="AU96" s="18" t="s">
        <v>178</v>
      </c>
      <c r="BK96" s="119">
        <f>BK97</f>
        <v>0</v>
      </c>
    </row>
    <row r="97" spans="2:65" s="11" customFormat="1" ht="25.9" customHeight="1">
      <c r="B97" s="120"/>
      <c r="D97" s="121" t="s">
        <v>75</v>
      </c>
      <c r="E97" s="122" t="s">
        <v>199</v>
      </c>
      <c r="F97" s="122" t="s">
        <v>200</v>
      </c>
      <c r="I97" s="123"/>
      <c r="J97" s="124">
        <f>BK97</f>
        <v>0</v>
      </c>
      <c r="L97" s="120"/>
      <c r="M97" s="125"/>
      <c r="P97" s="126">
        <f>P98+P171+P180+P208</f>
        <v>0</v>
      </c>
      <c r="R97" s="126">
        <f>R98+R171+R180+R208</f>
        <v>2471.6527249999999</v>
      </c>
      <c r="T97" s="127">
        <f>T98+T171+T180+T208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BK98+BK171+BK180+BK208</f>
        <v>0</v>
      </c>
    </row>
    <row r="98" spans="2:65" s="11" customFormat="1" ht="22.9" customHeight="1">
      <c r="B98" s="120"/>
      <c r="D98" s="121" t="s">
        <v>75</v>
      </c>
      <c r="E98" s="130" t="s">
        <v>83</v>
      </c>
      <c r="F98" s="130" t="s">
        <v>157</v>
      </c>
      <c r="I98" s="123"/>
      <c r="J98" s="131">
        <f>BK98</f>
        <v>0</v>
      </c>
      <c r="L98" s="120"/>
      <c r="M98" s="125"/>
      <c r="P98" s="126">
        <f>SUM(P99:P170)</f>
        <v>0</v>
      </c>
      <c r="R98" s="126">
        <f>SUM(R99:R170)</f>
        <v>1499.441</v>
      </c>
      <c r="T98" s="127">
        <f>SUM(T99:T170)</f>
        <v>0</v>
      </c>
      <c r="AR98" s="121" t="s">
        <v>83</v>
      </c>
      <c r="AT98" s="128" t="s">
        <v>75</v>
      </c>
      <c r="AU98" s="128" t="s">
        <v>83</v>
      </c>
      <c r="AY98" s="121" t="s">
        <v>201</v>
      </c>
      <c r="BK98" s="129">
        <f>SUM(BK99:BK170)</f>
        <v>0</v>
      </c>
    </row>
    <row r="99" spans="2:65" s="1" customFormat="1" ht="21.75" customHeight="1">
      <c r="B99" s="132"/>
      <c r="C99" s="133" t="s">
        <v>83</v>
      </c>
      <c r="D99" s="133" t="s">
        <v>202</v>
      </c>
      <c r="E99" s="134" t="s">
        <v>215</v>
      </c>
      <c r="F99" s="135" t="s">
        <v>216</v>
      </c>
      <c r="G99" s="136" t="s">
        <v>217</v>
      </c>
      <c r="H99" s="137">
        <v>1316.13</v>
      </c>
      <c r="I99" s="138"/>
      <c r="J99" s="139">
        <f>ROUND(I99*H99,2)</f>
        <v>0</v>
      </c>
      <c r="K99" s="135" t="s">
        <v>206</v>
      </c>
      <c r="L99" s="33"/>
      <c r="M99" s="140" t="s">
        <v>3</v>
      </c>
      <c r="N99" s="141" t="s">
        <v>47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207</v>
      </c>
      <c r="AT99" s="144" t="s">
        <v>202</v>
      </c>
      <c r="AU99" s="144" t="s">
        <v>85</v>
      </c>
      <c r="AY99" s="18" t="s">
        <v>201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207</v>
      </c>
      <c r="BM99" s="144" t="s">
        <v>910</v>
      </c>
    </row>
    <row r="100" spans="2:65" s="1" customFormat="1">
      <c r="B100" s="33"/>
      <c r="D100" s="146" t="s">
        <v>209</v>
      </c>
      <c r="F100" s="147" t="s">
        <v>219</v>
      </c>
      <c r="I100" s="148"/>
      <c r="L100" s="33"/>
      <c r="M100" s="149"/>
      <c r="T100" s="53"/>
      <c r="AT100" s="18" t="s">
        <v>209</v>
      </c>
      <c r="AU100" s="18" t="s">
        <v>85</v>
      </c>
    </row>
    <row r="101" spans="2:65" s="12" customFormat="1">
      <c r="B101" s="150"/>
      <c r="D101" s="151" t="s">
        <v>211</v>
      </c>
      <c r="E101" s="152" t="s">
        <v>3</v>
      </c>
      <c r="F101" s="153" t="s">
        <v>911</v>
      </c>
      <c r="H101" s="152" t="s">
        <v>3</v>
      </c>
      <c r="I101" s="154"/>
      <c r="L101" s="150"/>
      <c r="M101" s="155"/>
      <c r="T101" s="156"/>
      <c r="AT101" s="152" t="s">
        <v>211</v>
      </c>
      <c r="AU101" s="152" t="s">
        <v>85</v>
      </c>
      <c r="AV101" s="12" t="s">
        <v>83</v>
      </c>
      <c r="AW101" s="12" t="s">
        <v>37</v>
      </c>
      <c r="AX101" s="12" t="s">
        <v>76</v>
      </c>
      <c r="AY101" s="152" t="s">
        <v>201</v>
      </c>
    </row>
    <row r="102" spans="2:65" s="12" customFormat="1">
      <c r="B102" s="150"/>
      <c r="D102" s="151" t="s">
        <v>211</v>
      </c>
      <c r="E102" s="152" t="s">
        <v>3</v>
      </c>
      <c r="F102" s="153" t="s">
        <v>221</v>
      </c>
      <c r="H102" s="152" t="s">
        <v>3</v>
      </c>
      <c r="I102" s="154"/>
      <c r="L102" s="150"/>
      <c r="M102" s="155"/>
      <c r="T102" s="156"/>
      <c r="AT102" s="152" t="s">
        <v>211</v>
      </c>
      <c r="AU102" s="152" t="s">
        <v>85</v>
      </c>
      <c r="AV102" s="12" t="s">
        <v>83</v>
      </c>
      <c r="AW102" s="12" t="s">
        <v>37</v>
      </c>
      <c r="AX102" s="12" t="s">
        <v>76</v>
      </c>
      <c r="AY102" s="152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912</v>
      </c>
      <c r="H103" s="160">
        <v>144.19999999999999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3" customFormat="1">
      <c r="B104" s="157"/>
      <c r="D104" s="151" t="s">
        <v>211</v>
      </c>
      <c r="E104" s="158" t="s">
        <v>3</v>
      </c>
      <c r="F104" s="159" t="s">
        <v>913</v>
      </c>
      <c r="H104" s="160">
        <v>132.6</v>
      </c>
      <c r="I104" s="161"/>
      <c r="L104" s="157"/>
      <c r="M104" s="162"/>
      <c r="T104" s="163"/>
      <c r="AT104" s="158" t="s">
        <v>211</v>
      </c>
      <c r="AU104" s="158" t="s">
        <v>85</v>
      </c>
      <c r="AV104" s="13" t="s">
        <v>85</v>
      </c>
      <c r="AW104" s="13" t="s">
        <v>37</v>
      </c>
      <c r="AX104" s="13" t="s">
        <v>76</v>
      </c>
      <c r="AY104" s="158" t="s">
        <v>201</v>
      </c>
    </row>
    <row r="105" spans="2:65" s="13" customFormat="1">
      <c r="B105" s="157"/>
      <c r="D105" s="151" t="s">
        <v>211</v>
      </c>
      <c r="E105" s="158" t="s">
        <v>3</v>
      </c>
      <c r="F105" s="159" t="s">
        <v>914</v>
      </c>
      <c r="H105" s="160">
        <v>98.8</v>
      </c>
      <c r="I105" s="161"/>
      <c r="L105" s="157"/>
      <c r="M105" s="162"/>
      <c r="T105" s="163"/>
      <c r="AT105" s="158" t="s">
        <v>211</v>
      </c>
      <c r="AU105" s="158" t="s">
        <v>85</v>
      </c>
      <c r="AV105" s="13" t="s">
        <v>85</v>
      </c>
      <c r="AW105" s="13" t="s">
        <v>37</v>
      </c>
      <c r="AX105" s="13" t="s">
        <v>76</v>
      </c>
      <c r="AY105" s="158" t="s">
        <v>201</v>
      </c>
    </row>
    <row r="106" spans="2:65" s="13" customFormat="1">
      <c r="B106" s="157"/>
      <c r="D106" s="151" t="s">
        <v>211</v>
      </c>
      <c r="E106" s="158" t="s">
        <v>3</v>
      </c>
      <c r="F106" s="159" t="s">
        <v>915</v>
      </c>
      <c r="H106" s="160">
        <v>121.4</v>
      </c>
      <c r="I106" s="161"/>
      <c r="L106" s="157"/>
      <c r="M106" s="162"/>
      <c r="T106" s="163"/>
      <c r="AT106" s="158" t="s">
        <v>211</v>
      </c>
      <c r="AU106" s="158" t="s">
        <v>85</v>
      </c>
      <c r="AV106" s="13" t="s">
        <v>85</v>
      </c>
      <c r="AW106" s="13" t="s">
        <v>37</v>
      </c>
      <c r="AX106" s="13" t="s">
        <v>76</v>
      </c>
      <c r="AY106" s="158" t="s">
        <v>201</v>
      </c>
    </row>
    <row r="107" spans="2:65" s="13" customFormat="1">
      <c r="B107" s="157"/>
      <c r="D107" s="151" t="s">
        <v>211</v>
      </c>
      <c r="E107" s="158" t="s">
        <v>3</v>
      </c>
      <c r="F107" s="159" t="s">
        <v>916</v>
      </c>
      <c r="H107" s="160">
        <v>378.2</v>
      </c>
      <c r="I107" s="161"/>
      <c r="L107" s="157"/>
      <c r="M107" s="162"/>
      <c r="T107" s="163"/>
      <c r="AT107" s="158" t="s">
        <v>211</v>
      </c>
      <c r="AU107" s="158" t="s">
        <v>85</v>
      </c>
      <c r="AV107" s="13" t="s">
        <v>85</v>
      </c>
      <c r="AW107" s="13" t="s">
        <v>37</v>
      </c>
      <c r="AX107" s="13" t="s">
        <v>76</v>
      </c>
      <c r="AY107" s="158" t="s">
        <v>201</v>
      </c>
    </row>
    <row r="108" spans="2:65" s="13" customFormat="1">
      <c r="B108" s="157"/>
      <c r="D108" s="151" t="s">
        <v>211</v>
      </c>
      <c r="E108" s="158" t="s">
        <v>3</v>
      </c>
      <c r="F108" s="159" t="s">
        <v>917</v>
      </c>
      <c r="H108" s="160">
        <v>372.6</v>
      </c>
      <c r="I108" s="161"/>
      <c r="L108" s="157"/>
      <c r="M108" s="162"/>
      <c r="T108" s="163"/>
      <c r="AT108" s="158" t="s">
        <v>211</v>
      </c>
      <c r="AU108" s="158" t="s">
        <v>85</v>
      </c>
      <c r="AV108" s="13" t="s">
        <v>85</v>
      </c>
      <c r="AW108" s="13" t="s">
        <v>37</v>
      </c>
      <c r="AX108" s="13" t="s">
        <v>76</v>
      </c>
      <c r="AY108" s="158" t="s">
        <v>201</v>
      </c>
    </row>
    <row r="109" spans="2:65" s="13" customFormat="1">
      <c r="B109" s="157"/>
      <c r="D109" s="151" t="s">
        <v>211</v>
      </c>
      <c r="E109" s="158" t="s">
        <v>3</v>
      </c>
      <c r="F109" s="159" t="s">
        <v>918</v>
      </c>
      <c r="H109" s="160">
        <v>108.9</v>
      </c>
      <c r="I109" s="161"/>
      <c r="L109" s="157"/>
      <c r="M109" s="162"/>
      <c r="T109" s="163"/>
      <c r="AT109" s="158" t="s">
        <v>211</v>
      </c>
      <c r="AU109" s="158" t="s">
        <v>85</v>
      </c>
      <c r="AV109" s="13" t="s">
        <v>85</v>
      </c>
      <c r="AW109" s="13" t="s">
        <v>37</v>
      </c>
      <c r="AX109" s="13" t="s">
        <v>76</v>
      </c>
      <c r="AY109" s="158" t="s">
        <v>201</v>
      </c>
    </row>
    <row r="110" spans="2:65" s="13" customFormat="1">
      <c r="B110" s="157"/>
      <c r="D110" s="151" t="s">
        <v>211</v>
      </c>
      <c r="E110" s="158" t="s">
        <v>3</v>
      </c>
      <c r="F110" s="159" t="s">
        <v>919</v>
      </c>
      <c r="H110" s="160">
        <v>28.7</v>
      </c>
      <c r="I110" s="161"/>
      <c r="L110" s="157"/>
      <c r="M110" s="162"/>
      <c r="T110" s="163"/>
      <c r="AT110" s="158" t="s">
        <v>211</v>
      </c>
      <c r="AU110" s="158" t="s">
        <v>85</v>
      </c>
      <c r="AV110" s="13" t="s">
        <v>85</v>
      </c>
      <c r="AW110" s="13" t="s">
        <v>37</v>
      </c>
      <c r="AX110" s="13" t="s">
        <v>76</v>
      </c>
      <c r="AY110" s="158" t="s">
        <v>201</v>
      </c>
    </row>
    <row r="111" spans="2:65" s="15" customFormat="1">
      <c r="B111" s="171"/>
      <c r="D111" s="151" t="s">
        <v>211</v>
      </c>
      <c r="E111" s="172" t="s">
        <v>3</v>
      </c>
      <c r="F111" s="173" t="s">
        <v>230</v>
      </c>
      <c r="H111" s="174">
        <v>1385.4</v>
      </c>
      <c r="I111" s="175"/>
      <c r="L111" s="171"/>
      <c r="M111" s="176"/>
      <c r="T111" s="177"/>
      <c r="AT111" s="172" t="s">
        <v>211</v>
      </c>
      <c r="AU111" s="172" t="s">
        <v>85</v>
      </c>
      <c r="AV111" s="15" t="s">
        <v>93</v>
      </c>
      <c r="AW111" s="15" t="s">
        <v>37</v>
      </c>
      <c r="AX111" s="15" t="s">
        <v>76</v>
      </c>
      <c r="AY111" s="172" t="s">
        <v>201</v>
      </c>
    </row>
    <row r="112" spans="2:65" s="12" customFormat="1">
      <c r="B112" s="150"/>
      <c r="D112" s="151" t="s">
        <v>211</v>
      </c>
      <c r="E112" s="152" t="s">
        <v>3</v>
      </c>
      <c r="F112" s="153" t="s">
        <v>231</v>
      </c>
      <c r="H112" s="152" t="s">
        <v>3</v>
      </c>
      <c r="I112" s="154"/>
      <c r="L112" s="150"/>
      <c r="M112" s="155"/>
      <c r="T112" s="156"/>
      <c r="AT112" s="152" t="s">
        <v>211</v>
      </c>
      <c r="AU112" s="152" t="s">
        <v>85</v>
      </c>
      <c r="AV112" s="12" t="s">
        <v>83</v>
      </c>
      <c r="AW112" s="12" t="s">
        <v>37</v>
      </c>
      <c r="AX112" s="12" t="s">
        <v>76</v>
      </c>
      <c r="AY112" s="152" t="s">
        <v>201</v>
      </c>
    </row>
    <row r="113" spans="2:65" s="13" customFormat="1">
      <c r="B113" s="157"/>
      <c r="D113" s="151" t="s">
        <v>211</v>
      </c>
      <c r="E113" s="158" t="s">
        <v>3</v>
      </c>
      <c r="F113" s="159" t="s">
        <v>920</v>
      </c>
      <c r="H113" s="160">
        <v>-69.27</v>
      </c>
      <c r="I113" s="161"/>
      <c r="L113" s="157"/>
      <c r="M113" s="162"/>
      <c r="T113" s="163"/>
      <c r="AT113" s="158" t="s">
        <v>211</v>
      </c>
      <c r="AU113" s="158" t="s">
        <v>85</v>
      </c>
      <c r="AV113" s="13" t="s">
        <v>85</v>
      </c>
      <c r="AW113" s="13" t="s">
        <v>37</v>
      </c>
      <c r="AX113" s="13" t="s">
        <v>76</v>
      </c>
      <c r="AY113" s="158" t="s">
        <v>201</v>
      </c>
    </row>
    <row r="114" spans="2:65" s="15" customFormat="1">
      <c r="B114" s="171"/>
      <c r="D114" s="151" t="s">
        <v>211</v>
      </c>
      <c r="E114" s="172" t="s">
        <v>3</v>
      </c>
      <c r="F114" s="173" t="s">
        <v>230</v>
      </c>
      <c r="H114" s="174">
        <v>-69.27</v>
      </c>
      <c r="I114" s="175"/>
      <c r="L114" s="171"/>
      <c r="M114" s="176"/>
      <c r="T114" s="177"/>
      <c r="AT114" s="172" t="s">
        <v>211</v>
      </c>
      <c r="AU114" s="172" t="s">
        <v>85</v>
      </c>
      <c r="AV114" s="15" t="s">
        <v>93</v>
      </c>
      <c r="AW114" s="15" t="s">
        <v>37</v>
      </c>
      <c r="AX114" s="15" t="s">
        <v>76</v>
      </c>
      <c r="AY114" s="172" t="s">
        <v>201</v>
      </c>
    </row>
    <row r="115" spans="2:65" s="14" customFormat="1">
      <c r="B115" s="164"/>
      <c r="D115" s="151" t="s">
        <v>211</v>
      </c>
      <c r="E115" s="165" t="s">
        <v>3</v>
      </c>
      <c r="F115" s="166" t="s">
        <v>214</v>
      </c>
      <c r="H115" s="167">
        <v>1316.13</v>
      </c>
      <c r="I115" s="168"/>
      <c r="L115" s="164"/>
      <c r="M115" s="169"/>
      <c r="T115" s="170"/>
      <c r="AT115" s="165" t="s">
        <v>211</v>
      </c>
      <c r="AU115" s="165" t="s">
        <v>85</v>
      </c>
      <c r="AV115" s="14" t="s">
        <v>207</v>
      </c>
      <c r="AW115" s="14" t="s">
        <v>37</v>
      </c>
      <c r="AX115" s="14" t="s">
        <v>83</v>
      </c>
      <c r="AY115" s="165" t="s">
        <v>201</v>
      </c>
    </row>
    <row r="116" spans="2:65" s="1" customFormat="1" ht="33" customHeight="1">
      <c r="B116" s="132"/>
      <c r="C116" s="133" t="s">
        <v>85</v>
      </c>
      <c r="D116" s="133" t="s">
        <v>202</v>
      </c>
      <c r="E116" s="134" t="s">
        <v>233</v>
      </c>
      <c r="F116" s="135" t="s">
        <v>234</v>
      </c>
      <c r="G116" s="136" t="s">
        <v>217</v>
      </c>
      <c r="H116" s="137">
        <v>69.27</v>
      </c>
      <c r="I116" s="138"/>
      <c r="J116" s="139">
        <f>ROUND(I116*H116,2)</f>
        <v>0</v>
      </c>
      <c r="K116" s="135" t="s">
        <v>206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207</v>
      </c>
      <c r="AT116" s="144" t="s">
        <v>202</v>
      </c>
      <c r="AU116" s="144" t="s">
        <v>85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207</v>
      </c>
      <c r="BM116" s="144" t="s">
        <v>921</v>
      </c>
    </row>
    <row r="117" spans="2:65" s="1" customFormat="1">
      <c r="B117" s="33"/>
      <c r="D117" s="146" t="s">
        <v>209</v>
      </c>
      <c r="F117" s="147" t="s">
        <v>236</v>
      </c>
      <c r="I117" s="148"/>
      <c r="L117" s="33"/>
      <c r="M117" s="149"/>
      <c r="T117" s="53"/>
      <c r="AT117" s="18" t="s">
        <v>209</v>
      </c>
      <c r="AU117" s="18" t="s">
        <v>85</v>
      </c>
    </row>
    <row r="118" spans="2:65" s="12" customFormat="1">
      <c r="B118" s="150"/>
      <c r="D118" s="151" t="s">
        <v>211</v>
      </c>
      <c r="E118" s="152" t="s">
        <v>3</v>
      </c>
      <c r="F118" s="153" t="s">
        <v>237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2" customFormat="1">
      <c r="B119" s="150"/>
      <c r="D119" s="151" t="s">
        <v>211</v>
      </c>
      <c r="E119" s="152" t="s">
        <v>3</v>
      </c>
      <c r="F119" s="153" t="s">
        <v>238</v>
      </c>
      <c r="H119" s="152" t="s">
        <v>3</v>
      </c>
      <c r="I119" s="154"/>
      <c r="L119" s="150"/>
      <c r="M119" s="155"/>
      <c r="T119" s="156"/>
      <c r="AT119" s="152" t="s">
        <v>211</v>
      </c>
      <c r="AU119" s="152" t="s">
        <v>85</v>
      </c>
      <c r="AV119" s="12" t="s">
        <v>83</v>
      </c>
      <c r="AW119" s="12" t="s">
        <v>37</v>
      </c>
      <c r="AX119" s="12" t="s">
        <v>76</v>
      </c>
      <c r="AY119" s="152" t="s">
        <v>201</v>
      </c>
    </row>
    <row r="120" spans="2:65" s="13" customFormat="1">
      <c r="B120" s="157"/>
      <c r="D120" s="151" t="s">
        <v>211</v>
      </c>
      <c r="E120" s="158" t="s">
        <v>3</v>
      </c>
      <c r="F120" s="159" t="s">
        <v>922</v>
      </c>
      <c r="H120" s="160">
        <v>69.27</v>
      </c>
      <c r="I120" s="161"/>
      <c r="L120" s="157"/>
      <c r="M120" s="162"/>
      <c r="T120" s="163"/>
      <c r="AT120" s="158" t="s">
        <v>211</v>
      </c>
      <c r="AU120" s="158" t="s">
        <v>85</v>
      </c>
      <c r="AV120" s="13" t="s">
        <v>85</v>
      </c>
      <c r="AW120" s="13" t="s">
        <v>37</v>
      </c>
      <c r="AX120" s="13" t="s">
        <v>76</v>
      </c>
      <c r="AY120" s="158" t="s">
        <v>201</v>
      </c>
    </row>
    <row r="121" spans="2:65" s="14" customFormat="1">
      <c r="B121" s="164"/>
      <c r="D121" s="151" t="s">
        <v>211</v>
      </c>
      <c r="E121" s="165" t="s">
        <v>3</v>
      </c>
      <c r="F121" s="166" t="s">
        <v>214</v>
      </c>
      <c r="H121" s="167">
        <v>69.27</v>
      </c>
      <c r="I121" s="168"/>
      <c r="L121" s="164"/>
      <c r="M121" s="169"/>
      <c r="T121" s="170"/>
      <c r="AT121" s="165" t="s">
        <v>211</v>
      </c>
      <c r="AU121" s="165" t="s">
        <v>85</v>
      </c>
      <c r="AV121" s="14" t="s">
        <v>207</v>
      </c>
      <c r="AW121" s="14" t="s">
        <v>37</v>
      </c>
      <c r="AX121" s="14" t="s">
        <v>83</v>
      </c>
      <c r="AY121" s="165" t="s">
        <v>201</v>
      </c>
    </row>
    <row r="122" spans="2:65" s="1" customFormat="1" ht="37.9" customHeight="1">
      <c r="B122" s="132"/>
      <c r="C122" s="133" t="s">
        <v>93</v>
      </c>
      <c r="D122" s="133" t="s">
        <v>202</v>
      </c>
      <c r="E122" s="134" t="s">
        <v>248</v>
      </c>
      <c r="F122" s="135" t="s">
        <v>249</v>
      </c>
      <c r="G122" s="136" t="s">
        <v>217</v>
      </c>
      <c r="H122" s="137">
        <v>1890.33</v>
      </c>
      <c r="I122" s="138"/>
      <c r="J122" s="139">
        <f>ROUND(I122*H122,2)</f>
        <v>0</v>
      </c>
      <c r="K122" s="135" t="s">
        <v>206</v>
      </c>
      <c r="L122" s="33"/>
      <c r="M122" s="140" t="s">
        <v>3</v>
      </c>
      <c r="N122" s="141" t="s">
        <v>47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207</v>
      </c>
      <c r="AT122" s="144" t="s">
        <v>202</v>
      </c>
      <c r="AU122" s="144" t="s">
        <v>85</v>
      </c>
      <c r="AY122" s="18" t="s">
        <v>201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83</v>
      </c>
      <c r="BK122" s="145">
        <f>ROUND(I122*H122,2)</f>
        <v>0</v>
      </c>
      <c r="BL122" s="18" t="s">
        <v>207</v>
      </c>
      <c r="BM122" s="144" t="s">
        <v>923</v>
      </c>
    </row>
    <row r="123" spans="2:65" s="1" customFormat="1">
      <c r="B123" s="33"/>
      <c r="D123" s="146" t="s">
        <v>209</v>
      </c>
      <c r="F123" s="147" t="s">
        <v>251</v>
      </c>
      <c r="I123" s="148"/>
      <c r="L123" s="33"/>
      <c r="M123" s="149"/>
      <c r="T123" s="53"/>
      <c r="AT123" s="18" t="s">
        <v>209</v>
      </c>
      <c r="AU123" s="18" t="s">
        <v>85</v>
      </c>
    </row>
    <row r="124" spans="2:65" s="12" customFormat="1">
      <c r="B124" s="150"/>
      <c r="D124" s="151" t="s">
        <v>211</v>
      </c>
      <c r="E124" s="152" t="s">
        <v>3</v>
      </c>
      <c r="F124" s="153" t="s">
        <v>252</v>
      </c>
      <c r="H124" s="152" t="s">
        <v>3</v>
      </c>
      <c r="I124" s="154"/>
      <c r="L124" s="150"/>
      <c r="M124" s="155"/>
      <c r="T124" s="156"/>
      <c r="AT124" s="152" t="s">
        <v>211</v>
      </c>
      <c r="AU124" s="152" t="s">
        <v>85</v>
      </c>
      <c r="AV124" s="12" t="s">
        <v>83</v>
      </c>
      <c r="AW124" s="12" t="s">
        <v>37</v>
      </c>
      <c r="AX124" s="12" t="s">
        <v>76</v>
      </c>
      <c r="AY124" s="152" t="s">
        <v>201</v>
      </c>
    </row>
    <row r="125" spans="2:65" s="12" customFormat="1">
      <c r="B125" s="150"/>
      <c r="D125" s="151" t="s">
        <v>211</v>
      </c>
      <c r="E125" s="152" t="s">
        <v>3</v>
      </c>
      <c r="F125" s="153" t="s">
        <v>253</v>
      </c>
      <c r="H125" s="152" t="s">
        <v>3</v>
      </c>
      <c r="I125" s="154"/>
      <c r="L125" s="150"/>
      <c r="M125" s="155"/>
      <c r="T125" s="156"/>
      <c r="AT125" s="152" t="s">
        <v>211</v>
      </c>
      <c r="AU125" s="152" t="s">
        <v>85</v>
      </c>
      <c r="AV125" s="12" t="s">
        <v>83</v>
      </c>
      <c r="AW125" s="12" t="s">
        <v>37</v>
      </c>
      <c r="AX125" s="12" t="s">
        <v>76</v>
      </c>
      <c r="AY125" s="152" t="s">
        <v>201</v>
      </c>
    </row>
    <row r="126" spans="2:65" s="13" customFormat="1">
      <c r="B126" s="157"/>
      <c r="D126" s="151" t="s">
        <v>211</v>
      </c>
      <c r="E126" s="158" t="s">
        <v>3</v>
      </c>
      <c r="F126" s="159" t="s">
        <v>924</v>
      </c>
      <c r="H126" s="160">
        <v>1316.13</v>
      </c>
      <c r="I126" s="161"/>
      <c r="L126" s="157"/>
      <c r="M126" s="162"/>
      <c r="T126" s="163"/>
      <c r="AT126" s="158" t="s">
        <v>211</v>
      </c>
      <c r="AU126" s="158" t="s">
        <v>85</v>
      </c>
      <c r="AV126" s="13" t="s">
        <v>85</v>
      </c>
      <c r="AW126" s="13" t="s">
        <v>37</v>
      </c>
      <c r="AX126" s="13" t="s">
        <v>76</v>
      </c>
      <c r="AY126" s="158" t="s">
        <v>201</v>
      </c>
    </row>
    <row r="127" spans="2:65" s="12" customFormat="1">
      <c r="B127" s="150"/>
      <c r="D127" s="151" t="s">
        <v>211</v>
      </c>
      <c r="E127" s="152" t="s">
        <v>3</v>
      </c>
      <c r="F127" s="153" t="s">
        <v>255</v>
      </c>
      <c r="H127" s="152" t="s">
        <v>3</v>
      </c>
      <c r="I127" s="154"/>
      <c r="L127" s="150"/>
      <c r="M127" s="155"/>
      <c r="T127" s="156"/>
      <c r="AT127" s="152" t="s">
        <v>211</v>
      </c>
      <c r="AU127" s="152" t="s">
        <v>85</v>
      </c>
      <c r="AV127" s="12" t="s">
        <v>83</v>
      </c>
      <c r="AW127" s="12" t="s">
        <v>37</v>
      </c>
      <c r="AX127" s="12" t="s">
        <v>76</v>
      </c>
      <c r="AY127" s="152" t="s">
        <v>201</v>
      </c>
    </row>
    <row r="128" spans="2:65" s="13" customFormat="1">
      <c r="B128" s="157"/>
      <c r="D128" s="151" t="s">
        <v>211</v>
      </c>
      <c r="E128" s="158" t="s">
        <v>3</v>
      </c>
      <c r="F128" s="159" t="s">
        <v>925</v>
      </c>
      <c r="H128" s="160">
        <v>574.20000000000005</v>
      </c>
      <c r="I128" s="161"/>
      <c r="L128" s="157"/>
      <c r="M128" s="162"/>
      <c r="T128" s="163"/>
      <c r="AT128" s="158" t="s">
        <v>211</v>
      </c>
      <c r="AU128" s="158" t="s">
        <v>85</v>
      </c>
      <c r="AV128" s="13" t="s">
        <v>85</v>
      </c>
      <c r="AW128" s="13" t="s">
        <v>37</v>
      </c>
      <c r="AX128" s="13" t="s">
        <v>76</v>
      </c>
      <c r="AY128" s="158" t="s">
        <v>201</v>
      </c>
    </row>
    <row r="129" spans="2:65" s="14" customFormat="1">
      <c r="B129" s="164"/>
      <c r="D129" s="151" t="s">
        <v>211</v>
      </c>
      <c r="E129" s="165" t="s">
        <v>3</v>
      </c>
      <c r="F129" s="166" t="s">
        <v>214</v>
      </c>
      <c r="H129" s="167">
        <v>1890.33</v>
      </c>
      <c r="I129" s="168"/>
      <c r="L129" s="164"/>
      <c r="M129" s="169"/>
      <c r="T129" s="170"/>
      <c r="AT129" s="165" t="s">
        <v>211</v>
      </c>
      <c r="AU129" s="165" t="s">
        <v>85</v>
      </c>
      <c r="AV129" s="14" t="s">
        <v>207</v>
      </c>
      <c r="AW129" s="14" t="s">
        <v>37</v>
      </c>
      <c r="AX129" s="14" t="s">
        <v>83</v>
      </c>
      <c r="AY129" s="165" t="s">
        <v>201</v>
      </c>
    </row>
    <row r="130" spans="2:65" s="1" customFormat="1" ht="24.2" customHeight="1">
      <c r="B130" s="132"/>
      <c r="C130" s="133" t="s">
        <v>207</v>
      </c>
      <c r="D130" s="133" t="s">
        <v>202</v>
      </c>
      <c r="E130" s="134" t="s">
        <v>258</v>
      </c>
      <c r="F130" s="135" t="s">
        <v>259</v>
      </c>
      <c r="G130" s="136" t="s">
        <v>217</v>
      </c>
      <c r="H130" s="137">
        <v>574.20000000000005</v>
      </c>
      <c r="I130" s="138"/>
      <c r="J130" s="139">
        <f>ROUND(I130*H130,2)</f>
        <v>0</v>
      </c>
      <c r="K130" s="135" t="s">
        <v>206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85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926</v>
      </c>
    </row>
    <row r="131" spans="2:65" s="1" customFormat="1">
      <c r="B131" s="33"/>
      <c r="D131" s="146" t="s">
        <v>209</v>
      </c>
      <c r="F131" s="147" t="s">
        <v>261</v>
      </c>
      <c r="I131" s="148"/>
      <c r="L131" s="33"/>
      <c r="M131" s="149"/>
      <c r="T131" s="53"/>
      <c r="AT131" s="18" t="s">
        <v>209</v>
      </c>
      <c r="AU131" s="18" t="s">
        <v>85</v>
      </c>
    </row>
    <row r="132" spans="2:65" s="12" customFormat="1">
      <c r="B132" s="150"/>
      <c r="D132" s="151" t="s">
        <v>211</v>
      </c>
      <c r="E132" s="152" t="s">
        <v>3</v>
      </c>
      <c r="F132" s="153" t="s">
        <v>262</v>
      </c>
      <c r="H132" s="152" t="s">
        <v>3</v>
      </c>
      <c r="I132" s="154"/>
      <c r="L132" s="150"/>
      <c r="M132" s="155"/>
      <c r="T132" s="156"/>
      <c r="AT132" s="152" t="s">
        <v>211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201</v>
      </c>
    </row>
    <row r="133" spans="2:65" s="13" customFormat="1">
      <c r="B133" s="157"/>
      <c r="D133" s="151" t="s">
        <v>211</v>
      </c>
      <c r="E133" s="158" t="s">
        <v>3</v>
      </c>
      <c r="F133" s="159" t="s">
        <v>925</v>
      </c>
      <c r="H133" s="160">
        <v>574.20000000000005</v>
      </c>
      <c r="I133" s="161"/>
      <c r="L133" s="157"/>
      <c r="M133" s="162"/>
      <c r="T133" s="163"/>
      <c r="AT133" s="158" t="s">
        <v>211</v>
      </c>
      <c r="AU133" s="158" t="s">
        <v>85</v>
      </c>
      <c r="AV133" s="13" t="s">
        <v>85</v>
      </c>
      <c r="AW133" s="13" t="s">
        <v>37</v>
      </c>
      <c r="AX133" s="13" t="s">
        <v>76</v>
      </c>
      <c r="AY133" s="158" t="s">
        <v>201</v>
      </c>
    </row>
    <row r="134" spans="2:65" s="14" customFormat="1">
      <c r="B134" s="164"/>
      <c r="D134" s="151" t="s">
        <v>211</v>
      </c>
      <c r="E134" s="165" t="s">
        <v>3</v>
      </c>
      <c r="F134" s="166" t="s">
        <v>214</v>
      </c>
      <c r="H134" s="167">
        <v>574.20000000000005</v>
      </c>
      <c r="I134" s="168"/>
      <c r="L134" s="164"/>
      <c r="M134" s="169"/>
      <c r="T134" s="170"/>
      <c r="AT134" s="165" t="s">
        <v>211</v>
      </c>
      <c r="AU134" s="165" t="s">
        <v>85</v>
      </c>
      <c r="AV134" s="14" t="s">
        <v>207</v>
      </c>
      <c r="AW134" s="14" t="s">
        <v>37</v>
      </c>
      <c r="AX134" s="14" t="s">
        <v>83</v>
      </c>
      <c r="AY134" s="165" t="s">
        <v>201</v>
      </c>
    </row>
    <row r="135" spans="2:65" s="1" customFormat="1" ht="33" customHeight="1">
      <c r="B135" s="132"/>
      <c r="C135" s="133" t="s">
        <v>247</v>
      </c>
      <c r="D135" s="133" t="s">
        <v>202</v>
      </c>
      <c r="E135" s="134" t="s">
        <v>264</v>
      </c>
      <c r="F135" s="135" t="s">
        <v>265</v>
      </c>
      <c r="G135" s="136" t="s">
        <v>217</v>
      </c>
      <c r="H135" s="137">
        <v>851.95500000000004</v>
      </c>
      <c r="I135" s="138"/>
      <c r="J135" s="139">
        <f>ROUND(I135*H135,2)</f>
        <v>0</v>
      </c>
      <c r="K135" s="135" t="s">
        <v>206</v>
      </c>
      <c r="L135" s="33"/>
      <c r="M135" s="140" t="s">
        <v>3</v>
      </c>
      <c r="N135" s="141" t="s">
        <v>47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207</v>
      </c>
      <c r="AT135" s="144" t="s">
        <v>202</v>
      </c>
      <c r="AU135" s="144" t="s">
        <v>85</v>
      </c>
      <c r="AY135" s="18" t="s">
        <v>201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83</v>
      </c>
      <c r="BK135" s="145">
        <f>ROUND(I135*H135,2)</f>
        <v>0</v>
      </c>
      <c r="BL135" s="18" t="s">
        <v>207</v>
      </c>
      <c r="BM135" s="144" t="s">
        <v>927</v>
      </c>
    </row>
    <row r="136" spans="2:65" s="1" customFormat="1">
      <c r="B136" s="33"/>
      <c r="D136" s="146" t="s">
        <v>209</v>
      </c>
      <c r="F136" s="147" t="s">
        <v>267</v>
      </c>
      <c r="I136" s="148"/>
      <c r="L136" s="33"/>
      <c r="M136" s="149"/>
      <c r="T136" s="53"/>
      <c r="AT136" s="18" t="s">
        <v>209</v>
      </c>
      <c r="AU136" s="18" t="s">
        <v>85</v>
      </c>
    </row>
    <row r="137" spans="2:65" s="12" customFormat="1">
      <c r="B137" s="150"/>
      <c r="D137" s="151" t="s">
        <v>211</v>
      </c>
      <c r="E137" s="152" t="s">
        <v>3</v>
      </c>
      <c r="F137" s="153" t="s">
        <v>268</v>
      </c>
      <c r="H137" s="152" t="s">
        <v>3</v>
      </c>
      <c r="I137" s="154"/>
      <c r="L137" s="150"/>
      <c r="M137" s="155"/>
      <c r="T137" s="156"/>
      <c r="AT137" s="152" t="s">
        <v>211</v>
      </c>
      <c r="AU137" s="152" t="s">
        <v>85</v>
      </c>
      <c r="AV137" s="12" t="s">
        <v>83</v>
      </c>
      <c r="AW137" s="12" t="s">
        <v>37</v>
      </c>
      <c r="AX137" s="12" t="s">
        <v>76</v>
      </c>
      <c r="AY137" s="152" t="s">
        <v>201</v>
      </c>
    </row>
    <row r="138" spans="2:65" s="12" customFormat="1">
      <c r="B138" s="150"/>
      <c r="D138" s="151" t="s">
        <v>211</v>
      </c>
      <c r="E138" s="152" t="s">
        <v>3</v>
      </c>
      <c r="F138" s="153" t="s">
        <v>269</v>
      </c>
      <c r="H138" s="152" t="s">
        <v>3</v>
      </c>
      <c r="I138" s="154"/>
      <c r="L138" s="150"/>
      <c r="M138" s="155"/>
      <c r="T138" s="156"/>
      <c r="AT138" s="152" t="s">
        <v>211</v>
      </c>
      <c r="AU138" s="152" t="s">
        <v>85</v>
      </c>
      <c r="AV138" s="12" t="s">
        <v>83</v>
      </c>
      <c r="AW138" s="12" t="s">
        <v>37</v>
      </c>
      <c r="AX138" s="12" t="s">
        <v>76</v>
      </c>
      <c r="AY138" s="152" t="s">
        <v>201</v>
      </c>
    </row>
    <row r="139" spans="2:65" s="13" customFormat="1">
      <c r="B139" s="157"/>
      <c r="D139" s="151" t="s">
        <v>211</v>
      </c>
      <c r="E139" s="158" t="s">
        <v>3</v>
      </c>
      <c r="F139" s="159" t="s">
        <v>928</v>
      </c>
      <c r="H139" s="160">
        <v>851.95500000000004</v>
      </c>
      <c r="I139" s="161"/>
      <c r="L139" s="157"/>
      <c r="M139" s="162"/>
      <c r="T139" s="163"/>
      <c r="AT139" s="158" t="s">
        <v>211</v>
      </c>
      <c r="AU139" s="158" t="s">
        <v>85</v>
      </c>
      <c r="AV139" s="13" t="s">
        <v>85</v>
      </c>
      <c r="AW139" s="13" t="s">
        <v>37</v>
      </c>
      <c r="AX139" s="13" t="s">
        <v>76</v>
      </c>
      <c r="AY139" s="158" t="s">
        <v>201</v>
      </c>
    </row>
    <row r="140" spans="2:65" s="14" customFormat="1">
      <c r="B140" s="164"/>
      <c r="D140" s="151" t="s">
        <v>211</v>
      </c>
      <c r="E140" s="165" t="s">
        <v>3</v>
      </c>
      <c r="F140" s="166" t="s">
        <v>214</v>
      </c>
      <c r="H140" s="167">
        <v>851.95500000000004</v>
      </c>
      <c r="I140" s="168"/>
      <c r="L140" s="164"/>
      <c r="M140" s="169"/>
      <c r="T140" s="170"/>
      <c r="AT140" s="165" t="s">
        <v>211</v>
      </c>
      <c r="AU140" s="165" t="s">
        <v>85</v>
      </c>
      <c r="AV140" s="14" t="s">
        <v>207</v>
      </c>
      <c r="AW140" s="14" t="s">
        <v>37</v>
      </c>
      <c r="AX140" s="14" t="s">
        <v>83</v>
      </c>
      <c r="AY140" s="165" t="s">
        <v>201</v>
      </c>
    </row>
    <row r="141" spans="2:65" s="1" customFormat="1" ht="16.5" customHeight="1">
      <c r="B141" s="132"/>
      <c r="C141" s="178" t="s">
        <v>257</v>
      </c>
      <c r="D141" s="178" t="s">
        <v>272</v>
      </c>
      <c r="E141" s="179" t="s">
        <v>273</v>
      </c>
      <c r="F141" s="180" t="s">
        <v>274</v>
      </c>
      <c r="G141" s="181" t="s">
        <v>275</v>
      </c>
      <c r="H141" s="182">
        <v>1499.441</v>
      </c>
      <c r="I141" s="183"/>
      <c r="J141" s="184">
        <f>ROUND(I141*H141,2)</f>
        <v>0</v>
      </c>
      <c r="K141" s="180" t="s">
        <v>276</v>
      </c>
      <c r="L141" s="185"/>
      <c r="M141" s="186" t="s">
        <v>3</v>
      </c>
      <c r="N141" s="187" t="s">
        <v>47</v>
      </c>
      <c r="P141" s="142">
        <f>O141*H141</f>
        <v>0</v>
      </c>
      <c r="Q141" s="142">
        <v>1</v>
      </c>
      <c r="R141" s="142">
        <f>Q141*H141</f>
        <v>1499.441</v>
      </c>
      <c r="S141" s="142">
        <v>0</v>
      </c>
      <c r="T141" s="143">
        <f>S141*H141</f>
        <v>0</v>
      </c>
      <c r="AR141" s="144" t="s">
        <v>271</v>
      </c>
      <c r="AT141" s="144" t="s">
        <v>272</v>
      </c>
      <c r="AU141" s="144" t="s">
        <v>85</v>
      </c>
      <c r="AY141" s="18" t="s">
        <v>201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83</v>
      </c>
      <c r="BK141" s="145">
        <f>ROUND(I141*H141,2)</f>
        <v>0</v>
      </c>
      <c r="BL141" s="18" t="s">
        <v>207</v>
      </c>
      <c r="BM141" s="144" t="s">
        <v>929</v>
      </c>
    </row>
    <row r="142" spans="2:65" s="1" customFormat="1" ht="29.25">
      <c r="B142" s="33"/>
      <c r="D142" s="151" t="s">
        <v>278</v>
      </c>
      <c r="F142" s="188" t="s">
        <v>279</v>
      </c>
      <c r="I142" s="148"/>
      <c r="L142" s="33"/>
      <c r="M142" s="149"/>
      <c r="T142" s="53"/>
      <c r="AT142" s="18" t="s">
        <v>278</v>
      </c>
      <c r="AU142" s="18" t="s">
        <v>85</v>
      </c>
    </row>
    <row r="143" spans="2:65" s="12" customFormat="1">
      <c r="B143" s="150"/>
      <c r="D143" s="151" t="s">
        <v>211</v>
      </c>
      <c r="E143" s="152" t="s">
        <v>3</v>
      </c>
      <c r="F143" s="153" t="s">
        <v>280</v>
      </c>
      <c r="H143" s="152" t="s">
        <v>3</v>
      </c>
      <c r="I143" s="154"/>
      <c r="L143" s="150"/>
      <c r="M143" s="155"/>
      <c r="T143" s="156"/>
      <c r="AT143" s="152" t="s">
        <v>211</v>
      </c>
      <c r="AU143" s="152" t="s">
        <v>85</v>
      </c>
      <c r="AV143" s="12" t="s">
        <v>83</v>
      </c>
      <c r="AW143" s="12" t="s">
        <v>37</v>
      </c>
      <c r="AX143" s="12" t="s">
        <v>76</v>
      </c>
      <c r="AY143" s="152" t="s">
        <v>201</v>
      </c>
    </row>
    <row r="144" spans="2:65" s="13" customFormat="1">
      <c r="B144" s="157"/>
      <c r="D144" s="151" t="s">
        <v>211</v>
      </c>
      <c r="E144" s="158" t="s">
        <v>3</v>
      </c>
      <c r="F144" s="159" t="s">
        <v>930</v>
      </c>
      <c r="H144" s="160">
        <v>1499.441</v>
      </c>
      <c r="I144" s="161"/>
      <c r="L144" s="157"/>
      <c r="M144" s="162"/>
      <c r="T144" s="163"/>
      <c r="AT144" s="158" t="s">
        <v>211</v>
      </c>
      <c r="AU144" s="158" t="s">
        <v>85</v>
      </c>
      <c r="AV144" s="13" t="s">
        <v>85</v>
      </c>
      <c r="AW144" s="13" t="s">
        <v>37</v>
      </c>
      <c r="AX144" s="13" t="s">
        <v>76</v>
      </c>
      <c r="AY144" s="158" t="s">
        <v>201</v>
      </c>
    </row>
    <row r="145" spans="2:65" s="14" customFormat="1">
      <c r="B145" s="164"/>
      <c r="D145" s="151" t="s">
        <v>211</v>
      </c>
      <c r="E145" s="165" t="s">
        <v>3</v>
      </c>
      <c r="F145" s="166" t="s">
        <v>214</v>
      </c>
      <c r="H145" s="167">
        <v>1499.441</v>
      </c>
      <c r="I145" s="168"/>
      <c r="L145" s="164"/>
      <c r="M145" s="169"/>
      <c r="T145" s="170"/>
      <c r="AT145" s="165" t="s">
        <v>211</v>
      </c>
      <c r="AU145" s="165" t="s">
        <v>85</v>
      </c>
      <c r="AV145" s="14" t="s">
        <v>207</v>
      </c>
      <c r="AW145" s="14" t="s">
        <v>37</v>
      </c>
      <c r="AX145" s="14" t="s">
        <v>83</v>
      </c>
      <c r="AY145" s="165" t="s">
        <v>201</v>
      </c>
    </row>
    <row r="146" spans="2:65" s="1" customFormat="1" ht="33" customHeight="1">
      <c r="B146" s="132"/>
      <c r="C146" s="133" t="s">
        <v>263</v>
      </c>
      <c r="D146" s="133" t="s">
        <v>202</v>
      </c>
      <c r="E146" s="134" t="s">
        <v>283</v>
      </c>
      <c r="F146" s="135" t="s">
        <v>284</v>
      </c>
      <c r="G146" s="136" t="s">
        <v>217</v>
      </c>
      <c r="H146" s="137">
        <v>574.20000000000005</v>
      </c>
      <c r="I146" s="138"/>
      <c r="J146" s="139">
        <f>ROUND(I146*H146,2)</f>
        <v>0</v>
      </c>
      <c r="K146" s="135" t="s">
        <v>206</v>
      </c>
      <c r="L146" s="33"/>
      <c r="M146" s="140" t="s">
        <v>3</v>
      </c>
      <c r="N146" s="141" t="s">
        <v>47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207</v>
      </c>
      <c r="AT146" s="144" t="s">
        <v>202</v>
      </c>
      <c r="AU146" s="144" t="s">
        <v>85</v>
      </c>
      <c r="AY146" s="18" t="s">
        <v>201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83</v>
      </c>
      <c r="BK146" s="145">
        <f>ROUND(I146*H146,2)</f>
        <v>0</v>
      </c>
      <c r="BL146" s="18" t="s">
        <v>207</v>
      </c>
      <c r="BM146" s="144" t="s">
        <v>931</v>
      </c>
    </row>
    <row r="147" spans="2:65" s="1" customFormat="1">
      <c r="B147" s="33"/>
      <c r="D147" s="146" t="s">
        <v>209</v>
      </c>
      <c r="F147" s="147" t="s">
        <v>286</v>
      </c>
      <c r="I147" s="148"/>
      <c r="L147" s="33"/>
      <c r="M147" s="149"/>
      <c r="T147" s="53"/>
      <c r="AT147" s="18" t="s">
        <v>209</v>
      </c>
      <c r="AU147" s="18" t="s">
        <v>85</v>
      </c>
    </row>
    <row r="148" spans="2:65" s="12" customFormat="1">
      <c r="B148" s="150"/>
      <c r="D148" s="151" t="s">
        <v>211</v>
      </c>
      <c r="E148" s="152" t="s">
        <v>3</v>
      </c>
      <c r="F148" s="153" t="s">
        <v>287</v>
      </c>
      <c r="H148" s="152" t="s">
        <v>3</v>
      </c>
      <c r="I148" s="154"/>
      <c r="L148" s="150"/>
      <c r="M148" s="155"/>
      <c r="T148" s="156"/>
      <c r="AT148" s="152" t="s">
        <v>211</v>
      </c>
      <c r="AU148" s="152" t="s">
        <v>85</v>
      </c>
      <c r="AV148" s="12" t="s">
        <v>83</v>
      </c>
      <c r="AW148" s="12" t="s">
        <v>37</v>
      </c>
      <c r="AX148" s="12" t="s">
        <v>76</v>
      </c>
      <c r="AY148" s="152" t="s">
        <v>201</v>
      </c>
    </row>
    <row r="149" spans="2:65" s="12" customFormat="1">
      <c r="B149" s="150"/>
      <c r="D149" s="151" t="s">
        <v>211</v>
      </c>
      <c r="E149" s="152" t="s">
        <v>3</v>
      </c>
      <c r="F149" s="153" t="s">
        <v>288</v>
      </c>
      <c r="H149" s="152" t="s">
        <v>3</v>
      </c>
      <c r="I149" s="154"/>
      <c r="L149" s="150"/>
      <c r="M149" s="155"/>
      <c r="T149" s="156"/>
      <c r="AT149" s="152" t="s">
        <v>211</v>
      </c>
      <c r="AU149" s="152" t="s">
        <v>85</v>
      </c>
      <c r="AV149" s="12" t="s">
        <v>83</v>
      </c>
      <c r="AW149" s="12" t="s">
        <v>37</v>
      </c>
      <c r="AX149" s="12" t="s">
        <v>76</v>
      </c>
      <c r="AY149" s="152" t="s">
        <v>201</v>
      </c>
    </row>
    <row r="150" spans="2:65" s="12" customFormat="1">
      <c r="B150" s="150"/>
      <c r="D150" s="151" t="s">
        <v>211</v>
      </c>
      <c r="E150" s="152" t="s">
        <v>3</v>
      </c>
      <c r="F150" s="153" t="s">
        <v>289</v>
      </c>
      <c r="H150" s="152" t="s">
        <v>3</v>
      </c>
      <c r="I150" s="154"/>
      <c r="L150" s="150"/>
      <c r="M150" s="155"/>
      <c r="T150" s="156"/>
      <c r="AT150" s="152" t="s">
        <v>211</v>
      </c>
      <c r="AU150" s="152" t="s">
        <v>85</v>
      </c>
      <c r="AV150" s="12" t="s">
        <v>83</v>
      </c>
      <c r="AW150" s="12" t="s">
        <v>37</v>
      </c>
      <c r="AX150" s="12" t="s">
        <v>76</v>
      </c>
      <c r="AY150" s="152" t="s">
        <v>201</v>
      </c>
    </row>
    <row r="151" spans="2:65" s="12" customFormat="1">
      <c r="B151" s="150"/>
      <c r="D151" s="151" t="s">
        <v>211</v>
      </c>
      <c r="E151" s="152" t="s">
        <v>3</v>
      </c>
      <c r="F151" s="153" t="s">
        <v>290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3" customFormat="1">
      <c r="B152" s="157"/>
      <c r="D152" s="151" t="s">
        <v>211</v>
      </c>
      <c r="E152" s="158" t="s">
        <v>3</v>
      </c>
      <c r="F152" s="159" t="s">
        <v>932</v>
      </c>
      <c r="H152" s="160">
        <v>42.4</v>
      </c>
      <c r="I152" s="161"/>
      <c r="L152" s="157"/>
      <c r="M152" s="162"/>
      <c r="T152" s="163"/>
      <c r="AT152" s="158" t="s">
        <v>211</v>
      </c>
      <c r="AU152" s="158" t="s">
        <v>85</v>
      </c>
      <c r="AV152" s="13" t="s">
        <v>85</v>
      </c>
      <c r="AW152" s="13" t="s">
        <v>37</v>
      </c>
      <c r="AX152" s="13" t="s">
        <v>76</v>
      </c>
      <c r="AY152" s="158" t="s">
        <v>201</v>
      </c>
    </row>
    <row r="153" spans="2:65" s="13" customFormat="1">
      <c r="B153" s="157"/>
      <c r="D153" s="151" t="s">
        <v>211</v>
      </c>
      <c r="E153" s="158" t="s">
        <v>3</v>
      </c>
      <c r="F153" s="159" t="s">
        <v>933</v>
      </c>
      <c r="H153" s="160">
        <v>244.2</v>
      </c>
      <c r="I153" s="161"/>
      <c r="L153" s="157"/>
      <c r="M153" s="162"/>
      <c r="T153" s="163"/>
      <c r="AT153" s="158" t="s">
        <v>211</v>
      </c>
      <c r="AU153" s="158" t="s">
        <v>85</v>
      </c>
      <c r="AV153" s="13" t="s">
        <v>85</v>
      </c>
      <c r="AW153" s="13" t="s">
        <v>37</v>
      </c>
      <c r="AX153" s="13" t="s">
        <v>76</v>
      </c>
      <c r="AY153" s="158" t="s">
        <v>201</v>
      </c>
    </row>
    <row r="154" spans="2:65" s="13" customFormat="1">
      <c r="B154" s="157"/>
      <c r="D154" s="151" t="s">
        <v>211</v>
      </c>
      <c r="E154" s="158" t="s">
        <v>3</v>
      </c>
      <c r="F154" s="159" t="s">
        <v>934</v>
      </c>
      <c r="H154" s="160">
        <v>228.6</v>
      </c>
      <c r="I154" s="161"/>
      <c r="L154" s="157"/>
      <c r="M154" s="162"/>
      <c r="T154" s="163"/>
      <c r="AT154" s="158" t="s">
        <v>211</v>
      </c>
      <c r="AU154" s="158" t="s">
        <v>85</v>
      </c>
      <c r="AV154" s="13" t="s">
        <v>85</v>
      </c>
      <c r="AW154" s="13" t="s">
        <v>37</v>
      </c>
      <c r="AX154" s="13" t="s">
        <v>76</v>
      </c>
      <c r="AY154" s="158" t="s">
        <v>201</v>
      </c>
    </row>
    <row r="155" spans="2:65" s="13" customFormat="1">
      <c r="B155" s="157"/>
      <c r="D155" s="151" t="s">
        <v>211</v>
      </c>
      <c r="E155" s="158" t="s">
        <v>3</v>
      </c>
      <c r="F155" s="159" t="s">
        <v>935</v>
      </c>
      <c r="H155" s="160">
        <v>26.6</v>
      </c>
      <c r="I155" s="161"/>
      <c r="L155" s="157"/>
      <c r="M155" s="162"/>
      <c r="T155" s="163"/>
      <c r="AT155" s="158" t="s">
        <v>211</v>
      </c>
      <c r="AU155" s="158" t="s">
        <v>85</v>
      </c>
      <c r="AV155" s="13" t="s">
        <v>85</v>
      </c>
      <c r="AW155" s="13" t="s">
        <v>37</v>
      </c>
      <c r="AX155" s="13" t="s">
        <v>76</v>
      </c>
      <c r="AY155" s="158" t="s">
        <v>201</v>
      </c>
    </row>
    <row r="156" spans="2:65" s="13" customFormat="1">
      <c r="B156" s="157"/>
      <c r="D156" s="151" t="s">
        <v>211</v>
      </c>
      <c r="E156" s="158" t="s">
        <v>3</v>
      </c>
      <c r="F156" s="159" t="s">
        <v>936</v>
      </c>
      <c r="H156" s="160">
        <v>16.899999999999999</v>
      </c>
      <c r="I156" s="161"/>
      <c r="L156" s="157"/>
      <c r="M156" s="162"/>
      <c r="T156" s="163"/>
      <c r="AT156" s="158" t="s">
        <v>211</v>
      </c>
      <c r="AU156" s="158" t="s">
        <v>85</v>
      </c>
      <c r="AV156" s="13" t="s">
        <v>85</v>
      </c>
      <c r="AW156" s="13" t="s">
        <v>37</v>
      </c>
      <c r="AX156" s="13" t="s">
        <v>76</v>
      </c>
      <c r="AY156" s="158" t="s">
        <v>201</v>
      </c>
    </row>
    <row r="157" spans="2:65" s="13" customFormat="1">
      <c r="B157" s="157"/>
      <c r="D157" s="151" t="s">
        <v>211</v>
      </c>
      <c r="E157" s="158" t="s">
        <v>3</v>
      </c>
      <c r="F157" s="159" t="s">
        <v>937</v>
      </c>
      <c r="H157" s="160">
        <v>15.5</v>
      </c>
      <c r="I157" s="161"/>
      <c r="L157" s="157"/>
      <c r="M157" s="162"/>
      <c r="T157" s="163"/>
      <c r="AT157" s="158" t="s">
        <v>211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201</v>
      </c>
    </row>
    <row r="158" spans="2:65" s="14" customFormat="1">
      <c r="B158" s="164"/>
      <c r="D158" s="151" t="s">
        <v>211</v>
      </c>
      <c r="E158" s="165" t="s">
        <v>3</v>
      </c>
      <c r="F158" s="166" t="s">
        <v>214</v>
      </c>
      <c r="H158" s="167">
        <v>574.20000000000005</v>
      </c>
      <c r="I158" s="168"/>
      <c r="L158" s="164"/>
      <c r="M158" s="169"/>
      <c r="T158" s="170"/>
      <c r="AT158" s="165" t="s">
        <v>211</v>
      </c>
      <c r="AU158" s="165" t="s">
        <v>85</v>
      </c>
      <c r="AV158" s="14" t="s">
        <v>207</v>
      </c>
      <c r="AW158" s="14" t="s">
        <v>37</v>
      </c>
      <c r="AX158" s="14" t="s">
        <v>83</v>
      </c>
      <c r="AY158" s="165" t="s">
        <v>201</v>
      </c>
    </row>
    <row r="159" spans="2:65" s="1" customFormat="1" ht="24.2" customHeight="1">
      <c r="B159" s="132"/>
      <c r="C159" s="133" t="s">
        <v>271</v>
      </c>
      <c r="D159" s="133" t="s">
        <v>202</v>
      </c>
      <c r="E159" s="134" t="s">
        <v>293</v>
      </c>
      <c r="F159" s="135" t="s">
        <v>294</v>
      </c>
      <c r="G159" s="136" t="s">
        <v>217</v>
      </c>
      <c r="H159" s="137">
        <v>1316.13</v>
      </c>
      <c r="I159" s="138"/>
      <c r="J159" s="139">
        <f>ROUND(I159*H159,2)</f>
        <v>0</v>
      </c>
      <c r="K159" s="135" t="s">
        <v>206</v>
      </c>
      <c r="L159" s="33"/>
      <c r="M159" s="140" t="s">
        <v>3</v>
      </c>
      <c r="N159" s="141" t="s">
        <v>47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207</v>
      </c>
      <c r="AT159" s="144" t="s">
        <v>202</v>
      </c>
      <c r="AU159" s="144" t="s">
        <v>85</v>
      </c>
      <c r="AY159" s="18" t="s">
        <v>201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83</v>
      </c>
      <c r="BK159" s="145">
        <f>ROUND(I159*H159,2)</f>
        <v>0</v>
      </c>
      <c r="BL159" s="18" t="s">
        <v>207</v>
      </c>
      <c r="BM159" s="144" t="s">
        <v>938</v>
      </c>
    </row>
    <row r="160" spans="2:65" s="1" customFormat="1">
      <c r="B160" s="33"/>
      <c r="D160" s="146" t="s">
        <v>209</v>
      </c>
      <c r="F160" s="147" t="s">
        <v>296</v>
      </c>
      <c r="I160" s="148"/>
      <c r="L160" s="33"/>
      <c r="M160" s="149"/>
      <c r="T160" s="53"/>
      <c r="AT160" s="18" t="s">
        <v>209</v>
      </c>
      <c r="AU160" s="18" t="s">
        <v>85</v>
      </c>
    </row>
    <row r="161" spans="2:65" s="12" customFormat="1">
      <c r="B161" s="150"/>
      <c r="D161" s="151" t="s">
        <v>211</v>
      </c>
      <c r="E161" s="152" t="s">
        <v>3</v>
      </c>
      <c r="F161" s="153" t="s">
        <v>297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2" customFormat="1">
      <c r="B162" s="150"/>
      <c r="D162" s="151" t="s">
        <v>211</v>
      </c>
      <c r="E162" s="152" t="s">
        <v>3</v>
      </c>
      <c r="F162" s="153" t="s">
        <v>253</v>
      </c>
      <c r="H162" s="152" t="s">
        <v>3</v>
      </c>
      <c r="I162" s="154"/>
      <c r="L162" s="150"/>
      <c r="M162" s="155"/>
      <c r="T162" s="156"/>
      <c r="AT162" s="152" t="s">
        <v>211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201</v>
      </c>
    </row>
    <row r="163" spans="2:65" s="13" customFormat="1">
      <c r="B163" s="157"/>
      <c r="D163" s="151" t="s">
        <v>211</v>
      </c>
      <c r="E163" s="158" t="s">
        <v>3</v>
      </c>
      <c r="F163" s="159" t="s">
        <v>924</v>
      </c>
      <c r="H163" s="160">
        <v>1316.13</v>
      </c>
      <c r="I163" s="161"/>
      <c r="L163" s="157"/>
      <c r="M163" s="162"/>
      <c r="T163" s="163"/>
      <c r="AT163" s="158" t="s">
        <v>211</v>
      </c>
      <c r="AU163" s="158" t="s">
        <v>85</v>
      </c>
      <c r="AV163" s="13" t="s">
        <v>85</v>
      </c>
      <c r="AW163" s="13" t="s">
        <v>37</v>
      </c>
      <c r="AX163" s="13" t="s">
        <v>76</v>
      </c>
      <c r="AY163" s="158" t="s">
        <v>201</v>
      </c>
    </row>
    <row r="164" spans="2:65" s="14" customFormat="1">
      <c r="B164" s="164"/>
      <c r="D164" s="151" t="s">
        <v>211</v>
      </c>
      <c r="E164" s="165" t="s">
        <v>3</v>
      </c>
      <c r="F164" s="166" t="s">
        <v>214</v>
      </c>
      <c r="H164" s="167">
        <v>1316.13</v>
      </c>
      <c r="I164" s="168"/>
      <c r="L164" s="164"/>
      <c r="M164" s="169"/>
      <c r="T164" s="170"/>
      <c r="AT164" s="165" t="s">
        <v>211</v>
      </c>
      <c r="AU164" s="165" t="s">
        <v>85</v>
      </c>
      <c r="AV164" s="14" t="s">
        <v>207</v>
      </c>
      <c r="AW164" s="14" t="s">
        <v>37</v>
      </c>
      <c r="AX164" s="14" t="s">
        <v>83</v>
      </c>
      <c r="AY164" s="165" t="s">
        <v>201</v>
      </c>
    </row>
    <row r="165" spans="2:65" s="1" customFormat="1" ht="16.5" customHeight="1">
      <c r="B165" s="132"/>
      <c r="C165" s="133" t="s">
        <v>282</v>
      </c>
      <c r="D165" s="133" t="s">
        <v>202</v>
      </c>
      <c r="E165" s="134" t="s">
        <v>299</v>
      </c>
      <c r="F165" s="135" t="s">
        <v>300</v>
      </c>
      <c r="G165" s="136" t="s">
        <v>205</v>
      </c>
      <c r="H165" s="137">
        <v>1703.91</v>
      </c>
      <c r="I165" s="138"/>
      <c r="J165" s="139">
        <f>ROUND(I165*H165,2)</f>
        <v>0</v>
      </c>
      <c r="K165" s="135" t="s">
        <v>206</v>
      </c>
      <c r="L165" s="33"/>
      <c r="M165" s="140" t="s">
        <v>3</v>
      </c>
      <c r="N165" s="141" t="s">
        <v>47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207</v>
      </c>
      <c r="AT165" s="144" t="s">
        <v>202</v>
      </c>
      <c r="AU165" s="144" t="s">
        <v>85</v>
      </c>
      <c r="AY165" s="18" t="s">
        <v>201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207</v>
      </c>
      <c r="BM165" s="144" t="s">
        <v>939</v>
      </c>
    </row>
    <row r="166" spans="2:65" s="1" customFormat="1">
      <c r="B166" s="33"/>
      <c r="D166" s="146" t="s">
        <v>209</v>
      </c>
      <c r="F166" s="147" t="s">
        <v>302</v>
      </c>
      <c r="I166" s="148"/>
      <c r="L166" s="33"/>
      <c r="M166" s="149"/>
      <c r="T166" s="53"/>
      <c r="AT166" s="18" t="s">
        <v>209</v>
      </c>
      <c r="AU166" s="18" t="s">
        <v>85</v>
      </c>
    </row>
    <row r="167" spans="2:65" s="12" customFormat="1">
      <c r="B167" s="150"/>
      <c r="D167" s="151" t="s">
        <v>211</v>
      </c>
      <c r="E167" s="152" t="s">
        <v>3</v>
      </c>
      <c r="F167" s="153" t="s">
        <v>303</v>
      </c>
      <c r="H167" s="152" t="s">
        <v>3</v>
      </c>
      <c r="I167" s="154"/>
      <c r="L167" s="150"/>
      <c r="M167" s="155"/>
      <c r="T167" s="156"/>
      <c r="AT167" s="152" t="s">
        <v>211</v>
      </c>
      <c r="AU167" s="152" t="s">
        <v>85</v>
      </c>
      <c r="AV167" s="12" t="s">
        <v>83</v>
      </c>
      <c r="AW167" s="12" t="s">
        <v>37</v>
      </c>
      <c r="AX167" s="12" t="s">
        <v>76</v>
      </c>
      <c r="AY167" s="152" t="s">
        <v>201</v>
      </c>
    </row>
    <row r="168" spans="2:65" s="12" customFormat="1">
      <c r="B168" s="150"/>
      <c r="D168" s="151" t="s">
        <v>211</v>
      </c>
      <c r="E168" s="152" t="s">
        <v>3</v>
      </c>
      <c r="F168" s="153" t="s">
        <v>304</v>
      </c>
      <c r="H168" s="152" t="s">
        <v>3</v>
      </c>
      <c r="I168" s="154"/>
      <c r="L168" s="150"/>
      <c r="M168" s="155"/>
      <c r="T168" s="156"/>
      <c r="AT168" s="152" t="s">
        <v>211</v>
      </c>
      <c r="AU168" s="152" t="s">
        <v>85</v>
      </c>
      <c r="AV168" s="12" t="s">
        <v>83</v>
      </c>
      <c r="AW168" s="12" t="s">
        <v>37</v>
      </c>
      <c r="AX168" s="12" t="s">
        <v>76</v>
      </c>
      <c r="AY168" s="152" t="s">
        <v>201</v>
      </c>
    </row>
    <row r="169" spans="2:65" s="13" customFormat="1">
      <c r="B169" s="157"/>
      <c r="D169" s="151" t="s">
        <v>211</v>
      </c>
      <c r="E169" s="158" t="s">
        <v>3</v>
      </c>
      <c r="F169" s="159" t="s">
        <v>940</v>
      </c>
      <c r="H169" s="160">
        <v>1703.91</v>
      </c>
      <c r="I169" s="161"/>
      <c r="L169" s="157"/>
      <c r="M169" s="162"/>
      <c r="T169" s="163"/>
      <c r="AT169" s="158" t="s">
        <v>211</v>
      </c>
      <c r="AU169" s="158" t="s">
        <v>85</v>
      </c>
      <c r="AV169" s="13" t="s">
        <v>85</v>
      </c>
      <c r="AW169" s="13" t="s">
        <v>37</v>
      </c>
      <c r="AX169" s="13" t="s">
        <v>76</v>
      </c>
      <c r="AY169" s="158" t="s">
        <v>201</v>
      </c>
    </row>
    <row r="170" spans="2:65" s="14" customFormat="1">
      <c r="B170" s="164"/>
      <c r="D170" s="151" t="s">
        <v>211</v>
      </c>
      <c r="E170" s="165" t="s">
        <v>3</v>
      </c>
      <c r="F170" s="166" t="s">
        <v>214</v>
      </c>
      <c r="H170" s="167">
        <v>1703.91</v>
      </c>
      <c r="I170" s="168"/>
      <c r="L170" s="164"/>
      <c r="M170" s="169"/>
      <c r="T170" s="170"/>
      <c r="AT170" s="165" t="s">
        <v>211</v>
      </c>
      <c r="AU170" s="165" t="s">
        <v>85</v>
      </c>
      <c r="AV170" s="14" t="s">
        <v>207</v>
      </c>
      <c r="AW170" s="14" t="s">
        <v>37</v>
      </c>
      <c r="AX170" s="14" t="s">
        <v>83</v>
      </c>
      <c r="AY170" s="165" t="s">
        <v>201</v>
      </c>
    </row>
    <row r="171" spans="2:65" s="11" customFormat="1" ht="22.9" customHeight="1">
      <c r="B171" s="120"/>
      <c r="D171" s="121" t="s">
        <v>75</v>
      </c>
      <c r="E171" s="130" t="s">
        <v>247</v>
      </c>
      <c r="F171" s="130" t="s">
        <v>306</v>
      </c>
      <c r="I171" s="123"/>
      <c r="J171" s="131">
        <f>BK171</f>
        <v>0</v>
      </c>
      <c r="L171" s="120"/>
      <c r="M171" s="125"/>
      <c r="P171" s="126">
        <f>SUM(P172:P179)</f>
        <v>0</v>
      </c>
      <c r="R171" s="126">
        <f>SUM(R172:R179)</f>
        <v>972.211725</v>
      </c>
      <c r="T171" s="127">
        <f>SUM(T172:T179)</f>
        <v>0</v>
      </c>
      <c r="AR171" s="121" t="s">
        <v>83</v>
      </c>
      <c r="AT171" s="128" t="s">
        <v>75</v>
      </c>
      <c r="AU171" s="128" t="s">
        <v>83</v>
      </c>
      <c r="AY171" s="121" t="s">
        <v>201</v>
      </c>
      <c r="BK171" s="129">
        <f>SUM(BK172:BK179)</f>
        <v>0</v>
      </c>
    </row>
    <row r="172" spans="2:65" s="1" customFormat="1" ht="21.75" customHeight="1">
      <c r="B172" s="132"/>
      <c r="C172" s="133" t="s">
        <v>292</v>
      </c>
      <c r="D172" s="133" t="s">
        <v>202</v>
      </c>
      <c r="E172" s="134" t="s">
        <v>308</v>
      </c>
      <c r="F172" s="135" t="s">
        <v>309</v>
      </c>
      <c r="G172" s="136" t="s">
        <v>205</v>
      </c>
      <c r="H172" s="137">
        <v>2818.0050000000001</v>
      </c>
      <c r="I172" s="138"/>
      <c r="J172" s="139">
        <f>ROUND(I172*H172,2)</f>
        <v>0</v>
      </c>
      <c r="K172" s="135" t="s">
        <v>206</v>
      </c>
      <c r="L172" s="33"/>
      <c r="M172" s="140" t="s">
        <v>3</v>
      </c>
      <c r="N172" s="141" t="s">
        <v>47</v>
      </c>
      <c r="P172" s="142">
        <f>O172*H172</f>
        <v>0</v>
      </c>
      <c r="Q172" s="142">
        <v>0.34499999999999997</v>
      </c>
      <c r="R172" s="142">
        <f>Q172*H172</f>
        <v>972.211725</v>
      </c>
      <c r="S172" s="142">
        <v>0</v>
      </c>
      <c r="T172" s="143">
        <f>S172*H172</f>
        <v>0</v>
      </c>
      <c r="AR172" s="144" t="s">
        <v>207</v>
      </c>
      <c r="AT172" s="144" t="s">
        <v>202</v>
      </c>
      <c r="AU172" s="144" t="s">
        <v>85</v>
      </c>
      <c r="AY172" s="18" t="s">
        <v>201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83</v>
      </c>
      <c r="BK172" s="145">
        <f>ROUND(I172*H172,2)</f>
        <v>0</v>
      </c>
      <c r="BL172" s="18" t="s">
        <v>207</v>
      </c>
      <c r="BM172" s="144" t="s">
        <v>941</v>
      </c>
    </row>
    <row r="173" spans="2:65" s="1" customFormat="1">
      <c r="B173" s="33"/>
      <c r="D173" s="146" t="s">
        <v>209</v>
      </c>
      <c r="F173" s="147" t="s">
        <v>311</v>
      </c>
      <c r="I173" s="148"/>
      <c r="L173" s="33"/>
      <c r="M173" s="149"/>
      <c r="T173" s="53"/>
      <c r="AT173" s="18" t="s">
        <v>209</v>
      </c>
      <c r="AU173" s="18" t="s">
        <v>85</v>
      </c>
    </row>
    <row r="174" spans="2:65" s="12" customFormat="1">
      <c r="B174" s="150"/>
      <c r="D174" s="151" t="s">
        <v>211</v>
      </c>
      <c r="E174" s="152" t="s">
        <v>3</v>
      </c>
      <c r="F174" s="153" t="s">
        <v>312</v>
      </c>
      <c r="H174" s="152" t="s">
        <v>3</v>
      </c>
      <c r="I174" s="154"/>
      <c r="L174" s="150"/>
      <c r="M174" s="155"/>
      <c r="T174" s="156"/>
      <c r="AT174" s="152" t="s">
        <v>211</v>
      </c>
      <c r="AU174" s="152" t="s">
        <v>85</v>
      </c>
      <c r="AV174" s="12" t="s">
        <v>83</v>
      </c>
      <c r="AW174" s="12" t="s">
        <v>37</v>
      </c>
      <c r="AX174" s="12" t="s">
        <v>76</v>
      </c>
      <c r="AY174" s="152" t="s">
        <v>201</v>
      </c>
    </row>
    <row r="175" spans="2:65" s="12" customFormat="1">
      <c r="B175" s="150"/>
      <c r="D175" s="151" t="s">
        <v>211</v>
      </c>
      <c r="E175" s="152" t="s">
        <v>3</v>
      </c>
      <c r="F175" s="153" t="s">
        <v>269</v>
      </c>
      <c r="H175" s="152" t="s">
        <v>3</v>
      </c>
      <c r="I175" s="154"/>
      <c r="L175" s="150"/>
      <c r="M175" s="155"/>
      <c r="T175" s="156"/>
      <c r="AT175" s="152" t="s">
        <v>211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201</v>
      </c>
    </row>
    <row r="176" spans="2:65" s="12" customFormat="1">
      <c r="B176" s="150"/>
      <c r="D176" s="151" t="s">
        <v>211</v>
      </c>
      <c r="E176" s="152" t="s">
        <v>3</v>
      </c>
      <c r="F176" s="153" t="s">
        <v>313</v>
      </c>
      <c r="H176" s="152" t="s">
        <v>3</v>
      </c>
      <c r="I176" s="154"/>
      <c r="L176" s="150"/>
      <c r="M176" s="155"/>
      <c r="T176" s="156"/>
      <c r="AT176" s="152" t="s">
        <v>211</v>
      </c>
      <c r="AU176" s="152" t="s">
        <v>85</v>
      </c>
      <c r="AV176" s="12" t="s">
        <v>83</v>
      </c>
      <c r="AW176" s="12" t="s">
        <v>37</v>
      </c>
      <c r="AX176" s="12" t="s">
        <v>76</v>
      </c>
      <c r="AY176" s="152" t="s">
        <v>201</v>
      </c>
    </row>
    <row r="177" spans="2:65" s="13" customFormat="1">
      <c r="B177" s="157"/>
      <c r="D177" s="151" t="s">
        <v>211</v>
      </c>
      <c r="E177" s="158" t="s">
        <v>3</v>
      </c>
      <c r="F177" s="159" t="s">
        <v>942</v>
      </c>
      <c r="H177" s="160">
        <v>1310.7</v>
      </c>
      <c r="I177" s="161"/>
      <c r="L177" s="157"/>
      <c r="M177" s="162"/>
      <c r="T177" s="163"/>
      <c r="AT177" s="158" t="s">
        <v>211</v>
      </c>
      <c r="AU177" s="158" t="s">
        <v>85</v>
      </c>
      <c r="AV177" s="13" t="s">
        <v>85</v>
      </c>
      <c r="AW177" s="13" t="s">
        <v>37</v>
      </c>
      <c r="AX177" s="13" t="s">
        <v>76</v>
      </c>
      <c r="AY177" s="158" t="s">
        <v>201</v>
      </c>
    </row>
    <row r="178" spans="2:65" s="13" customFormat="1">
      <c r="B178" s="157"/>
      <c r="D178" s="151" t="s">
        <v>211</v>
      </c>
      <c r="E178" s="158" t="s">
        <v>3</v>
      </c>
      <c r="F178" s="159" t="s">
        <v>943</v>
      </c>
      <c r="H178" s="160">
        <v>1507.3050000000001</v>
      </c>
      <c r="I178" s="161"/>
      <c r="L178" s="157"/>
      <c r="M178" s="162"/>
      <c r="T178" s="163"/>
      <c r="AT178" s="158" t="s">
        <v>211</v>
      </c>
      <c r="AU178" s="158" t="s">
        <v>85</v>
      </c>
      <c r="AV178" s="13" t="s">
        <v>85</v>
      </c>
      <c r="AW178" s="13" t="s">
        <v>37</v>
      </c>
      <c r="AX178" s="13" t="s">
        <v>76</v>
      </c>
      <c r="AY178" s="158" t="s">
        <v>201</v>
      </c>
    </row>
    <row r="179" spans="2:65" s="14" customFormat="1">
      <c r="B179" s="164"/>
      <c r="D179" s="151" t="s">
        <v>211</v>
      </c>
      <c r="E179" s="165" t="s">
        <v>3</v>
      </c>
      <c r="F179" s="166" t="s">
        <v>214</v>
      </c>
      <c r="H179" s="167">
        <v>2818.0050000000001</v>
      </c>
      <c r="I179" s="168"/>
      <c r="L179" s="164"/>
      <c r="M179" s="169"/>
      <c r="T179" s="170"/>
      <c r="AT179" s="165" t="s">
        <v>211</v>
      </c>
      <c r="AU179" s="165" t="s">
        <v>85</v>
      </c>
      <c r="AV179" s="14" t="s">
        <v>207</v>
      </c>
      <c r="AW179" s="14" t="s">
        <v>37</v>
      </c>
      <c r="AX179" s="14" t="s">
        <v>83</v>
      </c>
      <c r="AY179" s="165" t="s">
        <v>201</v>
      </c>
    </row>
    <row r="180" spans="2:65" s="11" customFormat="1" ht="22.9" customHeight="1">
      <c r="B180" s="120"/>
      <c r="D180" s="121" t="s">
        <v>75</v>
      </c>
      <c r="E180" s="130" t="s">
        <v>571</v>
      </c>
      <c r="F180" s="130" t="s">
        <v>572</v>
      </c>
      <c r="I180" s="123"/>
      <c r="J180" s="131">
        <f>BK180</f>
        <v>0</v>
      </c>
      <c r="L180" s="120"/>
      <c r="M180" s="125"/>
      <c r="P180" s="126">
        <f>SUM(P181:P207)</f>
        <v>0</v>
      </c>
      <c r="R180" s="126">
        <f>SUM(R181:R207)</f>
        <v>0</v>
      </c>
      <c r="T180" s="127">
        <f>SUM(T181:T207)</f>
        <v>0</v>
      </c>
      <c r="AR180" s="121" t="s">
        <v>83</v>
      </c>
      <c r="AT180" s="128" t="s">
        <v>75</v>
      </c>
      <c r="AU180" s="128" t="s">
        <v>83</v>
      </c>
      <c r="AY180" s="121" t="s">
        <v>201</v>
      </c>
      <c r="BK180" s="129">
        <f>SUM(BK181:BK207)</f>
        <v>0</v>
      </c>
    </row>
    <row r="181" spans="2:65" s="1" customFormat="1" ht="24.2" customHeight="1">
      <c r="B181" s="132"/>
      <c r="C181" s="133" t="s">
        <v>298</v>
      </c>
      <c r="D181" s="133" t="s">
        <v>202</v>
      </c>
      <c r="E181" s="134" t="s">
        <v>574</v>
      </c>
      <c r="F181" s="135" t="s">
        <v>575</v>
      </c>
      <c r="G181" s="136" t="s">
        <v>275</v>
      </c>
      <c r="H181" s="137">
        <v>262.05700000000002</v>
      </c>
      <c r="I181" s="138"/>
      <c r="J181" s="139">
        <f>ROUND(I181*H181,2)</f>
        <v>0</v>
      </c>
      <c r="K181" s="135" t="s">
        <v>206</v>
      </c>
      <c r="L181" s="33"/>
      <c r="M181" s="140" t="s">
        <v>3</v>
      </c>
      <c r="N181" s="141" t="s">
        <v>47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207</v>
      </c>
      <c r="AT181" s="144" t="s">
        <v>202</v>
      </c>
      <c r="AU181" s="144" t="s">
        <v>85</v>
      </c>
      <c r="AY181" s="18" t="s">
        <v>201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83</v>
      </c>
      <c r="BK181" s="145">
        <f>ROUND(I181*H181,2)</f>
        <v>0</v>
      </c>
      <c r="BL181" s="18" t="s">
        <v>207</v>
      </c>
      <c r="BM181" s="144" t="s">
        <v>944</v>
      </c>
    </row>
    <row r="182" spans="2:65" s="1" customFormat="1">
      <c r="B182" s="33"/>
      <c r="D182" s="146" t="s">
        <v>209</v>
      </c>
      <c r="F182" s="147" t="s">
        <v>577</v>
      </c>
      <c r="I182" s="148"/>
      <c r="L182" s="33"/>
      <c r="M182" s="149"/>
      <c r="T182" s="53"/>
      <c r="AT182" s="18" t="s">
        <v>209</v>
      </c>
      <c r="AU182" s="18" t="s">
        <v>85</v>
      </c>
    </row>
    <row r="183" spans="2:65" s="12" customFormat="1">
      <c r="B183" s="150"/>
      <c r="D183" s="151" t="s">
        <v>211</v>
      </c>
      <c r="E183" s="152" t="s">
        <v>3</v>
      </c>
      <c r="F183" s="153" t="s">
        <v>578</v>
      </c>
      <c r="H183" s="152" t="s">
        <v>3</v>
      </c>
      <c r="I183" s="154"/>
      <c r="L183" s="150"/>
      <c r="M183" s="155"/>
      <c r="T183" s="156"/>
      <c r="AT183" s="152" t="s">
        <v>211</v>
      </c>
      <c r="AU183" s="152" t="s">
        <v>85</v>
      </c>
      <c r="AV183" s="12" t="s">
        <v>83</v>
      </c>
      <c r="AW183" s="12" t="s">
        <v>37</v>
      </c>
      <c r="AX183" s="12" t="s">
        <v>76</v>
      </c>
      <c r="AY183" s="152" t="s">
        <v>201</v>
      </c>
    </row>
    <row r="184" spans="2:65" s="13" customFormat="1">
      <c r="B184" s="157"/>
      <c r="D184" s="151" t="s">
        <v>211</v>
      </c>
      <c r="E184" s="158" t="s">
        <v>3</v>
      </c>
      <c r="F184" s="159" t="s">
        <v>579</v>
      </c>
      <c r="H184" s="160">
        <v>87.48</v>
      </c>
      <c r="I184" s="161"/>
      <c r="L184" s="157"/>
      <c r="M184" s="162"/>
      <c r="T184" s="163"/>
      <c r="AT184" s="158" t="s">
        <v>211</v>
      </c>
      <c r="AU184" s="158" t="s">
        <v>85</v>
      </c>
      <c r="AV184" s="13" t="s">
        <v>85</v>
      </c>
      <c r="AW184" s="13" t="s">
        <v>37</v>
      </c>
      <c r="AX184" s="13" t="s">
        <v>76</v>
      </c>
      <c r="AY184" s="158" t="s">
        <v>201</v>
      </c>
    </row>
    <row r="185" spans="2:65" s="13" customFormat="1">
      <c r="B185" s="157"/>
      <c r="D185" s="151" t="s">
        <v>211</v>
      </c>
      <c r="E185" s="158" t="s">
        <v>3</v>
      </c>
      <c r="F185" s="159" t="s">
        <v>580</v>
      </c>
      <c r="H185" s="160">
        <v>29.11</v>
      </c>
      <c r="I185" s="161"/>
      <c r="L185" s="157"/>
      <c r="M185" s="162"/>
      <c r="T185" s="163"/>
      <c r="AT185" s="158" t="s">
        <v>211</v>
      </c>
      <c r="AU185" s="158" t="s">
        <v>85</v>
      </c>
      <c r="AV185" s="13" t="s">
        <v>85</v>
      </c>
      <c r="AW185" s="13" t="s">
        <v>37</v>
      </c>
      <c r="AX185" s="13" t="s">
        <v>76</v>
      </c>
      <c r="AY185" s="158" t="s">
        <v>201</v>
      </c>
    </row>
    <row r="186" spans="2:65" s="15" customFormat="1">
      <c r="B186" s="171"/>
      <c r="D186" s="151" t="s">
        <v>211</v>
      </c>
      <c r="E186" s="172" t="s">
        <v>3</v>
      </c>
      <c r="F186" s="173" t="s">
        <v>230</v>
      </c>
      <c r="H186" s="174">
        <v>116.59</v>
      </c>
      <c r="I186" s="175"/>
      <c r="L186" s="171"/>
      <c r="M186" s="176"/>
      <c r="T186" s="177"/>
      <c r="AT186" s="172" t="s">
        <v>211</v>
      </c>
      <c r="AU186" s="172" t="s">
        <v>85</v>
      </c>
      <c r="AV186" s="15" t="s">
        <v>93</v>
      </c>
      <c r="AW186" s="15" t="s">
        <v>37</v>
      </c>
      <c r="AX186" s="15" t="s">
        <v>76</v>
      </c>
      <c r="AY186" s="172" t="s">
        <v>201</v>
      </c>
    </row>
    <row r="187" spans="2:65" s="13" customFormat="1">
      <c r="B187" s="157"/>
      <c r="D187" s="151" t="s">
        <v>211</v>
      </c>
      <c r="E187" s="158" t="s">
        <v>3</v>
      </c>
      <c r="F187" s="159" t="s">
        <v>945</v>
      </c>
      <c r="H187" s="160">
        <v>145.46700000000001</v>
      </c>
      <c r="I187" s="161"/>
      <c r="L187" s="157"/>
      <c r="M187" s="162"/>
      <c r="T187" s="163"/>
      <c r="AT187" s="158" t="s">
        <v>211</v>
      </c>
      <c r="AU187" s="158" t="s">
        <v>85</v>
      </c>
      <c r="AV187" s="13" t="s">
        <v>85</v>
      </c>
      <c r="AW187" s="13" t="s">
        <v>37</v>
      </c>
      <c r="AX187" s="13" t="s">
        <v>76</v>
      </c>
      <c r="AY187" s="158" t="s">
        <v>201</v>
      </c>
    </row>
    <row r="188" spans="2:65" s="15" customFormat="1">
      <c r="B188" s="171"/>
      <c r="D188" s="151" t="s">
        <v>211</v>
      </c>
      <c r="E188" s="172" t="s">
        <v>3</v>
      </c>
      <c r="F188" s="173" t="s">
        <v>230</v>
      </c>
      <c r="H188" s="174">
        <v>145.46700000000001</v>
      </c>
      <c r="I188" s="175"/>
      <c r="L188" s="171"/>
      <c r="M188" s="176"/>
      <c r="T188" s="177"/>
      <c r="AT188" s="172" t="s">
        <v>211</v>
      </c>
      <c r="AU188" s="172" t="s">
        <v>85</v>
      </c>
      <c r="AV188" s="15" t="s">
        <v>93</v>
      </c>
      <c r="AW188" s="15" t="s">
        <v>37</v>
      </c>
      <c r="AX188" s="15" t="s">
        <v>76</v>
      </c>
      <c r="AY188" s="172" t="s">
        <v>201</v>
      </c>
    </row>
    <row r="189" spans="2:65" s="14" customFormat="1">
      <c r="B189" s="164"/>
      <c r="D189" s="151" t="s">
        <v>211</v>
      </c>
      <c r="E189" s="165" t="s">
        <v>3</v>
      </c>
      <c r="F189" s="166" t="s">
        <v>214</v>
      </c>
      <c r="H189" s="167">
        <v>262.05700000000002</v>
      </c>
      <c r="I189" s="168"/>
      <c r="L189" s="164"/>
      <c r="M189" s="169"/>
      <c r="T189" s="170"/>
      <c r="AT189" s="165" t="s">
        <v>211</v>
      </c>
      <c r="AU189" s="165" t="s">
        <v>85</v>
      </c>
      <c r="AV189" s="14" t="s">
        <v>207</v>
      </c>
      <c r="AW189" s="14" t="s">
        <v>37</v>
      </c>
      <c r="AX189" s="14" t="s">
        <v>83</v>
      </c>
      <c r="AY189" s="165" t="s">
        <v>201</v>
      </c>
    </row>
    <row r="190" spans="2:65" s="1" customFormat="1" ht="24.2" customHeight="1">
      <c r="B190" s="132"/>
      <c r="C190" s="133" t="s">
        <v>307</v>
      </c>
      <c r="D190" s="133" t="s">
        <v>202</v>
      </c>
      <c r="E190" s="134" t="s">
        <v>583</v>
      </c>
      <c r="F190" s="135" t="s">
        <v>584</v>
      </c>
      <c r="G190" s="136" t="s">
        <v>275</v>
      </c>
      <c r="H190" s="137">
        <v>3930.855</v>
      </c>
      <c r="I190" s="138"/>
      <c r="J190" s="139">
        <f>ROUND(I190*H190,2)</f>
        <v>0</v>
      </c>
      <c r="K190" s="135" t="s">
        <v>206</v>
      </c>
      <c r="L190" s="33"/>
      <c r="M190" s="140" t="s">
        <v>3</v>
      </c>
      <c r="N190" s="141" t="s">
        <v>47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207</v>
      </c>
      <c r="AT190" s="144" t="s">
        <v>202</v>
      </c>
      <c r="AU190" s="144" t="s">
        <v>85</v>
      </c>
      <c r="AY190" s="18" t="s">
        <v>201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8" t="s">
        <v>83</v>
      </c>
      <c r="BK190" s="145">
        <f>ROUND(I190*H190,2)</f>
        <v>0</v>
      </c>
      <c r="BL190" s="18" t="s">
        <v>207</v>
      </c>
      <c r="BM190" s="144" t="s">
        <v>946</v>
      </c>
    </row>
    <row r="191" spans="2:65" s="1" customFormat="1">
      <c r="B191" s="33"/>
      <c r="D191" s="146" t="s">
        <v>209</v>
      </c>
      <c r="F191" s="147" t="s">
        <v>586</v>
      </c>
      <c r="I191" s="148"/>
      <c r="L191" s="33"/>
      <c r="M191" s="149"/>
      <c r="T191" s="53"/>
      <c r="AT191" s="18" t="s">
        <v>209</v>
      </c>
      <c r="AU191" s="18" t="s">
        <v>85</v>
      </c>
    </row>
    <row r="192" spans="2:65" s="12" customFormat="1">
      <c r="B192" s="150"/>
      <c r="D192" s="151" t="s">
        <v>211</v>
      </c>
      <c r="E192" s="152" t="s">
        <v>3</v>
      </c>
      <c r="F192" s="153" t="s">
        <v>587</v>
      </c>
      <c r="H192" s="152" t="s">
        <v>3</v>
      </c>
      <c r="I192" s="154"/>
      <c r="L192" s="150"/>
      <c r="M192" s="155"/>
      <c r="T192" s="156"/>
      <c r="AT192" s="152" t="s">
        <v>211</v>
      </c>
      <c r="AU192" s="152" t="s">
        <v>85</v>
      </c>
      <c r="AV192" s="12" t="s">
        <v>83</v>
      </c>
      <c r="AW192" s="12" t="s">
        <v>37</v>
      </c>
      <c r="AX192" s="12" t="s">
        <v>76</v>
      </c>
      <c r="AY192" s="152" t="s">
        <v>201</v>
      </c>
    </row>
    <row r="193" spans="2:65" s="13" customFormat="1">
      <c r="B193" s="157"/>
      <c r="D193" s="151" t="s">
        <v>211</v>
      </c>
      <c r="E193" s="158" t="s">
        <v>3</v>
      </c>
      <c r="F193" s="159" t="s">
        <v>588</v>
      </c>
      <c r="H193" s="160">
        <v>1312.2</v>
      </c>
      <c r="I193" s="161"/>
      <c r="L193" s="157"/>
      <c r="M193" s="162"/>
      <c r="T193" s="163"/>
      <c r="AT193" s="158" t="s">
        <v>211</v>
      </c>
      <c r="AU193" s="158" t="s">
        <v>85</v>
      </c>
      <c r="AV193" s="13" t="s">
        <v>85</v>
      </c>
      <c r="AW193" s="13" t="s">
        <v>37</v>
      </c>
      <c r="AX193" s="13" t="s">
        <v>76</v>
      </c>
      <c r="AY193" s="158" t="s">
        <v>201</v>
      </c>
    </row>
    <row r="194" spans="2:65" s="13" customFormat="1">
      <c r="B194" s="157"/>
      <c r="D194" s="151" t="s">
        <v>211</v>
      </c>
      <c r="E194" s="158" t="s">
        <v>3</v>
      </c>
      <c r="F194" s="159" t="s">
        <v>589</v>
      </c>
      <c r="H194" s="160">
        <v>436.65</v>
      </c>
      <c r="I194" s="161"/>
      <c r="L194" s="157"/>
      <c r="M194" s="162"/>
      <c r="T194" s="163"/>
      <c r="AT194" s="158" t="s">
        <v>211</v>
      </c>
      <c r="AU194" s="158" t="s">
        <v>85</v>
      </c>
      <c r="AV194" s="13" t="s">
        <v>85</v>
      </c>
      <c r="AW194" s="13" t="s">
        <v>37</v>
      </c>
      <c r="AX194" s="13" t="s">
        <v>76</v>
      </c>
      <c r="AY194" s="158" t="s">
        <v>201</v>
      </c>
    </row>
    <row r="195" spans="2:65" s="13" customFormat="1">
      <c r="B195" s="157"/>
      <c r="D195" s="151" t="s">
        <v>211</v>
      </c>
      <c r="E195" s="158" t="s">
        <v>3</v>
      </c>
      <c r="F195" s="159" t="s">
        <v>947</v>
      </c>
      <c r="H195" s="160">
        <v>2182.0050000000001</v>
      </c>
      <c r="I195" s="161"/>
      <c r="L195" s="157"/>
      <c r="M195" s="162"/>
      <c r="T195" s="163"/>
      <c r="AT195" s="158" t="s">
        <v>211</v>
      </c>
      <c r="AU195" s="158" t="s">
        <v>85</v>
      </c>
      <c r="AV195" s="13" t="s">
        <v>85</v>
      </c>
      <c r="AW195" s="13" t="s">
        <v>37</v>
      </c>
      <c r="AX195" s="13" t="s">
        <v>76</v>
      </c>
      <c r="AY195" s="158" t="s">
        <v>201</v>
      </c>
    </row>
    <row r="196" spans="2:65" s="14" customFormat="1">
      <c r="B196" s="164"/>
      <c r="D196" s="151" t="s">
        <v>211</v>
      </c>
      <c r="E196" s="165" t="s">
        <v>3</v>
      </c>
      <c r="F196" s="166" t="s">
        <v>214</v>
      </c>
      <c r="H196" s="167">
        <v>3930.855</v>
      </c>
      <c r="I196" s="168"/>
      <c r="L196" s="164"/>
      <c r="M196" s="169"/>
      <c r="T196" s="170"/>
      <c r="AT196" s="165" t="s">
        <v>211</v>
      </c>
      <c r="AU196" s="165" t="s">
        <v>85</v>
      </c>
      <c r="AV196" s="14" t="s">
        <v>207</v>
      </c>
      <c r="AW196" s="14" t="s">
        <v>37</v>
      </c>
      <c r="AX196" s="14" t="s">
        <v>83</v>
      </c>
      <c r="AY196" s="165" t="s">
        <v>201</v>
      </c>
    </row>
    <row r="197" spans="2:65" s="1" customFormat="1" ht="24.2" customHeight="1">
      <c r="B197" s="132"/>
      <c r="C197" s="133" t="s">
        <v>318</v>
      </c>
      <c r="D197" s="133" t="s">
        <v>202</v>
      </c>
      <c r="E197" s="134" t="s">
        <v>592</v>
      </c>
      <c r="F197" s="135" t="s">
        <v>593</v>
      </c>
      <c r="G197" s="136" t="s">
        <v>275</v>
      </c>
      <c r="H197" s="137">
        <v>145.46700000000001</v>
      </c>
      <c r="I197" s="138"/>
      <c r="J197" s="139">
        <f>ROUND(I197*H197,2)</f>
        <v>0</v>
      </c>
      <c r="K197" s="135" t="s">
        <v>206</v>
      </c>
      <c r="L197" s="33"/>
      <c r="M197" s="140" t="s">
        <v>3</v>
      </c>
      <c r="N197" s="141" t="s">
        <v>47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207</v>
      </c>
      <c r="AT197" s="144" t="s">
        <v>202</v>
      </c>
      <c r="AU197" s="144" t="s">
        <v>85</v>
      </c>
      <c r="AY197" s="18" t="s">
        <v>201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83</v>
      </c>
      <c r="BK197" s="145">
        <f>ROUND(I197*H197,2)</f>
        <v>0</v>
      </c>
      <c r="BL197" s="18" t="s">
        <v>207</v>
      </c>
      <c r="BM197" s="144" t="s">
        <v>948</v>
      </c>
    </row>
    <row r="198" spans="2:65" s="1" customFormat="1">
      <c r="B198" s="33"/>
      <c r="D198" s="146" t="s">
        <v>209</v>
      </c>
      <c r="F198" s="147" t="s">
        <v>595</v>
      </c>
      <c r="I198" s="148"/>
      <c r="L198" s="33"/>
      <c r="M198" s="149"/>
      <c r="T198" s="53"/>
      <c r="AT198" s="18" t="s">
        <v>209</v>
      </c>
      <c r="AU198" s="18" t="s">
        <v>85</v>
      </c>
    </row>
    <row r="199" spans="2:65" s="12" customFormat="1">
      <c r="B199" s="150"/>
      <c r="D199" s="151" t="s">
        <v>211</v>
      </c>
      <c r="E199" s="152" t="s">
        <v>3</v>
      </c>
      <c r="F199" s="153" t="s">
        <v>596</v>
      </c>
      <c r="H199" s="152" t="s">
        <v>3</v>
      </c>
      <c r="I199" s="154"/>
      <c r="L199" s="150"/>
      <c r="M199" s="155"/>
      <c r="T199" s="156"/>
      <c r="AT199" s="152" t="s">
        <v>211</v>
      </c>
      <c r="AU199" s="152" t="s">
        <v>85</v>
      </c>
      <c r="AV199" s="12" t="s">
        <v>83</v>
      </c>
      <c r="AW199" s="12" t="s">
        <v>37</v>
      </c>
      <c r="AX199" s="12" t="s">
        <v>76</v>
      </c>
      <c r="AY199" s="152" t="s">
        <v>201</v>
      </c>
    </row>
    <row r="200" spans="2:65" s="13" customFormat="1">
      <c r="B200" s="157"/>
      <c r="D200" s="151" t="s">
        <v>211</v>
      </c>
      <c r="E200" s="158" t="s">
        <v>3</v>
      </c>
      <c r="F200" s="159" t="s">
        <v>949</v>
      </c>
      <c r="H200" s="160">
        <v>145.46700000000001</v>
      </c>
      <c r="I200" s="161"/>
      <c r="L200" s="157"/>
      <c r="M200" s="162"/>
      <c r="T200" s="163"/>
      <c r="AT200" s="158" t="s">
        <v>211</v>
      </c>
      <c r="AU200" s="158" t="s">
        <v>85</v>
      </c>
      <c r="AV200" s="13" t="s">
        <v>85</v>
      </c>
      <c r="AW200" s="13" t="s">
        <v>37</v>
      </c>
      <c r="AX200" s="13" t="s">
        <v>76</v>
      </c>
      <c r="AY200" s="158" t="s">
        <v>201</v>
      </c>
    </row>
    <row r="201" spans="2:65" s="14" customFormat="1">
      <c r="B201" s="164"/>
      <c r="D201" s="151" t="s">
        <v>211</v>
      </c>
      <c r="E201" s="165" t="s">
        <v>3</v>
      </c>
      <c r="F201" s="166" t="s">
        <v>214</v>
      </c>
      <c r="H201" s="167">
        <v>145.46700000000001</v>
      </c>
      <c r="I201" s="168"/>
      <c r="L201" s="164"/>
      <c r="M201" s="169"/>
      <c r="T201" s="170"/>
      <c r="AT201" s="165" t="s">
        <v>211</v>
      </c>
      <c r="AU201" s="165" t="s">
        <v>85</v>
      </c>
      <c r="AV201" s="14" t="s">
        <v>207</v>
      </c>
      <c r="AW201" s="14" t="s">
        <v>37</v>
      </c>
      <c r="AX201" s="14" t="s">
        <v>83</v>
      </c>
      <c r="AY201" s="165" t="s">
        <v>201</v>
      </c>
    </row>
    <row r="202" spans="2:65" s="1" customFormat="1" ht="24.2" customHeight="1">
      <c r="B202" s="132"/>
      <c r="C202" s="133" t="s">
        <v>327</v>
      </c>
      <c r="D202" s="133" t="s">
        <v>202</v>
      </c>
      <c r="E202" s="134" t="s">
        <v>598</v>
      </c>
      <c r="F202" s="135" t="s">
        <v>599</v>
      </c>
      <c r="G202" s="136" t="s">
        <v>275</v>
      </c>
      <c r="H202" s="137">
        <v>116.59</v>
      </c>
      <c r="I202" s="138"/>
      <c r="J202" s="139">
        <f>ROUND(I202*H202,2)</f>
        <v>0</v>
      </c>
      <c r="K202" s="135" t="s">
        <v>206</v>
      </c>
      <c r="L202" s="33"/>
      <c r="M202" s="140" t="s">
        <v>3</v>
      </c>
      <c r="N202" s="141" t="s">
        <v>47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207</v>
      </c>
      <c r="AT202" s="144" t="s">
        <v>202</v>
      </c>
      <c r="AU202" s="144" t="s">
        <v>85</v>
      </c>
      <c r="AY202" s="18" t="s">
        <v>201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83</v>
      </c>
      <c r="BK202" s="145">
        <f>ROUND(I202*H202,2)</f>
        <v>0</v>
      </c>
      <c r="BL202" s="18" t="s">
        <v>207</v>
      </c>
      <c r="BM202" s="144" t="s">
        <v>950</v>
      </c>
    </row>
    <row r="203" spans="2:65" s="1" customFormat="1">
      <c r="B203" s="33"/>
      <c r="D203" s="146" t="s">
        <v>209</v>
      </c>
      <c r="F203" s="147" t="s">
        <v>601</v>
      </c>
      <c r="I203" s="148"/>
      <c r="L203" s="33"/>
      <c r="M203" s="149"/>
      <c r="T203" s="53"/>
      <c r="AT203" s="18" t="s">
        <v>209</v>
      </c>
      <c r="AU203" s="18" t="s">
        <v>85</v>
      </c>
    </row>
    <row r="204" spans="2:65" s="12" customFormat="1">
      <c r="B204" s="150"/>
      <c r="D204" s="151" t="s">
        <v>211</v>
      </c>
      <c r="E204" s="152" t="s">
        <v>3</v>
      </c>
      <c r="F204" s="153" t="s">
        <v>596</v>
      </c>
      <c r="H204" s="152" t="s">
        <v>3</v>
      </c>
      <c r="I204" s="154"/>
      <c r="L204" s="150"/>
      <c r="M204" s="155"/>
      <c r="T204" s="156"/>
      <c r="AT204" s="152" t="s">
        <v>211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201</v>
      </c>
    </row>
    <row r="205" spans="2:65" s="13" customFormat="1">
      <c r="B205" s="157"/>
      <c r="D205" s="151" t="s">
        <v>211</v>
      </c>
      <c r="E205" s="158" t="s">
        <v>3</v>
      </c>
      <c r="F205" s="159" t="s">
        <v>602</v>
      </c>
      <c r="H205" s="160">
        <v>87.48</v>
      </c>
      <c r="I205" s="161"/>
      <c r="L205" s="157"/>
      <c r="M205" s="162"/>
      <c r="T205" s="163"/>
      <c r="AT205" s="158" t="s">
        <v>211</v>
      </c>
      <c r="AU205" s="158" t="s">
        <v>85</v>
      </c>
      <c r="AV205" s="13" t="s">
        <v>85</v>
      </c>
      <c r="AW205" s="13" t="s">
        <v>37</v>
      </c>
      <c r="AX205" s="13" t="s">
        <v>76</v>
      </c>
      <c r="AY205" s="158" t="s">
        <v>201</v>
      </c>
    </row>
    <row r="206" spans="2:65" s="13" customFormat="1">
      <c r="B206" s="157"/>
      <c r="D206" s="151" t="s">
        <v>211</v>
      </c>
      <c r="E206" s="158" t="s">
        <v>3</v>
      </c>
      <c r="F206" s="159" t="s">
        <v>580</v>
      </c>
      <c r="H206" s="160">
        <v>29.11</v>
      </c>
      <c r="I206" s="161"/>
      <c r="L206" s="157"/>
      <c r="M206" s="162"/>
      <c r="T206" s="163"/>
      <c r="AT206" s="158" t="s">
        <v>211</v>
      </c>
      <c r="AU206" s="158" t="s">
        <v>85</v>
      </c>
      <c r="AV206" s="13" t="s">
        <v>85</v>
      </c>
      <c r="AW206" s="13" t="s">
        <v>37</v>
      </c>
      <c r="AX206" s="13" t="s">
        <v>76</v>
      </c>
      <c r="AY206" s="158" t="s">
        <v>201</v>
      </c>
    </row>
    <row r="207" spans="2:65" s="14" customFormat="1">
      <c r="B207" s="164"/>
      <c r="D207" s="151" t="s">
        <v>211</v>
      </c>
      <c r="E207" s="165" t="s">
        <v>3</v>
      </c>
      <c r="F207" s="166" t="s">
        <v>214</v>
      </c>
      <c r="H207" s="167">
        <v>116.59</v>
      </c>
      <c r="I207" s="168"/>
      <c r="L207" s="164"/>
      <c r="M207" s="169"/>
      <c r="T207" s="170"/>
      <c r="AT207" s="165" t="s">
        <v>211</v>
      </c>
      <c r="AU207" s="165" t="s">
        <v>85</v>
      </c>
      <c r="AV207" s="14" t="s">
        <v>207</v>
      </c>
      <c r="AW207" s="14" t="s">
        <v>37</v>
      </c>
      <c r="AX207" s="14" t="s">
        <v>83</v>
      </c>
      <c r="AY207" s="165" t="s">
        <v>201</v>
      </c>
    </row>
    <row r="208" spans="2:65" s="11" customFormat="1" ht="22.9" customHeight="1">
      <c r="B208" s="120"/>
      <c r="D208" s="121" t="s">
        <v>75</v>
      </c>
      <c r="E208" s="130" t="s">
        <v>603</v>
      </c>
      <c r="F208" s="130" t="s">
        <v>604</v>
      </c>
      <c r="I208" s="123"/>
      <c r="J208" s="131">
        <f>BK208</f>
        <v>0</v>
      </c>
      <c r="L208" s="120"/>
      <c r="M208" s="125"/>
      <c r="P208" s="126">
        <f>SUM(P209:P210)</f>
        <v>0</v>
      </c>
      <c r="R208" s="126">
        <f>SUM(R209:R210)</f>
        <v>0</v>
      </c>
      <c r="T208" s="127">
        <f>SUM(T209:T210)</f>
        <v>0</v>
      </c>
      <c r="AR208" s="121" t="s">
        <v>83</v>
      </c>
      <c r="AT208" s="128" t="s">
        <v>75</v>
      </c>
      <c r="AU208" s="128" t="s">
        <v>83</v>
      </c>
      <c r="AY208" s="121" t="s">
        <v>201</v>
      </c>
      <c r="BK208" s="129">
        <f>SUM(BK209:BK210)</f>
        <v>0</v>
      </c>
    </row>
    <row r="209" spans="2:65" s="1" customFormat="1" ht="24.2" customHeight="1">
      <c r="B209" s="132"/>
      <c r="C209" s="133" t="s">
        <v>9</v>
      </c>
      <c r="D209" s="133" t="s">
        <v>202</v>
      </c>
      <c r="E209" s="134" t="s">
        <v>904</v>
      </c>
      <c r="F209" s="135" t="s">
        <v>905</v>
      </c>
      <c r="G209" s="136" t="s">
        <v>275</v>
      </c>
      <c r="H209" s="137">
        <v>2471.6529999999998</v>
      </c>
      <c r="I209" s="138"/>
      <c r="J209" s="139">
        <f>ROUND(I209*H209,2)</f>
        <v>0</v>
      </c>
      <c r="K209" s="135" t="s">
        <v>206</v>
      </c>
      <c r="L209" s="33"/>
      <c r="M209" s="140" t="s">
        <v>3</v>
      </c>
      <c r="N209" s="141" t="s">
        <v>47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207</v>
      </c>
      <c r="AT209" s="144" t="s">
        <v>202</v>
      </c>
      <c r="AU209" s="144" t="s">
        <v>85</v>
      </c>
      <c r="AY209" s="18" t="s">
        <v>201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83</v>
      </c>
      <c r="BK209" s="145">
        <f>ROUND(I209*H209,2)</f>
        <v>0</v>
      </c>
      <c r="BL209" s="18" t="s">
        <v>207</v>
      </c>
      <c r="BM209" s="144" t="s">
        <v>951</v>
      </c>
    </row>
    <row r="210" spans="2:65" s="1" customFormat="1">
      <c r="B210" s="33"/>
      <c r="D210" s="146" t="s">
        <v>209</v>
      </c>
      <c r="F210" s="147" t="s">
        <v>907</v>
      </c>
      <c r="I210" s="148"/>
      <c r="L210" s="33"/>
      <c r="M210" s="189"/>
      <c r="N210" s="190"/>
      <c r="O210" s="190"/>
      <c r="P210" s="190"/>
      <c r="Q210" s="190"/>
      <c r="R210" s="190"/>
      <c r="S210" s="190"/>
      <c r="T210" s="191"/>
      <c r="AT210" s="18" t="s">
        <v>209</v>
      </c>
      <c r="AU210" s="18" t="s">
        <v>85</v>
      </c>
    </row>
    <row r="211" spans="2:65" s="1" customFormat="1" ht="6.95" customHeight="1"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33"/>
    </row>
  </sheetData>
  <autoFilter ref="C95:K210" xr:uid="{00000000-0009-0000-0000-000004000000}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0" r:id="rId1" xr:uid="{00000000-0004-0000-0400-000000000000}"/>
    <hyperlink ref="F117" r:id="rId2" xr:uid="{00000000-0004-0000-0400-000001000000}"/>
    <hyperlink ref="F123" r:id="rId3" xr:uid="{00000000-0004-0000-0400-000002000000}"/>
    <hyperlink ref="F131" r:id="rId4" xr:uid="{00000000-0004-0000-0400-000003000000}"/>
    <hyperlink ref="F136" r:id="rId5" xr:uid="{00000000-0004-0000-0400-000004000000}"/>
    <hyperlink ref="F147" r:id="rId6" xr:uid="{00000000-0004-0000-0400-000005000000}"/>
    <hyperlink ref="F160" r:id="rId7" xr:uid="{00000000-0004-0000-0400-000006000000}"/>
    <hyperlink ref="F166" r:id="rId8" xr:uid="{00000000-0004-0000-0400-000007000000}"/>
    <hyperlink ref="F173" r:id="rId9" xr:uid="{00000000-0004-0000-0400-000008000000}"/>
    <hyperlink ref="F182" r:id="rId10" xr:uid="{00000000-0004-0000-0400-000009000000}"/>
    <hyperlink ref="F191" r:id="rId11" xr:uid="{00000000-0004-0000-0400-00000A000000}"/>
    <hyperlink ref="F198" r:id="rId12" xr:uid="{00000000-0004-0000-0400-00000B000000}"/>
    <hyperlink ref="F203" r:id="rId13" xr:uid="{00000000-0004-0000-0400-00000C000000}"/>
    <hyperlink ref="F210" r:id="rId14" xr:uid="{00000000-0004-0000-0400-00000D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5"/>
  <headerFooter>
    <oddFooter>&amp;CStrana &amp;P z &amp;N</oddFooter>
  </headerFooter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5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109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908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952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ROUND(J99,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ROUND((SUM(BE99:BE253)),  2)</f>
        <v>0</v>
      </c>
      <c r="I37" s="94">
        <v>0.21</v>
      </c>
      <c r="J37" s="82">
        <f>ROUND(((SUM(BE99:BE253))*I37),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ROUND((SUM(BF99:BF253)),  2)</f>
        <v>0</v>
      </c>
      <c r="I38" s="94">
        <v>0.15</v>
      </c>
      <c r="J38" s="82">
        <f>ROUND(((SUM(BF99:BF253))*I38),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ROUND((SUM(BG99:BG253)),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ROUND((SUM(BH99:BH253)),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ROUND((SUM(BI99:BI253)),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908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110.2 - Komunikace pro pěší - obruby, kryt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J99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J100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J101</f>
        <v>0</v>
      </c>
      <c r="L69" s="108"/>
    </row>
    <row r="70" spans="2:47" s="9" customFormat="1" ht="19.899999999999999" customHeight="1">
      <c r="B70" s="108"/>
      <c r="D70" s="109" t="s">
        <v>749</v>
      </c>
      <c r="E70" s="110"/>
      <c r="F70" s="110"/>
      <c r="G70" s="110"/>
      <c r="H70" s="110"/>
      <c r="I70" s="110"/>
      <c r="J70" s="111">
        <f>J125</f>
        <v>0</v>
      </c>
      <c r="L70" s="108"/>
    </row>
    <row r="71" spans="2:47" s="9" customFormat="1" ht="19.899999999999999" customHeight="1">
      <c r="B71" s="108"/>
      <c r="D71" s="109" t="s">
        <v>750</v>
      </c>
      <c r="E71" s="110"/>
      <c r="F71" s="110"/>
      <c r="G71" s="110"/>
      <c r="H71" s="110"/>
      <c r="I71" s="110"/>
      <c r="J71" s="111">
        <f>J132</f>
        <v>0</v>
      </c>
      <c r="L71" s="108"/>
    </row>
    <row r="72" spans="2:47" s="9" customFormat="1" ht="19.899999999999999" customHeight="1">
      <c r="B72" s="108"/>
      <c r="D72" s="109" t="s">
        <v>751</v>
      </c>
      <c r="E72" s="110"/>
      <c r="F72" s="110"/>
      <c r="G72" s="110"/>
      <c r="H72" s="110"/>
      <c r="I72" s="110"/>
      <c r="J72" s="111">
        <f>J143</f>
        <v>0</v>
      </c>
      <c r="L72" s="108"/>
    </row>
    <row r="73" spans="2:47" s="9" customFormat="1" ht="19.899999999999999" customHeight="1">
      <c r="B73" s="108"/>
      <c r="D73" s="109" t="s">
        <v>181</v>
      </c>
      <c r="E73" s="110"/>
      <c r="F73" s="110"/>
      <c r="G73" s="110"/>
      <c r="H73" s="110"/>
      <c r="I73" s="110"/>
      <c r="J73" s="111">
        <f>J150</f>
        <v>0</v>
      </c>
      <c r="L73" s="108"/>
    </row>
    <row r="74" spans="2:47" s="9" customFormat="1" ht="19.899999999999999" customHeight="1">
      <c r="B74" s="108"/>
      <c r="D74" s="109" t="s">
        <v>611</v>
      </c>
      <c r="E74" s="110"/>
      <c r="F74" s="110"/>
      <c r="G74" s="110"/>
      <c r="H74" s="110"/>
      <c r="I74" s="110"/>
      <c r="J74" s="111">
        <f>J190</f>
        <v>0</v>
      </c>
      <c r="L74" s="108"/>
    </row>
    <row r="75" spans="2:47" s="9" customFormat="1" ht="19.899999999999999" customHeight="1">
      <c r="B75" s="108"/>
      <c r="D75" s="109" t="s">
        <v>185</v>
      </c>
      <c r="E75" s="110"/>
      <c r="F75" s="110"/>
      <c r="G75" s="110"/>
      <c r="H75" s="110"/>
      <c r="I75" s="110"/>
      <c r="J75" s="111">
        <f>J251</f>
        <v>0</v>
      </c>
      <c r="L75" s="108"/>
    </row>
    <row r="76" spans="2:47" s="1" customFormat="1" ht="21.75" customHeight="1">
      <c r="B76" s="33"/>
      <c r="L76" s="33"/>
    </row>
    <row r="77" spans="2:47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3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3"/>
    </row>
    <row r="82" spans="2:12" s="1" customFormat="1" ht="24.95" customHeight="1">
      <c r="B82" s="33"/>
      <c r="C82" s="22" t="s">
        <v>186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8" t="s">
        <v>17</v>
      </c>
      <c r="L84" s="33"/>
    </row>
    <row r="85" spans="2:12" s="1" customFormat="1" ht="16.5" customHeight="1">
      <c r="B85" s="33"/>
      <c r="E85" s="323" t="str">
        <f>E7</f>
        <v>H-blok - výstavba BD v areálu bývalého Moravolenu Hanušovice</v>
      </c>
      <c r="F85" s="324"/>
      <c r="G85" s="324"/>
      <c r="H85" s="324"/>
      <c r="L85" s="33"/>
    </row>
    <row r="86" spans="2:12" ht="12" customHeight="1">
      <c r="B86" s="21"/>
      <c r="C86" s="28" t="s">
        <v>169</v>
      </c>
      <c r="L86" s="21"/>
    </row>
    <row r="87" spans="2:12" ht="16.5" customHeight="1">
      <c r="B87" s="21"/>
      <c r="E87" s="323" t="s">
        <v>170</v>
      </c>
      <c r="F87" s="288"/>
      <c r="G87" s="288"/>
      <c r="H87" s="288"/>
      <c r="L87" s="21"/>
    </row>
    <row r="88" spans="2:12" ht="12" customHeight="1">
      <c r="B88" s="21"/>
      <c r="C88" s="28" t="s">
        <v>171</v>
      </c>
      <c r="L88" s="21"/>
    </row>
    <row r="89" spans="2:12" s="1" customFormat="1" ht="16.5" customHeight="1">
      <c r="B89" s="33"/>
      <c r="E89" s="307" t="s">
        <v>908</v>
      </c>
      <c r="F89" s="325"/>
      <c r="G89" s="325"/>
      <c r="H89" s="325"/>
      <c r="L89" s="33"/>
    </row>
    <row r="90" spans="2:12" s="1" customFormat="1" ht="12" customHeight="1">
      <c r="B90" s="33"/>
      <c r="C90" s="28" t="s">
        <v>173</v>
      </c>
      <c r="L90" s="33"/>
    </row>
    <row r="91" spans="2:12" s="1" customFormat="1" ht="16.5" customHeight="1">
      <c r="B91" s="33"/>
      <c r="E91" s="319" t="str">
        <f>E13</f>
        <v>110.2 - Komunikace pro pěší - obruby, kryt</v>
      </c>
      <c r="F91" s="325"/>
      <c r="G91" s="325"/>
      <c r="H91" s="325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8" t="s">
        <v>21</v>
      </c>
      <c r="F93" s="26" t="str">
        <f>F16</f>
        <v>k.ú. Hanušovice</v>
      </c>
      <c r="I93" s="28" t="s">
        <v>23</v>
      </c>
      <c r="J93" s="50" t="str">
        <f>IF(J16="","",J16)</f>
        <v>10. 6. 2022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8" t="s">
        <v>25</v>
      </c>
      <c r="F95" s="26" t="str">
        <f>E19</f>
        <v>Město Hanušovice</v>
      </c>
      <c r="I95" s="28" t="s">
        <v>33</v>
      </c>
      <c r="J95" s="31" t="str">
        <f>E25</f>
        <v>Cekr CZ s.r.o.</v>
      </c>
      <c r="L95" s="33"/>
    </row>
    <row r="96" spans="2:12" s="1" customFormat="1" ht="25.7" customHeight="1">
      <c r="B96" s="33"/>
      <c r="C96" s="28" t="s">
        <v>31</v>
      </c>
      <c r="F96" s="26" t="str">
        <f>IF(E22="","",E22)</f>
        <v>Vyplň údaj</v>
      </c>
      <c r="I96" s="28" t="s">
        <v>38</v>
      </c>
      <c r="J96" s="31" t="str">
        <f>E28</f>
        <v>Jan Zamykal, CS ÚRS 2022 01</v>
      </c>
      <c r="L96" s="33"/>
    </row>
    <row r="97" spans="2:65" s="1" customFormat="1" ht="10.35" customHeight="1">
      <c r="B97" s="33"/>
      <c r="L97" s="33"/>
    </row>
    <row r="98" spans="2:65" s="10" customFormat="1" ht="29.25" customHeight="1">
      <c r="B98" s="112"/>
      <c r="C98" s="113" t="s">
        <v>187</v>
      </c>
      <c r="D98" s="114" t="s">
        <v>61</v>
      </c>
      <c r="E98" s="114" t="s">
        <v>57</v>
      </c>
      <c r="F98" s="114" t="s">
        <v>58</v>
      </c>
      <c r="G98" s="114" t="s">
        <v>188</v>
      </c>
      <c r="H98" s="114" t="s">
        <v>189</v>
      </c>
      <c r="I98" s="114" t="s">
        <v>190</v>
      </c>
      <c r="J98" s="114" t="s">
        <v>177</v>
      </c>
      <c r="K98" s="115" t="s">
        <v>191</v>
      </c>
      <c r="L98" s="112"/>
      <c r="M98" s="56" t="s">
        <v>3</v>
      </c>
      <c r="N98" s="57" t="s">
        <v>46</v>
      </c>
      <c r="O98" s="57" t="s">
        <v>192</v>
      </c>
      <c r="P98" s="57" t="s">
        <v>193</v>
      </c>
      <c r="Q98" s="57" t="s">
        <v>194</v>
      </c>
      <c r="R98" s="57" t="s">
        <v>195</v>
      </c>
      <c r="S98" s="57" t="s">
        <v>196</v>
      </c>
      <c r="T98" s="58" t="s">
        <v>197</v>
      </c>
    </row>
    <row r="99" spans="2:65" s="1" customFormat="1" ht="22.9" customHeight="1">
      <c r="B99" s="33"/>
      <c r="C99" s="61" t="s">
        <v>198</v>
      </c>
      <c r="J99" s="116">
        <f>BK99</f>
        <v>0</v>
      </c>
      <c r="L99" s="33"/>
      <c r="M99" s="59"/>
      <c r="N99" s="51"/>
      <c r="O99" s="51"/>
      <c r="P99" s="117">
        <f>P100</f>
        <v>0</v>
      </c>
      <c r="Q99" s="51"/>
      <c r="R99" s="117">
        <f>R100</f>
        <v>846.12466382999992</v>
      </c>
      <c r="S99" s="51"/>
      <c r="T99" s="118">
        <f>T100</f>
        <v>0</v>
      </c>
      <c r="AT99" s="18" t="s">
        <v>75</v>
      </c>
      <c r="AU99" s="18" t="s">
        <v>178</v>
      </c>
      <c r="BK99" s="119">
        <f>BK100</f>
        <v>0</v>
      </c>
    </row>
    <row r="100" spans="2:65" s="11" customFormat="1" ht="25.9" customHeight="1">
      <c r="B100" s="120"/>
      <c r="D100" s="121" t="s">
        <v>75</v>
      </c>
      <c r="E100" s="122" t="s">
        <v>199</v>
      </c>
      <c r="F100" s="122" t="s">
        <v>200</v>
      </c>
      <c r="I100" s="123"/>
      <c r="J100" s="124">
        <f>BK100</f>
        <v>0</v>
      </c>
      <c r="L100" s="120"/>
      <c r="M100" s="125"/>
      <c r="P100" s="126">
        <f>P101+P125+P132+P143+P150+P190+P251</f>
        <v>0</v>
      </c>
      <c r="R100" s="126">
        <f>R101+R125+R132+R143+R150+R190+R251</f>
        <v>846.12466382999992</v>
      </c>
      <c r="T100" s="127">
        <f>T101+T125+T132+T143+T150+T190+T251</f>
        <v>0</v>
      </c>
      <c r="AR100" s="121" t="s">
        <v>83</v>
      </c>
      <c r="AT100" s="128" t="s">
        <v>75</v>
      </c>
      <c r="AU100" s="128" t="s">
        <v>76</v>
      </c>
      <c r="AY100" s="121" t="s">
        <v>201</v>
      </c>
      <c r="BK100" s="129">
        <f>BK101+BK125+BK132+BK143+BK150+BK190+BK251</f>
        <v>0</v>
      </c>
    </row>
    <row r="101" spans="2:65" s="11" customFormat="1" ht="22.9" customHeight="1">
      <c r="B101" s="120"/>
      <c r="D101" s="121" t="s">
        <v>75</v>
      </c>
      <c r="E101" s="130" t="s">
        <v>83</v>
      </c>
      <c r="F101" s="130" t="s">
        <v>157</v>
      </c>
      <c r="I101" s="123"/>
      <c r="J101" s="131">
        <f>BK101</f>
        <v>0</v>
      </c>
      <c r="L101" s="120"/>
      <c r="M101" s="125"/>
      <c r="P101" s="126">
        <f>SUM(P102:P124)</f>
        <v>0</v>
      </c>
      <c r="R101" s="126">
        <f>SUM(R102:R124)</f>
        <v>0</v>
      </c>
      <c r="T101" s="127">
        <f>SUM(T102:T124)</f>
        <v>0</v>
      </c>
      <c r="AR101" s="121" t="s">
        <v>83</v>
      </c>
      <c r="AT101" s="128" t="s">
        <v>75</v>
      </c>
      <c r="AU101" s="128" t="s">
        <v>83</v>
      </c>
      <c r="AY101" s="121" t="s">
        <v>201</v>
      </c>
      <c r="BK101" s="129">
        <f>SUM(BK102:BK124)</f>
        <v>0</v>
      </c>
    </row>
    <row r="102" spans="2:65" s="1" customFormat="1" ht="37.9" customHeight="1">
      <c r="B102" s="132"/>
      <c r="C102" s="133" t="s">
        <v>83</v>
      </c>
      <c r="D102" s="133" t="s">
        <v>202</v>
      </c>
      <c r="E102" s="134" t="s">
        <v>248</v>
      </c>
      <c r="F102" s="135" t="s">
        <v>249</v>
      </c>
      <c r="G102" s="136" t="s">
        <v>217</v>
      </c>
      <c r="H102" s="137">
        <v>239.47</v>
      </c>
      <c r="I102" s="138"/>
      <c r="J102" s="139">
        <f>ROUND(I102*H102,2)</f>
        <v>0</v>
      </c>
      <c r="K102" s="135" t="s">
        <v>206</v>
      </c>
      <c r="L102" s="33"/>
      <c r="M102" s="140" t="s">
        <v>3</v>
      </c>
      <c r="N102" s="141" t="s">
        <v>47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207</v>
      </c>
      <c r="AT102" s="144" t="s">
        <v>202</v>
      </c>
      <c r="AU102" s="144" t="s">
        <v>85</v>
      </c>
      <c r="AY102" s="18" t="s">
        <v>201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83</v>
      </c>
      <c r="BK102" s="145">
        <f>ROUND(I102*H102,2)</f>
        <v>0</v>
      </c>
      <c r="BL102" s="18" t="s">
        <v>207</v>
      </c>
      <c r="BM102" s="144" t="s">
        <v>953</v>
      </c>
    </row>
    <row r="103" spans="2:65" s="1" customFormat="1">
      <c r="B103" s="33"/>
      <c r="D103" s="146" t="s">
        <v>209</v>
      </c>
      <c r="F103" s="147" t="s">
        <v>251</v>
      </c>
      <c r="I103" s="148"/>
      <c r="L103" s="33"/>
      <c r="M103" s="149"/>
      <c r="T103" s="53"/>
      <c r="AT103" s="18" t="s">
        <v>209</v>
      </c>
      <c r="AU103" s="18" t="s">
        <v>85</v>
      </c>
    </row>
    <row r="104" spans="2:65" s="12" customFormat="1">
      <c r="B104" s="150"/>
      <c r="D104" s="151" t="s">
        <v>211</v>
      </c>
      <c r="E104" s="152" t="s">
        <v>3</v>
      </c>
      <c r="F104" s="153" t="s">
        <v>619</v>
      </c>
      <c r="H104" s="152" t="s">
        <v>3</v>
      </c>
      <c r="I104" s="154"/>
      <c r="L104" s="150"/>
      <c r="M104" s="155"/>
      <c r="T104" s="156"/>
      <c r="AT104" s="152" t="s">
        <v>211</v>
      </c>
      <c r="AU104" s="152" t="s">
        <v>85</v>
      </c>
      <c r="AV104" s="12" t="s">
        <v>83</v>
      </c>
      <c r="AW104" s="12" t="s">
        <v>37</v>
      </c>
      <c r="AX104" s="12" t="s">
        <v>76</v>
      </c>
      <c r="AY104" s="152" t="s">
        <v>201</v>
      </c>
    </row>
    <row r="105" spans="2:65" s="13" customFormat="1">
      <c r="B105" s="157"/>
      <c r="D105" s="151" t="s">
        <v>211</v>
      </c>
      <c r="E105" s="158" t="s">
        <v>3</v>
      </c>
      <c r="F105" s="159" t="s">
        <v>954</v>
      </c>
      <c r="H105" s="160">
        <v>239.47</v>
      </c>
      <c r="I105" s="161"/>
      <c r="L105" s="157"/>
      <c r="M105" s="162"/>
      <c r="T105" s="163"/>
      <c r="AT105" s="158" t="s">
        <v>211</v>
      </c>
      <c r="AU105" s="158" t="s">
        <v>85</v>
      </c>
      <c r="AV105" s="13" t="s">
        <v>85</v>
      </c>
      <c r="AW105" s="13" t="s">
        <v>37</v>
      </c>
      <c r="AX105" s="13" t="s">
        <v>76</v>
      </c>
      <c r="AY105" s="158" t="s">
        <v>201</v>
      </c>
    </row>
    <row r="106" spans="2:65" s="14" customFormat="1">
      <c r="B106" s="164"/>
      <c r="D106" s="151" t="s">
        <v>211</v>
      </c>
      <c r="E106" s="165" t="s">
        <v>3</v>
      </c>
      <c r="F106" s="166" t="s">
        <v>214</v>
      </c>
      <c r="H106" s="167">
        <v>239.47</v>
      </c>
      <c r="I106" s="168"/>
      <c r="L106" s="164"/>
      <c r="M106" s="169"/>
      <c r="T106" s="170"/>
      <c r="AT106" s="165" t="s">
        <v>211</v>
      </c>
      <c r="AU106" s="165" t="s">
        <v>85</v>
      </c>
      <c r="AV106" s="14" t="s">
        <v>207</v>
      </c>
      <c r="AW106" s="14" t="s">
        <v>37</v>
      </c>
      <c r="AX106" s="14" t="s">
        <v>83</v>
      </c>
      <c r="AY106" s="165" t="s">
        <v>201</v>
      </c>
    </row>
    <row r="107" spans="2:65" s="1" customFormat="1" ht="24.2" customHeight="1">
      <c r="B107" s="132"/>
      <c r="C107" s="133" t="s">
        <v>85</v>
      </c>
      <c r="D107" s="133" t="s">
        <v>202</v>
      </c>
      <c r="E107" s="134" t="s">
        <v>258</v>
      </c>
      <c r="F107" s="135" t="s">
        <v>259</v>
      </c>
      <c r="G107" s="136" t="s">
        <v>217</v>
      </c>
      <c r="H107" s="137">
        <v>239.47</v>
      </c>
      <c r="I107" s="138"/>
      <c r="J107" s="139">
        <f>ROUND(I107*H107,2)</f>
        <v>0</v>
      </c>
      <c r="K107" s="135" t="s">
        <v>206</v>
      </c>
      <c r="L107" s="33"/>
      <c r="M107" s="140" t="s">
        <v>3</v>
      </c>
      <c r="N107" s="141" t="s">
        <v>47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207</v>
      </c>
      <c r="AT107" s="144" t="s">
        <v>202</v>
      </c>
      <c r="AU107" s="144" t="s">
        <v>85</v>
      </c>
      <c r="AY107" s="18" t="s">
        <v>201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83</v>
      </c>
      <c r="BK107" s="145">
        <f>ROUND(I107*H107,2)</f>
        <v>0</v>
      </c>
      <c r="BL107" s="18" t="s">
        <v>207</v>
      </c>
      <c r="BM107" s="144" t="s">
        <v>955</v>
      </c>
    </row>
    <row r="108" spans="2:65" s="1" customFormat="1">
      <c r="B108" s="33"/>
      <c r="D108" s="146" t="s">
        <v>209</v>
      </c>
      <c r="F108" s="147" t="s">
        <v>261</v>
      </c>
      <c r="I108" s="148"/>
      <c r="L108" s="33"/>
      <c r="M108" s="149"/>
      <c r="T108" s="53"/>
      <c r="AT108" s="18" t="s">
        <v>209</v>
      </c>
      <c r="AU108" s="18" t="s">
        <v>85</v>
      </c>
    </row>
    <row r="109" spans="2:65" s="12" customFormat="1">
      <c r="B109" s="150"/>
      <c r="D109" s="151" t="s">
        <v>211</v>
      </c>
      <c r="E109" s="152" t="s">
        <v>3</v>
      </c>
      <c r="F109" s="153" t="s">
        <v>262</v>
      </c>
      <c r="H109" s="152" t="s">
        <v>3</v>
      </c>
      <c r="I109" s="154"/>
      <c r="L109" s="150"/>
      <c r="M109" s="155"/>
      <c r="T109" s="156"/>
      <c r="AT109" s="152" t="s">
        <v>211</v>
      </c>
      <c r="AU109" s="152" t="s">
        <v>85</v>
      </c>
      <c r="AV109" s="12" t="s">
        <v>83</v>
      </c>
      <c r="AW109" s="12" t="s">
        <v>37</v>
      </c>
      <c r="AX109" s="12" t="s">
        <v>76</v>
      </c>
      <c r="AY109" s="152" t="s">
        <v>201</v>
      </c>
    </row>
    <row r="110" spans="2:65" s="13" customFormat="1">
      <c r="B110" s="157"/>
      <c r="D110" s="151" t="s">
        <v>211</v>
      </c>
      <c r="E110" s="158" t="s">
        <v>3</v>
      </c>
      <c r="F110" s="159" t="s">
        <v>954</v>
      </c>
      <c r="H110" s="160">
        <v>239.47</v>
      </c>
      <c r="I110" s="161"/>
      <c r="L110" s="157"/>
      <c r="M110" s="162"/>
      <c r="T110" s="163"/>
      <c r="AT110" s="158" t="s">
        <v>211</v>
      </c>
      <c r="AU110" s="158" t="s">
        <v>85</v>
      </c>
      <c r="AV110" s="13" t="s">
        <v>85</v>
      </c>
      <c r="AW110" s="13" t="s">
        <v>37</v>
      </c>
      <c r="AX110" s="13" t="s">
        <v>76</v>
      </c>
      <c r="AY110" s="158" t="s">
        <v>201</v>
      </c>
    </row>
    <row r="111" spans="2:65" s="14" customFormat="1">
      <c r="B111" s="164"/>
      <c r="D111" s="151" t="s">
        <v>211</v>
      </c>
      <c r="E111" s="165" t="s">
        <v>3</v>
      </c>
      <c r="F111" s="166" t="s">
        <v>214</v>
      </c>
      <c r="H111" s="167">
        <v>239.47</v>
      </c>
      <c r="I111" s="168"/>
      <c r="L111" s="164"/>
      <c r="M111" s="169"/>
      <c r="T111" s="170"/>
      <c r="AT111" s="165" t="s">
        <v>211</v>
      </c>
      <c r="AU111" s="165" t="s">
        <v>85</v>
      </c>
      <c r="AV111" s="14" t="s">
        <v>207</v>
      </c>
      <c r="AW111" s="14" t="s">
        <v>37</v>
      </c>
      <c r="AX111" s="14" t="s">
        <v>83</v>
      </c>
      <c r="AY111" s="165" t="s">
        <v>201</v>
      </c>
    </row>
    <row r="112" spans="2:65" s="1" customFormat="1" ht="24.2" customHeight="1">
      <c r="B112" s="132"/>
      <c r="C112" s="133" t="s">
        <v>93</v>
      </c>
      <c r="D112" s="133" t="s">
        <v>202</v>
      </c>
      <c r="E112" s="134" t="s">
        <v>622</v>
      </c>
      <c r="F112" s="135" t="s">
        <v>623</v>
      </c>
      <c r="G112" s="136" t="s">
        <v>217</v>
      </c>
      <c r="H112" s="137">
        <v>239.47</v>
      </c>
      <c r="I112" s="138"/>
      <c r="J112" s="139">
        <f>ROUND(I112*H112,2)</f>
        <v>0</v>
      </c>
      <c r="K112" s="135" t="s">
        <v>206</v>
      </c>
      <c r="L112" s="33"/>
      <c r="M112" s="140" t="s">
        <v>3</v>
      </c>
      <c r="N112" s="141" t="s">
        <v>47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207</v>
      </c>
      <c r="AT112" s="144" t="s">
        <v>202</v>
      </c>
      <c r="AU112" s="144" t="s">
        <v>85</v>
      </c>
      <c r="AY112" s="18" t="s">
        <v>201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83</v>
      </c>
      <c r="BK112" s="145">
        <f>ROUND(I112*H112,2)</f>
        <v>0</v>
      </c>
      <c r="BL112" s="18" t="s">
        <v>207</v>
      </c>
      <c r="BM112" s="144" t="s">
        <v>956</v>
      </c>
    </row>
    <row r="113" spans="2:65" s="1" customFormat="1">
      <c r="B113" s="33"/>
      <c r="D113" s="146" t="s">
        <v>209</v>
      </c>
      <c r="F113" s="147" t="s">
        <v>625</v>
      </c>
      <c r="I113" s="148"/>
      <c r="L113" s="33"/>
      <c r="M113" s="149"/>
      <c r="T113" s="53"/>
      <c r="AT113" s="18" t="s">
        <v>209</v>
      </c>
      <c r="AU113" s="18" t="s">
        <v>85</v>
      </c>
    </row>
    <row r="114" spans="2:65" s="12" customFormat="1">
      <c r="B114" s="150"/>
      <c r="D114" s="151" t="s">
        <v>211</v>
      </c>
      <c r="E114" s="152" t="s">
        <v>3</v>
      </c>
      <c r="F114" s="153" t="s">
        <v>626</v>
      </c>
      <c r="H114" s="152" t="s">
        <v>3</v>
      </c>
      <c r="I114" s="154"/>
      <c r="L114" s="150"/>
      <c r="M114" s="155"/>
      <c r="T114" s="156"/>
      <c r="AT114" s="152" t="s">
        <v>211</v>
      </c>
      <c r="AU114" s="152" t="s">
        <v>85</v>
      </c>
      <c r="AV114" s="12" t="s">
        <v>83</v>
      </c>
      <c r="AW114" s="12" t="s">
        <v>37</v>
      </c>
      <c r="AX114" s="12" t="s">
        <v>76</v>
      </c>
      <c r="AY114" s="152" t="s">
        <v>201</v>
      </c>
    </row>
    <row r="115" spans="2:65" s="12" customFormat="1">
      <c r="B115" s="150"/>
      <c r="D115" s="151" t="s">
        <v>211</v>
      </c>
      <c r="E115" s="152" t="s">
        <v>3</v>
      </c>
      <c r="F115" s="153" t="s">
        <v>627</v>
      </c>
      <c r="H115" s="152" t="s">
        <v>3</v>
      </c>
      <c r="I115" s="154"/>
      <c r="L115" s="150"/>
      <c r="M115" s="155"/>
      <c r="T115" s="156"/>
      <c r="AT115" s="152" t="s">
        <v>211</v>
      </c>
      <c r="AU115" s="152" t="s">
        <v>85</v>
      </c>
      <c r="AV115" s="12" t="s">
        <v>83</v>
      </c>
      <c r="AW115" s="12" t="s">
        <v>37</v>
      </c>
      <c r="AX115" s="12" t="s">
        <v>76</v>
      </c>
      <c r="AY115" s="152" t="s">
        <v>201</v>
      </c>
    </row>
    <row r="116" spans="2:65" s="12" customFormat="1">
      <c r="B116" s="150"/>
      <c r="D116" s="151" t="s">
        <v>211</v>
      </c>
      <c r="E116" s="152" t="s">
        <v>3</v>
      </c>
      <c r="F116" s="153" t="s">
        <v>290</v>
      </c>
      <c r="H116" s="152" t="s">
        <v>3</v>
      </c>
      <c r="I116" s="154"/>
      <c r="L116" s="150"/>
      <c r="M116" s="155"/>
      <c r="T116" s="156"/>
      <c r="AT116" s="152" t="s">
        <v>211</v>
      </c>
      <c r="AU116" s="152" t="s">
        <v>85</v>
      </c>
      <c r="AV116" s="12" t="s">
        <v>83</v>
      </c>
      <c r="AW116" s="12" t="s">
        <v>37</v>
      </c>
      <c r="AX116" s="12" t="s">
        <v>76</v>
      </c>
      <c r="AY116" s="152" t="s">
        <v>201</v>
      </c>
    </row>
    <row r="117" spans="2:65" s="13" customFormat="1">
      <c r="B117" s="157"/>
      <c r="D117" s="151" t="s">
        <v>211</v>
      </c>
      <c r="E117" s="158" t="s">
        <v>3</v>
      </c>
      <c r="F117" s="159" t="s">
        <v>954</v>
      </c>
      <c r="H117" s="160">
        <v>239.47</v>
      </c>
      <c r="I117" s="161"/>
      <c r="L117" s="157"/>
      <c r="M117" s="162"/>
      <c r="T117" s="163"/>
      <c r="AT117" s="158" t="s">
        <v>211</v>
      </c>
      <c r="AU117" s="158" t="s">
        <v>85</v>
      </c>
      <c r="AV117" s="13" t="s">
        <v>85</v>
      </c>
      <c r="AW117" s="13" t="s">
        <v>37</v>
      </c>
      <c r="AX117" s="13" t="s">
        <v>76</v>
      </c>
      <c r="AY117" s="158" t="s">
        <v>201</v>
      </c>
    </row>
    <row r="118" spans="2:65" s="14" customFormat="1">
      <c r="B118" s="164"/>
      <c r="D118" s="151" t="s">
        <v>211</v>
      </c>
      <c r="E118" s="165" t="s">
        <v>3</v>
      </c>
      <c r="F118" s="166" t="s">
        <v>214</v>
      </c>
      <c r="H118" s="167">
        <v>239.47</v>
      </c>
      <c r="I118" s="168"/>
      <c r="L118" s="164"/>
      <c r="M118" s="169"/>
      <c r="T118" s="170"/>
      <c r="AT118" s="165" t="s">
        <v>211</v>
      </c>
      <c r="AU118" s="165" t="s">
        <v>85</v>
      </c>
      <c r="AV118" s="14" t="s">
        <v>207</v>
      </c>
      <c r="AW118" s="14" t="s">
        <v>37</v>
      </c>
      <c r="AX118" s="14" t="s">
        <v>83</v>
      </c>
      <c r="AY118" s="165" t="s">
        <v>201</v>
      </c>
    </row>
    <row r="119" spans="2:65" s="1" customFormat="1" ht="24.2" customHeight="1">
      <c r="B119" s="132"/>
      <c r="C119" s="133" t="s">
        <v>207</v>
      </c>
      <c r="D119" s="133" t="s">
        <v>202</v>
      </c>
      <c r="E119" s="134" t="s">
        <v>628</v>
      </c>
      <c r="F119" s="135" t="s">
        <v>629</v>
      </c>
      <c r="G119" s="136" t="s">
        <v>205</v>
      </c>
      <c r="H119" s="137">
        <v>3119</v>
      </c>
      <c r="I119" s="138"/>
      <c r="J119" s="139">
        <f>ROUND(I119*H119,2)</f>
        <v>0</v>
      </c>
      <c r="K119" s="135" t="s">
        <v>206</v>
      </c>
      <c r="L119" s="33"/>
      <c r="M119" s="140" t="s">
        <v>3</v>
      </c>
      <c r="N119" s="141" t="s">
        <v>47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207</v>
      </c>
      <c r="AT119" s="144" t="s">
        <v>202</v>
      </c>
      <c r="AU119" s="144" t="s">
        <v>85</v>
      </c>
      <c r="AY119" s="18" t="s">
        <v>201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83</v>
      </c>
      <c r="BK119" s="145">
        <f>ROUND(I119*H119,2)</f>
        <v>0</v>
      </c>
      <c r="BL119" s="18" t="s">
        <v>207</v>
      </c>
      <c r="BM119" s="144" t="s">
        <v>957</v>
      </c>
    </row>
    <row r="120" spans="2:65" s="1" customFormat="1">
      <c r="B120" s="33"/>
      <c r="D120" s="146" t="s">
        <v>209</v>
      </c>
      <c r="F120" s="147" t="s">
        <v>631</v>
      </c>
      <c r="I120" s="148"/>
      <c r="L120" s="33"/>
      <c r="M120" s="149"/>
      <c r="T120" s="53"/>
      <c r="AT120" s="18" t="s">
        <v>209</v>
      </c>
      <c r="AU120" s="18" t="s">
        <v>85</v>
      </c>
    </row>
    <row r="121" spans="2:65" s="12" customFormat="1">
      <c r="B121" s="150"/>
      <c r="D121" s="151" t="s">
        <v>211</v>
      </c>
      <c r="E121" s="152" t="s">
        <v>3</v>
      </c>
      <c r="F121" s="153" t="s">
        <v>632</v>
      </c>
      <c r="H121" s="152" t="s">
        <v>3</v>
      </c>
      <c r="I121" s="154"/>
      <c r="L121" s="150"/>
      <c r="M121" s="155"/>
      <c r="T121" s="156"/>
      <c r="AT121" s="152" t="s">
        <v>211</v>
      </c>
      <c r="AU121" s="152" t="s">
        <v>85</v>
      </c>
      <c r="AV121" s="12" t="s">
        <v>83</v>
      </c>
      <c r="AW121" s="12" t="s">
        <v>37</v>
      </c>
      <c r="AX121" s="12" t="s">
        <v>76</v>
      </c>
      <c r="AY121" s="152" t="s">
        <v>201</v>
      </c>
    </row>
    <row r="122" spans="2:65" s="12" customFormat="1">
      <c r="B122" s="150"/>
      <c r="D122" s="151" t="s">
        <v>211</v>
      </c>
      <c r="E122" s="152" t="s">
        <v>3</v>
      </c>
      <c r="F122" s="153" t="s">
        <v>633</v>
      </c>
      <c r="H122" s="152" t="s">
        <v>3</v>
      </c>
      <c r="I122" s="154"/>
      <c r="L122" s="150"/>
      <c r="M122" s="155"/>
      <c r="T122" s="156"/>
      <c r="AT122" s="152" t="s">
        <v>211</v>
      </c>
      <c r="AU122" s="152" t="s">
        <v>85</v>
      </c>
      <c r="AV122" s="12" t="s">
        <v>83</v>
      </c>
      <c r="AW122" s="12" t="s">
        <v>37</v>
      </c>
      <c r="AX122" s="12" t="s">
        <v>76</v>
      </c>
      <c r="AY122" s="152" t="s">
        <v>201</v>
      </c>
    </row>
    <row r="123" spans="2:65" s="13" customFormat="1">
      <c r="B123" s="157"/>
      <c r="D123" s="151" t="s">
        <v>211</v>
      </c>
      <c r="E123" s="158" t="s">
        <v>3</v>
      </c>
      <c r="F123" s="159" t="s">
        <v>958</v>
      </c>
      <c r="H123" s="160">
        <v>3119</v>
      </c>
      <c r="I123" s="161"/>
      <c r="L123" s="157"/>
      <c r="M123" s="162"/>
      <c r="T123" s="163"/>
      <c r="AT123" s="158" t="s">
        <v>211</v>
      </c>
      <c r="AU123" s="158" t="s">
        <v>85</v>
      </c>
      <c r="AV123" s="13" t="s">
        <v>85</v>
      </c>
      <c r="AW123" s="13" t="s">
        <v>37</v>
      </c>
      <c r="AX123" s="13" t="s">
        <v>76</v>
      </c>
      <c r="AY123" s="158" t="s">
        <v>201</v>
      </c>
    </row>
    <row r="124" spans="2:65" s="14" customFormat="1">
      <c r="B124" s="164"/>
      <c r="D124" s="151" t="s">
        <v>211</v>
      </c>
      <c r="E124" s="165" t="s">
        <v>3</v>
      </c>
      <c r="F124" s="166" t="s">
        <v>214</v>
      </c>
      <c r="H124" s="167">
        <v>3119</v>
      </c>
      <c r="I124" s="168"/>
      <c r="L124" s="164"/>
      <c r="M124" s="169"/>
      <c r="T124" s="170"/>
      <c r="AT124" s="165" t="s">
        <v>211</v>
      </c>
      <c r="AU124" s="165" t="s">
        <v>85</v>
      </c>
      <c r="AV124" s="14" t="s">
        <v>207</v>
      </c>
      <c r="AW124" s="14" t="s">
        <v>37</v>
      </c>
      <c r="AX124" s="14" t="s">
        <v>83</v>
      </c>
      <c r="AY124" s="165" t="s">
        <v>201</v>
      </c>
    </row>
    <row r="125" spans="2:65" s="11" customFormat="1" ht="22.9" customHeight="1">
      <c r="B125" s="120"/>
      <c r="D125" s="121" t="s">
        <v>75</v>
      </c>
      <c r="E125" s="130" t="s">
        <v>85</v>
      </c>
      <c r="F125" s="130" t="s">
        <v>785</v>
      </c>
      <c r="I125" s="123"/>
      <c r="J125" s="131">
        <f>BK125</f>
        <v>0</v>
      </c>
      <c r="L125" s="120"/>
      <c r="M125" s="125"/>
      <c r="P125" s="126">
        <f>SUM(P126:P131)</f>
        <v>0</v>
      </c>
      <c r="R125" s="126">
        <f>SUM(R126:R131)</f>
        <v>19.440000000000001</v>
      </c>
      <c r="T125" s="127">
        <f>SUM(T126:T131)</f>
        <v>0</v>
      </c>
      <c r="AR125" s="121" t="s">
        <v>83</v>
      </c>
      <c r="AT125" s="128" t="s">
        <v>75</v>
      </c>
      <c r="AU125" s="128" t="s">
        <v>83</v>
      </c>
      <c r="AY125" s="121" t="s">
        <v>201</v>
      </c>
      <c r="BK125" s="129">
        <f>SUM(BK126:BK131)</f>
        <v>0</v>
      </c>
    </row>
    <row r="126" spans="2:65" s="1" customFormat="1" ht="16.5" customHeight="1">
      <c r="B126" s="132"/>
      <c r="C126" s="133" t="s">
        <v>247</v>
      </c>
      <c r="D126" s="133" t="s">
        <v>202</v>
      </c>
      <c r="E126" s="134" t="s">
        <v>786</v>
      </c>
      <c r="F126" s="135" t="s">
        <v>787</v>
      </c>
      <c r="G126" s="136" t="s">
        <v>217</v>
      </c>
      <c r="H126" s="137">
        <v>9</v>
      </c>
      <c r="I126" s="138"/>
      <c r="J126" s="139">
        <f>ROUND(I126*H126,2)</f>
        <v>0</v>
      </c>
      <c r="K126" s="135" t="s">
        <v>206</v>
      </c>
      <c r="L126" s="33"/>
      <c r="M126" s="140" t="s">
        <v>3</v>
      </c>
      <c r="N126" s="141" t="s">
        <v>47</v>
      </c>
      <c r="P126" s="142">
        <f>O126*H126</f>
        <v>0</v>
      </c>
      <c r="Q126" s="142">
        <v>2.16</v>
      </c>
      <c r="R126" s="142">
        <f>Q126*H126</f>
        <v>19.440000000000001</v>
      </c>
      <c r="S126" s="142">
        <v>0</v>
      </c>
      <c r="T126" s="143">
        <f>S126*H126</f>
        <v>0</v>
      </c>
      <c r="AR126" s="144" t="s">
        <v>207</v>
      </c>
      <c r="AT126" s="144" t="s">
        <v>202</v>
      </c>
      <c r="AU126" s="144" t="s">
        <v>85</v>
      </c>
      <c r="AY126" s="18" t="s">
        <v>201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83</v>
      </c>
      <c r="BK126" s="145">
        <f>ROUND(I126*H126,2)</f>
        <v>0</v>
      </c>
      <c r="BL126" s="18" t="s">
        <v>207</v>
      </c>
      <c r="BM126" s="144" t="s">
        <v>959</v>
      </c>
    </row>
    <row r="127" spans="2:65" s="1" customFormat="1">
      <c r="B127" s="33"/>
      <c r="D127" s="146" t="s">
        <v>209</v>
      </c>
      <c r="F127" s="147" t="s">
        <v>789</v>
      </c>
      <c r="I127" s="148"/>
      <c r="L127" s="33"/>
      <c r="M127" s="149"/>
      <c r="T127" s="53"/>
      <c r="AT127" s="18" t="s">
        <v>209</v>
      </c>
      <c r="AU127" s="18" t="s">
        <v>85</v>
      </c>
    </row>
    <row r="128" spans="2:65" s="12" customFormat="1">
      <c r="B128" s="150"/>
      <c r="D128" s="151" t="s">
        <v>211</v>
      </c>
      <c r="E128" s="152" t="s">
        <v>3</v>
      </c>
      <c r="F128" s="153" t="s">
        <v>790</v>
      </c>
      <c r="H128" s="152" t="s">
        <v>3</v>
      </c>
      <c r="I128" s="154"/>
      <c r="L128" s="150"/>
      <c r="M128" s="155"/>
      <c r="T128" s="156"/>
      <c r="AT128" s="152" t="s">
        <v>211</v>
      </c>
      <c r="AU128" s="152" t="s">
        <v>85</v>
      </c>
      <c r="AV128" s="12" t="s">
        <v>83</v>
      </c>
      <c r="AW128" s="12" t="s">
        <v>37</v>
      </c>
      <c r="AX128" s="12" t="s">
        <v>76</v>
      </c>
      <c r="AY128" s="152" t="s">
        <v>201</v>
      </c>
    </row>
    <row r="129" spans="2:65" s="12" customFormat="1">
      <c r="B129" s="150"/>
      <c r="D129" s="151" t="s">
        <v>211</v>
      </c>
      <c r="E129" s="152" t="s">
        <v>3</v>
      </c>
      <c r="F129" s="153" t="s">
        <v>791</v>
      </c>
      <c r="H129" s="152" t="s">
        <v>3</v>
      </c>
      <c r="I129" s="154"/>
      <c r="L129" s="150"/>
      <c r="M129" s="155"/>
      <c r="T129" s="156"/>
      <c r="AT129" s="152" t="s">
        <v>211</v>
      </c>
      <c r="AU129" s="152" t="s">
        <v>85</v>
      </c>
      <c r="AV129" s="12" t="s">
        <v>83</v>
      </c>
      <c r="AW129" s="12" t="s">
        <v>37</v>
      </c>
      <c r="AX129" s="12" t="s">
        <v>76</v>
      </c>
      <c r="AY129" s="152" t="s">
        <v>201</v>
      </c>
    </row>
    <row r="130" spans="2:65" s="13" customFormat="1">
      <c r="B130" s="157"/>
      <c r="D130" s="151" t="s">
        <v>211</v>
      </c>
      <c r="E130" s="158" t="s">
        <v>3</v>
      </c>
      <c r="F130" s="159" t="s">
        <v>960</v>
      </c>
      <c r="H130" s="160">
        <v>9</v>
      </c>
      <c r="I130" s="161"/>
      <c r="L130" s="157"/>
      <c r="M130" s="162"/>
      <c r="T130" s="163"/>
      <c r="AT130" s="158" t="s">
        <v>211</v>
      </c>
      <c r="AU130" s="158" t="s">
        <v>85</v>
      </c>
      <c r="AV130" s="13" t="s">
        <v>85</v>
      </c>
      <c r="AW130" s="13" t="s">
        <v>37</v>
      </c>
      <c r="AX130" s="13" t="s">
        <v>76</v>
      </c>
      <c r="AY130" s="158" t="s">
        <v>201</v>
      </c>
    </row>
    <row r="131" spans="2:65" s="14" customFormat="1">
      <c r="B131" s="164"/>
      <c r="D131" s="151" t="s">
        <v>211</v>
      </c>
      <c r="E131" s="165" t="s">
        <v>3</v>
      </c>
      <c r="F131" s="166" t="s">
        <v>214</v>
      </c>
      <c r="H131" s="167">
        <v>9</v>
      </c>
      <c r="I131" s="168"/>
      <c r="L131" s="164"/>
      <c r="M131" s="169"/>
      <c r="T131" s="170"/>
      <c r="AT131" s="165" t="s">
        <v>211</v>
      </c>
      <c r="AU131" s="165" t="s">
        <v>85</v>
      </c>
      <c r="AV131" s="14" t="s">
        <v>207</v>
      </c>
      <c r="AW131" s="14" t="s">
        <v>37</v>
      </c>
      <c r="AX131" s="14" t="s">
        <v>83</v>
      </c>
      <c r="AY131" s="165" t="s">
        <v>201</v>
      </c>
    </row>
    <row r="132" spans="2:65" s="11" customFormat="1" ht="22.9" customHeight="1">
      <c r="B132" s="120"/>
      <c r="D132" s="121" t="s">
        <v>75</v>
      </c>
      <c r="E132" s="130" t="s">
        <v>93</v>
      </c>
      <c r="F132" s="130" t="s">
        <v>794</v>
      </c>
      <c r="I132" s="123"/>
      <c r="J132" s="131">
        <f>BK132</f>
        <v>0</v>
      </c>
      <c r="L132" s="120"/>
      <c r="M132" s="125"/>
      <c r="P132" s="126">
        <f>SUM(P133:P142)</f>
        <v>0</v>
      </c>
      <c r="R132" s="126">
        <f>SUM(R133:R142)</f>
        <v>25.012079999999997</v>
      </c>
      <c r="T132" s="127">
        <f>SUM(T133:T142)</f>
        <v>0</v>
      </c>
      <c r="AR132" s="121" t="s">
        <v>83</v>
      </c>
      <c r="AT132" s="128" t="s">
        <v>75</v>
      </c>
      <c r="AU132" s="128" t="s">
        <v>83</v>
      </c>
      <c r="AY132" s="121" t="s">
        <v>201</v>
      </c>
      <c r="BK132" s="129">
        <f>SUM(BK133:BK142)</f>
        <v>0</v>
      </c>
    </row>
    <row r="133" spans="2:65" s="1" customFormat="1" ht="16.5" customHeight="1">
      <c r="B133" s="132"/>
      <c r="C133" s="133" t="s">
        <v>257</v>
      </c>
      <c r="D133" s="133" t="s">
        <v>202</v>
      </c>
      <c r="E133" s="134" t="s">
        <v>795</v>
      </c>
      <c r="F133" s="135" t="s">
        <v>796</v>
      </c>
      <c r="G133" s="136" t="s">
        <v>382</v>
      </c>
      <c r="H133" s="137">
        <v>72</v>
      </c>
      <c r="I133" s="138"/>
      <c r="J133" s="139">
        <f>ROUND(I133*H133,2)</f>
        <v>0</v>
      </c>
      <c r="K133" s="135" t="s">
        <v>206</v>
      </c>
      <c r="L133" s="33"/>
      <c r="M133" s="140" t="s">
        <v>3</v>
      </c>
      <c r="N133" s="141" t="s">
        <v>47</v>
      </c>
      <c r="P133" s="142">
        <f>O133*H133</f>
        <v>0</v>
      </c>
      <c r="Q133" s="142">
        <v>2.3900000000000002E-3</v>
      </c>
      <c r="R133" s="142">
        <f>Q133*H133</f>
        <v>0.17208000000000001</v>
      </c>
      <c r="S133" s="142">
        <v>0</v>
      </c>
      <c r="T133" s="143">
        <f>S133*H133</f>
        <v>0</v>
      </c>
      <c r="AR133" s="144" t="s">
        <v>207</v>
      </c>
      <c r="AT133" s="144" t="s">
        <v>202</v>
      </c>
      <c r="AU133" s="144" t="s">
        <v>85</v>
      </c>
      <c r="AY133" s="18" t="s">
        <v>201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8" t="s">
        <v>83</v>
      </c>
      <c r="BK133" s="145">
        <f>ROUND(I133*H133,2)</f>
        <v>0</v>
      </c>
      <c r="BL133" s="18" t="s">
        <v>207</v>
      </c>
      <c r="BM133" s="144" t="s">
        <v>961</v>
      </c>
    </row>
    <row r="134" spans="2:65" s="1" customFormat="1">
      <c r="B134" s="33"/>
      <c r="D134" s="146" t="s">
        <v>209</v>
      </c>
      <c r="F134" s="147" t="s">
        <v>798</v>
      </c>
      <c r="I134" s="148"/>
      <c r="L134" s="33"/>
      <c r="M134" s="149"/>
      <c r="T134" s="53"/>
      <c r="AT134" s="18" t="s">
        <v>209</v>
      </c>
      <c r="AU134" s="18" t="s">
        <v>85</v>
      </c>
    </row>
    <row r="135" spans="2:65" s="12" customFormat="1">
      <c r="B135" s="150"/>
      <c r="D135" s="151" t="s">
        <v>211</v>
      </c>
      <c r="E135" s="152" t="s">
        <v>3</v>
      </c>
      <c r="F135" s="153" t="s">
        <v>799</v>
      </c>
      <c r="H135" s="152" t="s">
        <v>3</v>
      </c>
      <c r="I135" s="154"/>
      <c r="L135" s="150"/>
      <c r="M135" s="155"/>
      <c r="T135" s="156"/>
      <c r="AT135" s="152" t="s">
        <v>211</v>
      </c>
      <c r="AU135" s="152" t="s">
        <v>85</v>
      </c>
      <c r="AV135" s="12" t="s">
        <v>83</v>
      </c>
      <c r="AW135" s="12" t="s">
        <v>37</v>
      </c>
      <c r="AX135" s="12" t="s">
        <v>76</v>
      </c>
      <c r="AY135" s="152" t="s">
        <v>201</v>
      </c>
    </row>
    <row r="136" spans="2:65" s="12" customFormat="1">
      <c r="B136" s="150"/>
      <c r="D136" s="151" t="s">
        <v>211</v>
      </c>
      <c r="E136" s="152" t="s">
        <v>3</v>
      </c>
      <c r="F136" s="153" t="s">
        <v>800</v>
      </c>
      <c r="H136" s="152" t="s">
        <v>3</v>
      </c>
      <c r="I136" s="154"/>
      <c r="L136" s="150"/>
      <c r="M136" s="155"/>
      <c r="T136" s="156"/>
      <c r="AT136" s="152" t="s">
        <v>211</v>
      </c>
      <c r="AU136" s="152" t="s">
        <v>85</v>
      </c>
      <c r="AV136" s="12" t="s">
        <v>83</v>
      </c>
      <c r="AW136" s="12" t="s">
        <v>37</v>
      </c>
      <c r="AX136" s="12" t="s">
        <v>76</v>
      </c>
      <c r="AY136" s="152" t="s">
        <v>201</v>
      </c>
    </row>
    <row r="137" spans="2:65" s="13" customFormat="1">
      <c r="B137" s="157"/>
      <c r="D137" s="151" t="s">
        <v>211</v>
      </c>
      <c r="E137" s="158" t="s">
        <v>3</v>
      </c>
      <c r="F137" s="159" t="s">
        <v>962</v>
      </c>
      <c r="H137" s="160">
        <v>72</v>
      </c>
      <c r="I137" s="161"/>
      <c r="L137" s="157"/>
      <c r="M137" s="162"/>
      <c r="T137" s="163"/>
      <c r="AT137" s="158" t="s">
        <v>211</v>
      </c>
      <c r="AU137" s="158" t="s">
        <v>85</v>
      </c>
      <c r="AV137" s="13" t="s">
        <v>85</v>
      </c>
      <c r="AW137" s="13" t="s">
        <v>37</v>
      </c>
      <c r="AX137" s="13" t="s">
        <v>76</v>
      </c>
      <c r="AY137" s="158" t="s">
        <v>201</v>
      </c>
    </row>
    <row r="138" spans="2:65" s="14" customFormat="1">
      <c r="B138" s="164"/>
      <c r="D138" s="151" t="s">
        <v>211</v>
      </c>
      <c r="E138" s="165" t="s">
        <v>3</v>
      </c>
      <c r="F138" s="166" t="s">
        <v>214</v>
      </c>
      <c r="H138" s="167">
        <v>72</v>
      </c>
      <c r="I138" s="168"/>
      <c r="L138" s="164"/>
      <c r="M138" s="169"/>
      <c r="T138" s="170"/>
      <c r="AT138" s="165" t="s">
        <v>211</v>
      </c>
      <c r="AU138" s="165" t="s">
        <v>85</v>
      </c>
      <c r="AV138" s="14" t="s">
        <v>207</v>
      </c>
      <c r="AW138" s="14" t="s">
        <v>37</v>
      </c>
      <c r="AX138" s="14" t="s">
        <v>83</v>
      </c>
      <c r="AY138" s="165" t="s">
        <v>201</v>
      </c>
    </row>
    <row r="139" spans="2:65" s="1" customFormat="1" ht="16.5" customHeight="1">
      <c r="B139" s="132"/>
      <c r="C139" s="178" t="s">
        <v>263</v>
      </c>
      <c r="D139" s="178" t="s">
        <v>272</v>
      </c>
      <c r="E139" s="179" t="s">
        <v>802</v>
      </c>
      <c r="F139" s="180" t="s">
        <v>803</v>
      </c>
      <c r="G139" s="181" t="s">
        <v>382</v>
      </c>
      <c r="H139" s="182">
        <v>72</v>
      </c>
      <c r="I139" s="183"/>
      <c r="J139" s="184">
        <f>ROUND(I139*H139,2)</f>
        <v>0</v>
      </c>
      <c r="K139" s="180" t="s">
        <v>276</v>
      </c>
      <c r="L139" s="185"/>
      <c r="M139" s="186" t="s">
        <v>3</v>
      </c>
      <c r="N139" s="187" t="s">
        <v>47</v>
      </c>
      <c r="P139" s="142">
        <f>O139*H139</f>
        <v>0</v>
      </c>
      <c r="Q139" s="142">
        <v>0.34499999999999997</v>
      </c>
      <c r="R139" s="142">
        <f>Q139*H139</f>
        <v>24.839999999999996</v>
      </c>
      <c r="S139" s="142">
        <v>0</v>
      </c>
      <c r="T139" s="143">
        <f>S139*H139</f>
        <v>0</v>
      </c>
      <c r="AR139" s="144" t="s">
        <v>271</v>
      </c>
      <c r="AT139" s="144" t="s">
        <v>272</v>
      </c>
      <c r="AU139" s="144" t="s">
        <v>85</v>
      </c>
      <c r="AY139" s="18" t="s">
        <v>201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83</v>
      </c>
      <c r="BK139" s="145">
        <f>ROUND(I139*H139,2)</f>
        <v>0</v>
      </c>
      <c r="BL139" s="18" t="s">
        <v>207</v>
      </c>
      <c r="BM139" s="144" t="s">
        <v>963</v>
      </c>
    </row>
    <row r="140" spans="2:65" s="12" customFormat="1">
      <c r="B140" s="150"/>
      <c r="D140" s="151" t="s">
        <v>211</v>
      </c>
      <c r="E140" s="152" t="s">
        <v>3</v>
      </c>
      <c r="F140" s="153" t="s">
        <v>805</v>
      </c>
      <c r="H140" s="152" t="s">
        <v>3</v>
      </c>
      <c r="I140" s="154"/>
      <c r="L140" s="150"/>
      <c r="M140" s="155"/>
      <c r="T140" s="156"/>
      <c r="AT140" s="152" t="s">
        <v>211</v>
      </c>
      <c r="AU140" s="152" t="s">
        <v>85</v>
      </c>
      <c r="AV140" s="12" t="s">
        <v>83</v>
      </c>
      <c r="AW140" s="12" t="s">
        <v>37</v>
      </c>
      <c r="AX140" s="12" t="s">
        <v>76</v>
      </c>
      <c r="AY140" s="152" t="s">
        <v>201</v>
      </c>
    </row>
    <row r="141" spans="2:65" s="13" customFormat="1">
      <c r="B141" s="157"/>
      <c r="D141" s="151" t="s">
        <v>211</v>
      </c>
      <c r="E141" s="158" t="s">
        <v>3</v>
      </c>
      <c r="F141" s="159" t="s">
        <v>962</v>
      </c>
      <c r="H141" s="160">
        <v>72</v>
      </c>
      <c r="I141" s="161"/>
      <c r="L141" s="157"/>
      <c r="M141" s="162"/>
      <c r="T141" s="163"/>
      <c r="AT141" s="158" t="s">
        <v>211</v>
      </c>
      <c r="AU141" s="158" t="s">
        <v>85</v>
      </c>
      <c r="AV141" s="13" t="s">
        <v>85</v>
      </c>
      <c r="AW141" s="13" t="s">
        <v>37</v>
      </c>
      <c r="AX141" s="13" t="s">
        <v>76</v>
      </c>
      <c r="AY141" s="158" t="s">
        <v>201</v>
      </c>
    </row>
    <row r="142" spans="2:65" s="14" customFormat="1">
      <c r="B142" s="164"/>
      <c r="D142" s="151" t="s">
        <v>211</v>
      </c>
      <c r="E142" s="165" t="s">
        <v>3</v>
      </c>
      <c r="F142" s="166" t="s">
        <v>214</v>
      </c>
      <c r="H142" s="167">
        <v>72</v>
      </c>
      <c r="I142" s="168"/>
      <c r="L142" s="164"/>
      <c r="M142" s="169"/>
      <c r="T142" s="170"/>
      <c r="AT142" s="165" t="s">
        <v>211</v>
      </c>
      <c r="AU142" s="165" t="s">
        <v>85</v>
      </c>
      <c r="AV142" s="14" t="s">
        <v>207</v>
      </c>
      <c r="AW142" s="14" t="s">
        <v>37</v>
      </c>
      <c r="AX142" s="14" t="s">
        <v>83</v>
      </c>
      <c r="AY142" s="165" t="s">
        <v>201</v>
      </c>
    </row>
    <row r="143" spans="2:65" s="11" customFormat="1" ht="22.9" customHeight="1">
      <c r="B143" s="120"/>
      <c r="D143" s="121" t="s">
        <v>75</v>
      </c>
      <c r="E143" s="130" t="s">
        <v>207</v>
      </c>
      <c r="F143" s="130" t="s">
        <v>817</v>
      </c>
      <c r="I143" s="123"/>
      <c r="J143" s="131">
        <f>BK143</f>
        <v>0</v>
      </c>
      <c r="L143" s="120"/>
      <c r="M143" s="125"/>
      <c r="P143" s="126">
        <f>SUM(P144:P149)</f>
        <v>0</v>
      </c>
      <c r="R143" s="126">
        <f>SUM(R144:R149)</f>
        <v>22.079699999999999</v>
      </c>
      <c r="T143" s="127">
        <f>SUM(T144:T149)</f>
        <v>0</v>
      </c>
      <c r="AR143" s="121" t="s">
        <v>83</v>
      </c>
      <c r="AT143" s="128" t="s">
        <v>75</v>
      </c>
      <c r="AU143" s="128" t="s">
        <v>83</v>
      </c>
      <c r="AY143" s="121" t="s">
        <v>201</v>
      </c>
      <c r="BK143" s="129">
        <f>SUM(BK144:BK149)</f>
        <v>0</v>
      </c>
    </row>
    <row r="144" spans="2:65" s="1" customFormat="1" ht="21.75" customHeight="1">
      <c r="B144" s="132"/>
      <c r="C144" s="133" t="s">
        <v>271</v>
      </c>
      <c r="D144" s="133" t="s">
        <v>202</v>
      </c>
      <c r="E144" s="134" t="s">
        <v>852</v>
      </c>
      <c r="F144" s="135" t="s">
        <v>853</v>
      </c>
      <c r="G144" s="136" t="s">
        <v>205</v>
      </c>
      <c r="H144" s="137">
        <v>45</v>
      </c>
      <c r="I144" s="138"/>
      <c r="J144" s="139">
        <f>ROUND(I144*H144,2)</f>
        <v>0</v>
      </c>
      <c r="K144" s="135" t="s">
        <v>206</v>
      </c>
      <c r="L144" s="33"/>
      <c r="M144" s="140" t="s">
        <v>3</v>
      </c>
      <c r="N144" s="141" t="s">
        <v>47</v>
      </c>
      <c r="P144" s="142">
        <f>O144*H144</f>
        <v>0</v>
      </c>
      <c r="Q144" s="142">
        <v>0.49065999999999999</v>
      </c>
      <c r="R144" s="142">
        <f>Q144*H144</f>
        <v>22.079699999999999</v>
      </c>
      <c r="S144" s="142">
        <v>0</v>
      </c>
      <c r="T144" s="143">
        <f>S144*H144</f>
        <v>0</v>
      </c>
      <c r="AR144" s="144" t="s">
        <v>207</v>
      </c>
      <c r="AT144" s="144" t="s">
        <v>202</v>
      </c>
      <c r="AU144" s="144" t="s">
        <v>85</v>
      </c>
      <c r="AY144" s="18" t="s">
        <v>201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83</v>
      </c>
      <c r="BK144" s="145">
        <f>ROUND(I144*H144,2)</f>
        <v>0</v>
      </c>
      <c r="BL144" s="18" t="s">
        <v>207</v>
      </c>
      <c r="BM144" s="144" t="s">
        <v>964</v>
      </c>
    </row>
    <row r="145" spans="2:65" s="1" customFormat="1">
      <c r="B145" s="33"/>
      <c r="D145" s="146" t="s">
        <v>209</v>
      </c>
      <c r="F145" s="147" t="s">
        <v>855</v>
      </c>
      <c r="I145" s="148"/>
      <c r="L145" s="33"/>
      <c r="M145" s="149"/>
      <c r="T145" s="53"/>
      <c r="AT145" s="18" t="s">
        <v>209</v>
      </c>
      <c r="AU145" s="18" t="s">
        <v>85</v>
      </c>
    </row>
    <row r="146" spans="2:65" s="12" customFormat="1">
      <c r="B146" s="150"/>
      <c r="D146" s="151" t="s">
        <v>211</v>
      </c>
      <c r="E146" s="152" t="s">
        <v>3</v>
      </c>
      <c r="F146" s="153" t="s">
        <v>856</v>
      </c>
      <c r="H146" s="152" t="s">
        <v>3</v>
      </c>
      <c r="I146" s="154"/>
      <c r="L146" s="150"/>
      <c r="M146" s="155"/>
      <c r="T146" s="156"/>
      <c r="AT146" s="152" t="s">
        <v>211</v>
      </c>
      <c r="AU146" s="152" t="s">
        <v>85</v>
      </c>
      <c r="AV146" s="12" t="s">
        <v>83</v>
      </c>
      <c r="AW146" s="12" t="s">
        <v>37</v>
      </c>
      <c r="AX146" s="12" t="s">
        <v>76</v>
      </c>
      <c r="AY146" s="152" t="s">
        <v>201</v>
      </c>
    </row>
    <row r="147" spans="2:65" s="12" customFormat="1">
      <c r="B147" s="150"/>
      <c r="D147" s="151" t="s">
        <v>211</v>
      </c>
      <c r="E147" s="152" t="s">
        <v>3</v>
      </c>
      <c r="F147" s="153" t="s">
        <v>791</v>
      </c>
      <c r="H147" s="152" t="s">
        <v>3</v>
      </c>
      <c r="I147" s="154"/>
      <c r="L147" s="150"/>
      <c r="M147" s="155"/>
      <c r="T147" s="156"/>
      <c r="AT147" s="152" t="s">
        <v>211</v>
      </c>
      <c r="AU147" s="152" t="s">
        <v>85</v>
      </c>
      <c r="AV147" s="12" t="s">
        <v>83</v>
      </c>
      <c r="AW147" s="12" t="s">
        <v>37</v>
      </c>
      <c r="AX147" s="12" t="s">
        <v>76</v>
      </c>
      <c r="AY147" s="152" t="s">
        <v>201</v>
      </c>
    </row>
    <row r="148" spans="2:65" s="13" customFormat="1">
      <c r="B148" s="157"/>
      <c r="D148" s="151" t="s">
        <v>211</v>
      </c>
      <c r="E148" s="158" t="s">
        <v>3</v>
      </c>
      <c r="F148" s="159" t="s">
        <v>965</v>
      </c>
      <c r="H148" s="160">
        <v>45</v>
      </c>
      <c r="I148" s="161"/>
      <c r="L148" s="157"/>
      <c r="M148" s="162"/>
      <c r="T148" s="163"/>
      <c r="AT148" s="158" t="s">
        <v>211</v>
      </c>
      <c r="AU148" s="158" t="s">
        <v>85</v>
      </c>
      <c r="AV148" s="13" t="s">
        <v>85</v>
      </c>
      <c r="AW148" s="13" t="s">
        <v>37</v>
      </c>
      <c r="AX148" s="13" t="s">
        <v>76</v>
      </c>
      <c r="AY148" s="158" t="s">
        <v>201</v>
      </c>
    </row>
    <row r="149" spans="2:65" s="14" customFormat="1">
      <c r="B149" s="164"/>
      <c r="D149" s="151" t="s">
        <v>211</v>
      </c>
      <c r="E149" s="165" t="s">
        <v>3</v>
      </c>
      <c r="F149" s="166" t="s">
        <v>214</v>
      </c>
      <c r="H149" s="167">
        <v>45</v>
      </c>
      <c r="I149" s="168"/>
      <c r="L149" s="164"/>
      <c r="M149" s="169"/>
      <c r="T149" s="170"/>
      <c r="AT149" s="165" t="s">
        <v>211</v>
      </c>
      <c r="AU149" s="165" t="s">
        <v>85</v>
      </c>
      <c r="AV149" s="14" t="s">
        <v>207</v>
      </c>
      <c r="AW149" s="14" t="s">
        <v>37</v>
      </c>
      <c r="AX149" s="14" t="s">
        <v>83</v>
      </c>
      <c r="AY149" s="165" t="s">
        <v>201</v>
      </c>
    </row>
    <row r="150" spans="2:65" s="11" customFormat="1" ht="22.9" customHeight="1">
      <c r="B150" s="120"/>
      <c r="D150" s="121" t="s">
        <v>75</v>
      </c>
      <c r="E150" s="130" t="s">
        <v>247</v>
      </c>
      <c r="F150" s="130" t="s">
        <v>306</v>
      </c>
      <c r="I150" s="123"/>
      <c r="J150" s="131">
        <f>BK150</f>
        <v>0</v>
      </c>
      <c r="L150" s="120"/>
      <c r="M150" s="125"/>
      <c r="P150" s="126">
        <f>SUM(P151:P189)</f>
        <v>0</v>
      </c>
      <c r="R150" s="126">
        <f>SUM(R151:R189)</f>
        <v>506.21809342999995</v>
      </c>
      <c r="T150" s="127">
        <f>SUM(T151:T189)</f>
        <v>0</v>
      </c>
      <c r="AR150" s="121" t="s">
        <v>83</v>
      </c>
      <c r="AT150" s="128" t="s">
        <v>75</v>
      </c>
      <c r="AU150" s="128" t="s">
        <v>83</v>
      </c>
      <c r="AY150" s="121" t="s">
        <v>201</v>
      </c>
      <c r="BK150" s="129">
        <f>SUM(BK151:BK189)</f>
        <v>0</v>
      </c>
    </row>
    <row r="151" spans="2:65" s="1" customFormat="1" ht="37.9" customHeight="1">
      <c r="B151" s="132"/>
      <c r="C151" s="133" t="s">
        <v>282</v>
      </c>
      <c r="D151" s="133" t="s">
        <v>202</v>
      </c>
      <c r="E151" s="134" t="s">
        <v>635</v>
      </c>
      <c r="F151" s="135" t="s">
        <v>636</v>
      </c>
      <c r="G151" s="136" t="s">
        <v>205</v>
      </c>
      <c r="H151" s="137">
        <v>1376.2349999999999</v>
      </c>
      <c r="I151" s="138"/>
      <c r="J151" s="139">
        <f>ROUND(I151*H151,2)</f>
        <v>0</v>
      </c>
      <c r="K151" s="135" t="s">
        <v>206</v>
      </c>
      <c r="L151" s="33"/>
      <c r="M151" s="140" t="s">
        <v>3</v>
      </c>
      <c r="N151" s="141" t="s">
        <v>47</v>
      </c>
      <c r="P151" s="142">
        <f>O151*H151</f>
        <v>0</v>
      </c>
      <c r="Q151" s="142">
        <v>0.13769000000000001</v>
      </c>
      <c r="R151" s="142">
        <f>Q151*H151</f>
        <v>189.49379715000001</v>
      </c>
      <c r="S151" s="142">
        <v>0</v>
      </c>
      <c r="T151" s="143">
        <f>S151*H151</f>
        <v>0</v>
      </c>
      <c r="AR151" s="144" t="s">
        <v>207</v>
      </c>
      <c r="AT151" s="144" t="s">
        <v>202</v>
      </c>
      <c r="AU151" s="144" t="s">
        <v>85</v>
      </c>
      <c r="AY151" s="18" t="s">
        <v>201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83</v>
      </c>
      <c r="BK151" s="145">
        <f>ROUND(I151*H151,2)</f>
        <v>0</v>
      </c>
      <c r="BL151" s="18" t="s">
        <v>207</v>
      </c>
      <c r="BM151" s="144" t="s">
        <v>966</v>
      </c>
    </row>
    <row r="152" spans="2:65" s="1" customFormat="1">
      <c r="B152" s="33"/>
      <c r="D152" s="146" t="s">
        <v>209</v>
      </c>
      <c r="F152" s="147" t="s">
        <v>638</v>
      </c>
      <c r="I152" s="148"/>
      <c r="L152" s="33"/>
      <c r="M152" s="149"/>
      <c r="T152" s="53"/>
      <c r="AT152" s="18" t="s">
        <v>209</v>
      </c>
      <c r="AU152" s="18" t="s">
        <v>85</v>
      </c>
    </row>
    <row r="153" spans="2:65" s="12" customFormat="1">
      <c r="B153" s="150"/>
      <c r="D153" s="151" t="s">
        <v>211</v>
      </c>
      <c r="E153" s="152" t="s">
        <v>3</v>
      </c>
      <c r="F153" s="153" t="s">
        <v>312</v>
      </c>
      <c r="H153" s="152" t="s">
        <v>3</v>
      </c>
      <c r="I153" s="154"/>
      <c r="L153" s="150"/>
      <c r="M153" s="155"/>
      <c r="T153" s="156"/>
      <c r="AT153" s="152" t="s">
        <v>211</v>
      </c>
      <c r="AU153" s="152" t="s">
        <v>85</v>
      </c>
      <c r="AV153" s="12" t="s">
        <v>83</v>
      </c>
      <c r="AW153" s="12" t="s">
        <v>37</v>
      </c>
      <c r="AX153" s="12" t="s">
        <v>76</v>
      </c>
      <c r="AY153" s="152" t="s">
        <v>201</v>
      </c>
    </row>
    <row r="154" spans="2:65" s="12" customFormat="1">
      <c r="B154" s="150"/>
      <c r="D154" s="151" t="s">
        <v>211</v>
      </c>
      <c r="E154" s="152" t="s">
        <v>3</v>
      </c>
      <c r="F154" s="153" t="s">
        <v>269</v>
      </c>
      <c r="H154" s="152" t="s">
        <v>3</v>
      </c>
      <c r="I154" s="154"/>
      <c r="L154" s="150"/>
      <c r="M154" s="155"/>
      <c r="T154" s="156"/>
      <c r="AT154" s="152" t="s">
        <v>211</v>
      </c>
      <c r="AU154" s="152" t="s">
        <v>85</v>
      </c>
      <c r="AV154" s="12" t="s">
        <v>83</v>
      </c>
      <c r="AW154" s="12" t="s">
        <v>37</v>
      </c>
      <c r="AX154" s="12" t="s">
        <v>76</v>
      </c>
      <c r="AY154" s="152" t="s">
        <v>201</v>
      </c>
    </row>
    <row r="155" spans="2:65" s="12" customFormat="1">
      <c r="B155" s="150"/>
      <c r="D155" s="151" t="s">
        <v>211</v>
      </c>
      <c r="E155" s="152" t="s">
        <v>3</v>
      </c>
      <c r="F155" s="153" t="s">
        <v>639</v>
      </c>
      <c r="H155" s="152" t="s">
        <v>3</v>
      </c>
      <c r="I155" s="154"/>
      <c r="L155" s="150"/>
      <c r="M155" s="155"/>
      <c r="T155" s="156"/>
      <c r="AT155" s="152" t="s">
        <v>211</v>
      </c>
      <c r="AU155" s="152" t="s">
        <v>85</v>
      </c>
      <c r="AV155" s="12" t="s">
        <v>83</v>
      </c>
      <c r="AW155" s="12" t="s">
        <v>37</v>
      </c>
      <c r="AX155" s="12" t="s">
        <v>76</v>
      </c>
      <c r="AY155" s="152" t="s">
        <v>201</v>
      </c>
    </row>
    <row r="156" spans="2:65" s="13" customFormat="1">
      <c r="B156" s="157"/>
      <c r="D156" s="151" t="s">
        <v>211</v>
      </c>
      <c r="E156" s="158" t="s">
        <v>3</v>
      </c>
      <c r="F156" s="159" t="s">
        <v>967</v>
      </c>
      <c r="H156" s="160">
        <v>1376.2349999999999</v>
      </c>
      <c r="I156" s="161"/>
      <c r="L156" s="157"/>
      <c r="M156" s="162"/>
      <c r="T156" s="163"/>
      <c r="AT156" s="158" t="s">
        <v>211</v>
      </c>
      <c r="AU156" s="158" t="s">
        <v>85</v>
      </c>
      <c r="AV156" s="13" t="s">
        <v>85</v>
      </c>
      <c r="AW156" s="13" t="s">
        <v>37</v>
      </c>
      <c r="AX156" s="13" t="s">
        <v>76</v>
      </c>
      <c r="AY156" s="158" t="s">
        <v>201</v>
      </c>
    </row>
    <row r="157" spans="2:65" s="14" customFormat="1">
      <c r="B157" s="164"/>
      <c r="D157" s="151" t="s">
        <v>211</v>
      </c>
      <c r="E157" s="165" t="s">
        <v>3</v>
      </c>
      <c r="F157" s="166" t="s">
        <v>214</v>
      </c>
      <c r="H157" s="167">
        <v>1376.2349999999999</v>
      </c>
      <c r="I157" s="168"/>
      <c r="L157" s="164"/>
      <c r="M157" s="169"/>
      <c r="T157" s="170"/>
      <c r="AT157" s="165" t="s">
        <v>211</v>
      </c>
      <c r="AU157" s="165" t="s">
        <v>85</v>
      </c>
      <c r="AV157" s="14" t="s">
        <v>207</v>
      </c>
      <c r="AW157" s="14" t="s">
        <v>37</v>
      </c>
      <c r="AX157" s="14" t="s">
        <v>83</v>
      </c>
      <c r="AY157" s="165" t="s">
        <v>201</v>
      </c>
    </row>
    <row r="158" spans="2:65" s="1" customFormat="1" ht="33" customHeight="1">
      <c r="B158" s="132"/>
      <c r="C158" s="133" t="s">
        <v>292</v>
      </c>
      <c r="D158" s="133" t="s">
        <v>202</v>
      </c>
      <c r="E158" s="134" t="s">
        <v>862</v>
      </c>
      <c r="F158" s="135" t="s">
        <v>863</v>
      </c>
      <c r="G158" s="136" t="s">
        <v>205</v>
      </c>
      <c r="H158" s="137">
        <v>73.900000000000006</v>
      </c>
      <c r="I158" s="138"/>
      <c r="J158" s="139">
        <f>ROUND(I158*H158,2)</f>
        <v>0</v>
      </c>
      <c r="K158" s="135" t="s">
        <v>206</v>
      </c>
      <c r="L158" s="33"/>
      <c r="M158" s="140" t="s">
        <v>3</v>
      </c>
      <c r="N158" s="141" t="s">
        <v>47</v>
      </c>
      <c r="P158" s="142">
        <f>O158*H158</f>
        <v>0</v>
      </c>
      <c r="Q158" s="142">
        <v>0.1837</v>
      </c>
      <c r="R158" s="142">
        <f>Q158*H158</f>
        <v>13.575430000000001</v>
      </c>
      <c r="S158" s="142">
        <v>0</v>
      </c>
      <c r="T158" s="143">
        <f>S158*H158</f>
        <v>0</v>
      </c>
      <c r="AR158" s="144" t="s">
        <v>207</v>
      </c>
      <c r="AT158" s="144" t="s">
        <v>202</v>
      </c>
      <c r="AU158" s="144" t="s">
        <v>85</v>
      </c>
      <c r="AY158" s="18" t="s">
        <v>201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83</v>
      </c>
      <c r="BK158" s="145">
        <f>ROUND(I158*H158,2)</f>
        <v>0</v>
      </c>
      <c r="BL158" s="18" t="s">
        <v>207</v>
      </c>
      <c r="BM158" s="144" t="s">
        <v>968</v>
      </c>
    </row>
    <row r="159" spans="2:65" s="1" customFormat="1">
      <c r="B159" s="33"/>
      <c r="D159" s="146" t="s">
        <v>209</v>
      </c>
      <c r="F159" s="147" t="s">
        <v>865</v>
      </c>
      <c r="I159" s="148"/>
      <c r="L159" s="33"/>
      <c r="M159" s="149"/>
      <c r="T159" s="53"/>
      <c r="AT159" s="18" t="s">
        <v>209</v>
      </c>
      <c r="AU159" s="18" t="s">
        <v>85</v>
      </c>
    </row>
    <row r="160" spans="2:65" s="12" customFormat="1">
      <c r="B160" s="150"/>
      <c r="D160" s="151" t="s">
        <v>211</v>
      </c>
      <c r="E160" s="152" t="s">
        <v>3</v>
      </c>
      <c r="F160" s="153" t="s">
        <v>312</v>
      </c>
      <c r="H160" s="152" t="s">
        <v>3</v>
      </c>
      <c r="I160" s="154"/>
      <c r="L160" s="150"/>
      <c r="M160" s="155"/>
      <c r="T160" s="156"/>
      <c r="AT160" s="152" t="s">
        <v>211</v>
      </c>
      <c r="AU160" s="152" t="s">
        <v>85</v>
      </c>
      <c r="AV160" s="12" t="s">
        <v>83</v>
      </c>
      <c r="AW160" s="12" t="s">
        <v>37</v>
      </c>
      <c r="AX160" s="12" t="s">
        <v>76</v>
      </c>
      <c r="AY160" s="152" t="s">
        <v>201</v>
      </c>
    </row>
    <row r="161" spans="2:65" s="12" customFormat="1">
      <c r="B161" s="150"/>
      <c r="D161" s="151" t="s">
        <v>211</v>
      </c>
      <c r="E161" s="152" t="s">
        <v>3</v>
      </c>
      <c r="F161" s="153" t="s">
        <v>269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2" customFormat="1">
      <c r="B162" s="150"/>
      <c r="D162" s="151" t="s">
        <v>211</v>
      </c>
      <c r="E162" s="152" t="s">
        <v>3</v>
      </c>
      <c r="F162" s="153" t="s">
        <v>969</v>
      </c>
      <c r="H162" s="152" t="s">
        <v>3</v>
      </c>
      <c r="I162" s="154"/>
      <c r="L162" s="150"/>
      <c r="M162" s="155"/>
      <c r="T162" s="156"/>
      <c r="AT162" s="152" t="s">
        <v>211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201</v>
      </c>
    </row>
    <row r="163" spans="2:65" s="13" customFormat="1">
      <c r="B163" s="157"/>
      <c r="D163" s="151" t="s">
        <v>211</v>
      </c>
      <c r="E163" s="158" t="s">
        <v>3</v>
      </c>
      <c r="F163" s="159" t="s">
        <v>970</v>
      </c>
      <c r="H163" s="160">
        <v>73.900000000000006</v>
      </c>
      <c r="I163" s="161"/>
      <c r="L163" s="157"/>
      <c r="M163" s="162"/>
      <c r="T163" s="163"/>
      <c r="AT163" s="158" t="s">
        <v>211</v>
      </c>
      <c r="AU163" s="158" t="s">
        <v>85</v>
      </c>
      <c r="AV163" s="13" t="s">
        <v>85</v>
      </c>
      <c r="AW163" s="13" t="s">
        <v>37</v>
      </c>
      <c r="AX163" s="13" t="s">
        <v>76</v>
      </c>
      <c r="AY163" s="158" t="s">
        <v>201</v>
      </c>
    </row>
    <row r="164" spans="2:65" s="14" customFormat="1">
      <c r="B164" s="164"/>
      <c r="D164" s="151" t="s">
        <v>211</v>
      </c>
      <c r="E164" s="165" t="s">
        <v>3</v>
      </c>
      <c r="F164" s="166" t="s">
        <v>214</v>
      </c>
      <c r="H164" s="167">
        <v>73.900000000000006</v>
      </c>
      <c r="I164" s="168"/>
      <c r="L164" s="164"/>
      <c r="M164" s="169"/>
      <c r="T164" s="170"/>
      <c r="AT164" s="165" t="s">
        <v>211</v>
      </c>
      <c r="AU164" s="165" t="s">
        <v>85</v>
      </c>
      <c r="AV164" s="14" t="s">
        <v>207</v>
      </c>
      <c r="AW164" s="14" t="s">
        <v>37</v>
      </c>
      <c r="AX164" s="14" t="s">
        <v>83</v>
      </c>
      <c r="AY164" s="165" t="s">
        <v>201</v>
      </c>
    </row>
    <row r="165" spans="2:65" s="1" customFormat="1" ht="16.5" customHeight="1">
      <c r="B165" s="132"/>
      <c r="C165" s="178" t="s">
        <v>298</v>
      </c>
      <c r="D165" s="178" t="s">
        <v>272</v>
      </c>
      <c r="E165" s="179" t="s">
        <v>669</v>
      </c>
      <c r="F165" s="180" t="s">
        <v>670</v>
      </c>
      <c r="G165" s="181" t="s">
        <v>205</v>
      </c>
      <c r="H165" s="182">
        <v>75.378</v>
      </c>
      <c r="I165" s="183"/>
      <c r="J165" s="184">
        <f>ROUND(I165*H165,2)</f>
        <v>0</v>
      </c>
      <c r="K165" s="180" t="s">
        <v>206</v>
      </c>
      <c r="L165" s="185"/>
      <c r="M165" s="186" t="s">
        <v>3</v>
      </c>
      <c r="N165" s="187" t="s">
        <v>47</v>
      </c>
      <c r="P165" s="142">
        <f>O165*H165</f>
        <v>0</v>
      </c>
      <c r="Q165" s="142">
        <v>0.222</v>
      </c>
      <c r="R165" s="142">
        <f>Q165*H165</f>
        <v>16.733916000000001</v>
      </c>
      <c r="S165" s="142">
        <v>0</v>
      </c>
      <c r="T165" s="143">
        <f>S165*H165</f>
        <v>0</v>
      </c>
      <c r="AR165" s="144" t="s">
        <v>271</v>
      </c>
      <c r="AT165" s="144" t="s">
        <v>272</v>
      </c>
      <c r="AU165" s="144" t="s">
        <v>85</v>
      </c>
      <c r="AY165" s="18" t="s">
        <v>201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207</v>
      </c>
      <c r="BM165" s="144" t="s">
        <v>971</v>
      </c>
    </row>
    <row r="166" spans="2:65" s="12" customFormat="1">
      <c r="B166" s="150"/>
      <c r="D166" s="151" t="s">
        <v>211</v>
      </c>
      <c r="E166" s="152" t="s">
        <v>3</v>
      </c>
      <c r="F166" s="153" t="s">
        <v>868</v>
      </c>
      <c r="H166" s="152" t="s">
        <v>3</v>
      </c>
      <c r="I166" s="154"/>
      <c r="L166" s="150"/>
      <c r="M166" s="155"/>
      <c r="T166" s="156"/>
      <c r="AT166" s="152" t="s">
        <v>211</v>
      </c>
      <c r="AU166" s="152" t="s">
        <v>85</v>
      </c>
      <c r="AV166" s="12" t="s">
        <v>83</v>
      </c>
      <c r="AW166" s="12" t="s">
        <v>37</v>
      </c>
      <c r="AX166" s="12" t="s">
        <v>76</v>
      </c>
      <c r="AY166" s="152" t="s">
        <v>201</v>
      </c>
    </row>
    <row r="167" spans="2:65" s="13" customFormat="1">
      <c r="B167" s="157"/>
      <c r="D167" s="151" t="s">
        <v>211</v>
      </c>
      <c r="E167" s="158" t="s">
        <v>3</v>
      </c>
      <c r="F167" s="159" t="s">
        <v>972</v>
      </c>
      <c r="H167" s="160">
        <v>75.378</v>
      </c>
      <c r="I167" s="161"/>
      <c r="L167" s="157"/>
      <c r="M167" s="162"/>
      <c r="T167" s="163"/>
      <c r="AT167" s="158" t="s">
        <v>211</v>
      </c>
      <c r="AU167" s="158" t="s">
        <v>85</v>
      </c>
      <c r="AV167" s="13" t="s">
        <v>85</v>
      </c>
      <c r="AW167" s="13" t="s">
        <v>37</v>
      </c>
      <c r="AX167" s="13" t="s">
        <v>76</v>
      </c>
      <c r="AY167" s="158" t="s">
        <v>201</v>
      </c>
    </row>
    <row r="168" spans="2:65" s="14" customFormat="1">
      <c r="B168" s="164"/>
      <c r="D168" s="151" t="s">
        <v>211</v>
      </c>
      <c r="E168" s="165" t="s">
        <v>3</v>
      </c>
      <c r="F168" s="166" t="s">
        <v>214</v>
      </c>
      <c r="H168" s="167">
        <v>75.378</v>
      </c>
      <c r="I168" s="168"/>
      <c r="L168" s="164"/>
      <c r="M168" s="169"/>
      <c r="T168" s="170"/>
      <c r="AT168" s="165" t="s">
        <v>211</v>
      </c>
      <c r="AU168" s="165" t="s">
        <v>85</v>
      </c>
      <c r="AV168" s="14" t="s">
        <v>207</v>
      </c>
      <c r="AW168" s="14" t="s">
        <v>37</v>
      </c>
      <c r="AX168" s="14" t="s">
        <v>83</v>
      </c>
      <c r="AY168" s="165" t="s">
        <v>201</v>
      </c>
    </row>
    <row r="169" spans="2:65" s="1" customFormat="1" ht="37.9" customHeight="1">
      <c r="B169" s="132"/>
      <c r="C169" s="133" t="s">
        <v>307</v>
      </c>
      <c r="D169" s="133" t="s">
        <v>202</v>
      </c>
      <c r="E169" s="134" t="s">
        <v>870</v>
      </c>
      <c r="F169" s="135" t="s">
        <v>871</v>
      </c>
      <c r="G169" s="136" t="s">
        <v>205</v>
      </c>
      <c r="H169" s="137">
        <v>34.6</v>
      </c>
      <c r="I169" s="138"/>
      <c r="J169" s="139">
        <f>ROUND(I169*H169,2)</f>
        <v>0</v>
      </c>
      <c r="K169" s="135" t="s">
        <v>206</v>
      </c>
      <c r="L169" s="33"/>
      <c r="M169" s="140" t="s">
        <v>3</v>
      </c>
      <c r="N169" s="141" t="s">
        <v>47</v>
      </c>
      <c r="P169" s="142">
        <f>O169*H169</f>
        <v>0</v>
      </c>
      <c r="Q169" s="142">
        <v>9.0620000000000006E-2</v>
      </c>
      <c r="R169" s="142">
        <f>Q169*H169</f>
        <v>3.1354520000000003</v>
      </c>
      <c r="S169" s="142">
        <v>0</v>
      </c>
      <c r="T169" s="143">
        <f>S169*H169</f>
        <v>0</v>
      </c>
      <c r="AR169" s="144" t="s">
        <v>207</v>
      </c>
      <c r="AT169" s="144" t="s">
        <v>202</v>
      </c>
      <c r="AU169" s="144" t="s">
        <v>85</v>
      </c>
      <c r="AY169" s="18" t="s">
        <v>201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83</v>
      </c>
      <c r="BK169" s="145">
        <f>ROUND(I169*H169,2)</f>
        <v>0</v>
      </c>
      <c r="BL169" s="18" t="s">
        <v>207</v>
      </c>
      <c r="BM169" s="144" t="s">
        <v>973</v>
      </c>
    </row>
    <row r="170" spans="2:65" s="1" customFormat="1">
      <c r="B170" s="33"/>
      <c r="D170" s="146" t="s">
        <v>209</v>
      </c>
      <c r="F170" s="147" t="s">
        <v>873</v>
      </c>
      <c r="I170" s="148"/>
      <c r="L170" s="33"/>
      <c r="M170" s="149"/>
      <c r="T170" s="53"/>
      <c r="AT170" s="18" t="s">
        <v>209</v>
      </c>
      <c r="AU170" s="18" t="s">
        <v>85</v>
      </c>
    </row>
    <row r="171" spans="2:65" s="12" customFormat="1">
      <c r="B171" s="150"/>
      <c r="D171" s="151" t="s">
        <v>211</v>
      </c>
      <c r="E171" s="152" t="s">
        <v>3</v>
      </c>
      <c r="F171" s="153" t="s">
        <v>874</v>
      </c>
      <c r="H171" s="152" t="s">
        <v>3</v>
      </c>
      <c r="I171" s="154"/>
      <c r="L171" s="150"/>
      <c r="M171" s="155"/>
      <c r="T171" s="156"/>
      <c r="AT171" s="152" t="s">
        <v>211</v>
      </c>
      <c r="AU171" s="152" t="s">
        <v>85</v>
      </c>
      <c r="AV171" s="12" t="s">
        <v>83</v>
      </c>
      <c r="AW171" s="12" t="s">
        <v>37</v>
      </c>
      <c r="AX171" s="12" t="s">
        <v>76</v>
      </c>
      <c r="AY171" s="152" t="s">
        <v>201</v>
      </c>
    </row>
    <row r="172" spans="2:65" s="12" customFormat="1">
      <c r="B172" s="150"/>
      <c r="D172" s="151" t="s">
        <v>211</v>
      </c>
      <c r="E172" s="152" t="s">
        <v>3</v>
      </c>
      <c r="F172" s="153" t="s">
        <v>269</v>
      </c>
      <c r="H172" s="152" t="s">
        <v>3</v>
      </c>
      <c r="I172" s="154"/>
      <c r="L172" s="150"/>
      <c r="M172" s="155"/>
      <c r="T172" s="156"/>
      <c r="AT172" s="152" t="s">
        <v>211</v>
      </c>
      <c r="AU172" s="152" t="s">
        <v>85</v>
      </c>
      <c r="AV172" s="12" t="s">
        <v>83</v>
      </c>
      <c r="AW172" s="12" t="s">
        <v>37</v>
      </c>
      <c r="AX172" s="12" t="s">
        <v>76</v>
      </c>
      <c r="AY172" s="152" t="s">
        <v>201</v>
      </c>
    </row>
    <row r="173" spans="2:65" s="13" customFormat="1">
      <c r="B173" s="157"/>
      <c r="D173" s="151" t="s">
        <v>211</v>
      </c>
      <c r="E173" s="158" t="s">
        <v>3</v>
      </c>
      <c r="F173" s="159" t="s">
        <v>974</v>
      </c>
      <c r="H173" s="160">
        <v>34.6</v>
      </c>
      <c r="I173" s="161"/>
      <c r="L173" s="157"/>
      <c r="M173" s="162"/>
      <c r="T173" s="163"/>
      <c r="AT173" s="158" t="s">
        <v>211</v>
      </c>
      <c r="AU173" s="158" t="s">
        <v>85</v>
      </c>
      <c r="AV173" s="13" t="s">
        <v>85</v>
      </c>
      <c r="AW173" s="13" t="s">
        <v>37</v>
      </c>
      <c r="AX173" s="13" t="s">
        <v>76</v>
      </c>
      <c r="AY173" s="158" t="s">
        <v>201</v>
      </c>
    </row>
    <row r="174" spans="2:65" s="14" customFormat="1">
      <c r="B174" s="164"/>
      <c r="D174" s="151" t="s">
        <v>211</v>
      </c>
      <c r="E174" s="165" t="s">
        <v>3</v>
      </c>
      <c r="F174" s="166" t="s">
        <v>214</v>
      </c>
      <c r="H174" s="167">
        <v>34.6</v>
      </c>
      <c r="I174" s="168"/>
      <c r="L174" s="164"/>
      <c r="M174" s="169"/>
      <c r="T174" s="170"/>
      <c r="AT174" s="165" t="s">
        <v>211</v>
      </c>
      <c r="AU174" s="165" t="s">
        <v>85</v>
      </c>
      <c r="AV174" s="14" t="s">
        <v>207</v>
      </c>
      <c r="AW174" s="14" t="s">
        <v>37</v>
      </c>
      <c r="AX174" s="14" t="s">
        <v>83</v>
      </c>
      <c r="AY174" s="165" t="s">
        <v>201</v>
      </c>
    </row>
    <row r="175" spans="2:65" s="1" customFormat="1" ht="16.5" customHeight="1">
      <c r="B175" s="132"/>
      <c r="C175" s="178" t="s">
        <v>318</v>
      </c>
      <c r="D175" s="178" t="s">
        <v>272</v>
      </c>
      <c r="E175" s="179" t="s">
        <v>876</v>
      </c>
      <c r="F175" s="180" t="s">
        <v>877</v>
      </c>
      <c r="G175" s="181" t="s">
        <v>205</v>
      </c>
      <c r="H175" s="182">
        <v>35.637999999999998</v>
      </c>
      <c r="I175" s="183"/>
      <c r="J175" s="184">
        <f>ROUND(I175*H175,2)</f>
        <v>0</v>
      </c>
      <c r="K175" s="180" t="s">
        <v>206</v>
      </c>
      <c r="L175" s="185"/>
      <c r="M175" s="186" t="s">
        <v>3</v>
      </c>
      <c r="N175" s="187" t="s">
        <v>47</v>
      </c>
      <c r="P175" s="142">
        <f>O175*H175</f>
        <v>0</v>
      </c>
      <c r="Q175" s="142">
        <v>0.13100000000000001</v>
      </c>
      <c r="R175" s="142">
        <f>Q175*H175</f>
        <v>4.6685780000000001</v>
      </c>
      <c r="S175" s="142">
        <v>0</v>
      </c>
      <c r="T175" s="143">
        <f>S175*H175</f>
        <v>0</v>
      </c>
      <c r="AR175" s="144" t="s">
        <v>271</v>
      </c>
      <c r="AT175" s="144" t="s">
        <v>272</v>
      </c>
      <c r="AU175" s="144" t="s">
        <v>85</v>
      </c>
      <c r="AY175" s="18" t="s">
        <v>201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83</v>
      </c>
      <c r="BK175" s="145">
        <f>ROUND(I175*H175,2)</f>
        <v>0</v>
      </c>
      <c r="BL175" s="18" t="s">
        <v>207</v>
      </c>
      <c r="BM175" s="144" t="s">
        <v>975</v>
      </c>
    </row>
    <row r="176" spans="2:65" s="12" customFormat="1">
      <c r="B176" s="150"/>
      <c r="D176" s="151" t="s">
        <v>211</v>
      </c>
      <c r="E176" s="152" t="s">
        <v>3</v>
      </c>
      <c r="F176" s="153" t="s">
        <v>879</v>
      </c>
      <c r="H176" s="152" t="s">
        <v>3</v>
      </c>
      <c r="I176" s="154"/>
      <c r="L176" s="150"/>
      <c r="M176" s="155"/>
      <c r="T176" s="156"/>
      <c r="AT176" s="152" t="s">
        <v>211</v>
      </c>
      <c r="AU176" s="152" t="s">
        <v>85</v>
      </c>
      <c r="AV176" s="12" t="s">
        <v>83</v>
      </c>
      <c r="AW176" s="12" t="s">
        <v>37</v>
      </c>
      <c r="AX176" s="12" t="s">
        <v>76</v>
      </c>
      <c r="AY176" s="152" t="s">
        <v>201</v>
      </c>
    </row>
    <row r="177" spans="2:65" s="13" customFormat="1">
      <c r="B177" s="157"/>
      <c r="D177" s="151" t="s">
        <v>211</v>
      </c>
      <c r="E177" s="158" t="s">
        <v>3</v>
      </c>
      <c r="F177" s="159" t="s">
        <v>976</v>
      </c>
      <c r="H177" s="160">
        <v>35.637999999999998</v>
      </c>
      <c r="I177" s="161"/>
      <c r="L177" s="157"/>
      <c r="M177" s="162"/>
      <c r="T177" s="163"/>
      <c r="AT177" s="158" t="s">
        <v>211</v>
      </c>
      <c r="AU177" s="158" t="s">
        <v>85</v>
      </c>
      <c r="AV177" s="13" t="s">
        <v>85</v>
      </c>
      <c r="AW177" s="13" t="s">
        <v>37</v>
      </c>
      <c r="AX177" s="13" t="s">
        <v>76</v>
      </c>
      <c r="AY177" s="158" t="s">
        <v>201</v>
      </c>
    </row>
    <row r="178" spans="2:65" s="14" customFormat="1">
      <c r="B178" s="164"/>
      <c r="D178" s="151" t="s">
        <v>211</v>
      </c>
      <c r="E178" s="165" t="s">
        <v>3</v>
      </c>
      <c r="F178" s="166" t="s">
        <v>214</v>
      </c>
      <c r="H178" s="167">
        <v>35.637999999999998</v>
      </c>
      <c r="I178" s="168"/>
      <c r="L178" s="164"/>
      <c r="M178" s="169"/>
      <c r="T178" s="170"/>
      <c r="AT178" s="165" t="s">
        <v>211</v>
      </c>
      <c r="AU178" s="165" t="s">
        <v>85</v>
      </c>
      <c r="AV178" s="14" t="s">
        <v>207</v>
      </c>
      <c r="AW178" s="14" t="s">
        <v>37</v>
      </c>
      <c r="AX178" s="14" t="s">
        <v>83</v>
      </c>
      <c r="AY178" s="165" t="s">
        <v>201</v>
      </c>
    </row>
    <row r="179" spans="2:65" s="1" customFormat="1" ht="37.9" customHeight="1">
      <c r="B179" s="132"/>
      <c r="C179" s="133" t="s">
        <v>327</v>
      </c>
      <c r="D179" s="133" t="s">
        <v>202</v>
      </c>
      <c r="E179" s="134" t="s">
        <v>977</v>
      </c>
      <c r="F179" s="135" t="s">
        <v>978</v>
      </c>
      <c r="G179" s="136" t="s">
        <v>205</v>
      </c>
      <c r="H179" s="137">
        <v>1194.2</v>
      </c>
      <c r="I179" s="138"/>
      <c r="J179" s="139">
        <f>ROUND(I179*H179,2)</f>
        <v>0</v>
      </c>
      <c r="K179" s="135" t="s">
        <v>206</v>
      </c>
      <c r="L179" s="33"/>
      <c r="M179" s="140" t="s">
        <v>3</v>
      </c>
      <c r="N179" s="141" t="s">
        <v>47</v>
      </c>
      <c r="P179" s="142">
        <f>O179*H179</f>
        <v>0</v>
      </c>
      <c r="Q179" s="142">
        <v>8.8800000000000004E-2</v>
      </c>
      <c r="R179" s="142">
        <f>Q179*H179</f>
        <v>106.04496</v>
      </c>
      <c r="S179" s="142">
        <v>0</v>
      </c>
      <c r="T179" s="143">
        <f>S179*H179</f>
        <v>0</v>
      </c>
      <c r="AR179" s="144" t="s">
        <v>207</v>
      </c>
      <c r="AT179" s="144" t="s">
        <v>202</v>
      </c>
      <c r="AU179" s="144" t="s">
        <v>85</v>
      </c>
      <c r="AY179" s="18" t="s">
        <v>201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83</v>
      </c>
      <c r="BK179" s="145">
        <f>ROUND(I179*H179,2)</f>
        <v>0</v>
      </c>
      <c r="BL179" s="18" t="s">
        <v>207</v>
      </c>
      <c r="BM179" s="144" t="s">
        <v>979</v>
      </c>
    </row>
    <row r="180" spans="2:65" s="1" customFormat="1">
      <c r="B180" s="33"/>
      <c r="D180" s="146" t="s">
        <v>209</v>
      </c>
      <c r="F180" s="147" t="s">
        <v>980</v>
      </c>
      <c r="I180" s="148"/>
      <c r="L180" s="33"/>
      <c r="M180" s="149"/>
      <c r="T180" s="53"/>
      <c r="AT180" s="18" t="s">
        <v>209</v>
      </c>
      <c r="AU180" s="18" t="s">
        <v>85</v>
      </c>
    </row>
    <row r="181" spans="2:65" s="12" customFormat="1">
      <c r="B181" s="150"/>
      <c r="D181" s="151" t="s">
        <v>211</v>
      </c>
      <c r="E181" s="152" t="s">
        <v>3</v>
      </c>
      <c r="F181" s="153" t="s">
        <v>312</v>
      </c>
      <c r="H181" s="152" t="s">
        <v>3</v>
      </c>
      <c r="I181" s="154"/>
      <c r="L181" s="150"/>
      <c r="M181" s="155"/>
      <c r="T181" s="156"/>
      <c r="AT181" s="152" t="s">
        <v>211</v>
      </c>
      <c r="AU181" s="152" t="s">
        <v>85</v>
      </c>
      <c r="AV181" s="12" t="s">
        <v>83</v>
      </c>
      <c r="AW181" s="12" t="s">
        <v>37</v>
      </c>
      <c r="AX181" s="12" t="s">
        <v>76</v>
      </c>
      <c r="AY181" s="152" t="s">
        <v>201</v>
      </c>
    </row>
    <row r="182" spans="2:65" s="12" customFormat="1">
      <c r="B182" s="150"/>
      <c r="D182" s="151" t="s">
        <v>211</v>
      </c>
      <c r="E182" s="152" t="s">
        <v>3</v>
      </c>
      <c r="F182" s="153" t="s">
        <v>269</v>
      </c>
      <c r="H182" s="152" t="s">
        <v>3</v>
      </c>
      <c r="I182" s="154"/>
      <c r="L182" s="150"/>
      <c r="M182" s="155"/>
      <c r="T182" s="156"/>
      <c r="AT182" s="152" t="s">
        <v>211</v>
      </c>
      <c r="AU182" s="152" t="s">
        <v>85</v>
      </c>
      <c r="AV182" s="12" t="s">
        <v>83</v>
      </c>
      <c r="AW182" s="12" t="s">
        <v>37</v>
      </c>
      <c r="AX182" s="12" t="s">
        <v>76</v>
      </c>
      <c r="AY182" s="152" t="s">
        <v>201</v>
      </c>
    </row>
    <row r="183" spans="2:65" s="13" customFormat="1">
      <c r="B183" s="157"/>
      <c r="D183" s="151" t="s">
        <v>211</v>
      </c>
      <c r="E183" s="158" t="s">
        <v>3</v>
      </c>
      <c r="F183" s="159" t="s">
        <v>981</v>
      </c>
      <c r="H183" s="160">
        <v>1194.2</v>
      </c>
      <c r="I183" s="161"/>
      <c r="L183" s="157"/>
      <c r="M183" s="162"/>
      <c r="T183" s="163"/>
      <c r="AT183" s="158" t="s">
        <v>211</v>
      </c>
      <c r="AU183" s="158" t="s">
        <v>85</v>
      </c>
      <c r="AV183" s="13" t="s">
        <v>85</v>
      </c>
      <c r="AW183" s="13" t="s">
        <v>37</v>
      </c>
      <c r="AX183" s="13" t="s">
        <v>76</v>
      </c>
      <c r="AY183" s="158" t="s">
        <v>201</v>
      </c>
    </row>
    <row r="184" spans="2:65" s="14" customFormat="1">
      <c r="B184" s="164"/>
      <c r="D184" s="151" t="s">
        <v>211</v>
      </c>
      <c r="E184" s="165" t="s">
        <v>3</v>
      </c>
      <c r="F184" s="166" t="s">
        <v>214</v>
      </c>
      <c r="H184" s="167">
        <v>1194.2</v>
      </c>
      <c r="I184" s="168"/>
      <c r="L184" s="164"/>
      <c r="M184" s="169"/>
      <c r="T184" s="170"/>
      <c r="AT184" s="165" t="s">
        <v>211</v>
      </c>
      <c r="AU184" s="165" t="s">
        <v>85</v>
      </c>
      <c r="AV184" s="14" t="s">
        <v>207</v>
      </c>
      <c r="AW184" s="14" t="s">
        <v>37</v>
      </c>
      <c r="AX184" s="14" t="s">
        <v>83</v>
      </c>
      <c r="AY184" s="165" t="s">
        <v>201</v>
      </c>
    </row>
    <row r="185" spans="2:65" s="1" customFormat="1" ht="16.5" customHeight="1">
      <c r="B185" s="132"/>
      <c r="C185" s="178" t="s">
        <v>9</v>
      </c>
      <c r="D185" s="178" t="s">
        <v>272</v>
      </c>
      <c r="E185" s="179" t="s">
        <v>982</v>
      </c>
      <c r="F185" s="180" t="s">
        <v>983</v>
      </c>
      <c r="G185" s="181" t="s">
        <v>205</v>
      </c>
      <c r="H185" s="182">
        <v>1218.0840000000001</v>
      </c>
      <c r="I185" s="183"/>
      <c r="J185" s="184">
        <f>ROUND(I185*H185,2)</f>
        <v>0</v>
      </c>
      <c r="K185" s="180" t="s">
        <v>276</v>
      </c>
      <c r="L185" s="185"/>
      <c r="M185" s="186" t="s">
        <v>3</v>
      </c>
      <c r="N185" s="187" t="s">
        <v>47</v>
      </c>
      <c r="P185" s="142">
        <f>O185*H185</f>
        <v>0</v>
      </c>
      <c r="Q185" s="142">
        <v>0.14166999999999999</v>
      </c>
      <c r="R185" s="142">
        <f>Q185*H185</f>
        <v>172.56596027999998</v>
      </c>
      <c r="S185" s="142">
        <v>0</v>
      </c>
      <c r="T185" s="143">
        <f>S185*H185</f>
        <v>0</v>
      </c>
      <c r="AR185" s="144" t="s">
        <v>271</v>
      </c>
      <c r="AT185" s="144" t="s">
        <v>272</v>
      </c>
      <c r="AU185" s="144" t="s">
        <v>85</v>
      </c>
      <c r="AY185" s="18" t="s">
        <v>201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83</v>
      </c>
      <c r="BK185" s="145">
        <f>ROUND(I185*H185,2)</f>
        <v>0</v>
      </c>
      <c r="BL185" s="18" t="s">
        <v>207</v>
      </c>
      <c r="BM185" s="144" t="s">
        <v>984</v>
      </c>
    </row>
    <row r="186" spans="2:65" s="1" customFormat="1" ht="19.5">
      <c r="B186" s="33"/>
      <c r="D186" s="151" t="s">
        <v>278</v>
      </c>
      <c r="F186" s="188" t="s">
        <v>562</v>
      </c>
      <c r="I186" s="148"/>
      <c r="L186" s="33"/>
      <c r="M186" s="149"/>
      <c r="T186" s="53"/>
      <c r="AT186" s="18" t="s">
        <v>278</v>
      </c>
      <c r="AU186" s="18" t="s">
        <v>85</v>
      </c>
    </row>
    <row r="187" spans="2:65" s="12" customFormat="1">
      <c r="B187" s="150"/>
      <c r="D187" s="151" t="s">
        <v>211</v>
      </c>
      <c r="E187" s="152" t="s">
        <v>3</v>
      </c>
      <c r="F187" s="153" t="s">
        <v>985</v>
      </c>
      <c r="H187" s="152" t="s">
        <v>3</v>
      </c>
      <c r="I187" s="154"/>
      <c r="L187" s="150"/>
      <c r="M187" s="155"/>
      <c r="T187" s="156"/>
      <c r="AT187" s="152" t="s">
        <v>211</v>
      </c>
      <c r="AU187" s="152" t="s">
        <v>85</v>
      </c>
      <c r="AV187" s="12" t="s">
        <v>83</v>
      </c>
      <c r="AW187" s="12" t="s">
        <v>37</v>
      </c>
      <c r="AX187" s="12" t="s">
        <v>76</v>
      </c>
      <c r="AY187" s="152" t="s">
        <v>201</v>
      </c>
    </row>
    <row r="188" spans="2:65" s="13" customFormat="1">
      <c r="B188" s="157"/>
      <c r="D188" s="151" t="s">
        <v>211</v>
      </c>
      <c r="E188" s="158" t="s">
        <v>3</v>
      </c>
      <c r="F188" s="159" t="s">
        <v>986</v>
      </c>
      <c r="H188" s="160">
        <v>1218.0840000000001</v>
      </c>
      <c r="I188" s="161"/>
      <c r="L188" s="157"/>
      <c r="M188" s="162"/>
      <c r="T188" s="163"/>
      <c r="AT188" s="158" t="s">
        <v>211</v>
      </c>
      <c r="AU188" s="158" t="s">
        <v>85</v>
      </c>
      <c r="AV188" s="13" t="s">
        <v>85</v>
      </c>
      <c r="AW188" s="13" t="s">
        <v>37</v>
      </c>
      <c r="AX188" s="13" t="s">
        <v>76</v>
      </c>
      <c r="AY188" s="158" t="s">
        <v>201</v>
      </c>
    </row>
    <row r="189" spans="2:65" s="14" customFormat="1">
      <c r="B189" s="164"/>
      <c r="D189" s="151" t="s">
        <v>211</v>
      </c>
      <c r="E189" s="165" t="s">
        <v>3</v>
      </c>
      <c r="F189" s="166" t="s">
        <v>214</v>
      </c>
      <c r="H189" s="167">
        <v>1218.0840000000001</v>
      </c>
      <c r="I189" s="168"/>
      <c r="L189" s="164"/>
      <c r="M189" s="169"/>
      <c r="T189" s="170"/>
      <c r="AT189" s="165" t="s">
        <v>211</v>
      </c>
      <c r="AU189" s="165" t="s">
        <v>85</v>
      </c>
      <c r="AV189" s="14" t="s">
        <v>207</v>
      </c>
      <c r="AW189" s="14" t="s">
        <v>37</v>
      </c>
      <c r="AX189" s="14" t="s">
        <v>83</v>
      </c>
      <c r="AY189" s="165" t="s">
        <v>201</v>
      </c>
    </row>
    <row r="190" spans="2:65" s="11" customFormat="1" ht="22.9" customHeight="1">
      <c r="B190" s="120"/>
      <c r="D190" s="121" t="s">
        <v>75</v>
      </c>
      <c r="E190" s="130" t="s">
        <v>282</v>
      </c>
      <c r="F190" s="130" t="s">
        <v>662</v>
      </c>
      <c r="I190" s="123"/>
      <c r="J190" s="131">
        <f>BK190</f>
        <v>0</v>
      </c>
      <c r="L190" s="120"/>
      <c r="M190" s="125"/>
      <c r="P190" s="126">
        <f>SUM(P191:P250)</f>
        <v>0</v>
      </c>
      <c r="R190" s="126">
        <f>SUM(R191:R250)</f>
        <v>273.37479039999999</v>
      </c>
      <c r="T190" s="127">
        <f>SUM(T191:T250)</f>
        <v>0</v>
      </c>
      <c r="AR190" s="121" t="s">
        <v>83</v>
      </c>
      <c r="AT190" s="128" t="s">
        <v>75</v>
      </c>
      <c r="AU190" s="128" t="s">
        <v>83</v>
      </c>
      <c r="AY190" s="121" t="s">
        <v>201</v>
      </c>
      <c r="BK190" s="129">
        <f>SUM(BK191:BK250)</f>
        <v>0</v>
      </c>
    </row>
    <row r="191" spans="2:65" s="1" customFormat="1" ht="33" customHeight="1">
      <c r="B191" s="132"/>
      <c r="C191" s="133" t="s">
        <v>340</v>
      </c>
      <c r="D191" s="133" t="s">
        <v>202</v>
      </c>
      <c r="E191" s="134" t="s">
        <v>987</v>
      </c>
      <c r="F191" s="135" t="s">
        <v>988</v>
      </c>
      <c r="G191" s="136" t="s">
        <v>500</v>
      </c>
      <c r="H191" s="137">
        <v>31.7</v>
      </c>
      <c r="I191" s="138"/>
      <c r="J191" s="139">
        <f>ROUND(I191*H191,2)</f>
        <v>0</v>
      </c>
      <c r="K191" s="135" t="s">
        <v>206</v>
      </c>
      <c r="L191" s="33"/>
      <c r="M191" s="140" t="s">
        <v>3</v>
      </c>
      <c r="N191" s="141" t="s">
        <v>47</v>
      </c>
      <c r="P191" s="142">
        <f>O191*H191</f>
        <v>0</v>
      </c>
      <c r="Q191" s="142">
        <v>8.5760000000000003E-2</v>
      </c>
      <c r="R191" s="142">
        <f>Q191*H191</f>
        <v>2.7185920000000001</v>
      </c>
      <c r="S191" s="142">
        <v>0</v>
      </c>
      <c r="T191" s="143">
        <f>S191*H191</f>
        <v>0</v>
      </c>
      <c r="AR191" s="144" t="s">
        <v>207</v>
      </c>
      <c r="AT191" s="144" t="s">
        <v>202</v>
      </c>
      <c r="AU191" s="144" t="s">
        <v>85</v>
      </c>
      <c r="AY191" s="18" t="s">
        <v>201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8" t="s">
        <v>83</v>
      </c>
      <c r="BK191" s="145">
        <f>ROUND(I191*H191,2)</f>
        <v>0</v>
      </c>
      <c r="BL191" s="18" t="s">
        <v>207</v>
      </c>
      <c r="BM191" s="144" t="s">
        <v>989</v>
      </c>
    </row>
    <row r="192" spans="2:65" s="1" customFormat="1">
      <c r="B192" s="33"/>
      <c r="D192" s="146" t="s">
        <v>209</v>
      </c>
      <c r="F192" s="147" t="s">
        <v>990</v>
      </c>
      <c r="I192" s="148"/>
      <c r="L192" s="33"/>
      <c r="M192" s="149"/>
      <c r="T192" s="53"/>
      <c r="AT192" s="18" t="s">
        <v>209</v>
      </c>
      <c r="AU192" s="18" t="s">
        <v>85</v>
      </c>
    </row>
    <row r="193" spans="2:65" s="12" customFormat="1">
      <c r="B193" s="150"/>
      <c r="D193" s="151" t="s">
        <v>211</v>
      </c>
      <c r="E193" s="152" t="s">
        <v>3</v>
      </c>
      <c r="F193" s="153" t="s">
        <v>312</v>
      </c>
      <c r="H193" s="152" t="s">
        <v>3</v>
      </c>
      <c r="I193" s="154"/>
      <c r="L193" s="150"/>
      <c r="M193" s="155"/>
      <c r="T193" s="156"/>
      <c r="AT193" s="152" t="s">
        <v>211</v>
      </c>
      <c r="AU193" s="152" t="s">
        <v>85</v>
      </c>
      <c r="AV193" s="12" t="s">
        <v>83</v>
      </c>
      <c r="AW193" s="12" t="s">
        <v>37</v>
      </c>
      <c r="AX193" s="12" t="s">
        <v>76</v>
      </c>
      <c r="AY193" s="152" t="s">
        <v>201</v>
      </c>
    </row>
    <row r="194" spans="2:65" s="12" customFormat="1">
      <c r="B194" s="150"/>
      <c r="D194" s="151" t="s">
        <v>211</v>
      </c>
      <c r="E194" s="152" t="s">
        <v>3</v>
      </c>
      <c r="F194" s="153" t="s">
        <v>269</v>
      </c>
      <c r="H194" s="152" t="s">
        <v>3</v>
      </c>
      <c r="I194" s="154"/>
      <c r="L194" s="150"/>
      <c r="M194" s="155"/>
      <c r="T194" s="156"/>
      <c r="AT194" s="152" t="s">
        <v>211</v>
      </c>
      <c r="AU194" s="152" t="s">
        <v>85</v>
      </c>
      <c r="AV194" s="12" t="s">
        <v>83</v>
      </c>
      <c r="AW194" s="12" t="s">
        <v>37</v>
      </c>
      <c r="AX194" s="12" t="s">
        <v>76</v>
      </c>
      <c r="AY194" s="152" t="s">
        <v>201</v>
      </c>
    </row>
    <row r="195" spans="2:65" s="12" customFormat="1">
      <c r="B195" s="150"/>
      <c r="D195" s="151" t="s">
        <v>211</v>
      </c>
      <c r="E195" s="152" t="s">
        <v>3</v>
      </c>
      <c r="F195" s="153" t="s">
        <v>991</v>
      </c>
      <c r="H195" s="152" t="s">
        <v>3</v>
      </c>
      <c r="I195" s="154"/>
      <c r="L195" s="150"/>
      <c r="M195" s="155"/>
      <c r="T195" s="156"/>
      <c r="AT195" s="152" t="s">
        <v>211</v>
      </c>
      <c r="AU195" s="152" t="s">
        <v>85</v>
      </c>
      <c r="AV195" s="12" t="s">
        <v>83</v>
      </c>
      <c r="AW195" s="12" t="s">
        <v>37</v>
      </c>
      <c r="AX195" s="12" t="s">
        <v>76</v>
      </c>
      <c r="AY195" s="152" t="s">
        <v>201</v>
      </c>
    </row>
    <row r="196" spans="2:65" s="13" customFormat="1">
      <c r="B196" s="157"/>
      <c r="D196" s="151" t="s">
        <v>211</v>
      </c>
      <c r="E196" s="158" t="s">
        <v>3</v>
      </c>
      <c r="F196" s="159" t="s">
        <v>992</v>
      </c>
      <c r="H196" s="160">
        <v>31.7</v>
      </c>
      <c r="I196" s="161"/>
      <c r="L196" s="157"/>
      <c r="M196" s="162"/>
      <c r="T196" s="163"/>
      <c r="AT196" s="158" t="s">
        <v>211</v>
      </c>
      <c r="AU196" s="158" t="s">
        <v>85</v>
      </c>
      <c r="AV196" s="13" t="s">
        <v>85</v>
      </c>
      <c r="AW196" s="13" t="s">
        <v>37</v>
      </c>
      <c r="AX196" s="13" t="s">
        <v>76</v>
      </c>
      <c r="AY196" s="158" t="s">
        <v>201</v>
      </c>
    </row>
    <row r="197" spans="2:65" s="14" customFormat="1">
      <c r="B197" s="164"/>
      <c r="D197" s="151" t="s">
        <v>211</v>
      </c>
      <c r="E197" s="165" t="s">
        <v>3</v>
      </c>
      <c r="F197" s="166" t="s">
        <v>214</v>
      </c>
      <c r="H197" s="167">
        <v>31.7</v>
      </c>
      <c r="I197" s="168"/>
      <c r="L197" s="164"/>
      <c r="M197" s="169"/>
      <c r="T197" s="170"/>
      <c r="AT197" s="165" t="s">
        <v>211</v>
      </c>
      <c r="AU197" s="165" t="s">
        <v>85</v>
      </c>
      <c r="AV197" s="14" t="s">
        <v>207</v>
      </c>
      <c r="AW197" s="14" t="s">
        <v>37</v>
      </c>
      <c r="AX197" s="14" t="s">
        <v>83</v>
      </c>
      <c r="AY197" s="165" t="s">
        <v>201</v>
      </c>
    </row>
    <row r="198" spans="2:65" s="1" customFormat="1" ht="16.5" customHeight="1">
      <c r="B198" s="132"/>
      <c r="C198" s="178" t="s">
        <v>347</v>
      </c>
      <c r="D198" s="178" t="s">
        <v>272</v>
      </c>
      <c r="E198" s="179" t="s">
        <v>993</v>
      </c>
      <c r="F198" s="180" t="s">
        <v>994</v>
      </c>
      <c r="G198" s="181" t="s">
        <v>500</v>
      </c>
      <c r="H198" s="182">
        <v>32.334000000000003</v>
      </c>
      <c r="I198" s="183"/>
      <c r="J198" s="184">
        <f>ROUND(I198*H198,2)</f>
        <v>0</v>
      </c>
      <c r="K198" s="180" t="s">
        <v>206</v>
      </c>
      <c r="L198" s="185"/>
      <c r="M198" s="186" t="s">
        <v>3</v>
      </c>
      <c r="N198" s="187" t="s">
        <v>47</v>
      </c>
      <c r="P198" s="142">
        <f>O198*H198</f>
        <v>0</v>
      </c>
      <c r="Q198" s="142">
        <v>4.5999999999999999E-2</v>
      </c>
      <c r="R198" s="142">
        <f>Q198*H198</f>
        <v>1.4873640000000001</v>
      </c>
      <c r="S198" s="142">
        <v>0</v>
      </c>
      <c r="T198" s="143">
        <f>S198*H198</f>
        <v>0</v>
      </c>
      <c r="AR198" s="144" t="s">
        <v>271</v>
      </c>
      <c r="AT198" s="144" t="s">
        <v>272</v>
      </c>
      <c r="AU198" s="144" t="s">
        <v>85</v>
      </c>
      <c r="AY198" s="18" t="s">
        <v>201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8" t="s">
        <v>83</v>
      </c>
      <c r="BK198" s="145">
        <f>ROUND(I198*H198,2)</f>
        <v>0</v>
      </c>
      <c r="BL198" s="18" t="s">
        <v>207</v>
      </c>
      <c r="BM198" s="144" t="s">
        <v>995</v>
      </c>
    </row>
    <row r="199" spans="2:65" s="12" customFormat="1">
      <c r="B199" s="150"/>
      <c r="D199" s="151" t="s">
        <v>211</v>
      </c>
      <c r="E199" s="152" t="s">
        <v>3</v>
      </c>
      <c r="F199" s="153" t="s">
        <v>996</v>
      </c>
      <c r="H199" s="152" t="s">
        <v>3</v>
      </c>
      <c r="I199" s="154"/>
      <c r="L199" s="150"/>
      <c r="M199" s="155"/>
      <c r="T199" s="156"/>
      <c r="AT199" s="152" t="s">
        <v>211</v>
      </c>
      <c r="AU199" s="152" t="s">
        <v>85</v>
      </c>
      <c r="AV199" s="12" t="s">
        <v>83</v>
      </c>
      <c r="AW199" s="12" t="s">
        <v>37</v>
      </c>
      <c r="AX199" s="12" t="s">
        <v>76</v>
      </c>
      <c r="AY199" s="152" t="s">
        <v>201</v>
      </c>
    </row>
    <row r="200" spans="2:65" s="13" customFormat="1">
      <c r="B200" s="157"/>
      <c r="D200" s="151" t="s">
        <v>211</v>
      </c>
      <c r="E200" s="158" t="s">
        <v>3</v>
      </c>
      <c r="F200" s="159" t="s">
        <v>997</v>
      </c>
      <c r="H200" s="160">
        <v>32.334000000000003</v>
      </c>
      <c r="I200" s="161"/>
      <c r="L200" s="157"/>
      <c r="M200" s="162"/>
      <c r="T200" s="163"/>
      <c r="AT200" s="158" t="s">
        <v>211</v>
      </c>
      <c r="AU200" s="158" t="s">
        <v>85</v>
      </c>
      <c r="AV200" s="13" t="s">
        <v>85</v>
      </c>
      <c r="AW200" s="13" t="s">
        <v>37</v>
      </c>
      <c r="AX200" s="13" t="s">
        <v>76</v>
      </c>
      <c r="AY200" s="158" t="s">
        <v>201</v>
      </c>
    </row>
    <row r="201" spans="2:65" s="14" customFormat="1">
      <c r="B201" s="164"/>
      <c r="D201" s="151" t="s">
        <v>211</v>
      </c>
      <c r="E201" s="165" t="s">
        <v>3</v>
      </c>
      <c r="F201" s="166" t="s">
        <v>214</v>
      </c>
      <c r="H201" s="167">
        <v>32.334000000000003</v>
      </c>
      <c r="I201" s="168"/>
      <c r="L201" s="164"/>
      <c r="M201" s="169"/>
      <c r="T201" s="170"/>
      <c r="AT201" s="165" t="s">
        <v>211</v>
      </c>
      <c r="AU201" s="165" t="s">
        <v>85</v>
      </c>
      <c r="AV201" s="14" t="s">
        <v>207</v>
      </c>
      <c r="AW201" s="14" t="s">
        <v>37</v>
      </c>
      <c r="AX201" s="14" t="s">
        <v>83</v>
      </c>
      <c r="AY201" s="165" t="s">
        <v>201</v>
      </c>
    </row>
    <row r="202" spans="2:65" s="1" customFormat="1" ht="24.2" customHeight="1">
      <c r="B202" s="132"/>
      <c r="C202" s="133" t="s">
        <v>352</v>
      </c>
      <c r="D202" s="133" t="s">
        <v>202</v>
      </c>
      <c r="E202" s="134" t="s">
        <v>674</v>
      </c>
      <c r="F202" s="135" t="s">
        <v>675</v>
      </c>
      <c r="G202" s="136" t="s">
        <v>500</v>
      </c>
      <c r="H202" s="137">
        <v>473</v>
      </c>
      <c r="I202" s="138"/>
      <c r="J202" s="139">
        <f>ROUND(I202*H202,2)</f>
        <v>0</v>
      </c>
      <c r="K202" s="135" t="s">
        <v>206</v>
      </c>
      <c r="L202" s="33"/>
      <c r="M202" s="140" t="s">
        <v>3</v>
      </c>
      <c r="N202" s="141" t="s">
        <v>47</v>
      </c>
      <c r="P202" s="142">
        <f>O202*H202</f>
        <v>0</v>
      </c>
      <c r="Q202" s="142">
        <v>0.15540000000000001</v>
      </c>
      <c r="R202" s="142">
        <f>Q202*H202</f>
        <v>73.504200000000012</v>
      </c>
      <c r="S202" s="142">
        <v>0</v>
      </c>
      <c r="T202" s="143">
        <f>S202*H202</f>
        <v>0</v>
      </c>
      <c r="AR202" s="144" t="s">
        <v>207</v>
      </c>
      <c r="AT202" s="144" t="s">
        <v>202</v>
      </c>
      <c r="AU202" s="144" t="s">
        <v>85</v>
      </c>
      <c r="AY202" s="18" t="s">
        <v>201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83</v>
      </c>
      <c r="BK202" s="145">
        <f>ROUND(I202*H202,2)</f>
        <v>0</v>
      </c>
      <c r="BL202" s="18" t="s">
        <v>207</v>
      </c>
      <c r="BM202" s="144" t="s">
        <v>998</v>
      </c>
    </row>
    <row r="203" spans="2:65" s="1" customFormat="1">
      <c r="B203" s="33"/>
      <c r="D203" s="146" t="s">
        <v>209</v>
      </c>
      <c r="F203" s="147" t="s">
        <v>677</v>
      </c>
      <c r="I203" s="148"/>
      <c r="L203" s="33"/>
      <c r="M203" s="149"/>
      <c r="T203" s="53"/>
      <c r="AT203" s="18" t="s">
        <v>209</v>
      </c>
      <c r="AU203" s="18" t="s">
        <v>85</v>
      </c>
    </row>
    <row r="204" spans="2:65" s="12" customFormat="1">
      <c r="B204" s="150"/>
      <c r="D204" s="151" t="s">
        <v>211</v>
      </c>
      <c r="E204" s="152" t="s">
        <v>3</v>
      </c>
      <c r="F204" s="153" t="s">
        <v>678</v>
      </c>
      <c r="H204" s="152" t="s">
        <v>3</v>
      </c>
      <c r="I204" s="154"/>
      <c r="L204" s="150"/>
      <c r="M204" s="155"/>
      <c r="T204" s="156"/>
      <c r="AT204" s="152" t="s">
        <v>211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201</v>
      </c>
    </row>
    <row r="205" spans="2:65" s="12" customFormat="1">
      <c r="B205" s="150"/>
      <c r="D205" s="151" t="s">
        <v>211</v>
      </c>
      <c r="E205" s="152" t="s">
        <v>3</v>
      </c>
      <c r="F205" s="153" t="s">
        <v>304</v>
      </c>
      <c r="H205" s="152" t="s">
        <v>3</v>
      </c>
      <c r="I205" s="154"/>
      <c r="L205" s="150"/>
      <c r="M205" s="155"/>
      <c r="T205" s="156"/>
      <c r="AT205" s="152" t="s">
        <v>211</v>
      </c>
      <c r="AU205" s="152" t="s">
        <v>85</v>
      </c>
      <c r="AV205" s="12" t="s">
        <v>83</v>
      </c>
      <c r="AW205" s="12" t="s">
        <v>37</v>
      </c>
      <c r="AX205" s="12" t="s">
        <v>76</v>
      </c>
      <c r="AY205" s="152" t="s">
        <v>201</v>
      </c>
    </row>
    <row r="206" spans="2:65" s="13" customFormat="1">
      <c r="B206" s="157"/>
      <c r="D206" s="151" t="s">
        <v>211</v>
      </c>
      <c r="E206" s="158" t="s">
        <v>3</v>
      </c>
      <c r="F206" s="159" t="s">
        <v>999</v>
      </c>
      <c r="H206" s="160">
        <v>428</v>
      </c>
      <c r="I206" s="161"/>
      <c r="L206" s="157"/>
      <c r="M206" s="162"/>
      <c r="T206" s="163"/>
      <c r="AT206" s="158" t="s">
        <v>211</v>
      </c>
      <c r="AU206" s="158" t="s">
        <v>85</v>
      </c>
      <c r="AV206" s="13" t="s">
        <v>85</v>
      </c>
      <c r="AW206" s="13" t="s">
        <v>37</v>
      </c>
      <c r="AX206" s="13" t="s">
        <v>76</v>
      </c>
      <c r="AY206" s="158" t="s">
        <v>201</v>
      </c>
    </row>
    <row r="207" spans="2:65" s="13" customFormat="1">
      <c r="B207" s="157"/>
      <c r="D207" s="151" t="s">
        <v>211</v>
      </c>
      <c r="E207" s="158" t="s">
        <v>3</v>
      </c>
      <c r="F207" s="159" t="s">
        <v>1000</v>
      </c>
      <c r="H207" s="160">
        <v>31</v>
      </c>
      <c r="I207" s="161"/>
      <c r="L207" s="157"/>
      <c r="M207" s="162"/>
      <c r="T207" s="163"/>
      <c r="AT207" s="158" t="s">
        <v>211</v>
      </c>
      <c r="AU207" s="158" t="s">
        <v>85</v>
      </c>
      <c r="AV207" s="13" t="s">
        <v>85</v>
      </c>
      <c r="AW207" s="13" t="s">
        <v>37</v>
      </c>
      <c r="AX207" s="13" t="s">
        <v>76</v>
      </c>
      <c r="AY207" s="158" t="s">
        <v>201</v>
      </c>
    </row>
    <row r="208" spans="2:65" s="13" customFormat="1">
      <c r="B208" s="157"/>
      <c r="D208" s="151" t="s">
        <v>211</v>
      </c>
      <c r="E208" s="158" t="s">
        <v>3</v>
      </c>
      <c r="F208" s="159" t="s">
        <v>1001</v>
      </c>
      <c r="H208" s="160">
        <v>14</v>
      </c>
      <c r="I208" s="161"/>
      <c r="L208" s="157"/>
      <c r="M208" s="162"/>
      <c r="T208" s="163"/>
      <c r="AT208" s="158" t="s">
        <v>211</v>
      </c>
      <c r="AU208" s="158" t="s">
        <v>85</v>
      </c>
      <c r="AV208" s="13" t="s">
        <v>85</v>
      </c>
      <c r="AW208" s="13" t="s">
        <v>37</v>
      </c>
      <c r="AX208" s="13" t="s">
        <v>76</v>
      </c>
      <c r="AY208" s="158" t="s">
        <v>201</v>
      </c>
    </row>
    <row r="209" spans="2:65" s="14" customFormat="1">
      <c r="B209" s="164"/>
      <c r="D209" s="151" t="s">
        <v>211</v>
      </c>
      <c r="E209" s="165" t="s">
        <v>3</v>
      </c>
      <c r="F209" s="166" t="s">
        <v>214</v>
      </c>
      <c r="H209" s="167">
        <v>473</v>
      </c>
      <c r="I209" s="168"/>
      <c r="L209" s="164"/>
      <c r="M209" s="169"/>
      <c r="T209" s="170"/>
      <c r="AT209" s="165" t="s">
        <v>211</v>
      </c>
      <c r="AU209" s="165" t="s">
        <v>85</v>
      </c>
      <c r="AV209" s="14" t="s">
        <v>207</v>
      </c>
      <c r="AW209" s="14" t="s">
        <v>37</v>
      </c>
      <c r="AX209" s="14" t="s">
        <v>83</v>
      </c>
      <c r="AY209" s="165" t="s">
        <v>201</v>
      </c>
    </row>
    <row r="210" spans="2:65" s="1" customFormat="1" ht="16.5" customHeight="1">
      <c r="B210" s="132"/>
      <c r="C210" s="178" t="s">
        <v>354</v>
      </c>
      <c r="D210" s="178" t="s">
        <v>272</v>
      </c>
      <c r="E210" s="179" t="s">
        <v>682</v>
      </c>
      <c r="F210" s="180" t="s">
        <v>683</v>
      </c>
      <c r="G210" s="181" t="s">
        <v>500</v>
      </c>
      <c r="H210" s="182">
        <v>31.31</v>
      </c>
      <c r="I210" s="183"/>
      <c r="J210" s="184">
        <f>ROUND(I210*H210,2)</f>
        <v>0</v>
      </c>
      <c r="K210" s="180" t="s">
        <v>206</v>
      </c>
      <c r="L210" s="185"/>
      <c r="M210" s="186" t="s">
        <v>3</v>
      </c>
      <c r="N210" s="187" t="s">
        <v>47</v>
      </c>
      <c r="P210" s="142">
        <f>O210*H210</f>
        <v>0</v>
      </c>
      <c r="Q210" s="142">
        <v>4.8300000000000003E-2</v>
      </c>
      <c r="R210" s="142">
        <f>Q210*H210</f>
        <v>1.512273</v>
      </c>
      <c r="S210" s="142">
        <v>0</v>
      </c>
      <c r="T210" s="143">
        <f>S210*H210</f>
        <v>0</v>
      </c>
      <c r="AR210" s="144" t="s">
        <v>271</v>
      </c>
      <c r="AT210" s="144" t="s">
        <v>272</v>
      </c>
      <c r="AU210" s="144" t="s">
        <v>85</v>
      </c>
      <c r="AY210" s="18" t="s">
        <v>201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83</v>
      </c>
      <c r="BK210" s="145">
        <f>ROUND(I210*H210,2)</f>
        <v>0</v>
      </c>
      <c r="BL210" s="18" t="s">
        <v>207</v>
      </c>
      <c r="BM210" s="144" t="s">
        <v>1002</v>
      </c>
    </row>
    <row r="211" spans="2:65" s="12" customFormat="1">
      <c r="B211" s="150"/>
      <c r="D211" s="151" t="s">
        <v>211</v>
      </c>
      <c r="E211" s="152" t="s">
        <v>3</v>
      </c>
      <c r="F211" s="153" t="s">
        <v>685</v>
      </c>
      <c r="H211" s="152" t="s">
        <v>3</v>
      </c>
      <c r="I211" s="154"/>
      <c r="L211" s="150"/>
      <c r="M211" s="155"/>
      <c r="T211" s="156"/>
      <c r="AT211" s="152" t="s">
        <v>211</v>
      </c>
      <c r="AU211" s="152" t="s">
        <v>85</v>
      </c>
      <c r="AV211" s="12" t="s">
        <v>83</v>
      </c>
      <c r="AW211" s="12" t="s">
        <v>37</v>
      </c>
      <c r="AX211" s="12" t="s">
        <v>76</v>
      </c>
      <c r="AY211" s="152" t="s">
        <v>201</v>
      </c>
    </row>
    <row r="212" spans="2:65" s="13" customFormat="1">
      <c r="B212" s="157"/>
      <c r="D212" s="151" t="s">
        <v>211</v>
      </c>
      <c r="E212" s="158" t="s">
        <v>3</v>
      </c>
      <c r="F212" s="159" t="s">
        <v>1003</v>
      </c>
      <c r="H212" s="160">
        <v>31.31</v>
      </c>
      <c r="I212" s="161"/>
      <c r="L212" s="157"/>
      <c r="M212" s="162"/>
      <c r="T212" s="163"/>
      <c r="AT212" s="158" t="s">
        <v>211</v>
      </c>
      <c r="AU212" s="158" t="s">
        <v>85</v>
      </c>
      <c r="AV212" s="13" t="s">
        <v>85</v>
      </c>
      <c r="AW212" s="13" t="s">
        <v>37</v>
      </c>
      <c r="AX212" s="13" t="s">
        <v>76</v>
      </c>
      <c r="AY212" s="158" t="s">
        <v>201</v>
      </c>
    </row>
    <row r="213" spans="2:65" s="14" customFormat="1">
      <c r="B213" s="164"/>
      <c r="D213" s="151" t="s">
        <v>211</v>
      </c>
      <c r="E213" s="165" t="s">
        <v>3</v>
      </c>
      <c r="F213" s="166" t="s">
        <v>214</v>
      </c>
      <c r="H213" s="167">
        <v>31.31</v>
      </c>
      <c r="I213" s="168"/>
      <c r="L213" s="164"/>
      <c r="M213" s="169"/>
      <c r="T213" s="170"/>
      <c r="AT213" s="165" t="s">
        <v>211</v>
      </c>
      <c r="AU213" s="165" t="s">
        <v>85</v>
      </c>
      <c r="AV213" s="14" t="s">
        <v>207</v>
      </c>
      <c r="AW213" s="14" t="s">
        <v>37</v>
      </c>
      <c r="AX213" s="14" t="s">
        <v>83</v>
      </c>
      <c r="AY213" s="165" t="s">
        <v>201</v>
      </c>
    </row>
    <row r="214" spans="2:65" s="1" customFormat="1" ht="16.5" customHeight="1">
      <c r="B214" s="132"/>
      <c r="C214" s="178" t="s">
        <v>356</v>
      </c>
      <c r="D214" s="178" t="s">
        <v>272</v>
      </c>
      <c r="E214" s="179" t="s">
        <v>687</v>
      </c>
      <c r="F214" s="180" t="s">
        <v>688</v>
      </c>
      <c r="G214" s="181" t="s">
        <v>500</v>
      </c>
      <c r="H214" s="182">
        <v>14.14</v>
      </c>
      <c r="I214" s="183"/>
      <c r="J214" s="184">
        <f>ROUND(I214*H214,2)</f>
        <v>0</v>
      </c>
      <c r="K214" s="180" t="s">
        <v>206</v>
      </c>
      <c r="L214" s="185"/>
      <c r="M214" s="186" t="s">
        <v>3</v>
      </c>
      <c r="N214" s="187" t="s">
        <v>47</v>
      </c>
      <c r="P214" s="142">
        <f>O214*H214</f>
        <v>0</v>
      </c>
      <c r="Q214" s="142">
        <v>6.5670000000000006E-2</v>
      </c>
      <c r="R214" s="142">
        <f>Q214*H214</f>
        <v>0.92857380000000012</v>
      </c>
      <c r="S214" s="142">
        <v>0</v>
      </c>
      <c r="T214" s="143">
        <f>S214*H214</f>
        <v>0</v>
      </c>
      <c r="AR214" s="144" t="s">
        <v>271</v>
      </c>
      <c r="AT214" s="144" t="s">
        <v>272</v>
      </c>
      <c r="AU214" s="144" t="s">
        <v>85</v>
      </c>
      <c r="AY214" s="18" t="s">
        <v>201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83</v>
      </c>
      <c r="BK214" s="145">
        <f>ROUND(I214*H214,2)</f>
        <v>0</v>
      </c>
      <c r="BL214" s="18" t="s">
        <v>207</v>
      </c>
      <c r="BM214" s="144" t="s">
        <v>1004</v>
      </c>
    </row>
    <row r="215" spans="2:65" s="12" customFormat="1">
      <c r="B215" s="150"/>
      <c r="D215" s="151" t="s">
        <v>211</v>
      </c>
      <c r="E215" s="152" t="s">
        <v>3</v>
      </c>
      <c r="F215" s="153" t="s">
        <v>685</v>
      </c>
      <c r="H215" s="152" t="s">
        <v>3</v>
      </c>
      <c r="I215" s="154"/>
      <c r="L215" s="150"/>
      <c r="M215" s="155"/>
      <c r="T215" s="156"/>
      <c r="AT215" s="152" t="s">
        <v>211</v>
      </c>
      <c r="AU215" s="152" t="s">
        <v>85</v>
      </c>
      <c r="AV215" s="12" t="s">
        <v>83</v>
      </c>
      <c r="AW215" s="12" t="s">
        <v>37</v>
      </c>
      <c r="AX215" s="12" t="s">
        <v>76</v>
      </c>
      <c r="AY215" s="152" t="s">
        <v>201</v>
      </c>
    </row>
    <row r="216" spans="2:65" s="13" customFormat="1">
      <c r="B216" s="157"/>
      <c r="D216" s="151" t="s">
        <v>211</v>
      </c>
      <c r="E216" s="158" t="s">
        <v>3</v>
      </c>
      <c r="F216" s="159" t="s">
        <v>1005</v>
      </c>
      <c r="H216" s="160">
        <v>14.14</v>
      </c>
      <c r="I216" s="161"/>
      <c r="L216" s="157"/>
      <c r="M216" s="162"/>
      <c r="T216" s="163"/>
      <c r="AT216" s="158" t="s">
        <v>211</v>
      </c>
      <c r="AU216" s="158" t="s">
        <v>85</v>
      </c>
      <c r="AV216" s="13" t="s">
        <v>85</v>
      </c>
      <c r="AW216" s="13" t="s">
        <v>37</v>
      </c>
      <c r="AX216" s="13" t="s">
        <v>76</v>
      </c>
      <c r="AY216" s="158" t="s">
        <v>201</v>
      </c>
    </row>
    <row r="217" spans="2:65" s="14" customFormat="1">
      <c r="B217" s="164"/>
      <c r="D217" s="151" t="s">
        <v>211</v>
      </c>
      <c r="E217" s="165" t="s">
        <v>3</v>
      </c>
      <c r="F217" s="166" t="s">
        <v>214</v>
      </c>
      <c r="H217" s="167">
        <v>14.14</v>
      </c>
      <c r="I217" s="168"/>
      <c r="L217" s="164"/>
      <c r="M217" s="169"/>
      <c r="T217" s="170"/>
      <c r="AT217" s="165" t="s">
        <v>211</v>
      </c>
      <c r="AU217" s="165" t="s">
        <v>85</v>
      </c>
      <c r="AV217" s="14" t="s">
        <v>207</v>
      </c>
      <c r="AW217" s="14" t="s">
        <v>37</v>
      </c>
      <c r="AX217" s="14" t="s">
        <v>83</v>
      </c>
      <c r="AY217" s="165" t="s">
        <v>201</v>
      </c>
    </row>
    <row r="218" spans="2:65" s="1" customFormat="1" ht="16.5" customHeight="1">
      <c r="B218" s="132"/>
      <c r="C218" s="178" t="s">
        <v>8</v>
      </c>
      <c r="D218" s="178" t="s">
        <v>272</v>
      </c>
      <c r="E218" s="179" t="s">
        <v>691</v>
      </c>
      <c r="F218" s="180" t="s">
        <v>692</v>
      </c>
      <c r="G218" s="181" t="s">
        <v>500</v>
      </c>
      <c r="H218" s="182">
        <v>432.28</v>
      </c>
      <c r="I218" s="183"/>
      <c r="J218" s="184">
        <f>ROUND(I218*H218,2)</f>
        <v>0</v>
      </c>
      <c r="K218" s="180" t="s">
        <v>206</v>
      </c>
      <c r="L218" s="185"/>
      <c r="M218" s="186" t="s">
        <v>3</v>
      </c>
      <c r="N218" s="187" t="s">
        <v>47</v>
      </c>
      <c r="P218" s="142">
        <f>O218*H218</f>
        <v>0</v>
      </c>
      <c r="Q218" s="142">
        <v>0.08</v>
      </c>
      <c r="R218" s="142">
        <f>Q218*H218</f>
        <v>34.5824</v>
      </c>
      <c r="S218" s="142">
        <v>0</v>
      </c>
      <c r="T218" s="143">
        <f>S218*H218</f>
        <v>0</v>
      </c>
      <c r="AR218" s="144" t="s">
        <v>271</v>
      </c>
      <c r="AT218" s="144" t="s">
        <v>272</v>
      </c>
      <c r="AU218" s="144" t="s">
        <v>85</v>
      </c>
      <c r="AY218" s="18" t="s">
        <v>201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83</v>
      </c>
      <c r="BK218" s="145">
        <f>ROUND(I218*H218,2)</f>
        <v>0</v>
      </c>
      <c r="BL218" s="18" t="s">
        <v>207</v>
      </c>
      <c r="BM218" s="144" t="s">
        <v>1006</v>
      </c>
    </row>
    <row r="219" spans="2:65" s="12" customFormat="1">
      <c r="B219" s="150"/>
      <c r="D219" s="151" t="s">
        <v>211</v>
      </c>
      <c r="E219" s="152" t="s">
        <v>3</v>
      </c>
      <c r="F219" s="153" t="s">
        <v>685</v>
      </c>
      <c r="H219" s="152" t="s">
        <v>3</v>
      </c>
      <c r="I219" s="154"/>
      <c r="L219" s="150"/>
      <c r="M219" s="155"/>
      <c r="T219" s="156"/>
      <c r="AT219" s="152" t="s">
        <v>211</v>
      </c>
      <c r="AU219" s="152" t="s">
        <v>85</v>
      </c>
      <c r="AV219" s="12" t="s">
        <v>83</v>
      </c>
      <c r="AW219" s="12" t="s">
        <v>37</v>
      </c>
      <c r="AX219" s="12" t="s">
        <v>76</v>
      </c>
      <c r="AY219" s="152" t="s">
        <v>201</v>
      </c>
    </row>
    <row r="220" spans="2:65" s="13" customFormat="1">
      <c r="B220" s="157"/>
      <c r="D220" s="151" t="s">
        <v>211</v>
      </c>
      <c r="E220" s="158" t="s">
        <v>3</v>
      </c>
      <c r="F220" s="159" t="s">
        <v>1007</v>
      </c>
      <c r="H220" s="160">
        <v>432.28</v>
      </c>
      <c r="I220" s="161"/>
      <c r="L220" s="157"/>
      <c r="M220" s="162"/>
      <c r="T220" s="163"/>
      <c r="AT220" s="158" t="s">
        <v>211</v>
      </c>
      <c r="AU220" s="158" t="s">
        <v>85</v>
      </c>
      <c r="AV220" s="13" t="s">
        <v>85</v>
      </c>
      <c r="AW220" s="13" t="s">
        <v>37</v>
      </c>
      <c r="AX220" s="13" t="s">
        <v>76</v>
      </c>
      <c r="AY220" s="158" t="s">
        <v>201</v>
      </c>
    </row>
    <row r="221" spans="2:65" s="14" customFormat="1">
      <c r="B221" s="164"/>
      <c r="D221" s="151" t="s">
        <v>211</v>
      </c>
      <c r="E221" s="165" t="s">
        <v>3</v>
      </c>
      <c r="F221" s="166" t="s">
        <v>214</v>
      </c>
      <c r="H221" s="167">
        <v>432.28</v>
      </c>
      <c r="I221" s="168"/>
      <c r="L221" s="164"/>
      <c r="M221" s="169"/>
      <c r="T221" s="170"/>
      <c r="AT221" s="165" t="s">
        <v>211</v>
      </c>
      <c r="AU221" s="165" t="s">
        <v>85</v>
      </c>
      <c r="AV221" s="14" t="s">
        <v>207</v>
      </c>
      <c r="AW221" s="14" t="s">
        <v>37</v>
      </c>
      <c r="AX221" s="14" t="s">
        <v>83</v>
      </c>
      <c r="AY221" s="165" t="s">
        <v>201</v>
      </c>
    </row>
    <row r="222" spans="2:65" s="1" customFormat="1" ht="24.2" customHeight="1">
      <c r="B222" s="132"/>
      <c r="C222" s="133" t="s">
        <v>372</v>
      </c>
      <c r="D222" s="133" t="s">
        <v>202</v>
      </c>
      <c r="E222" s="134" t="s">
        <v>881</v>
      </c>
      <c r="F222" s="135" t="s">
        <v>882</v>
      </c>
      <c r="G222" s="136" t="s">
        <v>500</v>
      </c>
      <c r="H222" s="137">
        <v>624</v>
      </c>
      <c r="I222" s="138"/>
      <c r="J222" s="139">
        <f>ROUND(I222*H222,2)</f>
        <v>0</v>
      </c>
      <c r="K222" s="135" t="s">
        <v>206</v>
      </c>
      <c r="L222" s="33"/>
      <c r="M222" s="140" t="s">
        <v>3</v>
      </c>
      <c r="N222" s="141" t="s">
        <v>47</v>
      </c>
      <c r="P222" s="142">
        <f>O222*H222</f>
        <v>0</v>
      </c>
      <c r="Q222" s="142">
        <v>0.1295</v>
      </c>
      <c r="R222" s="142">
        <f>Q222*H222</f>
        <v>80.808000000000007</v>
      </c>
      <c r="S222" s="142">
        <v>0</v>
      </c>
      <c r="T222" s="143">
        <f>S222*H222</f>
        <v>0</v>
      </c>
      <c r="AR222" s="144" t="s">
        <v>207</v>
      </c>
      <c r="AT222" s="144" t="s">
        <v>202</v>
      </c>
      <c r="AU222" s="144" t="s">
        <v>85</v>
      </c>
      <c r="AY222" s="18" t="s">
        <v>201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83</v>
      </c>
      <c r="BK222" s="145">
        <f>ROUND(I222*H222,2)</f>
        <v>0</v>
      </c>
      <c r="BL222" s="18" t="s">
        <v>207</v>
      </c>
      <c r="BM222" s="144" t="s">
        <v>1008</v>
      </c>
    </row>
    <row r="223" spans="2:65" s="1" customFormat="1">
      <c r="B223" s="33"/>
      <c r="D223" s="146" t="s">
        <v>209</v>
      </c>
      <c r="F223" s="147" t="s">
        <v>884</v>
      </c>
      <c r="I223" s="148"/>
      <c r="L223" s="33"/>
      <c r="M223" s="149"/>
      <c r="T223" s="53"/>
      <c r="AT223" s="18" t="s">
        <v>209</v>
      </c>
      <c r="AU223" s="18" t="s">
        <v>85</v>
      </c>
    </row>
    <row r="224" spans="2:65" s="12" customFormat="1">
      <c r="B224" s="150"/>
      <c r="D224" s="151" t="s">
        <v>211</v>
      </c>
      <c r="E224" s="152" t="s">
        <v>3</v>
      </c>
      <c r="F224" s="153" t="s">
        <v>1009</v>
      </c>
      <c r="H224" s="152" t="s">
        <v>3</v>
      </c>
      <c r="I224" s="154"/>
      <c r="L224" s="150"/>
      <c r="M224" s="155"/>
      <c r="T224" s="156"/>
      <c r="AT224" s="152" t="s">
        <v>211</v>
      </c>
      <c r="AU224" s="152" t="s">
        <v>85</v>
      </c>
      <c r="AV224" s="12" t="s">
        <v>83</v>
      </c>
      <c r="AW224" s="12" t="s">
        <v>37</v>
      </c>
      <c r="AX224" s="12" t="s">
        <v>76</v>
      </c>
      <c r="AY224" s="152" t="s">
        <v>201</v>
      </c>
    </row>
    <row r="225" spans="2:65" s="12" customFormat="1">
      <c r="B225" s="150"/>
      <c r="D225" s="151" t="s">
        <v>211</v>
      </c>
      <c r="E225" s="152" t="s">
        <v>3</v>
      </c>
      <c r="F225" s="153" t="s">
        <v>304</v>
      </c>
      <c r="H225" s="152" t="s">
        <v>3</v>
      </c>
      <c r="I225" s="154"/>
      <c r="L225" s="150"/>
      <c r="M225" s="155"/>
      <c r="T225" s="156"/>
      <c r="AT225" s="152" t="s">
        <v>211</v>
      </c>
      <c r="AU225" s="152" t="s">
        <v>85</v>
      </c>
      <c r="AV225" s="12" t="s">
        <v>83</v>
      </c>
      <c r="AW225" s="12" t="s">
        <v>37</v>
      </c>
      <c r="AX225" s="12" t="s">
        <v>76</v>
      </c>
      <c r="AY225" s="152" t="s">
        <v>201</v>
      </c>
    </row>
    <row r="226" spans="2:65" s="13" customFormat="1">
      <c r="B226" s="157"/>
      <c r="D226" s="151" t="s">
        <v>211</v>
      </c>
      <c r="E226" s="158" t="s">
        <v>3</v>
      </c>
      <c r="F226" s="159" t="s">
        <v>1010</v>
      </c>
      <c r="H226" s="160">
        <v>624</v>
      </c>
      <c r="I226" s="161"/>
      <c r="L226" s="157"/>
      <c r="M226" s="162"/>
      <c r="T226" s="163"/>
      <c r="AT226" s="158" t="s">
        <v>211</v>
      </c>
      <c r="AU226" s="158" t="s">
        <v>85</v>
      </c>
      <c r="AV226" s="13" t="s">
        <v>85</v>
      </c>
      <c r="AW226" s="13" t="s">
        <v>37</v>
      </c>
      <c r="AX226" s="13" t="s">
        <v>76</v>
      </c>
      <c r="AY226" s="158" t="s">
        <v>201</v>
      </c>
    </row>
    <row r="227" spans="2:65" s="14" customFormat="1">
      <c r="B227" s="164"/>
      <c r="D227" s="151" t="s">
        <v>211</v>
      </c>
      <c r="E227" s="165" t="s">
        <v>3</v>
      </c>
      <c r="F227" s="166" t="s">
        <v>214</v>
      </c>
      <c r="H227" s="167">
        <v>624</v>
      </c>
      <c r="I227" s="168"/>
      <c r="L227" s="164"/>
      <c r="M227" s="169"/>
      <c r="T227" s="170"/>
      <c r="AT227" s="165" t="s">
        <v>211</v>
      </c>
      <c r="AU227" s="165" t="s">
        <v>85</v>
      </c>
      <c r="AV227" s="14" t="s">
        <v>207</v>
      </c>
      <c r="AW227" s="14" t="s">
        <v>37</v>
      </c>
      <c r="AX227" s="14" t="s">
        <v>83</v>
      </c>
      <c r="AY227" s="165" t="s">
        <v>201</v>
      </c>
    </row>
    <row r="228" spans="2:65" s="1" customFormat="1" ht="16.5" customHeight="1">
      <c r="B228" s="132"/>
      <c r="C228" s="178" t="s">
        <v>379</v>
      </c>
      <c r="D228" s="178" t="s">
        <v>272</v>
      </c>
      <c r="E228" s="179" t="s">
        <v>887</v>
      </c>
      <c r="F228" s="180" t="s">
        <v>888</v>
      </c>
      <c r="G228" s="181" t="s">
        <v>500</v>
      </c>
      <c r="H228" s="182">
        <v>630.24</v>
      </c>
      <c r="I228" s="183"/>
      <c r="J228" s="184">
        <f>ROUND(I228*H228,2)</f>
        <v>0</v>
      </c>
      <c r="K228" s="180" t="s">
        <v>206</v>
      </c>
      <c r="L228" s="185"/>
      <c r="M228" s="186" t="s">
        <v>3</v>
      </c>
      <c r="N228" s="187" t="s">
        <v>47</v>
      </c>
      <c r="P228" s="142">
        <f>O228*H228</f>
        <v>0</v>
      </c>
      <c r="Q228" s="142">
        <v>5.6120000000000003E-2</v>
      </c>
      <c r="R228" s="142">
        <f>Q228*H228</f>
        <v>35.369068800000001</v>
      </c>
      <c r="S228" s="142">
        <v>0</v>
      </c>
      <c r="T228" s="143">
        <f>S228*H228</f>
        <v>0</v>
      </c>
      <c r="AR228" s="144" t="s">
        <v>271</v>
      </c>
      <c r="AT228" s="144" t="s">
        <v>272</v>
      </c>
      <c r="AU228" s="144" t="s">
        <v>85</v>
      </c>
      <c r="AY228" s="18" t="s">
        <v>201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8" t="s">
        <v>83</v>
      </c>
      <c r="BK228" s="145">
        <f>ROUND(I228*H228,2)</f>
        <v>0</v>
      </c>
      <c r="BL228" s="18" t="s">
        <v>207</v>
      </c>
      <c r="BM228" s="144" t="s">
        <v>1011</v>
      </c>
    </row>
    <row r="229" spans="2:65" s="12" customFormat="1">
      <c r="B229" s="150"/>
      <c r="D229" s="151" t="s">
        <v>211</v>
      </c>
      <c r="E229" s="152" t="s">
        <v>3</v>
      </c>
      <c r="F229" s="153" t="s">
        <v>685</v>
      </c>
      <c r="H229" s="152" t="s">
        <v>3</v>
      </c>
      <c r="I229" s="154"/>
      <c r="L229" s="150"/>
      <c r="M229" s="155"/>
      <c r="T229" s="156"/>
      <c r="AT229" s="152" t="s">
        <v>211</v>
      </c>
      <c r="AU229" s="152" t="s">
        <v>85</v>
      </c>
      <c r="AV229" s="12" t="s">
        <v>83</v>
      </c>
      <c r="AW229" s="12" t="s">
        <v>37</v>
      </c>
      <c r="AX229" s="12" t="s">
        <v>76</v>
      </c>
      <c r="AY229" s="152" t="s">
        <v>201</v>
      </c>
    </row>
    <row r="230" spans="2:65" s="13" customFormat="1">
      <c r="B230" s="157"/>
      <c r="D230" s="151" t="s">
        <v>211</v>
      </c>
      <c r="E230" s="158" t="s">
        <v>3</v>
      </c>
      <c r="F230" s="159" t="s">
        <v>1012</v>
      </c>
      <c r="H230" s="160">
        <v>630.24</v>
      </c>
      <c r="I230" s="161"/>
      <c r="L230" s="157"/>
      <c r="M230" s="162"/>
      <c r="T230" s="163"/>
      <c r="AT230" s="158" t="s">
        <v>211</v>
      </c>
      <c r="AU230" s="158" t="s">
        <v>85</v>
      </c>
      <c r="AV230" s="13" t="s">
        <v>85</v>
      </c>
      <c r="AW230" s="13" t="s">
        <v>37</v>
      </c>
      <c r="AX230" s="13" t="s">
        <v>76</v>
      </c>
      <c r="AY230" s="158" t="s">
        <v>201</v>
      </c>
    </row>
    <row r="231" spans="2:65" s="14" customFormat="1">
      <c r="B231" s="164"/>
      <c r="D231" s="151" t="s">
        <v>211</v>
      </c>
      <c r="E231" s="165" t="s">
        <v>3</v>
      </c>
      <c r="F231" s="166" t="s">
        <v>214</v>
      </c>
      <c r="H231" s="167">
        <v>630.24</v>
      </c>
      <c r="I231" s="168"/>
      <c r="L231" s="164"/>
      <c r="M231" s="169"/>
      <c r="T231" s="170"/>
      <c r="AT231" s="165" t="s">
        <v>211</v>
      </c>
      <c r="AU231" s="165" t="s">
        <v>85</v>
      </c>
      <c r="AV231" s="14" t="s">
        <v>207</v>
      </c>
      <c r="AW231" s="14" t="s">
        <v>37</v>
      </c>
      <c r="AX231" s="14" t="s">
        <v>83</v>
      </c>
      <c r="AY231" s="165" t="s">
        <v>201</v>
      </c>
    </row>
    <row r="232" spans="2:65" s="1" customFormat="1" ht="16.5" customHeight="1">
      <c r="B232" s="132"/>
      <c r="C232" s="133" t="s">
        <v>389</v>
      </c>
      <c r="D232" s="133" t="s">
        <v>202</v>
      </c>
      <c r="E232" s="134" t="s">
        <v>695</v>
      </c>
      <c r="F232" s="135" t="s">
        <v>696</v>
      </c>
      <c r="G232" s="136" t="s">
        <v>217</v>
      </c>
      <c r="H232" s="137">
        <v>18.82</v>
      </c>
      <c r="I232" s="138"/>
      <c r="J232" s="139">
        <f>ROUND(I232*H232,2)</f>
        <v>0</v>
      </c>
      <c r="K232" s="135" t="s">
        <v>206</v>
      </c>
      <c r="L232" s="33"/>
      <c r="M232" s="140" t="s">
        <v>3</v>
      </c>
      <c r="N232" s="141" t="s">
        <v>47</v>
      </c>
      <c r="P232" s="142">
        <f>O232*H232</f>
        <v>0</v>
      </c>
      <c r="Q232" s="142">
        <v>2.2563399999999998</v>
      </c>
      <c r="R232" s="142">
        <f>Q232*H232</f>
        <v>42.464318799999994</v>
      </c>
      <c r="S232" s="142">
        <v>0</v>
      </c>
      <c r="T232" s="143">
        <f>S232*H232</f>
        <v>0</v>
      </c>
      <c r="AR232" s="144" t="s">
        <v>207</v>
      </c>
      <c r="AT232" s="144" t="s">
        <v>202</v>
      </c>
      <c r="AU232" s="144" t="s">
        <v>85</v>
      </c>
      <c r="AY232" s="18" t="s">
        <v>201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83</v>
      </c>
      <c r="BK232" s="145">
        <f>ROUND(I232*H232,2)</f>
        <v>0</v>
      </c>
      <c r="BL232" s="18" t="s">
        <v>207</v>
      </c>
      <c r="BM232" s="144" t="s">
        <v>1013</v>
      </c>
    </row>
    <row r="233" spans="2:65" s="1" customFormat="1">
      <c r="B233" s="33"/>
      <c r="D233" s="146" t="s">
        <v>209</v>
      </c>
      <c r="F233" s="147" t="s">
        <v>698</v>
      </c>
      <c r="I233" s="148"/>
      <c r="L233" s="33"/>
      <c r="M233" s="149"/>
      <c r="T233" s="53"/>
      <c r="AT233" s="18" t="s">
        <v>209</v>
      </c>
      <c r="AU233" s="18" t="s">
        <v>85</v>
      </c>
    </row>
    <row r="234" spans="2:65" s="12" customFormat="1">
      <c r="B234" s="150"/>
      <c r="D234" s="151" t="s">
        <v>211</v>
      </c>
      <c r="E234" s="152" t="s">
        <v>3</v>
      </c>
      <c r="F234" s="153" t="s">
        <v>699</v>
      </c>
      <c r="H234" s="152" t="s">
        <v>3</v>
      </c>
      <c r="I234" s="154"/>
      <c r="L234" s="150"/>
      <c r="M234" s="155"/>
      <c r="T234" s="156"/>
      <c r="AT234" s="152" t="s">
        <v>211</v>
      </c>
      <c r="AU234" s="152" t="s">
        <v>85</v>
      </c>
      <c r="AV234" s="12" t="s">
        <v>83</v>
      </c>
      <c r="AW234" s="12" t="s">
        <v>37</v>
      </c>
      <c r="AX234" s="12" t="s">
        <v>76</v>
      </c>
      <c r="AY234" s="152" t="s">
        <v>201</v>
      </c>
    </row>
    <row r="235" spans="2:65" s="12" customFormat="1">
      <c r="B235" s="150"/>
      <c r="D235" s="151" t="s">
        <v>211</v>
      </c>
      <c r="E235" s="152" t="s">
        <v>3</v>
      </c>
      <c r="F235" s="153" t="s">
        <v>304</v>
      </c>
      <c r="H235" s="152" t="s">
        <v>3</v>
      </c>
      <c r="I235" s="154"/>
      <c r="L235" s="150"/>
      <c r="M235" s="155"/>
      <c r="T235" s="156"/>
      <c r="AT235" s="152" t="s">
        <v>211</v>
      </c>
      <c r="AU235" s="152" t="s">
        <v>85</v>
      </c>
      <c r="AV235" s="12" t="s">
        <v>83</v>
      </c>
      <c r="AW235" s="12" t="s">
        <v>37</v>
      </c>
      <c r="AX235" s="12" t="s">
        <v>76</v>
      </c>
      <c r="AY235" s="152" t="s">
        <v>201</v>
      </c>
    </row>
    <row r="236" spans="2:65" s="12" customFormat="1">
      <c r="B236" s="150"/>
      <c r="D236" s="151" t="s">
        <v>211</v>
      </c>
      <c r="E236" s="152" t="s">
        <v>3</v>
      </c>
      <c r="F236" s="153" t="s">
        <v>892</v>
      </c>
      <c r="H236" s="152" t="s">
        <v>3</v>
      </c>
      <c r="I236" s="154"/>
      <c r="L236" s="150"/>
      <c r="M236" s="155"/>
      <c r="T236" s="156"/>
      <c r="AT236" s="152" t="s">
        <v>211</v>
      </c>
      <c r="AU236" s="152" t="s">
        <v>85</v>
      </c>
      <c r="AV236" s="12" t="s">
        <v>83</v>
      </c>
      <c r="AW236" s="12" t="s">
        <v>37</v>
      </c>
      <c r="AX236" s="12" t="s">
        <v>76</v>
      </c>
      <c r="AY236" s="152" t="s">
        <v>201</v>
      </c>
    </row>
    <row r="237" spans="2:65" s="13" customFormat="1">
      <c r="B237" s="157"/>
      <c r="D237" s="151" t="s">
        <v>211</v>
      </c>
      <c r="E237" s="158" t="s">
        <v>3</v>
      </c>
      <c r="F237" s="159" t="s">
        <v>1014</v>
      </c>
      <c r="H237" s="160">
        <v>9.36</v>
      </c>
      <c r="I237" s="161"/>
      <c r="L237" s="157"/>
      <c r="M237" s="162"/>
      <c r="T237" s="163"/>
      <c r="AT237" s="158" t="s">
        <v>211</v>
      </c>
      <c r="AU237" s="158" t="s">
        <v>85</v>
      </c>
      <c r="AV237" s="13" t="s">
        <v>85</v>
      </c>
      <c r="AW237" s="13" t="s">
        <v>37</v>
      </c>
      <c r="AX237" s="13" t="s">
        <v>76</v>
      </c>
      <c r="AY237" s="158" t="s">
        <v>201</v>
      </c>
    </row>
    <row r="238" spans="2:65" s="12" customFormat="1">
      <c r="B238" s="150"/>
      <c r="D238" s="151" t="s">
        <v>211</v>
      </c>
      <c r="E238" s="152" t="s">
        <v>3</v>
      </c>
      <c r="F238" s="153" t="s">
        <v>700</v>
      </c>
      <c r="H238" s="152" t="s">
        <v>3</v>
      </c>
      <c r="I238" s="154"/>
      <c r="L238" s="150"/>
      <c r="M238" s="155"/>
      <c r="T238" s="156"/>
      <c r="AT238" s="152" t="s">
        <v>211</v>
      </c>
      <c r="AU238" s="152" t="s">
        <v>85</v>
      </c>
      <c r="AV238" s="12" t="s">
        <v>83</v>
      </c>
      <c r="AW238" s="12" t="s">
        <v>37</v>
      </c>
      <c r="AX238" s="12" t="s">
        <v>76</v>
      </c>
      <c r="AY238" s="152" t="s">
        <v>201</v>
      </c>
    </row>
    <row r="239" spans="2:65" s="13" customFormat="1">
      <c r="B239" s="157"/>
      <c r="D239" s="151" t="s">
        <v>211</v>
      </c>
      <c r="E239" s="158" t="s">
        <v>3</v>
      </c>
      <c r="F239" s="159" t="s">
        <v>1015</v>
      </c>
      <c r="H239" s="160">
        <v>9.4600000000000009</v>
      </c>
      <c r="I239" s="161"/>
      <c r="L239" s="157"/>
      <c r="M239" s="162"/>
      <c r="T239" s="163"/>
      <c r="AT239" s="158" t="s">
        <v>211</v>
      </c>
      <c r="AU239" s="158" t="s">
        <v>85</v>
      </c>
      <c r="AV239" s="13" t="s">
        <v>85</v>
      </c>
      <c r="AW239" s="13" t="s">
        <v>37</v>
      </c>
      <c r="AX239" s="13" t="s">
        <v>76</v>
      </c>
      <c r="AY239" s="158" t="s">
        <v>201</v>
      </c>
    </row>
    <row r="240" spans="2:65" s="14" customFormat="1">
      <c r="B240" s="164"/>
      <c r="D240" s="151" t="s">
        <v>211</v>
      </c>
      <c r="E240" s="165" t="s">
        <v>3</v>
      </c>
      <c r="F240" s="166" t="s">
        <v>214</v>
      </c>
      <c r="H240" s="167">
        <v>18.82</v>
      </c>
      <c r="I240" s="168"/>
      <c r="L240" s="164"/>
      <c r="M240" s="169"/>
      <c r="T240" s="170"/>
      <c r="AT240" s="165" t="s">
        <v>211</v>
      </c>
      <c r="AU240" s="165" t="s">
        <v>85</v>
      </c>
      <c r="AV240" s="14" t="s">
        <v>207</v>
      </c>
      <c r="AW240" s="14" t="s">
        <v>37</v>
      </c>
      <c r="AX240" s="14" t="s">
        <v>83</v>
      </c>
      <c r="AY240" s="165" t="s">
        <v>201</v>
      </c>
    </row>
    <row r="241" spans="2:65" s="1" customFormat="1" ht="24.2" customHeight="1">
      <c r="B241" s="132"/>
      <c r="C241" s="133" t="s">
        <v>395</v>
      </c>
      <c r="D241" s="133" t="s">
        <v>202</v>
      </c>
      <c r="E241" s="134" t="s">
        <v>725</v>
      </c>
      <c r="F241" s="135" t="s">
        <v>726</v>
      </c>
      <c r="G241" s="136" t="s">
        <v>727</v>
      </c>
      <c r="H241" s="137">
        <v>23.65</v>
      </c>
      <c r="I241" s="138"/>
      <c r="J241" s="139">
        <f>ROUND(I241*H241,2)</f>
        <v>0</v>
      </c>
      <c r="K241" s="135" t="s">
        <v>276</v>
      </c>
      <c r="L241" s="33"/>
      <c r="M241" s="140" t="s">
        <v>3</v>
      </c>
      <c r="N241" s="141" t="s">
        <v>47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728</v>
      </c>
      <c r="AT241" s="144" t="s">
        <v>202</v>
      </c>
      <c r="AU241" s="144" t="s">
        <v>85</v>
      </c>
      <c r="AY241" s="18" t="s">
        <v>201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8" t="s">
        <v>83</v>
      </c>
      <c r="BK241" s="145">
        <f>ROUND(I241*H241,2)</f>
        <v>0</v>
      </c>
      <c r="BL241" s="18" t="s">
        <v>728</v>
      </c>
      <c r="BM241" s="144" t="s">
        <v>1016</v>
      </c>
    </row>
    <row r="242" spans="2:65" s="1" customFormat="1" ht="19.5">
      <c r="B242" s="33"/>
      <c r="D242" s="151" t="s">
        <v>278</v>
      </c>
      <c r="F242" s="188" t="s">
        <v>399</v>
      </c>
      <c r="I242" s="148"/>
      <c r="L242" s="33"/>
      <c r="M242" s="149"/>
      <c r="T242" s="53"/>
      <c r="AT242" s="18" t="s">
        <v>278</v>
      </c>
      <c r="AU242" s="18" t="s">
        <v>85</v>
      </c>
    </row>
    <row r="243" spans="2:65" s="12" customFormat="1">
      <c r="B243" s="150"/>
      <c r="D243" s="151" t="s">
        <v>211</v>
      </c>
      <c r="E243" s="152" t="s">
        <v>3</v>
      </c>
      <c r="F243" s="153" t="s">
        <v>730</v>
      </c>
      <c r="H243" s="152" t="s">
        <v>3</v>
      </c>
      <c r="I243" s="154"/>
      <c r="L243" s="150"/>
      <c r="M243" s="155"/>
      <c r="T243" s="156"/>
      <c r="AT243" s="152" t="s">
        <v>211</v>
      </c>
      <c r="AU243" s="152" t="s">
        <v>85</v>
      </c>
      <c r="AV243" s="12" t="s">
        <v>83</v>
      </c>
      <c r="AW243" s="12" t="s">
        <v>37</v>
      </c>
      <c r="AX243" s="12" t="s">
        <v>76</v>
      </c>
      <c r="AY243" s="152" t="s">
        <v>201</v>
      </c>
    </row>
    <row r="244" spans="2:65" s="13" customFormat="1">
      <c r="B244" s="157"/>
      <c r="D244" s="151" t="s">
        <v>211</v>
      </c>
      <c r="E244" s="158" t="s">
        <v>3</v>
      </c>
      <c r="F244" s="159" t="s">
        <v>1017</v>
      </c>
      <c r="H244" s="160">
        <v>23.65</v>
      </c>
      <c r="I244" s="161"/>
      <c r="L244" s="157"/>
      <c r="M244" s="162"/>
      <c r="T244" s="163"/>
      <c r="AT244" s="158" t="s">
        <v>211</v>
      </c>
      <c r="AU244" s="158" t="s">
        <v>85</v>
      </c>
      <c r="AV244" s="13" t="s">
        <v>85</v>
      </c>
      <c r="AW244" s="13" t="s">
        <v>37</v>
      </c>
      <c r="AX244" s="13" t="s">
        <v>76</v>
      </c>
      <c r="AY244" s="158" t="s">
        <v>201</v>
      </c>
    </row>
    <row r="245" spans="2:65" s="14" customFormat="1">
      <c r="B245" s="164"/>
      <c r="D245" s="151" t="s">
        <v>211</v>
      </c>
      <c r="E245" s="165" t="s">
        <v>3</v>
      </c>
      <c r="F245" s="166" t="s">
        <v>214</v>
      </c>
      <c r="H245" s="167">
        <v>23.65</v>
      </c>
      <c r="I245" s="168"/>
      <c r="L245" s="164"/>
      <c r="M245" s="169"/>
      <c r="T245" s="170"/>
      <c r="AT245" s="165" t="s">
        <v>211</v>
      </c>
      <c r="AU245" s="165" t="s">
        <v>85</v>
      </c>
      <c r="AV245" s="14" t="s">
        <v>207</v>
      </c>
      <c r="AW245" s="14" t="s">
        <v>37</v>
      </c>
      <c r="AX245" s="14" t="s">
        <v>83</v>
      </c>
      <c r="AY245" s="165" t="s">
        <v>201</v>
      </c>
    </row>
    <row r="246" spans="2:65" s="1" customFormat="1" ht="24.2" customHeight="1">
      <c r="B246" s="132"/>
      <c r="C246" s="133" t="s">
        <v>403</v>
      </c>
      <c r="D246" s="133" t="s">
        <v>202</v>
      </c>
      <c r="E246" s="134" t="s">
        <v>894</v>
      </c>
      <c r="F246" s="135" t="s">
        <v>895</v>
      </c>
      <c r="G246" s="136" t="s">
        <v>727</v>
      </c>
      <c r="H246" s="137">
        <v>31.2</v>
      </c>
      <c r="I246" s="138"/>
      <c r="J246" s="139">
        <f>ROUND(I246*H246,2)</f>
        <v>0</v>
      </c>
      <c r="K246" s="135" t="s">
        <v>276</v>
      </c>
      <c r="L246" s="33"/>
      <c r="M246" s="140" t="s">
        <v>3</v>
      </c>
      <c r="N246" s="141" t="s">
        <v>47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728</v>
      </c>
      <c r="AT246" s="144" t="s">
        <v>202</v>
      </c>
      <c r="AU246" s="144" t="s">
        <v>85</v>
      </c>
      <c r="AY246" s="18" t="s">
        <v>201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8" t="s">
        <v>83</v>
      </c>
      <c r="BK246" s="145">
        <f>ROUND(I246*H246,2)</f>
        <v>0</v>
      </c>
      <c r="BL246" s="18" t="s">
        <v>728</v>
      </c>
      <c r="BM246" s="144" t="s">
        <v>1018</v>
      </c>
    </row>
    <row r="247" spans="2:65" s="1" customFormat="1" ht="19.5">
      <c r="B247" s="33"/>
      <c r="D247" s="151" t="s">
        <v>278</v>
      </c>
      <c r="F247" s="188" t="s">
        <v>399</v>
      </c>
      <c r="I247" s="148"/>
      <c r="L247" s="33"/>
      <c r="M247" s="149"/>
      <c r="T247" s="53"/>
      <c r="AT247" s="18" t="s">
        <v>278</v>
      </c>
      <c r="AU247" s="18" t="s">
        <v>85</v>
      </c>
    </row>
    <row r="248" spans="2:65" s="12" customFormat="1">
      <c r="B248" s="150"/>
      <c r="D248" s="151" t="s">
        <v>211</v>
      </c>
      <c r="E248" s="152" t="s">
        <v>3</v>
      </c>
      <c r="F248" s="153" t="s">
        <v>730</v>
      </c>
      <c r="H248" s="152" t="s">
        <v>3</v>
      </c>
      <c r="I248" s="154"/>
      <c r="L248" s="150"/>
      <c r="M248" s="155"/>
      <c r="T248" s="156"/>
      <c r="AT248" s="152" t="s">
        <v>211</v>
      </c>
      <c r="AU248" s="152" t="s">
        <v>85</v>
      </c>
      <c r="AV248" s="12" t="s">
        <v>83</v>
      </c>
      <c r="AW248" s="12" t="s">
        <v>37</v>
      </c>
      <c r="AX248" s="12" t="s">
        <v>76</v>
      </c>
      <c r="AY248" s="152" t="s">
        <v>201</v>
      </c>
    </row>
    <row r="249" spans="2:65" s="13" customFormat="1">
      <c r="B249" s="157"/>
      <c r="D249" s="151" t="s">
        <v>211</v>
      </c>
      <c r="E249" s="158" t="s">
        <v>3</v>
      </c>
      <c r="F249" s="159" t="s">
        <v>1019</v>
      </c>
      <c r="H249" s="160">
        <v>31.2</v>
      </c>
      <c r="I249" s="161"/>
      <c r="L249" s="157"/>
      <c r="M249" s="162"/>
      <c r="T249" s="163"/>
      <c r="AT249" s="158" t="s">
        <v>211</v>
      </c>
      <c r="AU249" s="158" t="s">
        <v>85</v>
      </c>
      <c r="AV249" s="13" t="s">
        <v>85</v>
      </c>
      <c r="AW249" s="13" t="s">
        <v>37</v>
      </c>
      <c r="AX249" s="13" t="s">
        <v>76</v>
      </c>
      <c r="AY249" s="158" t="s">
        <v>201</v>
      </c>
    </row>
    <row r="250" spans="2:65" s="14" customFormat="1">
      <c r="B250" s="164"/>
      <c r="D250" s="151" t="s">
        <v>211</v>
      </c>
      <c r="E250" s="165" t="s">
        <v>3</v>
      </c>
      <c r="F250" s="166" t="s">
        <v>214</v>
      </c>
      <c r="H250" s="167">
        <v>31.2</v>
      </c>
      <c r="I250" s="168"/>
      <c r="L250" s="164"/>
      <c r="M250" s="169"/>
      <c r="T250" s="170"/>
      <c r="AT250" s="165" t="s">
        <v>211</v>
      </c>
      <c r="AU250" s="165" t="s">
        <v>85</v>
      </c>
      <c r="AV250" s="14" t="s">
        <v>207</v>
      </c>
      <c r="AW250" s="14" t="s">
        <v>37</v>
      </c>
      <c r="AX250" s="14" t="s">
        <v>83</v>
      </c>
      <c r="AY250" s="165" t="s">
        <v>201</v>
      </c>
    </row>
    <row r="251" spans="2:65" s="11" customFormat="1" ht="22.9" customHeight="1">
      <c r="B251" s="120"/>
      <c r="D251" s="121" t="s">
        <v>75</v>
      </c>
      <c r="E251" s="130" t="s">
        <v>603</v>
      </c>
      <c r="F251" s="130" t="s">
        <v>604</v>
      </c>
      <c r="I251" s="123"/>
      <c r="J251" s="131">
        <f>BK251</f>
        <v>0</v>
      </c>
      <c r="L251" s="120"/>
      <c r="M251" s="125"/>
      <c r="P251" s="126">
        <f>SUM(P252:P253)</f>
        <v>0</v>
      </c>
      <c r="R251" s="126">
        <f>SUM(R252:R253)</f>
        <v>0</v>
      </c>
      <c r="T251" s="127">
        <f>SUM(T252:T253)</f>
        <v>0</v>
      </c>
      <c r="AR251" s="121" t="s">
        <v>83</v>
      </c>
      <c r="AT251" s="128" t="s">
        <v>75</v>
      </c>
      <c r="AU251" s="128" t="s">
        <v>83</v>
      </c>
      <c r="AY251" s="121" t="s">
        <v>201</v>
      </c>
      <c r="BK251" s="129">
        <f>SUM(BK252:BK253)</f>
        <v>0</v>
      </c>
    </row>
    <row r="252" spans="2:65" s="1" customFormat="1" ht="24.2" customHeight="1">
      <c r="B252" s="132"/>
      <c r="C252" s="133" t="s">
        <v>409</v>
      </c>
      <c r="D252" s="133" t="s">
        <v>202</v>
      </c>
      <c r="E252" s="134" t="s">
        <v>904</v>
      </c>
      <c r="F252" s="135" t="s">
        <v>905</v>
      </c>
      <c r="G252" s="136" t="s">
        <v>275</v>
      </c>
      <c r="H252" s="137">
        <v>846.125</v>
      </c>
      <c r="I252" s="138"/>
      <c r="J252" s="139">
        <f>ROUND(I252*H252,2)</f>
        <v>0</v>
      </c>
      <c r="K252" s="135" t="s">
        <v>206</v>
      </c>
      <c r="L252" s="33"/>
      <c r="M252" s="140" t="s">
        <v>3</v>
      </c>
      <c r="N252" s="141" t="s">
        <v>47</v>
      </c>
      <c r="P252" s="142">
        <f>O252*H252</f>
        <v>0</v>
      </c>
      <c r="Q252" s="142">
        <v>0</v>
      </c>
      <c r="R252" s="142">
        <f>Q252*H252</f>
        <v>0</v>
      </c>
      <c r="S252" s="142">
        <v>0</v>
      </c>
      <c r="T252" s="143">
        <f>S252*H252</f>
        <v>0</v>
      </c>
      <c r="AR252" s="144" t="s">
        <v>207</v>
      </c>
      <c r="AT252" s="144" t="s">
        <v>202</v>
      </c>
      <c r="AU252" s="144" t="s">
        <v>85</v>
      </c>
      <c r="AY252" s="18" t="s">
        <v>201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8" t="s">
        <v>83</v>
      </c>
      <c r="BK252" s="145">
        <f>ROUND(I252*H252,2)</f>
        <v>0</v>
      </c>
      <c r="BL252" s="18" t="s">
        <v>207</v>
      </c>
      <c r="BM252" s="144" t="s">
        <v>1020</v>
      </c>
    </row>
    <row r="253" spans="2:65" s="1" customFormat="1">
      <c r="B253" s="33"/>
      <c r="D253" s="146" t="s">
        <v>209</v>
      </c>
      <c r="F253" s="147" t="s">
        <v>907</v>
      </c>
      <c r="I253" s="148"/>
      <c r="L253" s="33"/>
      <c r="M253" s="189"/>
      <c r="N253" s="190"/>
      <c r="O253" s="190"/>
      <c r="P253" s="190"/>
      <c r="Q253" s="190"/>
      <c r="R253" s="190"/>
      <c r="S253" s="190"/>
      <c r="T253" s="191"/>
      <c r="AT253" s="18" t="s">
        <v>209</v>
      </c>
      <c r="AU253" s="18" t="s">
        <v>85</v>
      </c>
    </row>
    <row r="254" spans="2:65" s="1" customFormat="1" ht="6.95" customHeight="1"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33"/>
    </row>
  </sheetData>
  <autoFilter ref="C98:K253" xr:uid="{00000000-0009-0000-0000-000005000000}"/>
  <mergeCells count="15">
    <mergeCell ref="E85:H85"/>
    <mergeCell ref="E89:H89"/>
    <mergeCell ref="E87:H87"/>
    <mergeCell ref="E91:H91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3" r:id="rId1" xr:uid="{00000000-0004-0000-0500-000000000000}"/>
    <hyperlink ref="F108" r:id="rId2" xr:uid="{00000000-0004-0000-0500-000001000000}"/>
    <hyperlink ref="F113" r:id="rId3" xr:uid="{00000000-0004-0000-0500-000002000000}"/>
    <hyperlink ref="F120" r:id="rId4" xr:uid="{00000000-0004-0000-0500-000003000000}"/>
    <hyperlink ref="F127" r:id="rId5" xr:uid="{00000000-0004-0000-0500-000004000000}"/>
    <hyperlink ref="F134" r:id="rId6" xr:uid="{00000000-0004-0000-0500-000005000000}"/>
    <hyperlink ref="F145" r:id="rId7" xr:uid="{00000000-0004-0000-0500-000006000000}"/>
    <hyperlink ref="F152" r:id="rId8" xr:uid="{00000000-0004-0000-0500-000007000000}"/>
    <hyperlink ref="F159" r:id="rId9" xr:uid="{00000000-0004-0000-0500-000008000000}"/>
    <hyperlink ref="F170" r:id="rId10" xr:uid="{00000000-0004-0000-0500-000009000000}"/>
    <hyperlink ref="F180" r:id="rId11" xr:uid="{00000000-0004-0000-0500-00000A000000}"/>
    <hyperlink ref="F192" r:id="rId12" xr:uid="{00000000-0004-0000-0500-00000B000000}"/>
    <hyperlink ref="F203" r:id="rId13" xr:uid="{00000000-0004-0000-0500-00000C000000}"/>
    <hyperlink ref="F223" r:id="rId14" xr:uid="{00000000-0004-0000-0500-00000D000000}"/>
    <hyperlink ref="F233" r:id="rId15" xr:uid="{00000000-0004-0000-0500-00000E000000}"/>
    <hyperlink ref="F253" r:id="rId16" xr:uid="{00000000-0004-0000-0500-00000F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7"/>
  <headerFooter>
    <oddFooter>&amp;CStrana &amp;P z &amp;N</oddFooter>
  </headerFooter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112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" customHeight="1">
      <c r="B8" s="21"/>
      <c r="D8" s="28" t="s">
        <v>169</v>
      </c>
      <c r="L8" s="21"/>
    </row>
    <row r="9" spans="2:46" s="1" customFormat="1" ht="16.5" customHeight="1">
      <c r="B9" s="33"/>
      <c r="E9" s="323" t="s">
        <v>170</v>
      </c>
      <c r="F9" s="325"/>
      <c r="G9" s="325"/>
      <c r="H9" s="325"/>
      <c r="L9" s="33"/>
    </row>
    <row r="10" spans="2:46" s="1" customFormat="1" ht="12" customHeight="1">
      <c r="B10" s="33"/>
      <c r="D10" s="28" t="s">
        <v>171</v>
      </c>
      <c r="L10" s="33"/>
    </row>
    <row r="11" spans="2:46" s="1" customFormat="1" ht="16.5" customHeight="1">
      <c r="B11" s="33"/>
      <c r="E11" s="319" t="s">
        <v>1021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10. 6. 2022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2"/>
      <c r="G20" s="292"/>
      <c r="H20" s="292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96" t="s">
        <v>3</v>
      </c>
      <c r="F29" s="296"/>
      <c r="G29" s="296"/>
      <c r="H29" s="296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3">
        <f>ROUND(J90,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91" t="s">
        <v>46</v>
      </c>
      <c r="E35" s="28" t="s">
        <v>47</v>
      </c>
      <c r="F35" s="82">
        <f>ROUND((SUM(BE90:BE173)),  2)</f>
        <v>0</v>
      </c>
      <c r="I35" s="94">
        <v>0.21</v>
      </c>
      <c r="J35" s="82">
        <f>ROUND(((SUM(BE90:BE173))*I35),  2)</f>
        <v>0</v>
      </c>
      <c r="L35" s="33"/>
    </row>
    <row r="36" spans="2:12" s="1" customFormat="1" ht="14.45" customHeight="1">
      <c r="B36" s="33"/>
      <c r="E36" s="28" t="s">
        <v>48</v>
      </c>
      <c r="F36" s="82">
        <f>ROUND((SUM(BF90:BF173)),  2)</f>
        <v>0</v>
      </c>
      <c r="I36" s="94">
        <v>0.15</v>
      </c>
      <c r="J36" s="82">
        <f>ROUND(((SUM(BF90:BF173))*I36),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2">
        <f>ROUND((SUM(BG90:BG173)),  2)</f>
        <v>0</v>
      </c>
      <c r="I37" s="94">
        <v>0.21</v>
      </c>
      <c r="J37" s="82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2">
        <f>ROUND((SUM(BH90:BH173)),  2)</f>
        <v>0</v>
      </c>
      <c r="I38" s="94">
        <v>0.15</v>
      </c>
      <c r="J38" s="82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2">
        <f>ROUND((SUM(BI90:BI173)),  2)</f>
        <v>0</v>
      </c>
      <c r="I39" s="94">
        <v>0</v>
      </c>
      <c r="J39" s="82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4"/>
      <c r="F41" s="54"/>
      <c r="G41" s="97" t="s">
        <v>53</v>
      </c>
      <c r="H41" s="98" t="s">
        <v>54</v>
      </c>
      <c r="I41" s="54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175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3" t="str">
        <f>E7</f>
        <v>H-blok - výstavba BD v areálu bývalého Moravolenu Hanušovice</v>
      </c>
      <c r="F50" s="324"/>
      <c r="G50" s="324"/>
      <c r="H50" s="324"/>
      <c r="L50" s="33"/>
    </row>
    <row r="51" spans="2:47" ht="12" customHeight="1">
      <c r="B51" s="21"/>
      <c r="C51" s="28" t="s">
        <v>169</v>
      </c>
      <c r="L51" s="21"/>
    </row>
    <row r="52" spans="2:47" s="1" customFormat="1" ht="16.5" customHeight="1">
      <c r="B52" s="33"/>
      <c r="E52" s="323" t="s">
        <v>170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171</v>
      </c>
      <c r="L53" s="33"/>
    </row>
    <row r="54" spans="2:47" s="1" customFormat="1" ht="16.5" customHeight="1">
      <c r="B54" s="33"/>
      <c r="E54" s="319" t="str">
        <f>E11</f>
        <v>SO 111 - Nezpevněná volnočasová plocha</v>
      </c>
      <c r="F54" s="325"/>
      <c r="G54" s="325"/>
      <c r="H54" s="32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Hanušovice</v>
      </c>
      <c r="I56" s="28" t="s">
        <v>23</v>
      </c>
      <c r="J56" s="50" t="str">
        <f>IF(J14="","",J14)</f>
        <v>10. 6. 2022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Hanušovice</v>
      </c>
      <c r="I58" s="28" t="s">
        <v>33</v>
      </c>
      <c r="J58" s="31" t="str">
        <f>E23</f>
        <v>Cekr CZ s.r.o.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Jan Zamykal, CS ÚRS 2022 01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176</v>
      </c>
      <c r="D61" s="95"/>
      <c r="E61" s="95"/>
      <c r="F61" s="95"/>
      <c r="G61" s="95"/>
      <c r="H61" s="95"/>
      <c r="I61" s="95"/>
      <c r="J61" s="102" t="s">
        <v>177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3">
        <f>J90</f>
        <v>0</v>
      </c>
      <c r="L63" s="33"/>
      <c r="AU63" s="18" t="s">
        <v>178</v>
      </c>
    </row>
    <row r="64" spans="2:47" s="8" customFormat="1" ht="24.95" customHeight="1">
      <c r="B64" s="104"/>
      <c r="D64" s="105" t="s">
        <v>179</v>
      </c>
      <c r="E64" s="106"/>
      <c r="F64" s="106"/>
      <c r="G64" s="106"/>
      <c r="H64" s="106"/>
      <c r="I64" s="106"/>
      <c r="J64" s="107">
        <f>J91</f>
        <v>0</v>
      </c>
      <c r="L64" s="104"/>
    </row>
    <row r="65" spans="2:12" s="9" customFormat="1" ht="19.899999999999999" customHeight="1">
      <c r="B65" s="108"/>
      <c r="D65" s="109" t="s">
        <v>180</v>
      </c>
      <c r="E65" s="110"/>
      <c r="F65" s="110"/>
      <c r="G65" s="110"/>
      <c r="H65" s="110"/>
      <c r="I65" s="110"/>
      <c r="J65" s="111">
        <f>J92</f>
        <v>0</v>
      </c>
      <c r="L65" s="108"/>
    </row>
    <row r="66" spans="2:12" s="9" customFormat="1" ht="19.899999999999999" customHeight="1">
      <c r="B66" s="108"/>
      <c r="D66" s="109" t="s">
        <v>181</v>
      </c>
      <c r="E66" s="110"/>
      <c r="F66" s="110"/>
      <c r="G66" s="110"/>
      <c r="H66" s="110"/>
      <c r="I66" s="110"/>
      <c r="J66" s="111">
        <f>J134</f>
        <v>0</v>
      </c>
      <c r="L66" s="108"/>
    </row>
    <row r="67" spans="2:12" s="9" customFormat="1" ht="19.899999999999999" customHeight="1">
      <c r="B67" s="108"/>
      <c r="D67" s="109" t="s">
        <v>611</v>
      </c>
      <c r="E67" s="110"/>
      <c r="F67" s="110"/>
      <c r="G67" s="110"/>
      <c r="H67" s="110"/>
      <c r="I67" s="110"/>
      <c r="J67" s="111">
        <f>J148</f>
        <v>0</v>
      </c>
      <c r="L67" s="108"/>
    </row>
    <row r="68" spans="2:12" s="9" customFormat="1" ht="19.899999999999999" customHeight="1">
      <c r="B68" s="108"/>
      <c r="D68" s="109" t="s">
        <v>185</v>
      </c>
      <c r="E68" s="110"/>
      <c r="F68" s="110"/>
      <c r="G68" s="110"/>
      <c r="H68" s="110"/>
      <c r="I68" s="110"/>
      <c r="J68" s="111">
        <f>J171</f>
        <v>0</v>
      </c>
      <c r="L68" s="108"/>
    </row>
    <row r="69" spans="2:12" s="1" customFormat="1" ht="21.75" customHeight="1">
      <c r="B69" s="33"/>
      <c r="L69" s="33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5" customHeight="1">
      <c r="B75" s="33"/>
      <c r="C75" s="22" t="s">
        <v>186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17</v>
      </c>
      <c r="L77" s="33"/>
    </row>
    <row r="78" spans="2:12" s="1" customFormat="1" ht="16.5" customHeight="1">
      <c r="B78" s="33"/>
      <c r="E78" s="323" t="str">
        <f>E7</f>
        <v>H-blok - výstavba BD v areálu bývalého Moravolenu Hanušovice</v>
      </c>
      <c r="F78" s="324"/>
      <c r="G78" s="324"/>
      <c r="H78" s="324"/>
      <c r="L78" s="33"/>
    </row>
    <row r="79" spans="2:12" ht="12" customHeight="1">
      <c r="B79" s="21"/>
      <c r="C79" s="28" t="s">
        <v>169</v>
      </c>
      <c r="L79" s="21"/>
    </row>
    <row r="80" spans="2:12" s="1" customFormat="1" ht="16.5" customHeight="1">
      <c r="B80" s="33"/>
      <c r="E80" s="323" t="s">
        <v>170</v>
      </c>
      <c r="F80" s="325"/>
      <c r="G80" s="325"/>
      <c r="H80" s="325"/>
      <c r="L80" s="33"/>
    </row>
    <row r="81" spans="2:65" s="1" customFormat="1" ht="12" customHeight="1">
      <c r="B81" s="33"/>
      <c r="C81" s="28" t="s">
        <v>171</v>
      </c>
      <c r="L81" s="33"/>
    </row>
    <row r="82" spans="2:65" s="1" customFormat="1" ht="16.5" customHeight="1">
      <c r="B82" s="33"/>
      <c r="E82" s="319" t="str">
        <f>E11</f>
        <v>SO 111 - Nezpevněná volnočasová plocha</v>
      </c>
      <c r="F82" s="325"/>
      <c r="G82" s="325"/>
      <c r="H82" s="325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F14</f>
        <v>k.ú. Hanušovice</v>
      </c>
      <c r="I84" s="28" t="s">
        <v>23</v>
      </c>
      <c r="J84" s="50" t="str">
        <f>IF(J14="","",J14)</f>
        <v>10. 6. 2022</v>
      </c>
      <c r="L84" s="33"/>
    </row>
    <row r="85" spans="2:65" s="1" customFormat="1" ht="6.95" customHeight="1">
      <c r="B85" s="33"/>
      <c r="L85" s="33"/>
    </row>
    <row r="86" spans="2:65" s="1" customFormat="1" ht="15.2" customHeight="1">
      <c r="B86" s="33"/>
      <c r="C86" s="28" t="s">
        <v>25</v>
      </c>
      <c r="F86" s="26" t="str">
        <f>E17</f>
        <v>Město Hanušovice</v>
      </c>
      <c r="I86" s="28" t="s">
        <v>33</v>
      </c>
      <c r="J86" s="31" t="str">
        <f>E23</f>
        <v>Cekr CZ s.r.o.</v>
      </c>
      <c r="L86" s="33"/>
    </row>
    <row r="87" spans="2:65" s="1" customFormat="1" ht="25.7" customHeight="1">
      <c r="B87" s="33"/>
      <c r="C87" s="28" t="s">
        <v>31</v>
      </c>
      <c r="F87" s="26" t="str">
        <f>IF(E20="","",E20)</f>
        <v>Vyplň údaj</v>
      </c>
      <c r="I87" s="28" t="s">
        <v>38</v>
      </c>
      <c r="J87" s="31" t="str">
        <f>E26</f>
        <v>Jan Zamykal, CS ÚRS 2022 01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187</v>
      </c>
      <c r="D89" s="114" t="s">
        <v>61</v>
      </c>
      <c r="E89" s="114" t="s">
        <v>57</v>
      </c>
      <c r="F89" s="114" t="s">
        <v>58</v>
      </c>
      <c r="G89" s="114" t="s">
        <v>188</v>
      </c>
      <c r="H89" s="114" t="s">
        <v>189</v>
      </c>
      <c r="I89" s="114" t="s">
        <v>190</v>
      </c>
      <c r="J89" s="114" t="s">
        <v>177</v>
      </c>
      <c r="K89" s="115" t="s">
        <v>191</v>
      </c>
      <c r="L89" s="112"/>
      <c r="M89" s="56" t="s">
        <v>3</v>
      </c>
      <c r="N89" s="57" t="s">
        <v>46</v>
      </c>
      <c r="O89" s="57" t="s">
        <v>192</v>
      </c>
      <c r="P89" s="57" t="s">
        <v>193</v>
      </c>
      <c r="Q89" s="57" t="s">
        <v>194</v>
      </c>
      <c r="R89" s="57" t="s">
        <v>195</v>
      </c>
      <c r="S89" s="57" t="s">
        <v>196</v>
      </c>
      <c r="T89" s="58" t="s">
        <v>197</v>
      </c>
    </row>
    <row r="90" spans="2:65" s="1" customFormat="1" ht="22.9" customHeight="1">
      <c r="B90" s="33"/>
      <c r="C90" s="61" t="s">
        <v>198</v>
      </c>
      <c r="J90" s="116">
        <f>BK90</f>
        <v>0</v>
      </c>
      <c r="L90" s="33"/>
      <c r="M90" s="59"/>
      <c r="N90" s="51"/>
      <c r="O90" s="51"/>
      <c r="P90" s="117">
        <f>P91</f>
        <v>0</v>
      </c>
      <c r="Q90" s="51"/>
      <c r="R90" s="117">
        <f>R91</f>
        <v>468.31905422</v>
      </c>
      <c r="S90" s="51"/>
      <c r="T90" s="118">
        <f>T91</f>
        <v>0</v>
      </c>
      <c r="AT90" s="18" t="s">
        <v>75</v>
      </c>
      <c r="AU90" s="18" t="s">
        <v>178</v>
      </c>
      <c r="BK90" s="119">
        <f>BK91</f>
        <v>0</v>
      </c>
    </row>
    <row r="91" spans="2:65" s="11" customFormat="1" ht="25.9" customHeight="1">
      <c r="B91" s="120"/>
      <c r="D91" s="121" t="s">
        <v>75</v>
      </c>
      <c r="E91" s="122" t="s">
        <v>199</v>
      </c>
      <c r="F91" s="122" t="s">
        <v>200</v>
      </c>
      <c r="I91" s="123"/>
      <c r="J91" s="124">
        <f>BK91</f>
        <v>0</v>
      </c>
      <c r="L91" s="120"/>
      <c r="M91" s="125"/>
      <c r="P91" s="126">
        <f>P92+P134+P148+P171</f>
        <v>0</v>
      </c>
      <c r="R91" s="126">
        <f>R92+R134+R148+R171</f>
        <v>468.31905422</v>
      </c>
      <c r="T91" s="127">
        <f>T92+T134+T148+T171</f>
        <v>0</v>
      </c>
      <c r="AR91" s="121" t="s">
        <v>83</v>
      </c>
      <c r="AT91" s="128" t="s">
        <v>75</v>
      </c>
      <c r="AU91" s="128" t="s">
        <v>76</v>
      </c>
      <c r="AY91" s="121" t="s">
        <v>201</v>
      </c>
      <c r="BK91" s="129">
        <f>BK92+BK134+BK148+BK171</f>
        <v>0</v>
      </c>
    </row>
    <row r="92" spans="2:65" s="11" customFormat="1" ht="22.9" customHeight="1">
      <c r="B92" s="120"/>
      <c r="D92" s="121" t="s">
        <v>75</v>
      </c>
      <c r="E92" s="130" t="s">
        <v>83</v>
      </c>
      <c r="F92" s="130" t="s">
        <v>157</v>
      </c>
      <c r="I92" s="123"/>
      <c r="J92" s="131">
        <f>BK92</f>
        <v>0</v>
      </c>
      <c r="L92" s="120"/>
      <c r="M92" s="125"/>
      <c r="P92" s="126">
        <f>SUM(P93:P133)</f>
        <v>0</v>
      </c>
      <c r="R92" s="126">
        <f>SUM(R93:R133)</f>
        <v>0</v>
      </c>
      <c r="T92" s="127">
        <f>SUM(T93:T133)</f>
        <v>0</v>
      </c>
      <c r="AR92" s="121" t="s">
        <v>83</v>
      </c>
      <c r="AT92" s="128" t="s">
        <v>75</v>
      </c>
      <c r="AU92" s="128" t="s">
        <v>83</v>
      </c>
      <c r="AY92" s="121" t="s">
        <v>201</v>
      </c>
      <c r="BK92" s="129">
        <f>SUM(BK93:BK133)</f>
        <v>0</v>
      </c>
    </row>
    <row r="93" spans="2:65" s="1" customFormat="1" ht="37.9" customHeight="1">
      <c r="B93" s="132"/>
      <c r="C93" s="133" t="s">
        <v>83</v>
      </c>
      <c r="D93" s="133" t="s">
        <v>202</v>
      </c>
      <c r="E93" s="134" t="s">
        <v>248</v>
      </c>
      <c r="F93" s="135" t="s">
        <v>249</v>
      </c>
      <c r="G93" s="136" t="s">
        <v>217</v>
      </c>
      <c r="H93" s="137">
        <v>585.44000000000005</v>
      </c>
      <c r="I93" s="138"/>
      <c r="J93" s="139">
        <f>ROUND(I93*H93,2)</f>
        <v>0</v>
      </c>
      <c r="K93" s="135" t="s">
        <v>206</v>
      </c>
      <c r="L93" s="33"/>
      <c r="M93" s="140" t="s">
        <v>3</v>
      </c>
      <c r="N93" s="141" t="s">
        <v>47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207</v>
      </c>
      <c r="AT93" s="144" t="s">
        <v>202</v>
      </c>
      <c r="AU93" s="144" t="s">
        <v>85</v>
      </c>
      <c r="AY93" s="18" t="s">
        <v>201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83</v>
      </c>
      <c r="BK93" s="145">
        <f>ROUND(I93*H93,2)</f>
        <v>0</v>
      </c>
      <c r="BL93" s="18" t="s">
        <v>207</v>
      </c>
      <c r="BM93" s="144" t="s">
        <v>1022</v>
      </c>
    </row>
    <row r="94" spans="2:65" s="1" customFormat="1">
      <c r="B94" s="33"/>
      <c r="D94" s="146" t="s">
        <v>209</v>
      </c>
      <c r="F94" s="147" t="s">
        <v>251</v>
      </c>
      <c r="I94" s="148"/>
      <c r="L94" s="33"/>
      <c r="M94" s="149"/>
      <c r="T94" s="53"/>
      <c r="AT94" s="18" t="s">
        <v>209</v>
      </c>
      <c r="AU94" s="18" t="s">
        <v>85</v>
      </c>
    </row>
    <row r="95" spans="2:65" s="12" customFormat="1">
      <c r="B95" s="150"/>
      <c r="D95" s="151" t="s">
        <v>211</v>
      </c>
      <c r="E95" s="152" t="s">
        <v>3</v>
      </c>
      <c r="F95" s="153" t="s">
        <v>255</v>
      </c>
      <c r="H95" s="152" t="s">
        <v>3</v>
      </c>
      <c r="I95" s="154"/>
      <c r="L95" s="150"/>
      <c r="M95" s="155"/>
      <c r="T95" s="156"/>
      <c r="AT95" s="152" t="s">
        <v>211</v>
      </c>
      <c r="AU95" s="152" t="s">
        <v>85</v>
      </c>
      <c r="AV95" s="12" t="s">
        <v>83</v>
      </c>
      <c r="AW95" s="12" t="s">
        <v>37</v>
      </c>
      <c r="AX95" s="12" t="s">
        <v>76</v>
      </c>
      <c r="AY95" s="152" t="s">
        <v>201</v>
      </c>
    </row>
    <row r="96" spans="2:65" s="13" customFormat="1">
      <c r="B96" s="157"/>
      <c r="D96" s="151" t="s">
        <v>211</v>
      </c>
      <c r="E96" s="158" t="s">
        <v>3</v>
      </c>
      <c r="F96" s="159" t="s">
        <v>1023</v>
      </c>
      <c r="H96" s="160">
        <v>484.71</v>
      </c>
      <c r="I96" s="161"/>
      <c r="L96" s="157"/>
      <c r="M96" s="162"/>
      <c r="T96" s="163"/>
      <c r="AT96" s="158" t="s">
        <v>211</v>
      </c>
      <c r="AU96" s="158" t="s">
        <v>85</v>
      </c>
      <c r="AV96" s="13" t="s">
        <v>85</v>
      </c>
      <c r="AW96" s="13" t="s">
        <v>37</v>
      </c>
      <c r="AX96" s="13" t="s">
        <v>76</v>
      </c>
      <c r="AY96" s="158" t="s">
        <v>201</v>
      </c>
    </row>
    <row r="97" spans="2:65" s="12" customFormat="1">
      <c r="B97" s="150"/>
      <c r="D97" s="151" t="s">
        <v>211</v>
      </c>
      <c r="E97" s="152" t="s">
        <v>3</v>
      </c>
      <c r="F97" s="153" t="s">
        <v>619</v>
      </c>
      <c r="H97" s="152" t="s">
        <v>3</v>
      </c>
      <c r="I97" s="154"/>
      <c r="L97" s="150"/>
      <c r="M97" s="155"/>
      <c r="T97" s="156"/>
      <c r="AT97" s="152" t="s">
        <v>211</v>
      </c>
      <c r="AU97" s="152" t="s">
        <v>85</v>
      </c>
      <c r="AV97" s="12" t="s">
        <v>83</v>
      </c>
      <c r="AW97" s="12" t="s">
        <v>37</v>
      </c>
      <c r="AX97" s="12" t="s">
        <v>76</v>
      </c>
      <c r="AY97" s="152" t="s">
        <v>201</v>
      </c>
    </row>
    <row r="98" spans="2:65" s="13" customFormat="1">
      <c r="B98" s="157"/>
      <c r="D98" s="151" t="s">
        <v>211</v>
      </c>
      <c r="E98" s="158" t="s">
        <v>3</v>
      </c>
      <c r="F98" s="159" t="s">
        <v>1024</v>
      </c>
      <c r="H98" s="160">
        <v>100.73</v>
      </c>
      <c r="I98" s="161"/>
      <c r="L98" s="157"/>
      <c r="M98" s="162"/>
      <c r="T98" s="163"/>
      <c r="AT98" s="158" t="s">
        <v>211</v>
      </c>
      <c r="AU98" s="158" t="s">
        <v>85</v>
      </c>
      <c r="AV98" s="13" t="s">
        <v>85</v>
      </c>
      <c r="AW98" s="13" t="s">
        <v>37</v>
      </c>
      <c r="AX98" s="13" t="s">
        <v>76</v>
      </c>
      <c r="AY98" s="158" t="s">
        <v>201</v>
      </c>
    </row>
    <row r="99" spans="2:65" s="14" customFormat="1">
      <c r="B99" s="164"/>
      <c r="D99" s="151" t="s">
        <v>211</v>
      </c>
      <c r="E99" s="165" t="s">
        <v>3</v>
      </c>
      <c r="F99" s="166" t="s">
        <v>214</v>
      </c>
      <c r="H99" s="167">
        <v>585.44000000000005</v>
      </c>
      <c r="I99" s="168"/>
      <c r="L99" s="164"/>
      <c r="M99" s="169"/>
      <c r="T99" s="170"/>
      <c r="AT99" s="165" t="s">
        <v>211</v>
      </c>
      <c r="AU99" s="165" t="s">
        <v>85</v>
      </c>
      <c r="AV99" s="14" t="s">
        <v>207</v>
      </c>
      <c r="AW99" s="14" t="s">
        <v>37</v>
      </c>
      <c r="AX99" s="14" t="s">
        <v>83</v>
      </c>
      <c r="AY99" s="165" t="s">
        <v>201</v>
      </c>
    </row>
    <row r="100" spans="2:65" s="1" customFormat="1" ht="24.2" customHeight="1">
      <c r="B100" s="132"/>
      <c r="C100" s="133" t="s">
        <v>85</v>
      </c>
      <c r="D100" s="133" t="s">
        <v>202</v>
      </c>
      <c r="E100" s="134" t="s">
        <v>258</v>
      </c>
      <c r="F100" s="135" t="s">
        <v>259</v>
      </c>
      <c r="G100" s="136" t="s">
        <v>217</v>
      </c>
      <c r="H100" s="137">
        <v>585.44000000000005</v>
      </c>
      <c r="I100" s="138"/>
      <c r="J100" s="139">
        <f>ROUND(I100*H100,2)</f>
        <v>0</v>
      </c>
      <c r="K100" s="135" t="s">
        <v>206</v>
      </c>
      <c r="L100" s="33"/>
      <c r="M100" s="140" t="s">
        <v>3</v>
      </c>
      <c r="N100" s="141" t="s">
        <v>47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207</v>
      </c>
      <c r="AT100" s="144" t="s">
        <v>202</v>
      </c>
      <c r="AU100" s="144" t="s">
        <v>85</v>
      </c>
      <c r="AY100" s="18" t="s">
        <v>201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83</v>
      </c>
      <c r="BK100" s="145">
        <f>ROUND(I100*H100,2)</f>
        <v>0</v>
      </c>
      <c r="BL100" s="18" t="s">
        <v>207</v>
      </c>
      <c r="BM100" s="144" t="s">
        <v>1025</v>
      </c>
    </row>
    <row r="101" spans="2:65" s="1" customFormat="1">
      <c r="B101" s="33"/>
      <c r="D101" s="146" t="s">
        <v>209</v>
      </c>
      <c r="F101" s="147" t="s">
        <v>261</v>
      </c>
      <c r="I101" s="148"/>
      <c r="L101" s="33"/>
      <c r="M101" s="149"/>
      <c r="T101" s="53"/>
      <c r="AT101" s="18" t="s">
        <v>209</v>
      </c>
      <c r="AU101" s="18" t="s">
        <v>85</v>
      </c>
    </row>
    <row r="102" spans="2:65" s="12" customFormat="1">
      <c r="B102" s="150"/>
      <c r="D102" s="151" t="s">
        <v>211</v>
      </c>
      <c r="E102" s="152" t="s">
        <v>3</v>
      </c>
      <c r="F102" s="153" t="s">
        <v>262</v>
      </c>
      <c r="H102" s="152" t="s">
        <v>3</v>
      </c>
      <c r="I102" s="154"/>
      <c r="L102" s="150"/>
      <c r="M102" s="155"/>
      <c r="T102" s="156"/>
      <c r="AT102" s="152" t="s">
        <v>211</v>
      </c>
      <c r="AU102" s="152" t="s">
        <v>85</v>
      </c>
      <c r="AV102" s="12" t="s">
        <v>83</v>
      </c>
      <c r="AW102" s="12" t="s">
        <v>37</v>
      </c>
      <c r="AX102" s="12" t="s">
        <v>76</v>
      </c>
      <c r="AY102" s="152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1026</v>
      </c>
      <c r="H103" s="160">
        <v>585.44000000000005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4" customFormat="1">
      <c r="B104" s="164"/>
      <c r="D104" s="151" t="s">
        <v>211</v>
      </c>
      <c r="E104" s="165" t="s">
        <v>3</v>
      </c>
      <c r="F104" s="166" t="s">
        <v>214</v>
      </c>
      <c r="H104" s="167">
        <v>585.44000000000005</v>
      </c>
      <c r="I104" s="168"/>
      <c r="L104" s="164"/>
      <c r="M104" s="169"/>
      <c r="T104" s="170"/>
      <c r="AT104" s="165" t="s">
        <v>211</v>
      </c>
      <c r="AU104" s="165" t="s">
        <v>85</v>
      </c>
      <c r="AV104" s="14" t="s">
        <v>207</v>
      </c>
      <c r="AW104" s="14" t="s">
        <v>37</v>
      </c>
      <c r="AX104" s="14" t="s">
        <v>83</v>
      </c>
      <c r="AY104" s="165" t="s">
        <v>201</v>
      </c>
    </row>
    <row r="105" spans="2:65" s="1" customFormat="1" ht="24.2" customHeight="1">
      <c r="B105" s="132"/>
      <c r="C105" s="133" t="s">
        <v>93</v>
      </c>
      <c r="D105" s="133" t="s">
        <v>202</v>
      </c>
      <c r="E105" s="134" t="s">
        <v>622</v>
      </c>
      <c r="F105" s="135" t="s">
        <v>623</v>
      </c>
      <c r="G105" s="136" t="s">
        <v>217</v>
      </c>
      <c r="H105" s="137">
        <v>100.73</v>
      </c>
      <c r="I105" s="138"/>
      <c r="J105" s="139">
        <f>ROUND(I105*H105,2)</f>
        <v>0</v>
      </c>
      <c r="K105" s="135" t="s">
        <v>206</v>
      </c>
      <c r="L105" s="33"/>
      <c r="M105" s="140" t="s">
        <v>3</v>
      </c>
      <c r="N105" s="141" t="s">
        <v>47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207</v>
      </c>
      <c r="AT105" s="144" t="s">
        <v>202</v>
      </c>
      <c r="AU105" s="144" t="s">
        <v>85</v>
      </c>
      <c r="AY105" s="18" t="s">
        <v>201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83</v>
      </c>
      <c r="BK105" s="145">
        <f>ROUND(I105*H105,2)</f>
        <v>0</v>
      </c>
      <c r="BL105" s="18" t="s">
        <v>207</v>
      </c>
      <c r="BM105" s="144" t="s">
        <v>1027</v>
      </c>
    </row>
    <row r="106" spans="2:65" s="1" customFormat="1">
      <c r="B106" s="33"/>
      <c r="D106" s="146" t="s">
        <v>209</v>
      </c>
      <c r="F106" s="147" t="s">
        <v>625</v>
      </c>
      <c r="I106" s="148"/>
      <c r="L106" s="33"/>
      <c r="M106" s="149"/>
      <c r="T106" s="53"/>
      <c r="AT106" s="18" t="s">
        <v>209</v>
      </c>
      <c r="AU106" s="18" t="s">
        <v>85</v>
      </c>
    </row>
    <row r="107" spans="2:65" s="12" customFormat="1">
      <c r="B107" s="150"/>
      <c r="D107" s="151" t="s">
        <v>211</v>
      </c>
      <c r="E107" s="152" t="s">
        <v>3</v>
      </c>
      <c r="F107" s="153" t="s">
        <v>626</v>
      </c>
      <c r="H107" s="152" t="s">
        <v>3</v>
      </c>
      <c r="I107" s="154"/>
      <c r="L107" s="150"/>
      <c r="M107" s="155"/>
      <c r="T107" s="156"/>
      <c r="AT107" s="152" t="s">
        <v>211</v>
      </c>
      <c r="AU107" s="152" t="s">
        <v>85</v>
      </c>
      <c r="AV107" s="12" t="s">
        <v>83</v>
      </c>
      <c r="AW107" s="12" t="s">
        <v>37</v>
      </c>
      <c r="AX107" s="12" t="s">
        <v>76</v>
      </c>
      <c r="AY107" s="152" t="s">
        <v>201</v>
      </c>
    </row>
    <row r="108" spans="2:65" s="12" customFormat="1">
      <c r="B108" s="150"/>
      <c r="D108" s="151" t="s">
        <v>211</v>
      </c>
      <c r="E108" s="152" t="s">
        <v>3</v>
      </c>
      <c r="F108" s="153" t="s">
        <v>627</v>
      </c>
      <c r="H108" s="152" t="s">
        <v>3</v>
      </c>
      <c r="I108" s="154"/>
      <c r="L108" s="150"/>
      <c r="M108" s="155"/>
      <c r="T108" s="156"/>
      <c r="AT108" s="152" t="s">
        <v>211</v>
      </c>
      <c r="AU108" s="152" t="s">
        <v>85</v>
      </c>
      <c r="AV108" s="12" t="s">
        <v>83</v>
      </c>
      <c r="AW108" s="12" t="s">
        <v>37</v>
      </c>
      <c r="AX108" s="12" t="s">
        <v>76</v>
      </c>
      <c r="AY108" s="152" t="s">
        <v>201</v>
      </c>
    </row>
    <row r="109" spans="2:65" s="12" customFormat="1">
      <c r="B109" s="150"/>
      <c r="D109" s="151" t="s">
        <v>211</v>
      </c>
      <c r="E109" s="152" t="s">
        <v>3</v>
      </c>
      <c r="F109" s="153" t="s">
        <v>290</v>
      </c>
      <c r="H109" s="152" t="s">
        <v>3</v>
      </c>
      <c r="I109" s="154"/>
      <c r="L109" s="150"/>
      <c r="M109" s="155"/>
      <c r="T109" s="156"/>
      <c r="AT109" s="152" t="s">
        <v>211</v>
      </c>
      <c r="AU109" s="152" t="s">
        <v>85</v>
      </c>
      <c r="AV109" s="12" t="s">
        <v>83</v>
      </c>
      <c r="AW109" s="12" t="s">
        <v>37</v>
      </c>
      <c r="AX109" s="12" t="s">
        <v>76</v>
      </c>
      <c r="AY109" s="152" t="s">
        <v>201</v>
      </c>
    </row>
    <row r="110" spans="2:65" s="13" customFormat="1">
      <c r="B110" s="157"/>
      <c r="D110" s="151" t="s">
        <v>211</v>
      </c>
      <c r="E110" s="158" t="s">
        <v>3</v>
      </c>
      <c r="F110" s="159" t="s">
        <v>1024</v>
      </c>
      <c r="H110" s="160">
        <v>100.73</v>
      </c>
      <c r="I110" s="161"/>
      <c r="L110" s="157"/>
      <c r="M110" s="162"/>
      <c r="T110" s="163"/>
      <c r="AT110" s="158" t="s">
        <v>211</v>
      </c>
      <c r="AU110" s="158" t="s">
        <v>85</v>
      </c>
      <c r="AV110" s="13" t="s">
        <v>85</v>
      </c>
      <c r="AW110" s="13" t="s">
        <v>37</v>
      </c>
      <c r="AX110" s="13" t="s">
        <v>76</v>
      </c>
      <c r="AY110" s="158" t="s">
        <v>201</v>
      </c>
    </row>
    <row r="111" spans="2:65" s="14" customFormat="1">
      <c r="B111" s="164"/>
      <c r="D111" s="151" t="s">
        <v>211</v>
      </c>
      <c r="E111" s="165" t="s">
        <v>3</v>
      </c>
      <c r="F111" s="166" t="s">
        <v>214</v>
      </c>
      <c r="H111" s="167">
        <v>100.73</v>
      </c>
      <c r="I111" s="168"/>
      <c r="L111" s="164"/>
      <c r="M111" s="169"/>
      <c r="T111" s="170"/>
      <c r="AT111" s="165" t="s">
        <v>211</v>
      </c>
      <c r="AU111" s="165" t="s">
        <v>85</v>
      </c>
      <c r="AV111" s="14" t="s">
        <v>207</v>
      </c>
      <c r="AW111" s="14" t="s">
        <v>37</v>
      </c>
      <c r="AX111" s="14" t="s">
        <v>83</v>
      </c>
      <c r="AY111" s="165" t="s">
        <v>201</v>
      </c>
    </row>
    <row r="112" spans="2:65" s="1" customFormat="1" ht="33" customHeight="1">
      <c r="B112" s="132"/>
      <c r="C112" s="133" t="s">
        <v>207</v>
      </c>
      <c r="D112" s="133" t="s">
        <v>202</v>
      </c>
      <c r="E112" s="134" t="s">
        <v>283</v>
      </c>
      <c r="F112" s="135" t="s">
        <v>284</v>
      </c>
      <c r="G112" s="136" t="s">
        <v>217</v>
      </c>
      <c r="H112" s="137">
        <v>484.71</v>
      </c>
      <c r="I112" s="138"/>
      <c r="J112" s="139">
        <f>ROUND(I112*H112,2)</f>
        <v>0</v>
      </c>
      <c r="K112" s="135" t="s">
        <v>206</v>
      </c>
      <c r="L112" s="33"/>
      <c r="M112" s="140" t="s">
        <v>3</v>
      </c>
      <c r="N112" s="141" t="s">
        <v>47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207</v>
      </c>
      <c r="AT112" s="144" t="s">
        <v>202</v>
      </c>
      <c r="AU112" s="144" t="s">
        <v>85</v>
      </c>
      <c r="AY112" s="18" t="s">
        <v>201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83</v>
      </c>
      <c r="BK112" s="145">
        <f>ROUND(I112*H112,2)</f>
        <v>0</v>
      </c>
      <c r="BL112" s="18" t="s">
        <v>207</v>
      </c>
      <c r="BM112" s="144" t="s">
        <v>1028</v>
      </c>
    </row>
    <row r="113" spans="2:65" s="1" customFormat="1">
      <c r="B113" s="33"/>
      <c r="D113" s="146" t="s">
        <v>209</v>
      </c>
      <c r="F113" s="147" t="s">
        <v>286</v>
      </c>
      <c r="I113" s="148"/>
      <c r="L113" s="33"/>
      <c r="M113" s="149"/>
      <c r="T113" s="53"/>
      <c r="AT113" s="18" t="s">
        <v>209</v>
      </c>
      <c r="AU113" s="18" t="s">
        <v>85</v>
      </c>
    </row>
    <row r="114" spans="2:65" s="12" customFormat="1">
      <c r="B114" s="150"/>
      <c r="D114" s="151" t="s">
        <v>211</v>
      </c>
      <c r="E114" s="152" t="s">
        <v>3</v>
      </c>
      <c r="F114" s="153" t="s">
        <v>287</v>
      </c>
      <c r="H114" s="152" t="s">
        <v>3</v>
      </c>
      <c r="I114" s="154"/>
      <c r="L114" s="150"/>
      <c r="M114" s="155"/>
      <c r="T114" s="156"/>
      <c r="AT114" s="152" t="s">
        <v>211</v>
      </c>
      <c r="AU114" s="152" t="s">
        <v>85</v>
      </c>
      <c r="AV114" s="12" t="s">
        <v>83</v>
      </c>
      <c r="AW114" s="12" t="s">
        <v>37</v>
      </c>
      <c r="AX114" s="12" t="s">
        <v>76</v>
      </c>
      <c r="AY114" s="152" t="s">
        <v>201</v>
      </c>
    </row>
    <row r="115" spans="2:65" s="12" customFormat="1">
      <c r="B115" s="150"/>
      <c r="D115" s="151" t="s">
        <v>211</v>
      </c>
      <c r="E115" s="152" t="s">
        <v>3</v>
      </c>
      <c r="F115" s="153" t="s">
        <v>288</v>
      </c>
      <c r="H115" s="152" t="s">
        <v>3</v>
      </c>
      <c r="I115" s="154"/>
      <c r="L115" s="150"/>
      <c r="M115" s="155"/>
      <c r="T115" s="156"/>
      <c r="AT115" s="152" t="s">
        <v>211</v>
      </c>
      <c r="AU115" s="152" t="s">
        <v>85</v>
      </c>
      <c r="AV115" s="12" t="s">
        <v>83</v>
      </c>
      <c r="AW115" s="12" t="s">
        <v>37</v>
      </c>
      <c r="AX115" s="12" t="s">
        <v>76</v>
      </c>
      <c r="AY115" s="152" t="s">
        <v>201</v>
      </c>
    </row>
    <row r="116" spans="2:65" s="12" customFormat="1">
      <c r="B116" s="150"/>
      <c r="D116" s="151" t="s">
        <v>211</v>
      </c>
      <c r="E116" s="152" t="s">
        <v>3</v>
      </c>
      <c r="F116" s="153" t="s">
        <v>289</v>
      </c>
      <c r="H116" s="152" t="s">
        <v>3</v>
      </c>
      <c r="I116" s="154"/>
      <c r="L116" s="150"/>
      <c r="M116" s="155"/>
      <c r="T116" s="156"/>
      <c r="AT116" s="152" t="s">
        <v>211</v>
      </c>
      <c r="AU116" s="152" t="s">
        <v>85</v>
      </c>
      <c r="AV116" s="12" t="s">
        <v>83</v>
      </c>
      <c r="AW116" s="12" t="s">
        <v>37</v>
      </c>
      <c r="AX116" s="12" t="s">
        <v>76</v>
      </c>
      <c r="AY116" s="152" t="s">
        <v>201</v>
      </c>
    </row>
    <row r="117" spans="2:65" s="12" customFormat="1">
      <c r="B117" s="150"/>
      <c r="D117" s="151" t="s">
        <v>211</v>
      </c>
      <c r="E117" s="152" t="s">
        <v>3</v>
      </c>
      <c r="F117" s="153" t="s">
        <v>290</v>
      </c>
      <c r="H117" s="152" t="s">
        <v>3</v>
      </c>
      <c r="I117" s="154"/>
      <c r="L117" s="150"/>
      <c r="M117" s="155"/>
      <c r="T117" s="156"/>
      <c r="AT117" s="152" t="s">
        <v>211</v>
      </c>
      <c r="AU117" s="152" t="s">
        <v>85</v>
      </c>
      <c r="AV117" s="12" t="s">
        <v>83</v>
      </c>
      <c r="AW117" s="12" t="s">
        <v>37</v>
      </c>
      <c r="AX117" s="12" t="s">
        <v>76</v>
      </c>
      <c r="AY117" s="152" t="s">
        <v>201</v>
      </c>
    </row>
    <row r="118" spans="2:65" s="13" customFormat="1">
      <c r="B118" s="157"/>
      <c r="D118" s="151" t="s">
        <v>211</v>
      </c>
      <c r="E118" s="158" t="s">
        <v>3</v>
      </c>
      <c r="F118" s="159" t="s">
        <v>1029</v>
      </c>
      <c r="H118" s="160">
        <v>155.52000000000001</v>
      </c>
      <c r="I118" s="161"/>
      <c r="L118" s="157"/>
      <c r="M118" s="162"/>
      <c r="T118" s="163"/>
      <c r="AT118" s="158" t="s">
        <v>211</v>
      </c>
      <c r="AU118" s="158" t="s">
        <v>85</v>
      </c>
      <c r="AV118" s="13" t="s">
        <v>85</v>
      </c>
      <c r="AW118" s="13" t="s">
        <v>37</v>
      </c>
      <c r="AX118" s="13" t="s">
        <v>76</v>
      </c>
      <c r="AY118" s="158" t="s">
        <v>201</v>
      </c>
    </row>
    <row r="119" spans="2:65" s="13" customFormat="1">
      <c r="B119" s="157"/>
      <c r="D119" s="151" t="s">
        <v>211</v>
      </c>
      <c r="E119" s="158" t="s">
        <v>3</v>
      </c>
      <c r="F119" s="159" t="s">
        <v>1030</v>
      </c>
      <c r="H119" s="160">
        <v>155.75</v>
      </c>
      <c r="I119" s="161"/>
      <c r="L119" s="157"/>
      <c r="M119" s="162"/>
      <c r="T119" s="163"/>
      <c r="AT119" s="158" t="s">
        <v>211</v>
      </c>
      <c r="AU119" s="158" t="s">
        <v>85</v>
      </c>
      <c r="AV119" s="13" t="s">
        <v>85</v>
      </c>
      <c r="AW119" s="13" t="s">
        <v>37</v>
      </c>
      <c r="AX119" s="13" t="s">
        <v>76</v>
      </c>
      <c r="AY119" s="158" t="s">
        <v>201</v>
      </c>
    </row>
    <row r="120" spans="2:65" s="13" customFormat="1">
      <c r="B120" s="157"/>
      <c r="D120" s="151" t="s">
        <v>211</v>
      </c>
      <c r="E120" s="158" t="s">
        <v>3</v>
      </c>
      <c r="F120" s="159" t="s">
        <v>1031</v>
      </c>
      <c r="H120" s="160">
        <v>173.44</v>
      </c>
      <c r="I120" s="161"/>
      <c r="L120" s="157"/>
      <c r="M120" s="162"/>
      <c r="T120" s="163"/>
      <c r="AT120" s="158" t="s">
        <v>211</v>
      </c>
      <c r="AU120" s="158" t="s">
        <v>85</v>
      </c>
      <c r="AV120" s="13" t="s">
        <v>85</v>
      </c>
      <c r="AW120" s="13" t="s">
        <v>37</v>
      </c>
      <c r="AX120" s="13" t="s">
        <v>76</v>
      </c>
      <c r="AY120" s="158" t="s">
        <v>201</v>
      </c>
    </row>
    <row r="121" spans="2:65" s="14" customFormat="1">
      <c r="B121" s="164"/>
      <c r="D121" s="151" t="s">
        <v>211</v>
      </c>
      <c r="E121" s="165" t="s">
        <v>3</v>
      </c>
      <c r="F121" s="166" t="s">
        <v>214</v>
      </c>
      <c r="H121" s="167">
        <v>484.71</v>
      </c>
      <c r="I121" s="168"/>
      <c r="L121" s="164"/>
      <c r="M121" s="169"/>
      <c r="T121" s="170"/>
      <c r="AT121" s="165" t="s">
        <v>211</v>
      </c>
      <c r="AU121" s="165" t="s">
        <v>85</v>
      </c>
      <c r="AV121" s="14" t="s">
        <v>207</v>
      </c>
      <c r="AW121" s="14" t="s">
        <v>37</v>
      </c>
      <c r="AX121" s="14" t="s">
        <v>83</v>
      </c>
      <c r="AY121" s="165" t="s">
        <v>201</v>
      </c>
    </row>
    <row r="122" spans="2:65" s="1" customFormat="1" ht="16.5" customHeight="1">
      <c r="B122" s="132"/>
      <c r="C122" s="133" t="s">
        <v>247</v>
      </c>
      <c r="D122" s="133" t="s">
        <v>202</v>
      </c>
      <c r="E122" s="134" t="s">
        <v>299</v>
      </c>
      <c r="F122" s="135" t="s">
        <v>300</v>
      </c>
      <c r="G122" s="136" t="s">
        <v>205</v>
      </c>
      <c r="H122" s="137">
        <v>562.16999999999996</v>
      </c>
      <c r="I122" s="138"/>
      <c r="J122" s="139">
        <f>ROUND(I122*H122,2)</f>
        <v>0</v>
      </c>
      <c r="K122" s="135" t="s">
        <v>206</v>
      </c>
      <c r="L122" s="33"/>
      <c r="M122" s="140" t="s">
        <v>3</v>
      </c>
      <c r="N122" s="141" t="s">
        <v>47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207</v>
      </c>
      <c r="AT122" s="144" t="s">
        <v>202</v>
      </c>
      <c r="AU122" s="144" t="s">
        <v>85</v>
      </c>
      <c r="AY122" s="18" t="s">
        <v>201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83</v>
      </c>
      <c r="BK122" s="145">
        <f>ROUND(I122*H122,2)</f>
        <v>0</v>
      </c>
      <c r="BL122" s="18" t="s">
        <v>207</v>
      </c>
      <c r="BM122" s="144" t="s">
        <v>1032</v>
      </c>
    </row>
    <row r="123" spans="2:65" s="1" customFormat="1">
      <c r="B123" s="33"/>
      <c r="D123" s="146" t="s">
        <v>209</v>
      </c>
      <c r="F123" s="147" t="s">
        <v>302</v>
      </c>
      <c r="I123" s="148"/>
      <c r="L123" s="33"/>
      <c r="M123" s="149"/>
      <c r="T123" s="53"/>
      <c r="AT123" s="18" t="s">
        <v>209</v>
      </c>
      <c r="AU123" s="18" t="s">
        <v>85</v>
      </c>
    </row>
    <row r="124" spans="2:65" s="12" customFormat="1">
      <c r="B124" s="150"/>
      <c r="D124" s="151" t="s">
        <v>211</v>
      </c>
      <c r="E124" s="152" t="s">
        <v>3</v>
      </c>
      <c r="F124" s="153" t="s">
        <v>303</v>
      </c>
      <c r="H124" s="152" t="s">
        <v>3</v>
      </c>
      <c r="I124" s="154"/>
      <c r="L124" s="150"/>
      <c r="M124" s="155"/>
      <c r="T124" s="156"/>
      <c r="AT124" s="152" t="s">
        <v>211</v>
      </c>
      <c r="AU124" s="152" t="s">
        <v>85</v>
      </c>
      <c r="AV124" s="12" t="s">
        <v>83</v>
      </c>
      <c r="AW124" s="12" t="s">
        <v>37</v>
      </c>
      <c r="AX124" s="12" t="s">
        <v>76</v>
      </c>
      <c r="AY124" s="152" t="s">
        <v>201</v>
      </c>
    </row>
    <row r="125" spans="2:65" s="12" customFormat="1">
      <c r="B125" s="150"/>
      <c r="D125" s="151" t="s">
        <v>211</v>
      </c>
      <c r="E125" s="152" t="s">
        <v>3</v>
      </c>
      <c r="F125" s="153" t="s">
        <v>304</v>
      </c>
      <c r="H125" s="152" t="s">
        <v>3</v>
      </c>
      <c r="I125" s="154"/>
      <c r="L125" s="150"/>
      <c r="M125" s="155"/>
      <c r="T125" s="156"/>
      <c r="AT125" s="152" t="s">
        <v>211</v>
      </c>
      <c r="AU125" s="152" t="s">
        <v>85</v>
      </c>
      <c r="AV125" s="12" t="s">
        <v>83</v>
      </c>
      <c r="AW125" s="12" t="s">
        <v>37</v>
      </c>
      <c r="AX125" s="12" t="s">
        <v>76</v>
      </c>
      <c r="AY125" s="152" t="s">
        <v>201</v>
      </c>
    </row>
    <row r="126" spans="2:65" s="13" customFormat="1">
      <c r="B126" s="157"/>
      <c r="D126" s="151" t="s">
        <v>211</v>
      </c>
      <c r="E126" s="158" t="s">
        <v>3</v>
      </c>
      <c r="F126" s="159" t="s">
        <v>1033</v>
      </c>
      <c r="H126" s="160">
        <v>562.16999999999996</v>
      </c>
      <c r="I126" s="161"/>
      <c r="L126" s="157"/>
      <c r="M126" s="162"/>
      <c r="T126" s="163"/>
      <c r="AT126" s="158" t="s">
        <v>211</v>
      </c>
      <c r="AU126" s="158" t="s">
        <v>85</v>
      </c>
      <c r="AV126" s="13" t="s">
        <v>85</v>
      </c>
      <c r="AW126" s="13" t="s">
        <v>37</v>
      </c>
      <c r="AX126" s="13" t="s">
        <v>76</v>
      </c>
      <c r="AY126" s="158" t="s">
        <v>201</v>
      </c>
    </row>
    <row r="127" spans="2:65" s="14" customFormat="1">
      <c r="B127" s="164"/>
      <c r="D127" s="151" t="s">
        <v>211</v>
      </c>
      <c r="E127" s="165" t="s">
        <v>3</v>
      </c>
      <c r="F127" s="166" t="s">
        <v>214</v>
      </c>
      <c r="H127" s="167">
        <v>562.16999999999996</v>
      </c>
      <c r="I127" s="168"/>
      <c r="L127" s="164"/>
      <c r="M127" s="169"/>
      <c r="T127" s="170"/>
      <c r="AT127" s="165" t="s">
        <v>211</v>
      </c>
      <c r="AU127" s="165" t="s">
        <v>85</v>
      </c>
      <c r="AV127" s="14" t="s">
        <v>207</v>
      </c>
      <c r="AW127" s="14" t="s">
        <v>37</v>
      </c>
      <c r="AX127" s="14" t="s">
        <v>83</v>
      </c>
      <c r="AY127" s="165" t="s">
        <v>201</v>
      </c>
    </row>
    <row r="128" spans="2:65" s="1" customFormat="1" ht="24.2" customHeight="1">
      <c r="B128" s="132"/>
      <c r="C128" s="133" t="s">
        <v>257</v>
      </c>
      <c r="D128" s="133" t="s">
        <v>202</v>
      </c>
      <c r="E128" s="134" t="s">
        <v>628</v>
      </c>
      <c r="F128" s="135" t="s">
        <v>629</v>
      </c>
      <c r="G128" s="136" t="s">
        <v>205</v>
      </c>
      <c r="H128" s="137">
        <v>1312.2</v>
      </c>
      <c r="I128" s="138"/>
      <c r="J128" s="139">
        <f>ROUND(I128*H128,2)</f>
        <v>0</v>
      </c>
      <c r="K128" s="135" t="s">
        <v>206</v>
      </c>
      <c r="L128" s="33"/>
      <c r="M128" s="140" t="s">
        <v>3</v>
      </c>
      <c r="N128" s="141" t="s">
        <v>47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207</v>
      </c>
      <c r="AT128" s="144" t="s">
        <v>202</v>
      </c>
      <c r="AU128" s="144" t="s">
        <v>85</v>
      </c>
      <c r="AY128" s="18" t="s">
        <v>201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207</v>
      </c>
      <c r="BM128" s="144" t="s">
        <v>1034</v>
      </c>
    </row>
    <row r="129" spans="2:65" s="1" customFormat="1">
      <c r="B129" s="33"/>
      <c r="D129" s="146" t="s">
        <v>209</v>
      </c>
      <c r="F129" s="147" t="s">
        <v>631</v>
      </c>
      <c r="I129" s="148"/>
      <c r="L129" s="33"/>
      <c r="M129" s="149"/>
      <c r="T129" s="53"/>
      <c r="AT129" s="18" t="s">
        <v>209</v>
      </c>
      <c r="AU129" s="18" t="s">
        <v>85</v>
      </c>
    </row>
    <row r="130" spans="2:65" s="12" customFormat="1">
      <c r="B130" s="150"/>
      <c r="D130" s="151" t="s">
        <v>211</v>
      </c>
      <c r="E130" s="152" t="s">
        <v>3</v>
      </c>
      <c r="F130" s="153" t="s">
        <v>632</v>
      </c>
      <c r="H130" s="152" t="s">
        <v>3</v>
      </c>
      <c r="I130" s="154"/>
      <c r="L130" s="150"/>
      <c r="M130" s="155"/>
      <c r="T130" s="156"/>
      <c r="AT130" s="152" t="s">
        <v>211</v>
      </c>
      <c r="AU130" s="152" t="s">
        <v>85</v>
      </c>
      <c r="AV130" s="12" t="s">
        <v>83</v>
      </c>
      <c r="AW130" s="12" t="s">
        <v>37</v>
      </c>
      <c r="AX130" s="12" t="s">
        <v>76</v>
      </c>
      <c r="AY130" s="152" t="s">
        <v>201</v>
      </c>
    </row>
    <row r="131" spans="2:65" s="12" customFormat="1">
      <c r="B131" s="150"/>
      <c r="D131" s="151" t="s">
        <v>211</v>
      </c>
      <c r="E131" s="152" t="s">
        <v>3</v>
      </c>
      <c r="F131" s="153" t="s">
        <v>633</v>
      </c>
      <c r="H131" s="152" t="s">
        <v>3</v>
      </c>
      <c r="I131" s="154"/>
      <c r="L131" s="150"/>
      <c r="M131" s="155"/>
      <c r="T131" s="156"/>
      <c r="AT131" s="152" t="s">
        <v>211</v>
      </c>
      <c r="AU131" s="152" t="s">
        <v>85</v>
      </c>
      <c r="AV131" s="12" t="s">
        <v>83</v>
      </c>
      <c r="AW131" s="12" t="s">
        <v>37</v>
      </c>
      <c r="AX131" s="12" t="s">
        <v>76</v>
      </c>
      <c r="AY131" s="152" t="s">
        <v>201</v>
      </c>
    </row>
    <row r="132" spans="2:65" s="13" customFormat="1">
      <c r="B132" s="157"/>
      <c r="D132" s="151" t="s">
        <v>211</v>
      </c>
      <c r="E132" s="158" t="s">
        <v>3</v>
      </c>
      <c r="F132" s="159" t="s">
        <v>1035</v>
      </c>
      <c r="H132" s="160">
        <v>1312.2</v>
      </c>
      <c r="I132" s="161"/>
      <c r="L132" s="157"/>
      <c r="M132" s="162"/>
      <c r="T132" s="163"/>
      <c r="AT132" s="158" t="s">
        <v>211</v>
      </c>
      <c r="AU132" s="158" t="s">
        <v>85</v>
      </c>
      <c r="AV132" s="13" t="s">
        <v>85</v>
      </c>
      <c r="AW132" s="13" t="s">
        <v>37</v>
      </c>
      <c r="AX132" s="13" t="s">
        <v>76</v>
      </c>
      <c r="AY132" s="158" t="s">
        <v>201</v>
      </c>
    </row>
    <row r="133" spans="2:65" s="14" customFormat="1">
      <c r="B133" s="164"/>
      <c r="D133" s="151" t="s">
        <v>211</v>
      </c>
      <c r="E133" s="165" t="s">
        <v>3</v>
      </c>
      <c r="F133" s="166" t="s">
        <v>214</v>
      </c>
      <c r="H133" s="167">
        <v>1312.2</v>
      </c>
      <c r="I133" s="168"/>
      <c r="L133" s="164"/>
      <c r="M133" s="169"/>
      <c r="T133" s="170"/>
      <c r="AT133" s="165" t="s">
        <v>211</v>
      </c>
      <c r="AU133" s="165" t="s">
        <v>85</v>
      </c>
      <c r="AV133" s="14" t="s">
        <v>207</v>
      </c>
      <c r="AW133" s="14" t="s">
        <v>37</v>
      </c>
      <c r="AX133" s="14" t="s">
        <v>83</v>
      </c>
      <c r="AY133" s="165" t="s">
        <v>201</v>
      </c>
    </row>
    <row r="134" spans="2:65" s="11" customFormat="1" ht="22.9" customHeight="1">
      <c r="B134" s="120"/>
      <c r="D134" s="121" t="s">
        <v>75</v>
      </c>
      <c r="E134" s="130" t="s">
        <v>247</v>
      </c>
      <c r="F134" s="130" t="s">
        <v>306</v>
      </c>
      <c r="I134" s="123"/>
      <c r="J134" s="131">
        <f>BK134</f>
        <v>0</v>
      </c>
      <c r="L134" s="120"/>
      <c r="M134" s="125"/>
      <c r="P134" s="126">
        <f>SUM(P135:P147)</f>
        <v>0</v>
      </c>
      <c r="R134" s="126">
        <f>SUM(R135:R147)</f>
        <v>458.746782</v>
      </c>
      <c r="T134" s="127">
        <f>SUM(T135:T147)</f>
        <v>0</v>
      </c>
      <c r="AR134" s="121" t="s">
        <v>83</v>
      </c>
      <c r="AT134" s="128" t="s">
        <v>75</v>
      </c>
      <c r="AU134" s="128" t="s">
        <v>83</v>
      </c>
      <c r="AY134" s="121" t="s">
        <v>201</v>
      </c>
      <c r="BK134" s="129">
        <f>SUM(BK135:BK147)</f>
        <v>0</v>
      </c>
    </row>
    <row r="135" spans="2:65" s="1" customFormat="1" ht="21.75" customHeight="1">
      <c r="B135" s="132"/>
      <c r="C135" s="133" t="s">
        <v>263</v>
      </c>
      <c r="D135" s="133" t="s">
        <v>202</v>
      </c>
      <c r="E135" s="134" t="s">
        <v>1036</v>
      </c>
      <c r="F135" s="135" t="s">
        <v>1037</v>
      </c>
      <c r="G135" s="136" t="s">
        <v>205</v>
      </c>
      <c r="H135" s="137">
        <v>562.16999999999996</v>
      </c>
      <c r="I135" s="138"/>
      <c r="J135" s="139">
        <f>ROUND(I135*H135,2)</f>
        <v>0</v>
      </c>
      <c r="K135" s="135" t="s">
        <v>206</v>
      </c>
      <c r="L135" s="33"/>
      <c r="M135" s="140" t="s">
        <v>3</v>
      </c>
      <c r="N135" s="141" t="s">
        <v>47</v>
      </c>
      <c r="P135" s="142">
        <f>O135*H135</f>
        <v>0</v>
      </c>
      <c r="Q135" s="142">
        <v>0.39100000000000001</v>
      </c>
      <c r="R135" s="142">
        <f>Q135*H135</f>
        <v>219.80847</v>
      </c>
      <c r="S135" s="142">
        <v>0</v>
      </c>
      <c r="T135" s="143">
        <f>S135*H135</f>
        <v>0</v>
      </c>
      <c r="AR135" s="144" t="s">
        <v>207</v>
      </c>
      <c r="AT135" s="144" t="s">
        <v>202</v>
      </c>
      <c r="AU135" s="144" t="s">
        <v>85</v>
      </c>
      <c r="AY135" s="18" t="s">
        <v>201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83</v>
      </c>
      <c r="BK135" s="145">
        <f>ROUND(I135*H135,2)</f>
        <v>0</v>
      </c>
      <c r="BL135" s="18" t="s">
        <v>207</v>
      </c>
      <c r="BM135" s="144" t="s">
        <v>1038</v>
      </c>
    </row>
    <row r="136" spans="2:65" s="1" customFormat="1">
      <c r="B136" s="33"/>
      <c r="D136" s="146" t="s">
        <v>209</v>
      </c>
      <c r="F136" s="147" t="s">
        <v>1039</v>
      </c>
      <c r="I136" s="148"/>
      <c r="L136" s="33"/>
      <c r="M136" s="149"/>
      <c r="T136" s="53"/>
      <c r="AT136" s="18" t="s">
        <v>209</v>
      </c>
      <c r="AU136" s="18" t="s">
        <v>85</v>
      </c>
    </row>
    <row r="137" spans="2:65" s="12" customFormat="1">
      <c r="B137" s="150"/>
      <c r="D137" s="151" t="s">
        <v>211</v>
      </c>
      <c r="E137" s="152" t="s">
        <v>3</v>
      </c>
      <c r="F137" s="153" t="s">
        <v>1040</v>
      </c>
      <c r="H137" s="152" t="s">
        <v>3</v>
      </c>
      <c r="I137" s="154"/>
      <c r="L137" s="150"/>
      <c r="M137" s="155"/>
      <c r="T137" s="156"/>
      <c r="AT137" s="152" t="s">
        <v>211</v>
      </c>
      <c r="AU137" s="152" t="s">
        <v>85</v>
      </c>
      <c r="AV137" s="12" t="s">
        <v>83</v>
      </c>
      <c r="AW137" s="12" t="s">
        <v>37</v>
      </c>
      <c r="AX137" s="12" t="s">
        <v>76</v>
      </c>
      <c r="AY137" s="152" t="s">
        <v>201</v>
      </c>
    </row>
    <row r="138" spans="2:65" s="12" customFormat="1">
      <c r="B138" s="150"/>
      <c r="D138" s="151" t="s">
        <v>211</v>
      </c>
      <c r="E138" s="152" t="s">
        <v>3</v>
      </c>
      <c r="F138" s="153" t="s">
        <v>269</v>
      </c>
      <c r="H138" s="152" t="s">
        <v>3</v>
      </c>
      <c r="I138" s="154"/>
      <c r="L138" s="150"/>
      <c r="M138" s="155"/>
      <c r="T138" s="156"/>
      <c r="AT138" s="152" t="s">
        <v>211</v>
      </c>
      <c r="AU138" s="152" t="s">
        <v>85</v>
      </c>
      <c r="AV138" s="12" t="s">
        <v>83</v>
      </c>
      <c r="AW138" s="12" t="s">
        <v>37</v>
      </c>
      <c r="AX138" s="12" t="s">
        <v>76</v>
      </c>
      <c r="AY138" s="152" t="s">
        <v>201</v>
      </c>
    </row>
    <row r="139" spans="2:65" s="12" customFormat="1">
      <c r="B139" s="150"/>
      <c r="D139" s="151" t="s">
        <v>211</v>
      </c>
      <c r="E139" s="152" t="s">
        <v>3</v>
      </c>
      <c r="F139" s="153" t="s">
        <v>1041</v>
      </c>
      <c r="H139" s="152" t="s">
        <v>3</v>
      </c>
      <c r="I139" s="154"/>
      <c r="L139" s="150"/>
      <c r="M139" s="155"/>
      <c r="T139" s="156"/>
      <c r="AT139" s="152" t="s">
        <v>211</v>
      </c>
      <c r="AU139" s="152" t="s">
        <v>85</v>
      </c>
      <c r="AV139" s="12" t="s">
        <v>83</v>
      </c>
      <c r="AW139" s="12" t="s">
        <v>37</v>
      </c>
      <c r="AX139" s="12" t="s">
        <v>76</v>
      </c>
      <c r="AY139" s="152" t="s">
        <v>201</v>
      </c>
    </row>
    <row r="140" spans="2:65" s="13" customFormat="1">
      <c r="B140" s="157"/>
      <c r="D140" s="151" t="s">
        <v>211</v>
      </c>
      <c r="E140" s="158" t="s">
        <v>3</v>
      </c>
      <c r="F140" s="159" t="s">
        <v>1033</v>
      </c>
      <c r="H140" s="160">
        <v>562.16999999999996</v>
      </c>
      <c r="I140" s="161"/>
      <c r="L140" s="157"/>
      <c r="M140" s="162"/>
      <c r="T140" s="163"/>
      <c r="AT140" s="158" t="s">
        <v>211</v>
      </c>
      <c r="AU140" s="158" t="s">
        <v>85</v>
      </c>
      <c r="AV140" s="13" t="s">
        <v>85</v>
      </c>
      <c r="AW140" s="13" t="s">
        <v>37</v>
      </c>
      <c r="AX140" s="13" t="s">
        <v>76</v>
      </c>
      <c r="AY140" s="158" t="s">
        <v>201</v>
      </c>
    </row>
    <row r="141" spans="2:65" s="14" customFormat="1">
      <c r="B141" s="164"/>
      <c r="D141" s="151" t="s">
        <v>211</v>
      </c>
      <c r="E141" s="165" t="s">
        <v>3</v>
      </c>
      <c r="F141" s="166" t="s">
        <v>214</v>
      </c>
      <c r="H141" s="167">
        <v>562.16999999999996</v>
      </c>
      <c r="I141" s="168"/>
      <c r="L141" s="164"/>
      <c r="M141" s="169"/>
      <c r="T141" s="170"/>
      <c r="AT141" s="165" t="s">
        <v>211</v>
      </c>
      <c r="AU141" s="165" t="s">
        <v>85</v>
      </c>
      <c r="AV141" s="14" t="s">
        <v>207</v>
      </c>
      <c r="AW141" s="14" t="s">
        <v>37</v>
      </c>
      <c r="AX141" s="14" t="s">
        <v>83</v>
      </c>
      <c r="AY141" s="165" t="s">
        <v>201</v>
      </c>
    </row>
    <row r="142" spans="2:65" s="1" customFormat="1" ht="24.2" customHeight="1">
      <c r="B142" s="132"/>
      <c r="C142" s="133" t="s">
        <v>271</v>
      </c>
      <c r="D142" s="133" t="s">
        <v>202</v>
      </c>
      <c r="E142" s="134" t="s">
        <v>1042</v>
      </c>
      <c r="F142" s="135" t="s">
        <v>1043</v>
      </c>
      <c r="G142" s="136" t="s">
        <v>205</v>
      </c>
      <c r="H142" s="137">
        <v>535.4</v>
      </c>
      <c r="I142" s="138"/>
      <c r="J142" s="139">
        <f>ROUND(I142*H142,2)</f>
        <v>0</v>
      </c>
      <c r="K142" s="135" t="s">
        <v>206</v>
      </c>
      <c r="L142" s="33"/>
      <c r="M142" s="140" t="s">
        <v>3</v>
      </c>
      <c r="N142" s="141" t="s">
        <v>47</v>
      </c>
      <c r="P142" s="142">
        <f>O142*H142</f>
        <v>0</v>
      </c>
      <c r="Q142" s="142">
        <v>0.44628000000000001</v>
      </c>
      <c r="R142" s="142">
        <f>Q142*H142</f>
        <v>238.938312</v>
      </c>
      <c r="S142" s="142">
        <v>0</v>
      </c>
      <c r="T142" s="143">
        <f>S142*H142</f>
        <v>0</v>
      </c>
      <c r="AR142" s="144" t="s">
        <v>207</v>
      </c>
      <c r="AT142" s="144" t="s">
        <v>202</v>
      </c>
      <c r="AU142" s="144" t="s">
        <v>85</v>
      </c>
      <c r="AY142" s="18" t="s">
        <v>201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83</v>
      </c>
      <c r="BK142" s="145">
        <f>ROUND(I142*H142,2)</f>
        <v>0</v>
      </c>
      <c r="BL142" s="18" t="s">
        <v>207</v>
      </c>
      <c r="BM142" s="144" t="s">
        <v>1044</v>
      </c>
    </row>
    <row r="143" spans="2:65" s="1" customFormat="1">
      <c r="B143" s="33"/>
      <c r="D143" s="146" t="s">
        <v>209</v>
      </c>
      <c r="F143" s="147" t="s">
        <v>1045</v>
      </c>
      <c r="I143" s="148"/>
      <c r="L143" s="33"/>
      <c r="M143" s="149"/>
      <c r="T143" s="53"/>
      <c r="AT143" s="18" t="s">
        <v>209</v>
      </c>
      <c r="AU143" s="18" t="s">
        <v>85</v>
      </c>
    </row>
    <row r="144" spans="2:65" s="12" customFormat="1">
      <c r="B144" s="150"/>
      <c r="D144" s="151" t="s">
        <v>211</v>
      </c>
      <c r="E144" s="152" t="s">
        <v>3</v>
      </c>
      <c r="F144" s="153" t="s">
        <v>1040</v>
      </c>
      <c r="H144" s="152" t="s">
        <v>3</v>
      </c>
      <c r="I144" s="154"/>
      <c r="L144" s="150"/>
      <c r="M144" s="155"/>
      <c r="T144" s="156"/>
      <c r="AT144" s="152" t="s">
        <v>211</v>
      </c>
      <c r="AU144" s="152" t="s">
        <v>85</v>
      </c>
      <c r="AV144" s="12" t="s">
        <v>83</v>
      </c>
      <c r="AW144" s="12" t="s">
        <v>37</v>
      </c>
      <c r="AX144" s="12" t="s">
        <v>76</v>
      </c>
      <c r="AY144" s="152" t="s">
        <v>201</v>
      </c>
    </row>
    <row r="145" spans="2:65" s="12" customFormat="1">
      <c r="B145" s="150"/>
      <c r="D145" s="151" t="s">
        <v>211</v>
      </c>
      <c r="E145" s="152" t="s">
        <v>3</v>
      </c>
      <c r="F145" s="153" t="s">
        <v>269</v>
      </c>
      <c r="H145" s="152" t="s">
        <v>3</v>
      </c>
      <c r="I145" s="154"/>
      <c r="L145" s="150"/>
      <c r="M145" s="155"/>
      <c r="T145" s="156"/>
      <c r="AT145" s="152" t="s">
        <v>211</v>
      </c>
      <c r="AU145" s="152" t="s">
        <v>85</v>
      </c>
      <c r="AV145" s="12" t="s">
        <v>83</v>
      </c>
      <c r="AW145" s="12" t="s">
        <v>37</v>
      </c>
      <c r="AX145" s="12" t="s">
        <v>76</v>
      </c>
      <c r="AY145" s="152" t="s">
        <v>201</v>
      </c>
    </row>
    <row r="146" spans="2:65" s="13" customFormat="1">
      <c r="B146" s="157"/>
      <c r="D146" s="151" t="s">
        <v>211</v>
      </c>
      <c r="E146" s="158" t="s">
        <v>3</v>
      </c>
      <c r="F146" s="159" t="s">
        <v>1046</v>
      </c>
      <c r="H146" s="160">
        <v>535.4</v>
      </c>
      <c r="I146" s="161"/>
      <c r="L146" s="157"/>
      <c r="M146" s="162"/>
      <c r="T146" s="163"/>
      <c r="AT146" s="158" t="s">
        <v>211</v>
      </c>
      <c r="AU146" s="158" t="s">
        <v>85</v>
      </c>
      <c r="AV146" s="13" t="s">
        <v>85</v>
      </c>
      <c r="AW146" s="13" t="s">
        <v>37</v>
      </c>
      <c r="AX146" s="13" t="s">
        <v>76</v>
      </c>
      <c r="AY146" s="158" t="s">
        <v>201</v>
      </c>
    </row>
    <row r="147" spans="2:65" s="14" customFormat="1">
      <c r="B147" s="164"/>
      <c r="D147" s="151" t="s">
        <v>211</v>
      </c>
      <c r="E147" s="165" t="s">
        <v>3</v>
      </c>
      <c r="F147" s="166" t="s">
        <v>214</v>
      </c>
      <c r="H147" s="167">
        <v>535.4</v>
      </c>
      <c r="I147" s="168"/>
      <c r="L147" s="164"/>
      <c r="M147" s="169"/>
      <c r="T147" s="170"/>
      <c r="AT147" s="165" t="s">
        <v>211</v>
      </c>
      <c r="AU147" s="165" t="s">
        <v>85</v>
      </c>
      <c r="AV147" s="14" t="s">
        <v>207</v>
      </c>
      <c r="AW147" s="14" t="s">
        <v>37</v>
      </c>
      <c r="AX147" s="14" t="s">
        <v>83</v>
      </c>
      <c r="AY147" s="165" t="s">
        <v>201</v>
      </c>
    </row>
    <row r="148" spans="2:65" s="11" customFormat="1" ht="22.9" customHeight="1">
      <c r="B148" s="120"/>
      <c r="D148" s="121" t="s">
        <v>75</v>
      </c>
      <c r="E148" s="130" t="s">
        <v>282</v>
      </c>
      <c r="F148" s="130" t="s">
        <v>662</v>
      </c>
      <c r="I148" s="123"/>
      <c r="J148" s="131">
        <f>BK148</f>
        <v>0</v>
      </c>
      <c r="L148" s="120"/>
      <c r="M148" s="125"/>
      <c r="P148" s="126">
        <f>SUM(P149:P170)</f>
        <v>0</v>
      </c>
      <c r="R148" s="126">
        <f>SUM(R149:R170)</f>
        <v>9.5722722200000003</v>
      </c>
      <c r="T148" s="127">
        <f>SUM(T149:T170)</f>
        <v>0</v>
      </c>
      <c r="AR148" s="121" t="s">
        <v>83</v>
      </c>
      <c r="AT148" s="128" t="s">
        <v>75</v>
      </c>
      <c r="AU148" s="128" t="s">
        <v>83</v>
      </c>
      <c r="AY148" s="121" t="s">
        <v>201</v>
      </c>
      <c r="BK148" s="129">
        <f>SUM(BK149:BK170)</f>
        <v>0</v>
      </c>
    </row>
    <row r="149" spans="2:65" s="1" customFormat="1" ht="24.2" customHeight="1">
      <c r="B149" s="132"/>
      <c r="C149" s="133" t="s">
        <v>282</v>
      </c>
      <c r="D149" s="133" t="s">
        <v>202</v>
      </c>
      <c r="E149" s="134" t="s">
        <v>881</v>
      </c>
      <c r="F149" s="135" t="s">
        <v>882</v>
      </c>
      <c r="G149" s="136" t="s">
        <v>500</v>
      </c>
      <c r="H149" s="137">
        <v>43.5</v>
      </c>
      <c r="I149" s="138"/>
      <c r="J149" s="139">
        <f>ROUND(I149*H149,2)</f>
        <v>0</v>
      </c>
      <c r="K149" s="135" t="s">
        <v>206</v>
      </c>
      <c r="L149" s="33"/>
      <c r="M149" s="140" t="s">
        <v>3</v>
      </c>
      <c r="N149" s="141" t="s">
        <v>47</v>
      </c>
      <c r="P149" s="142">
        <f>O149*H149</f>
        <v>0</v>
      </c>
      <c r="Q149" s="142">
        <v>0.1295</v>
      </c>
      <c r="R149" s="142">
        <f>Q149*H149</f>
        <v>5.6332500000000003</v>
      </c>
      <c r="S149" s="142">
        <v>0</v>
      </c>
      <c r="T149" s="143">
        <f>S149*H149</f>
        <v>0</v>
      </c>
      <c r="AR149" s="144" t="s">
        <v>207</v>
      </c>
      <c r="AT149" s="144" t="s">
        <v>202</v>
      </c>
      <c r="AU149" s="144" t="s">
        <v>85</v>
      </c>
      <c r="AY149" s="18" t="s">
        <v>201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8" t="s">
        <v>83</v>
      </c>
      <c r="BK149" s="145">
        <f>ROUND(I149*H149,2)</f>
        <v>0</v>
      </c>
      <c r="BL149" s="18" t="s">
        <v>207</v>
      </c>
      <c r="BM149" s="144" t="s">
        <v>1047</v>
      </c>
    </row>
    <row r="150" spans="2:65" s="1" customFormat="1">
      <c r="B150" s="33"/>
      <c r="D150" s="146" t="s">
        <v>209</v>
      </c>
      <c r="F150" s="147" t="s">
        <v>884</v>
      </c>
      <c r="I150" s="148"/>
      <c r="L150" s="33"/>
      <c r="M150" s="149"/>
      <c r="T150" s="53"/>
      <c r="AT150" s="18" t="s">
        <v>209</v>
      </c>
      <c r="AU150" s="18" t="s">
        <v>85</v>
      </c>
    </row>
    <row r="151" spans="2:65" s="12" customFormat="1">
      <c r="B151" s="150"/>
      <c r="D151" s="151" t="s">
        <v>211</v>
      </c>
      <c r="E151" s="152" t="s">
        <v>3</v>
      </c>
      <c r="F151" s="153" t="s">
        <v>1009</v>
      </c>
      <c r="H151" s="152" t="s">
        <v>3</v>
      </c>
      <c r="I151" s="154"/>
      <c r="L151" s="150"/>
      <c r="M151" s="155"/>
      <c r="T151" s="156"/>
      <c r="AT151" s="152" t="s">
        <v>211</v>
      </c>
      <c r="AU151" s="152" t="s">
        <v>85</v>
      </c>
      <c r="AV151" s="12" t="s">
        <v>83</v>
      </c>
      <c r="AW151" s="12" t="s">
        <v>37</v>
      </c>
      <c r="AX151" s="12" t="s">
        <v>76</v>
      </c>
      <c r="AY151" s="152" t="s">
        <v>201</v>
      </c>
    </row>
    <row r="152" spans="2:65" s="12" customFormat="1">
      <c r="B152" s="150"/>
      <c r="D152" s="151" t="s">
        <v>211</v>
      </c>
      <c r="E152" s="152" t="s">
        <v>3</v>
      </c>
      <c r="F152" s="153" t="s">
        <v>304</v>
      </c>
      <c r="H152" s="152" t="s">
        <v>3</v>
      </c>
      <c r="I152" s="154"/>
      <c r="L152" s="150"/>
      <c r="M152" s="155"/>
      <c r="T152" s="156"/>
      <c r="AT152" s="152" t="s">
        <v>211</v>
      </c>
      <c r="AU152" s="152" t="s">
        <v>85</v>
      </c>
      <c r="AV152" s="12" t="s">
        <v>83</v>
      </c>
      <c r="AW152" s="12" t="s">
        <v>37</v>
      </c>
      <c r="AX152" s="12" t="s">
        <v>76</v>
      </c>
      <c r="AY152" s="152" t="s">
        <v>201</v>
      </c>
    </row>
    <row r="153" spans="2:65" s="13" customFormat="1">
      <c r="B153" s="157"/>
      <c r="D153" s="151" t="s">
        <v>211</v>
      </c>
      <c r="E153" s="158" t="s">
        <v>3</v>
      </c>
      <c r="F153" s="159" t="s">
        <v>1048</v>
      </c>
      <c r="H153" s="160">
        <v>43.5</v>
      </c>
      <c r="I153" s="161"/>
      <c r="L153" s="157"/>
      <c r="M153" s="162"/>
      <c r="T153" s="163"/>
      <c r="AT153" s="158" t="s">
        <v>211</v>
      </c>
      <c r="AU153" s="158" t="s">
        <v>85</v>
      </c>
      <c r="AV153" s="13" t="s">
        <v>85</v>
      </c>
      <c r="AW153" s="13" t="s">
        <v>37</v>
      </c>
      <c r="AX153" s="13" t="s">
        <v>76</v>
      </c>
      <c r="AY153" s="158" t="s">
        <v>201</v>
      </c>
    </row>
    <row r="154" spans="2:65" s="14" customFormat="1">
      <c r="B154" s="164"/>
      <c r="D154" s="151" t="s">
        <v>211</v>
      </c>
      <c r="E154" s="165" t="s">
        <v>3</v>
      </c>
      <c r="F154" s="166" t="s">
        <v>214</v>
      </c>
      <c r="H154" s="167">
        <v>43.5</v>
      </c>
      <c r="I154" s="168"/>
      <c r="L154" s="164"/>
      <c r="M154" s="169"/>
      <c r="T154" s="170"/>
      <c r="AT154" s="165" t="s">
        <v>211</v>
      </c>
      <c r="AU154" s="165" t="s">
        <v>85</v>
      </c>
      <c r="AV154" s="14" t="s">
        <v>207</v>
      </c>
      <c r="AW154" s="14" t="s">
        <v>37</v>
      </c>
      <c r="AX154" s="14" t="s">
        <v>83</v>
      </c>
      <c r="AY154" s="165" t="s">
        <v>201</v>
      </c>
    </row>
    <row r="155" spans="2:65" s="1" customFormat="1" ht="16.5" customHeight="1">
      <c r="B155" s="132"/>
      <c r="C155" s="178" t="s">
        <v>292</v>
      </c>
      <c r="D155" s="178" t="s">
        <v>272</v>
      </c>
      <c r="E155" s="179" t="s">
        <v>887</v>
      </c>
      <c r="F155" s="180" t="s">
        <v>888</v>
      </c>
      <c r="G155" s="181" t="s">
        <v>500</v>
      </c>
      <c r="H155" s="182">
        <v>43.935000000000002</v>
      </c>
      <c r="I155" s="183"/>
      <c r="J155" s="184">
        <f>ROUND(I155*H155,2)</f>
        <v>0</v>
      </c>
      <c r="K155" s="180" t="s">
        <v>206</v>
      </c>
      <c r="L155" s="185"/>
      <c r="M155" s="186" t="s">
        <v>3</v>
      </c>
      <c r="N155" s="187" t="s">
        <v>47</v>
      </c>
      <c r="P155" s="142">
        <f>O155*H155</f>
        <v>0</v>
      </c>
      <c r="Q155" s="142">
        <v>5.6120000000000003E-2</v>
      </c>
      <c r="R155" s="142">
        <f>Q155*H155</f>
        <v>2.4656322000000004</v>
      </c>
      <c r="S155" s="142">
        <v>0</v>
      </c>
      <c r="T155" s="143">
        <f>S155*H155</f>
        <v>0</v>
      </c>
      <c r="AR155" s="144" t="s">
        <v>271</v>
      </c>
      <c r="AT155" s="144" t="s">
        <v>272</v>
      </c>
      <c r="AU155" s="144" t="s">
        <v>85</v>
      </c>
      <c r="AY155" s="18" t="s">
        <v>201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83</v>
      </c>
      <c r="BK155" s="145">
        <f>ROUND(I155*H155,2)</f>
        <v>0</v>
      </c>
      <c r="BL155" s="18" t="s">
        <v>207</v>
      </c>
      <c r="BM155" s="144" t="s">
        <v>1049</v>
      </c>
    </row>
    <row r="156" spans="2:65" s="12" customFormat="1">
      <c r="B156" s="150"/>
      <c r="D156" s="151" t="s">
        <v>211</v>
      </c>
      <c r="E156" s="152" t="s">
        <v>3</v>
      </c>
      <c r="F156" s="153" t="s">
        <v>685</v>
      </c>
      <c r="H156" s="152" t="s">
        <v>3</v>
      </c>
      <c r="I156" s="154"/>
      <c r="L156" s="150"/>
      <c r="M156" s="155"/>
      <c r="T156" s="156"/>
      <c r="AT156" s="152" t="s">
        <v>211</v>
      </c>
      <c r="AU156" s="152" t="s">
        <v>85</v>
      </c>
      <c r="AV156" s="12" t="s">
        <v>83</v>
      </c>
      <c r="AW156" s="12" t="s">
        <v>37</v>
      </c>
      <c r="AX156" s="12" t="s">
        <v>76</v>
      </c>
      <c r="AY156" s="152" t="s">
        <v>201</v>
      </c>
    </row>
    <row r="157" spans="2:65" s="13" customFormat="1">
      <c r="B157" s="157"/>
      <c r="D157" s="151" t="s">
        <v>211</v>
      </c>
      <c r="E157" s="158" t="s">
        <v>3</v>
      </c>
      <c r="F157" s="159" t="s">
        <v>1050</v>
      </c>
      <c r="H157" s="160">
        <v>43.935000000000002</v>
      </c>
      <c r="I157" s="161"/>
      <c r="L157" s="157"/>
      <c r="M157" s="162"/>
      <c r="T157" s="163"/>
      <c r="AT157" s="158" t="s">
        <v>211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201</v>
      </c>
    </row>
    <row r="158" spans="2:65" s="14" customFormat="1">
      <c r="B158" s="164"/>
      <c r="D158" s="151" t="s">
        <v>211</v>
      </c>
      <c r="E158" s="165" t="s">
        <v>3</v>
      </c>
      <c r="F158" s="166" t="s">
        <v>214</v>
      </c>
      <c r="H158" s="167">
        <v>43.935000000000002</v>
      </c>
      <c r="I158" s="168"/>
      <c r="L158" s="164"/>
      <c r="M158" s="169"/>
      <c r="T158" s="170"/>
      <c r="AT158" s="165" t="s">
        <v>211</v>
      </c>
      <c r="AU158" s="165" t="s">
        <v>85</v>
      </c>
      <c r="AV158" s="14" t="s">
        <v>207</v>
      </c>
      <c r="AW158" s="14" t="s">
        <v>37</v>
      </c>
      <c r="AX158" s="14" t="s">
        <v>83</v>
      </c>
      <c r="AY158" s="165" t="s">
        <v>201</v>
      </c>
    </row>
    <row r="159" spans="2:65" s="1" customFormat="1" ht="16.5" customHeight="1">
      <c r="B159" s="132"/>
      <c r="C159" s="133" t="s">
        <v>298</v>
      </c>
      <c r="D159" s="133" t="s">
        <v>202</v>
      </c>
      <c r="E159" s="134" t="s">
        <v>695</v>
      </c>
      <c r="F159" s="135" t="s">
        <v>696</v>
      </c>
      <c r="G159" s="136" t="s">
        <v>217</v>
      </c>
      <c r="H159" s="137">
        <v>0.65300000000000002</v>
      </c>
      <c r="I159" s="138"/>
      <c r="J159" s="139">
        <f>ROUND(I159*H159,2)</f>
        <v>0</v>
      </c>
      <c r="K159" s="135" t="s">
        <v>206</v>
      </c>
      <c r="L159" s="33"/>
      <c r="M159" s="140" t="s">
        <v>3</v>
      </c>
      <c r="N159" s="141" t="s">
        <v>47</v>
      </c>
      <c r="P159" s="142">
        <f>O159*H159</f>
        <v>0</v>
      </c>
      <c r="Q159" s="142">
        <v>2.2563399999999998</v>
      </c>
      <c r="R159" s="142">
        <f>Q159*H159</f>
        <v>1.4733900199999999</v>
      </c>
      <c r="S159" s="142">
        <v>0</v>
      </c>
      <c r="T159" s="143">
        <f>S159*H159</f>
        <v>0</v>
      </c>
      <c r="AR159" s="144" t="s">
        <v>207</v>
      </c>
      <c r="AT159" s="144" t="s">
        <v>202</v>
      </c>
      <c r="AU159" s="144" t="s">
        <v>85</v>
      </c>
      <c r="AY159" s="18" t="s">
        <v>201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83</v>
      </c>
      <c r="BK159" s="145">
        <f>ROUND(I159*H159,2)</f>
        <v>0</v>
      </c>
      <c r="BL159" s="18" t="s">
        <v>207</v>
      </c>
      <c r="BM159" s="144" t="s">
        <v>1051</v>
      </c>
    </row>
    <row r="160" spans="2:65" s="1" customFormat="1">
      <c r="B160" s="33"/>
      <c r="D160" s="146" t="s">
        <v>209</v>
      </c>
      <c r="F160" s="147" t="s">
        <v>698</v>
      </c>
      <c r="I160" s="148"/>
      <c r="L160" s="33"/>
      <c r="M160" s="149"/>
      <c r="T160" s="53"/>
      <c r="AT160" s="18" t="s">
        <v>209</v>
      </c>
      <c r="AU160" s="18" t="s">
        <v>85</v>
      </c>
    </row>
    <row r="161" spans="2:65" s="12" customFormat="1">
      <c r="B161" s="150"/>
      <c r="D161" s="151" t="s">
        <v>211</v>
      </c>
      <c r="E161" s="152" t="s">
        <v>3</v>
      </c>
      <c r="F161" s="153" t="s">
        <v>699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2" customFormat="1">
      <c r="B162" s="150"/>
      <c r="D162" s="151" t="s">
        <v>211</v>
      </c>
      <c r="E162" s="152" t="s">
        <v>3</v>
      </c>
      <c r="F162" s="153" t="s">
        <v>304</v>
      </c>
      <c r="H162" s="152" t="s">
        <v>3</v>
      </c>
      <c r="I162" s="154"/>
      <c r="L162" s="150"/>
      <c r="M162" s="155"/>
      <c r="T162" s="156"/>
      <c r="AT162" s="152" t="s">
        <v>211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201</v>
      </c>
    </row>
    <row r="163" spans="2:65" s="12" customFormat="1">
      <c r="B163" s="150"/>
      <c r="D163" s="151" t="s">
        <v>211</v>
      </c>
      <c r="E163" s="152" t="s">
        <v>3</v>
      </c>
      <c r="F163" s="153" t="s">
        <v>892</v>
      </c>
      <c r="H163" s="152" t="s">
        <v>3</v>
      </c>
      <c r="I163" s="154"/>
      <c r="L163" s="150"/>
      <c r="M163" s="155"/>
      <c r="T163" s="156"/>
      <c r="AT163" s="152" t="s">
        <v>211</v>
      </c>
      <c r="AU163" s="152" t="s">
        <v>85</v>
      </c>
      <c r="AV163" s="12" t="s">
        <v>83</v>
      </c>
      <c r="AW163" s="12" t="s">
        <v>37</v>
      </c>
      <c r="AX163" s="12" t="s">
        <v>76</v>
      </c>
      <c r="AY163" s="152" t="s">
        <v>201</v>
      </c>
    </row>
    <row r="164" spans="2:65" s="13" customFormat="1">
      <c r="B164" s="157"/>
      <c r="D164" s="151" t="s">
        <v>211</v>
      </c>
      <c r="E164" s="158" t="s">
        <v>3</v>
      </c>
      <c r="F164" s="159" t="s">
        <v>1052</v>
      </c>
      <c r="H164" s="160">
        <v>0.65300000000000002</v>
      </c>
      <c r="I164" s="161"/>
      <c r="L164" s="157"/>
      <c r="M164" s="162"/>
      <c r="T164" s="163"/>
      <c r="AT164" s="158" t="s">
        <v>211</v>
      </c>
      <c r="AU164" s="158" t="s">
        <v>85</v>
      </c>
      <c r="AV164" s="13" t="s">
        <v>85</v>
      </c>
      <c r="AW164" s="13" t="s">
        <v>37</v>
      </c>
      <c r="AX164" s="13" t="s">
        <v>76</v>
      </c>
      <c r="AY164" s="158" t="s">
        <v>201</v>
      </c>
    </row>
    <row r="165" spans="2:65" s="14" customFormat="1">
      <c r="B165" s="164"/>
      <c r="D165" s="151" t="s">
        <v>211</v>
      </c>
      <c r="E165" s="165" t="s">
        <v>3</v>
      </c>
      <c r="F165" s="166" t="s">
        <v>214</v>
      </c>
      <c r="H165" s="167">
        <v>0.65300000000000002</v>
      </c>
      <c r="I165" s="168"/>
      <c r="L165" s="164"/>
      <c r="M165" s="169"/>
      <c r="T165" s="170"/>
      <c r="AT165" s="165" t="s">
        <v>211</v>
      </c>
      <c r="AU165" s="165" t="s">
        <v>85</v>
      </c>
      <c r="AV165" s="14" t="s">
        <v>207</v>
      </c>
      <c r="AW165" s="14" t="s">
        <v>37</v>
      </c>
      <c r="AX165" s="14" t="s">
        <v>83</v>
      </c>
      <c r="AY165" s="165" t="s">
        <v>201</v>
      </c>
    </row>
    <row r="166" spans="2:65" s="1" customFormat="1" ht="24.2" customHeight="1">
      <c r="B166" s="132"/>
      <c r="C166" s="133" t="s">
        <v>307</v>
      </c>
      <c r="D166" s="133" t="s">
        <v>202</v>
      </c>
      <c r="E166" s="134" t="s">
        <v>894</v>
      </c>
      <c r="F166" s="135" t="s">
        <v>895</v>
      </c>
      <c r="G166" s="136" t="s">
        <v>727</v>
      </c>
      <c r="H166" s="137">
        <v>2.1749999999999998</v>
      </c>
      <c r="I166" s="138"/>
      <c r="J166" s="139">
        <f>ROUND(I166*H166,2)</f>
        <v>0</v>
      </c>
      <c r="K166" s="135" t="s">
        <v>276</v>
      </c>
      <c r="L166" s="33"/>
      <c r="M166" s="140" t="s">
        <v>3</v>
      </c>
      <c r="N166" s="141" t="s">
        <v>47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728</v>
      </c>
      <c r="AT166" s="144" t="s">
        <v>202</v>
      </c>
      <c r="AU166" s="144" t="s">
        <v>85</v>
      </c>
      <c r="AY166" s="18" t="s">
        <v>201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8" t="s">
        <v>83</v>
      </c>
      <c r="BK166" s="145">
        <f>ROUND(I166*H166,2)</f>
        <v>0</v>
      </c>
      <c r="BL166" s="18" t="s">
        <v>728</v>
      </c>
      <c r="BM166" s="144" t="s">
        <v>1053</v>
      </c>
    </row>
    <row r="167" spans="2:65" s="1" customFormat="1" ht="19.5">
      <c r="B167" s="33"/>
      <c r="D167" s="151" t="s">
        <v>278</v>
      </c>
      <c r="F167" s="188" t="s">
        <v>399</v>
      </c>
      <c r="I167" s="148"/>
      <c r="L167" s="33"/>
      <c r="M167" s="149"/>
      <c r="T167" s="53"/>
      <c r="AT167" s="18" t="s">
        <v>278</v>
      </c>
      <c r="AU167" s="18" t="s">
        <v>85</v>
      </c>
    </row>
    <row r="168" spans="2:65" s="12" customFormat="1">
      <c r="B168" s="150"/>
      <c r="D168" s="151" t="s">
        <v>211</v>
      </c>
      <c r="E168" s="152" t="s">
        <v>3</v>
      </c>
      <c r="F168" s="153" t="s">
        <v>730</v>
      </c>
      <c r="H168" s="152" t="s">
        <v>3</v>
      </c>
      <c r="I168" s="154"/>
      <c r="L168" s="150"/>
      <c r="M168" s="155"/>
      <c r="T168" s="156"/>
      <c r="AT168" s="152" t="s">
        <v>211</v>
      </c>
      <c r="AU168" s="152" t="s">
        <v>85</v>
      </c>
      <c r="AV168" s="12" t="s">
        <v>83</v>
      </c>
      <c r="AW168" s="12" t="s">
        <v>37</v>
      </c>
      <c r="AX168" s="12" t="s">
        <v>76</v>
      </c>
      <c r="AY168" s="152" t="s">
        <v>201</v>
      </c>
    </row>
    <row r="169" spans="2:65" s="13" customFormat="1">
      <c r="B169" s="157"/>
      <c r="D169" s="151" t="s">
        <v>211</v>
      </c>
      <c r="E169" s="158" t="s">
        <v>3</v>
      </c>
      <c r="F169" s="159" t="s">
        <v>1054</v>
      </c>
      <c r="H169" s="160">
        <v>2.1749999999999998</v>
      </c>
      <c r="I169" s="161"/>
      <c r="L169" s="157"/>
      <c r="M169" s="162"/>
      <c r="T169" s="163"/>
      <c r="AT169" s="158" t="s">
        <v>211</v>
      </c>
      <c r="AU169" s="158" t="s">
        <v>85</v>
      </c>
      <c r="AV169" s="13" t="s">
        <v>85</v>
      </c>
      <c r="AW169" s="13" t="s">
        <v>37</v>
      </c>
      <c r="AX169" s="13" t="s">
        <v>76</v>
      </c>
      <c r="AY169" s="158" t="s">
        <v>201</v>
      </c>
    </row>
    <row r="170" spans="2:65" s="14" customFormat="1">
      <c r="B170" s="164"/>
      <c r="D170" s="151" t="s">
        <v>211</v>
      </c>
      <c r="E170" s="165" t="s">
        <v>3</v>
      </c>
      <c r="F170" s="166" t="s">
        <v>214</v>
      </c>
      <c r="H170" s="167">
        <v>2.1749999999999998</v>
      </c>
      <c r="I170" s="168"/>
      <c r="L170" s="164"/>
      <c r="M170" s="169"/>
      <c r="T170" s="170"/>
      <c r="AT170" s="165" t="s">
        <v>211</v>
      </c>
      <c r="AU170" s="165" t="s">
        <v>85</v>
      </c>
      <c r="AV170" s="14" t="s">
        <v>207</v>
      </c>
      <c r="AW170" s="14" t="s">
        <v>37</v>
      </c>
      <c r="AX170" s="14" t="s">
        <v>83</v>
      </c>
      <c r="AY170" s="165" t="s">
        <v>201</v>
      </c>
    </row>
    <row r="171" spans="2:65" s="11" customFormat="1" ht="22.9" customHeight="1">
      <c r="B171" s="120"/>
      <c r="D171" s="121" t="s">
        <v>75</v>
      </c>
      <c r="E171" s="130" t="s">
        <v>603</v>
      </c>
      <c r="F171" s="130" t="s">
        <v>604</v>
      </c>
      <c r="I171" s="123"/>
      <c r="J171" s="131">
        <f>BK171</f>
        <v>0</v>
      </c>
      <c r="L171" s="120"/>
      <c r="M171" s="125"/>
      <c r="P171" s="126">
        <f>SUM(P172:P173)</f>
        <v>0</v>
      </c>
      <c r="R171" s="126">
        <f>SUM(R172:R173)</f>
        <v>0</v>
      </c>
      <c r="T171" s="127">
        <f>SUM(T172:T173)</f>
        <v>0</v>
      </c>
      <c r="AR171" s="121" t="s">
        <v>83</v>
      </c>
      <c r="AT171" s="128" t="s">
        <v>75</v>
      </c>
      <c r="AU171" s="128" t="s">
        <v>83</v>
      </c>
      <c r="AY171" s="121" t="s">
        <v>201</v>
      </c>
      <c r="BK171" s="129">
        <f>SUM(BK172:BK173)</f>
        <v>0</v>
      </c>
    </row>
    <row r="172" spans="2:65" s="1" customFormat="1" ht="24.2" customHeight="1">
      <c r="B172" s="132"/>
      <c r="C172" s="133" t="s">
        <v>318</v>
      </c>
      <c r="D172" s="133" t="s">
        <v>202</v>
      </c>
      <c r="E172" s="134" t="s">
        <v>606</v>
      </c>
      <c r="F172" s="135" t="s">
        <v>607</v>
      </c>
      <c r="G172" s="136" t="s">
        <v>275</v>
      </c>
      <c r="H172" s="137">
        <v>468.31900000000002</v>
      </c>
      <c r="I172" s="138"/>
      <c r="J172" s="139">
        <f>ROUND(I172*H172,2)</f>
        <v>0</v>
      </c>
      <c r="K172" s="135" t="s">
        <v>206</v>
      </c>
      <c r="L172" s="33"/>
      <c r="M172" s="140" t="s">
        <v>3</v>
      </c>
      <c r="N172" s="141" t="s">
        <v>47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207</v>
      </c>
      <c r="AT172" s="144" t="s">
        <v>202</v>
      </c>
      <c r="AU172" s="144" t="s">
        <v>85</v>
      </c>
      <c r="AY172" s="18" t="s">
        <v>201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83</v>
      </c>
      <c r="BK172" s="145">
        <f>ROUND(I172*H172,2)</f>
        <v>0</v>
      </c>
      <c r="BL172" s="18" t="s">
        <v>207</v>
      </c>
      <c r="BM172" s="144" t="s">
        <v>1055</v>
      </c>
    </row>
    <row r="173" spans="2:65" s="1" customFormat="1">
      <c r="B173" s="33"/>
      <c r="D173" s="146" t="s">
        <v>209</v>
      </c>
      <c r="F173" s="147" t="s">
        <v>609</v>
      </c>
      <c r="I173" s="148"/>
      <c r="L173" s="33"/>
      <c r="M173" s="189"/>
      <c r="N173" s="190"/>
      <c r="O173" s="190"/>
      <c r="P173" s="190"/>
      <c r="Q173" s="190"/>
      <c r="R173" s="190"/>
      <c r="S173" s="190"/>
      <c r="T173" s="191"/>
      <c r="AT173" s="18" t="s">
        <v>209</v>
      </c>
      <c r="AU173" s="18" t="s">
        <v>85</v>
      </c>
    </row>
    <row r="174" spans="2:65" s="1" customFormat="1" ht="6.95" customHeight="1"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33"/>
    </row>
  </sheetData>
  <autoFilter ref="C89:K173" xr:uid="{00000000-0009-0000-0000-000006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0600-000000000000}"/>
    <hyperlink ref="F101" r:id="rId2" xr:uid="{00000000-0004-0000-0600-000001000000}"/>
    <hyperlink ref="F106" r:id="rId3" xr:uid="{00000000-0004-0000-0600-000002000000}"/>
    <hyperlink ref="F113" r:id="rId4" xr:uid="{00000000-0004-0000-0600-000003000000}"/>
    <hyperlink ref="F123" r:id="rId5" xr:uid="{00000000-0004-0000-0600-000004000000}"/>
    <hyperlink ref="F129" r:id="rId6" xr:uid="{00000000-0004-0000-0600-000005000000}"/>
    <hyperlink ref="F136" r:id="rId7" xr:uid="{00000000-0004-0000-0600-000006000000}"/>
    <hyperlink ref="F143" r:id="rId8" xr:uid="{00000000-0004-0000-0600-000007000000}"/>
    <hyperlink ref="F150" r:id="rId9" xr:uid="{00000000-0004-0000-0600-000008000000}"/>
    <hyperlink ref="F160" r:id="rId10" xr:uid="{00000000-0004-0000-0600-000009000000}"/>
    <hyperlink ref="F173" r:id="rId11" xr:uid="{00000000-0004-0000-0600-00000A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2"/>
  <headerFooter>
    <oddFooter>&amp;CStrana &amp;P z &amp;N</oddFooter>
  </headerFooter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118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1056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1057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ROUND(J96,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ROUND((SUM(BE96:BE190)),  2)</f>
        <v>0</v>
      </c>
      <c r="I37" s="94">
        <v>0.21</v>
      </c>
      <c r="J37" s="82">
        <f>ROUND(((SUM(BE96:BE190))*I37),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ROUND((SUM(BF96:BF190)),  2)</f>
        <v>0</v>
      </c>
      <c r="I38" s="94">
        <v>0.15</v>
      </c>
      <c r="J38" s="82">
        <f>ROUND(((SUM(BF96:BF190))*I38),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ROUND((SUM(BG96:BG190)),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ROUND((SUM(BH96:BH190)),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ROUND((SUM(BI96:BI190)),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1056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120.1 - Parkoviště - nestmelené vrstvy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J96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J97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J98</f>
        <v>0</v>
      </c>
      <c r="L69" s="108"/>
    </row>
    <row r="70" spans="2:47" s="9" customFormat="1" ht="19.899999999999999" customHeight="1">
      <c r="B70" s="108"/>
      <c r="D70" s="109" t="s">
        <v>181</v>
      </c>
      <c r="E70" s="110"/>
      <c r="F70" s="110"/>
      <c r="G70" s="110"/>
      <c r="H70" s="110"/>
      <c r="I70" s="110"/>
      <c r="J70" s="111">
        <f>J152</f>
        <v>0</v>
      </c>
      <c r="L70" s="108"/>
    </row>
    <row r="71" spans="2:47" s="9" customFormat="1" ht="19.899999999999999" customHeight="1">
      <c r="B71" s="108"/>
      <c r="D71" s="109" t="s">
        <v>184</v>
      </c>
      <c r="E71" s="110"/>
      <c r="F71" s="110"/>
      <c r="G71" s="110"/>
      <c r="H71" s="110"/>
      <c r="I71" s="110"/>
      <c r="J71" s="111">
        <f>J172</f>
        <v>0</v>
      </c>
      <c r="L71" s="108"/>
    </row>
    <row r="72" spans="2:47" s="9" customFormat="1" ht="19.899999999999999" customHeight="1">
      <c r="B72" s="108"/>
      <c r="D72" s="109" t="s">
        <v>185</v>
      </c>
      <c r="E72" s="110"/>
      <c r="F72" s="110"/>
      <c r="G72" s="110"/>
      <c r="H72" s="110"/>
      <c r="I72" s="110"/>
      <c r="J72" s="111">
        <f>J188</f>
        <v>0</v>
      </c>
      <c r="L72" s="108"/>
    </row>
    <row r="73" spans="2:47" s="1" customFormat="1" ht="21.75" customHeight="1">
      <c r="B73" s="33"/>
      <c r="L73" s="33"/>
    </row>
    <row r="74" spans="2:47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47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47" s="1" customFormat="1" ht="24.95" customHeight="1">
      <c r="B79" s="33"/>
      <c r="C79" s="22" t="s">
        <v>186</v>
      </c>
      <c r="L79" s="33"/>
    </row>
    <row r="80" spans="2:47" s="1" customFormat="1" ht="6.95" customHeight="1">
      <c r="B80" s="33"/>
      <c r="L80" s="33"/>
    </row>
    <row r="81" spans="2:63" s="1" customFormat="1" ht="12" customHeight="1">
      <c r="B81" s="33"/>
      <c r="C81" s="28" t="s">
        <v>17</v>
      </c>
      <c r="L81" s="33"/>
    </row>
    <row r="82" spans="2:63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3" ht="12" customHeight="1">
      <c r="B83" s="21"/>
      <c r="C83" s="28" t="s">
        <v>169</v>
      </c>
      <c r="L83" s="21"/>
    </row>
    <row r="84" spans="2:63" ht="16.5" customHeight="1">
      <c r="B84" s="21"/>
      <c r="E84" s="323" t="s">
        <v>170</v>
      </c>
      <c r="F84" s="288"/>
      <c r="G84" s="288"/>
      <c r="H84" s="288"/>
      <c r="L84" s="21"/>
    </row>
    <row r="85" spans="2:63" ht="12" customHeight="1">
      <c r="B85" s="21"/>
      <c r="C85" s="28" t="s">
        <v>171</v>
      </c>
      <c r="L85" s="21"/>
    </row>
    <row r="86" spans="2:63" s="1" customFormat="1" ht="16.5" customHeight="1">
      <c r="B86" s="33"/>
      <c r="E86" s="307" t="s">
        <v>1056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173</v>
      </c>
      <c r="L87" s="33"/>
    </row>
    <row r="88" spans="2:63" s="1" customFormat="1" ht="16.5" customHeight="1">
      <c r="B88" s="33"/>
      <c r="E88" s="319" t="str">
        <f>E13</f>
        <v>120.1 - Parkoviště - nestmelené vrstvy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F16</f>
        <v>k.ú. Hanušovice</v>
      </c>
      <c r="I90" s="28" t="s">
        <v>23</v>
      </c>
      <c r="J90" s="50" t="str">
        <f>IF(J16="","",J16)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E19</f>
        <v>Město Hanušovice</v>
      </c>
      <c r="I92" s="28" t="s">
        <v>33</v>
      </c>
      <c r="J92" s="31" t="str">
        <f>E25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IF(E22="","",E22)</f>
        <v>Vyplň údaj</v>
      </c>
      <c r="I93" s="28" t="s">
        <v>38</v>
      </c>
      <c r="J93" s="31" t="str">
        <f>E28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</f>
        <v>0</v>
      </c>
      <c r="Q96" s="51"/>
      <c r="R96" s="117">
        <f>R97</f>
        <v>2966.655863</v>
      </c>
      <c r="S96" s="51"/>
      <c r="T96" s="118">
        <f>T97</f>
        <v>0</v>
      </c>
      <c r="AT96" s="18" t="s">
        <v>75</v>
      </c>
      <c r="AU96" s="18" t="s">
        <v>178</v>
      </c>
      <c r="BK96" s="119">
        <f>BK97</f>
        <v>0</v>
      </c>
    </row>
    <row r="97" spans="2:65" s="11" customFormat="1" ht="25.9" customHeight="1">
      <c r="B97" s="120"/>
      <c r="D97" s="121" t="s">
        <v>75</v>
      </c>
      <c r="E97" s="122" t="s">
        <v>199</v>
      </c>
      <c r="F97" s="122" t="s">
        <v>200</v>
      </c>
      <c r="I97" s="123"/>
      <c r="J97" s="124">
        <f>BK97</f>
        <v>0</v>
      </c>
      <c r="L97" s="120"/>
      <c r="M97" s="125"/>
      <c r="P97" s="126">
        <f>P98+P152+P172+P188</f>
        <v>0</v>
      </c>
      <c r="R97" s="126">
        <f>R98+R152+R172+R188</f>
        <v>2966.655863</v>
      </c>
      <c r="T97" s="127">
        <f>T98+T152+T172+T188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BK98+BK152+BK172+BK188</f>
        <v>0</v>
      </c>
    </row>
    <row r="98" spans="2:65" s="11" customFormat="1" ht="22.9" customHeight="1">
      <c r="B98" s="120"/>
      <c r="D98" s="121" t="s">
        <v>75</v>
      </c>
      <c r="E98" s="130" t="s">
        <v>83</v>
      </c>
      <c r="F98" s="130" t="s">
        <v>157</v>
      </c>
      <c r="I98" s="123"/>
      <c r="J98" s="131">
        <f>BK98</f>
        <v>0</v>
      </c>
      <c r="L98" s="120"/>
      <c r="M98" s="125"/>
      <c r="P98" s="126">
        <f>SUM(P99:P151)</f>
        <v>0</v>
      </c>
      <c r="R98" s="126">
        <f>SUM(R99:R151)</f>
        <v>1614.5989999999999</v>
      </c>
      <c r="T98" s="127">
        <f>SUM(T99:T151)</f>
        <v>0</v>
      </c>
      <c r="AR98" s="121" t="s">
        <v>83</v>
      </c>
      <c r="AT98" s="128" t="s">
        <v>75</v>
      </c>
      <c r="AU98" s="128" t="s">
        <v>83</v>
      </c>
      <c r="AY98" s="121" t="s">
        <v>201</v>
      </c>
      <c r="BK98" s="129">
        <f>SUM(BK99:BK151)</f>
        <v>0</v>
      </c>
    </row>
    <row r="99" spans="2:65" s="1" customFormat="1" ht="24.2" customHeight="1">
      <c r="B99" s="132"/>
      <c r="C99" s="133" t="s">
        <v>83</v>
      </c>
      <c r="D99" s="133" t="s">
        <v>202</v>
      </c>
      <c r="E99" s="134" t="s">
        <v>752</v>
      </c>
      <c r="F99" s="135" t="s">
        <v>753</v>
      </c>
      <c r="G99" s="136" t="s">
        <v>217</v>
      </c>
      <c r="H99" s="137">
        <v>227.857</v>
      </c>
      <c r="I99" s="138"/>
      <c r="J99" s="139">
        <f>ROUND(I99*H99,2)</f>
        <v>0</v>
      </c>
      <c r="K99" s="135" t="s">
        <v>206</v>
      </c>
      <c r="L99" s="33"/>
      <c r="M99" s="140" t="s">
        <v>3</v>
      </c>
      <c r="N99" s="141" t="s">
        <v>47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207</v>
      </c>
      <c r="AT99" s="144" t="s">
        <v>202</v>
      </c>
      <c r="AU99" s="144" t="s">
        <v>85</v>
      </c>
      <c r="AY99" s="18" t="s">
        <v>201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207</v>
      </c>
      <c r="BM99" s="144" t="s">
        <v>1058</v>
      </c>
    </row>
    <row r="100" spans="2:65" s="1" customFormat="1">
      <c r="B100" s="33"/>
      <c r="D100" s="146" t="s">
        <v>209</v>
      </c>
      <c r="F100" s="147" t="s">
        <v>755</v>
      </c>
      <c r="I100" s="148"/>
      <c r="L100" s="33"/>
      <c r="M100" s="149"/>
      <c r="T100" s="53"/>
      <c r="AT100" s="18" t="s">
        <v>209</v>
      </c>
      <c r="AU100" s="18" t="s">
        <v>85</v>
      </c>
    </row>
    <row r="101" spans="2:65" s="12" customFormat="1">
      <c r="B101" s="150"/>
      <c r="D101" s="151" t="s">
        <v>211</v>
      </c>
      <c r="E101" s="152" t="s">
        <v>3</v>
      </c>
      <c r="F101" s="153" t="s">
        <v>1059</v>
      </c>
      <c r="H101" s="152" t="s">
        <v>3</v>
      </c>
      <c r="I101" s="154"/>
      <c r="L101" s="150"/>
      <c r="M101" s="155"/>
      <c r="T101" s="156"/>
      <c r="AT101" s="152" t="s">
        <v>211</v>
      </c>
      <c r="AU101" s="152" t="s">
        <v>85</v>
      </c>
      <c r="AV101" s="12" t="s">
        <v>83</v>
      </c>
      <c r="AW101" s="12" t="s">
        <v>37</v>
      </c>
      <c r="AX101" s="12" t="s">
        <v>76</v>
      </c>
      <c r="AY101" s="152" t="s">
        <v>201</v>
      </c>
    </row>
    <row r="102" spans="2:65" s="12" customFormat="1">
      <c r="B102" s="150"/>
      <c r="D102" s="151" t="s">
        <v>211</v>
      </c>
      <c r="E102" s="152" t="s">
        <v>3</v>
      </c>
      <c r="F102" s="153" t="s">
        <v>221</v>
      </c>
      <c r="H102" s="152" t="s">
        <v>3</v>
      </c>
      <c r="I102" s="154"/>
      <c r="L102" s="150"/>
      <c r="M102" s="155"/>
      <c r="T102" s="156"/>
      <c r="AT102" s="152" t="s">
        <v>211</v>
      </c>
      <c r="AU102" s="152" t="s">
        <v>85</v>
      </c>
      <c r="AV102" s="12" t="s">
        <v>83</v>
      </c>
      <c r="AW102" s="12" t="s">
        <v>37</v>
      </c>
      <c r="AX102" s="12" t="s">
        <v>76</v>
      </c>
      <c r="AY102" s="152" t="s">
        <v>201</v>
      </c>
    </row>
    <row r="103" spans="2:65" s="13" customFormat="1">
      <c r="B103" s="157"/>
      <c r="D103" s="151" t="s">
        <v>211</v>
      </c>
      <c r="E103" s="158" t="s">
        <v>3</v>
      </c>
      <c r="F103" s="159" t="s">
        <v>1060</v>
      </c>
      <c r="H103" s="160">
        <v>39.9</v>
      </c>
      <c r="I103" s="161"/>
      <c r="L103" s="157"/>
      <c r="M103" s="162"/>
      <c r="T103" s="163"/>
      <c r="AT103" s="158" t="s">
        <v>211</v>
      </c>
      <c r="AU103" s="158" t="s">
        <v>85</v>
      </c>
      <c r="AV103" s="13" t="s">
        <v>85</v>
      </c>
      <c r="AW103" s="13" t="s">
        <v>37</v>
      </c>
      <c r="AX103" s="13" t="s">
        <v>76</v>
      </c>
      <c r="AY103" s="158" t="s">
        <v>201</v>
      </c>
    </row>
    <row r="104" spans="2:65" s="13" customFormat="1">
      <c r="B104" s="157"/>
      <c r="D104" s="151" t="s">
        <v>211</v>
      </c>
      <c r="E104" s="158" t="s">
        <v>3</v>
      </c>
      <c r="F104" s="159" t="s">
        <v>1061</v>
      </c>
      <c r="H104" s="160">
        <v>28.2</v>
      </c>
      <c r="I104" s="161"/>
      <c r="L104" s="157"/>
      <c r="M104" s="162"/>
      <c r="T104" s="163"/>
      <c r="AT104" s="158" t="s">
        <v>211</v>
      </c>
      <c r="AU104" s="158" t="s">
        <v>85</v>
      </c>
      <c r="AV104" s="13" t="s">
        <v>85</v>
      </c>
      <c r="AW104" s="13" t="s">
        <v>37</v>
      </c>
      <c r="AX104" s="13" t="s">
        <v>76</v>
      </c>
      <c r="AY104" s="158" t="s">
        <v>201</v>
      </c>
    </row>
    <row r="105" spans="2:65" s="13" customFormat="1">
      <c r="B105" s="157"/>
      <c r="D105" s="151" t="s">
        <v>211</v>
      </c>
      <c r="E105" s="158" t="s">
        <v>3</v>
      </c>
      <c r="F105" s="159" t="s">
        <v>1062</v>
      </c>
      <c r="H105" s="160">
        <v>26.25</v>
      </c>
      <c r="I105" s="161"/>
      <c r="L105" s="157"/>
      <c r="M105" s="162"/>
      <c r="T105" s="163"/>
      <c r="AT105" s="158" t="s">
        <v>211</v>
      </c>
      <c r="AU105" s="158" t="s">
        <v>85</v>
      </c>
      <c r="AV105" s="13" t="s">
        <v>85</v>
      </c>
      <c r="AW105" s="13" t="s">
        <v>37</v>
      </c>
      <c r="AX105" s="13" t="s">
        <v>76</v>
      </c>
      <c r="AY105" s="158" t="s">
        <v>201</v>
      </c>
    </row>
    <row r="106" spans="2:65" s="13" customFormat="1">
      <c r="B106" s="157"/>
      <c r="D106" s="151" t="s">
        <v>211</v>
      </c>
      <c r="E106" s="158" t="s">
        <v>3</v>
      </c>
      <c r="F106" s="159" t="s">
        <v>1063</v>
      </c>
      <c r="H106" s="160">
        <v>32.299999999999997</v>
      </c>
      <c r="I106" s="161"/>
      <c r="L106" s="157"/>
      <c r="M106" s="162"/>
      <c r="T106" s="163"/>
      <c r="AT106" s="158" t="s">
        <v>211</v>
      </c>
      <c r="AU106" s="158" t="s">
        <v>85</v>
      </c>
      <c r="AV106" s="13" t="s">
        <v>85</v>
      </c>
      <c r="AW106" s="13" t="s">
        <v>37</v>
      </c>
      <c r="AX106" s="13" t="s">
        <v>76</v>
      </c>
      <c r="AY106" s="158" t="s">
        <v>201</v>
      </c>
    </row>
    <row r="107" spans="2:65" s="13" customFormat="1">
      <c r="B107" s="157"/>
      <c r="D107" s="151" t="s">
        <v>211</v>
      </c>
      <c r="E107" s="158" t="s">
        <v>3</v>
      </c>
      <c r="F107" s="159" t="s">
        <v>1064</v>
      </c>
      <c r="H107" s="160">
        <v>77.400000000000006</v>
      </c>
      <c r="I107" s="161"/>
      <c r="L107" s="157"/>
      <c r="M107" s="162"/>
      <c r="T107" s="163"/>
      <c r="AT107" s="158" t="s">
        <v>211</v>
      </c>
      <c r="AU107" s="158" t="s">
        <v>85</v>
      </c>
      <c r="AV107" s="13" t="s">
        <v>85</v>
      </c>
      <c r="AW107" s="13" t="s">
        <v>37</v>
      </c>
      <c r="AX107" s="13" t="s">
        <v>76</v>
      </c>
      <c r="AY107" s="158" t="s">
        <v>201</v>
      </c>
    </row>
    <row r="108" spans="2:65" s="13" customFormat="1">
      <c r="B108" s="157"/>
      <c r="D108" s="151" t="s">
        <v>211</v>
      </c>
      <c r="E108" s="158" t="s">
        <v>3</v>
      </c>
      <c r="F108" s="159" t="s">
        <v>1065</v>
      </c>
      <c r="H108" s="160">
        <v>14.8</v>
      </c>
      <c r="I108" s="161"/>
      <c r="L108" s="157"/>
      <c r="M108" s="162"/>
      <c r="T108" s="163"/>
      <c r="AT108" s="158" t="s">
        <v>211</v>
      </c>
      <c r="AU108" s="158" t="s">
        <v>85</v>
      </c>
      <c r="AV108" s="13" t="s">
        <v>85</v>
      </c>
      <c r="AW108" s="13" t="s">
        <v>37</v>
      </c>
      <c r="AX108" s="13" t="s">
        <v>76</v>
      </c>
      <c r="AY108" s="158" t="s">
        <v>201</v>
      </c>
    </row>
    <row r="109" spans="2:65" s="13" customFormat="1">
      <c r="B109" s="157"/>
      <c r="D109" s="151" t="s">
        <v>211</v>
      </c>
      <c r="E109" s="158" t="s">
        <v>3</v>
      </c>
      <c r="F109" s="159" t="s">
        <v>1066</v>
      </c>
      <c r="H109" s="160">
        <v>21</v>
      </c>
      <c r="I109" s="161"/>
      <c r="L109" s="157"/>
      <c r="M109" s="162"/>
      <c r="T109" s="163"/>
      <c r="AT109" s="158" t="s">
        <v>211</v>
      </c>
      <c r="AU109" s="158" t="s">
        <v>85</v>
      </c>
      <c r="AV109" s="13" t="s">
        <v>85</v>
      </c>
      <c r="AW109" s="13" t="s">
        <v>37</v>
      </c>
      <c r="AX109" s="13" t="s">
        <v>76</v>
      </c>
      <c r="AY109" s="158" t="s">
        <v>201</v>
      </c>
    </row>
    <row r="110" spans="2:65" s="15" customFormat="1">
      <c r="B110" s="171"/>
      <c r="D110" s="151" t="s">
        <v>211</v>
      </c>
      <c r="E110" s="172" t="s">
        <v>3</v>
      </c>
      <c r="F110" s="173" t="s">
        <v>230</v>
      </c>
      <c r="H110" s="174">
        <v>239.85</v>
      </c>
      <c r="I110" s="175"/>
      <c r="L110" s="171"/>
      <c r="M110" s="176"/>
      <c r="T110" s="177"/>
      <c r="AT110" s="172" t="s">
        <v>211</v>
      </c>
      <c r="AU110" s="172" t="s">
        <v>85</v>
      </c>
      <c r="AV110" s="15" t="s">
        <v>93</v>
      </c>
      <c r="AW110" s="15" t="s">
        <v>37</v>
      </c>
      <c r="AX110" s="15" t="s">
        <v>76</v>
      </c>
      <c r="AY110" s="172" t="s">
        <v>201</v>
      </c>
    </row>
    <row r="111" spans="2:65" s="12" customFormat="1">
      <c r="B111" s="150"/>
      <c r="D111" s="151" t="s">
        <v>211</v>
      </c>
      <c r="E111" s="152" t="s">
        <v>3</v>
      </c>
      <c r="F111" s="153" t="s">
        <v>231</v>
      </c>
      <c r="H111" s="152" t="s">
        <v>3</v>
      </c>
      <c r="I111" s="154"/>
      <c r="L111" s="150"/>
      <c r="M111" s="155"/>
      <c r="T111" s="156"/>
      <c r="AT111" s="152" t="s">
        <v>211</v>
      </c>
      <c r="AU111" s="152" t="s">
        <v>85</v>
      </c>
      <c r="AV111" s="12" t="s">
        <v>83</v>
      </c>
      <c r="AW111" s="12" t="s">
        <v>37</v>
      </c>
      <c r="AX111" s="12" t="s">
        <v>76</v>
      </c>
      <c r="AY111" s="152" t="s">
        <v>201</v>
      </c>
    </row>
    <row r="112" spans="2:65" s="13" customFormat="1">
      <c r="B112" s="157"/>
      <c r="D112" s="151" t="s">
        <v>211</v>
      </c>
      <c r="E112" s="158" t="s">
        <v>3</v>
      </c>
      <c r="F112" s="159" t="s">
        <v>1067</v>
      </c>
      <c r="H112" s="160">
        <v>-11.993</v>
      </c>
      <c r="I112" s="161"/>
      <c r="L112" s="157"/>
      <c r="M112" s="162"/>
      <c r="T112" s="163"/>
      <c r="AT112" s="158" t="s">
        <v>211</v>
      </c>
      <c r="AU112" s="158" t="s">
        <v>85</v>
      </c>
      <c r="AV112" s="13" t="s">
        <v>85</v>
      </c>
      <c r="AW112" s="13" t="s">
        <v>37</v>
      </c>
      <c r="AX112" s="13" t="s">
        <v>76</v>
      </c>
      <c r="AY112" s="158" t="s">
        <v>201</v>
      </c>
    </row>
    <row r="113" spans="2:65" s="15" customFormat="1">
      <c r="B113" s="171"/>
      <c r="D113" s="151" t="s">
        <v>211</v>
      </c>
      <c r="E113" s="172" t="s">
        <v>3</v>
      </c>
      <c r="F113" s="173" t="s">
        <v>230</v>
      </c>
      <c r="H113" s="174">
        <v>-11.993</v>
      </c>
      <c r="I113" s="175"/>
      <c r="L113" s="171"/>
      <c r="M113" s="176"/>
      <c r="T113" s="177"/>
      <c r="AT113" s="172" t="s">
        <v>211</v>
      </c>
      <c r="AU113" s="172" t="s">
        <v>85</v>
      </c>
      <c r="AV113" s="15" t="s">
        <v>93</v>
      </c>
      <c r="AW113" s="15" t="s">
        <v>37</v>
      </c>
      <c r="AX113" s="15" t="s">
        <v>76</v>
      </c>
      <c r="AY113" s="172" t="s">
        <v>201</v>
      </c>
    </row>
    <row r="114" spans="2:65" s="14" customFormat="1">
      <c r="B114" s="164"/>
      <c r="D114" s="151" t="s">
        <v>211</v>
      </c>
      <c r="E114" s="165" t="s">
        <v>3</v>
      </c>
      <c r="F114" s="166" t="s">
        <v>214</v>
      </c>
      <c r="H114" s="167">
        <v>227.857</v>
      </c>
      <c r="I114" s="168"/>
      <c r="L114" s="164"/>
      <c r="M114" s="169"/>
      <c r="T114" s="170"/>
      <c r="AT114" s="165" t="s">
        <v>211</v>
      </c>
      <c r="AU114" s="165" t="s">
        <v>85</v>
      </c>
      <c r="AV114" s="14" t="s">
        <v>207</v>
      </c>
      <c r="AW114" s="14" t="s">
        <v>37</v>
      </c>
      <c r="AX114" s="14" t="s">
        <v>83</v>
      </c>
      <c r="AY114" s="165" t="s">
        <v>201</v>
      </c>
    </row>
    <row r="115" spans="2:65" s="1" customFormat="1" ht="33" customHeight="1">
      <c r="B115" s="132"/>
      <c r="C115" s="133" t="s">
        <v>85</v>
      </c>
      <c r="D115" s="133" t="s">
        <v>202</v>
      </c>
      <c r="E115" s="134" t="s">
        <v>233</v>
      </c>
      <c r="F115" s="135" t="s">
        <v>234</v>
      </c>
      <c r="G115" s="136" t="s">
        <v>217</v>
      </c>
      <c r="H115" s="137">
        <v>11.993</v>
      </c>
      <c r="I115" s="138"/>
      <c r="J115" s="139">
        <f>ROUND(I115*H115,2)</f>
        <v>0</v>
      </c>
      <c r="K115" s="135" t="s">
        <v>206</v>
      </c>
      <c r="L115" s="33"/>
      <c r="M115" s="140" t="s">
        <v>3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207</v>
      </c>
      <c r="AT115" s="144" t="s">
        <v>202</v>
      </c>
      <c r="AU115" s="144" t="s">
        <v>85</v>
      </c>
      <c r="AY115" s="18" t="s">
        <v>201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207</v>
      </c>
      <c r="BM115" s="144" t="s">
        <v>1068</v>
      </c>
    </row>
    <row r="116" spans="2:65" s="1" customFormat="1">
      <c r="B116" s="33"/>
      <c r="D116" s="146" t="s">
        <v>209</v>
      </c>
      <c r="F116" s="147" t="s">
        <v>236</v>
      </c>
      <c r="I116" s="148"/>
      <c r="L116" s="33"/>
      <c r="M116" s="149"/>
      <c r="T116" s="53"/>
      <c r="AT116" s="18" t="s">
        <v>209</v>
      </c>
      <c r="AU116" s="18" t="s">
        <v>85</v>
      </c>
    </row>
    <row r="117" spans="2:65" s="12" customFormat="1">
      <c r="B117" s="150"/>
      <c r="D117" s="151" t="s">
        <v>211</v>
      </c>
      <c r="E117" s="152" t="s">
        <v>3</v>
      </c>
      <c r="F117" s="153" t="s">
        <v>237</v>
      </c>
      <c r="H117" s="152" t="s">
        <v>3</v>
      </c>
      <c r="I117" s="154"/>
      <c r="L117" s="150"/>
      <c r="M117" s="155"/>
      <c r="T117" s="156"/>
      <c r="AT117" s="152" t="s">
        <v>211</v>
      </c>
      <c r="AU117" s="152" t="s">
        <v>85</v>
      </c>
      <c r="AV117" s="12" t="s">
        <v>83</v>
      </c>
      <c r="AW117" s="12" t="s">
        <v>37</v>
      </c>
      <c r="AX117" s="12" t="s">
        <v>76</v>
      </c>
      <c r="AY117" s="152" t="s">
        <v>201</v>
      </c>
    </row>
    <row r="118" spans="2:65" s="12" customFormat="1">
      <c r="B118" s="150"/>
      <c r="D118" s="151" t="s">
        <v>211</v>
      </c>
      <c r="E118" s="152" t="s">
        <v>3</v>
      </c>
      <c r="F118" s="153" t="s">
        <v>238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3" customFormat="1">
      <c r="B119" s="157"/>
      <c r="D119" s="151" t="s">
        <v>211</v>
      </c>
      <c r="E119" s="158" t="s">
        <v>3</v>
      </c>
      <c r="F119" s="159" t="s">
        <v>1069</v>
      </c>
      <c r="H119" s="160">
        <v>11.993</v>
      </c>
      <c r="I119" s="161"/>
      <c r="L119" s="157"/>
      <c r="M119" s="162"/>
      <c r="T119" s="163"/>
      <c r="AT119" s="158" t="s">
        <v>211</v>
      </c>
      <c r="AU119" s="158" t="s">
        <v>85</v>
      </c>
      <c r="AV119" s="13" t="s">
        <v>85</v>
      </c>
      <c r="AW119" s="13" t="s">
        <v>37</v>
      </c>
      <c r="AX119" s="13" t="s">
        <v>76</v>
      </c>
      <c r="AY119" s="158" t="s">
        <v>201</v>
      </c>
    </row>
    <row r="120" spans="2:65" s="14" customFormat="1">
      <c r="B120" s="164"/>
      <c r="D120" s="151" t="s">
        <v>211</v>
      </c>
      <c r="E120" s="165" t="s">
        <v>3</v>
      </c>
      <c r="F120" s="166" t="s">
        <v>214</v>
      </c>
      <c r="H120" s="167">
        <v>11.993</v>
      </c>
      <c r="I120" s="168"/>
      <c r="L120" s="164"/>
      <c r="M120" s="169"/>
      <c r="T120" s="170"/>
      <c r="AT120" s="165" t="s">
        <v>211</v>
      </c>
      <c r="AU120" s="165" t="s">
        <v>85</v>
      </c>
      <c r="AV120" s="14" t="s">
        <v>207</v>
      </c>
      <c r="AW120" s="14" t="s">
        <v>37</v>
      </c>
      <c r="AX120" s="14" t="s">
        <v>83</v>
      </c>
      <c r="AY120" s="165" t="s">
        <v>201</v>
      </c>
    </row>
    <row r="121" spans="2:65" s="1" customFormat="1" ht="37.9" customHeight="1">
      <c r="B121" s="132"/>
      <c r="C121" s="133" t="s">
        <v>93</v>
      </c>
      <c r="D121" s="133" t="s">
        <v>202</v>
      </c>
      <c r="E121" s="134" t="s">
        <v>248</v>
      </c>
      <c r="F121" s="135" t="s">
        <v>249</v>
      </c>
      <c r="G121" s="136" t="s">
        <v>217</v>
      </c>
      <c r="H121" s="137">
        <v>227.857</v>
      </c>
      <c r="I121" s="138"/>
      <c r="J121" s="139">
        <f>ROUND(I121*H121,2)</f>
        <v>0</v>
      </c>
      <c r="K121" s="135" t="s">
        <v>206</v>
      </c>
      <c r="L121" s="33"/>
      <c r="M121" s="140" t="s">
        <v>3</v>
      </c>
      <c r="N121" s="141" t="s">
        <v>47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207</v>
      </c>
      <c r="AT121" s="144" t="s">
        <v>202</v>
      </c>
      <c r="AU121" s="144" t="s">
        <v>85</v>
      </c>
      <c r="AY121" s="18" t="s">
        <v>201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83</v>
      </c>
      <c r="BK121" s="145">
        <f>ROUND(I121*H121,2)</f>
        <v>0</v>
      </c>
      <c r="BL121" s="18" t="s">
        <v>207</v>
      </c>
      <c r="BM121" s="144" t="s">
        <v>1070</v>
      </c>
    </row>
    <row r="122" spans="2:65" s="1" customFormat="1">
      <c r="B122" s="33"/>
      <c r="D122" s="146" t="s">
        <v>209</v>
      </c>
      <c r="F122" s="147" t="s">
        <v>251</v>
      </c>
      <c r="I122" s="148"/>
      <c r="L122" s="33"/>
      <c r="M122" s="149"/>
      <c r="T122" s="53"/>
      <c r="AT122" s="18" t="s">
        <v>209</v>
      </c>
      <c r="AU122" s="18" t="s">
        <v>85</v>
      </c>
    </row>
    <row r="123" spans="2:65" s="12" customFormat="1">
      <c r="B123" s="150"/>
      <c r="D123" s="151" t="s">
        <v>211</v>
      </c>
      <c r="E123" s="152" t="s">
        <v>3</v>
      </c>
      <c r="F123" s="153" t="s">
        <v>252</v>
      </c>
      <c r="H123" s="152" t="s">
        <v>3</v>
      </c>
      <c r="I123" s="154"/>
      <c r="L123" s="150"/>
      <c r="M123" s="155"/>
      <c r="T123" s="156"/>
      <c r="AT123" s="152" t="s">
        <v>211</v>
      </c>
      <c r="AU123" s="152" t="s">
        <v>85</v>
      </c>
      <c r="AV123" s="12" t="s">
        <v>83</v>
      </c>
      <c r="AW123" s="12" t="s">
        <v>37</v>
      </c>
      <c r="AX123" s="12" t="s">
        <v>76</v>
      </c>
      <c r="AY123" s="152" t="s">
        <v>201</v>
      </c>
    </row>
    <row r="124" spans="2:65" s="12" customFormat="1">
      <c r="B124" s="150"/>
      <c r="D124" s="151" t="s">
        <v>211</v>
      </c>
      <c r="E124" s="152" t="s">
        <v>3</v>
      </c>
      <c r="F124" s="153" t="s">
        <v>253</v>
      </c>
      <c r="H124" s="152" t="s">
        <v>3</v>
      </c>
      <c r="I124" s="154"/>
      <c r="L124" s="150"/>
      <c r="M124" s="155"/>
      <c r="T124" s="156"/>
      <c r="AT124" s="152" t="s">
        <v>211</v>
      </c>
      <c r="AU124" s="152" t="s">
        <v>85</v>
      </c>
      <c r="AV124" s="12" t="s">
        <v>83</v>
      </c>
      <c r="AW124" s="12" t="s">
        <v>37</v>
      </c>
      <c r="AX124" s="12" t="s">
        <v>76</v>
      </c>
      <c r="AY124" s="152" t="s">
        <v>201</v>
      </c>
    </row>
    <row r="125" spans="2:65" s="13" customFormat="1">
      <c r="B125" s="157"/>
      <c r="D125" s="151" t="s">
        <v>211</v>
      </c>
      <c r="E125" s="158" t="s">
        <v>3</v>
      </c>
      <c r="F125" s="159" t="s">
        <v>1071</v>
      </c>
      <c r="H125" s="160">
        <v>227.857</v>
      </c>
      <c r="I125" s="161"/>
      <c r="L125" s="157"/>
      <c r="M125" s="162"/>
      <c r="T125" s="163"/>
      <c r="AT125" s="158" t="s">
        <v>211</v>
      </c>
      <c r="AU125" s="158" t="s">
        <v>85</v>
      </c>
      <c r="AV125" s="13" t="s">
        <v>85</v>
      </c>
      <c r="AW125" s="13" t="s">
        <v>37</v>
      </c>
      <c r="AX125" s="13" t="s">
        <v>76</v>
      </c>
      <c r="AY125" s="158" t="s">
        <v>201</v>
      </c>
    </row>
    <row r="126" spans="2:65" s="14" customFormat="1">
      <c r="B126" s="164"/>
      <c r="D126" s="151" t="s">
        <v>211</v>
      </c>
      <c r="E126" s="165" t="s">
        <v>3</v>
      </c>
      <c r="F126" s="166" t="s">
        <v>214</v>
      </c>
      <c r="H126" s="167">
        <v>227.857</v>
      </c>
      <c r="I126" s="168"/>
      <c r="L126" s="164"/>
      <c r="M126" s="169"/>
      <c r="T126" s="170"/>
      <c r="AT126" s="165" t="s">
        <v>211</v>
      </c>
      <c r="AU126" s="165" t="s">
        <v>85</v>
      </c>
      <c r="AV126" s="14" t="s">
        <v>207</v>
      </c>
      <c r="AW126" s="14" t="s">
        <v>37</v>
      </c>
      <c r="AX126" s="14" t="s">
        <v>83</v>
      </c>
      <c r="AY126" s="165" t="s">
        <v>201</v>
      </c>
    </row>
    <row r="127" spans="2:65" s="1" customFormat="1" ht="33" customHeight="1">
      <c r="B127" s="132"/>
      <c r="C127" s="133" t="s">
        <v>207</v>
      </c>
      <c r="D127" s="133" t="s">
        <v>202</v>
      </c>
      <c r="E127" s="134" t="s">
        <v>264</v>
      </c>
      <c r="F127" s="135" t="s">
        <v>265</v>
      </c>
      <c r="G127" s="136" t="s">
        <v>217</v>
      </c>
      <c r="H127" s="137">
        <v>917.38599999999997</v>
      </c>
      <c r="I127" s="138"/>
      <c r="J127" s="139">
        <f>ROUND(I127*H127,2)</f>
        <v>0</v>
      </c>
      <c r="K127" s="135" t="s">
        <v>206</v>
      </c>
      <c r="L127" s="33"/>
      <c r="M127" s="140" t="s">
        <v>3</v>
      </c>
      <c r="N127" s="141" t="s">
        <v>47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207</v>
      </c>
      <c r="AT127" s="144" t="s">
        <v>202</v>
      </c>
      <c r="AU127" s="144" t="s">
        <v>85</v>
      </c>
      <c r="AY127" s="18" t="s">
        <v>201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8" t="s">
        <v>83</v>
      </c>
      <c r="BK127" s="145">
        <f>ROUND(I127*H127,2)</f>
        <v>0</v>
      </c>
      <c r="BL127" s="18" t="s">
        <v>207</v>
      </c>
      <c r="BM127" s="144" t="s">
        <v>1072</v>
      </c>
    </row>
    <row r="128" spans="2:65" s="1" customFormat="1">
      <c r="B128" s="33"/>
      <c r="D128" s="146" t="s">
        <v>209</v>
      </c>
      <c r="F128" s="147" t="s">
        <v>267</v>
      </c>
      <c r="I128" s="148"/>
      <c r="L128" s="33"/>
      <c r="M128" s="149"/>
      <c r="T128" s="53"/>
      <c r="AT128" s="18" t="s">
        <v>209</v>
      </c>
      <c r="AU128" s="18" t="s">
        <v>85</v>
      </c>
    </row>
    <row r="129" spans="2:65" s="12" customFormat="1">
      <c r="B129" s="150"/>
      <c r="D129" s="151" t="s">
        <v>211</v>
      </c>
      <c r="E129" s="152" t="s">
        <v>3</v>
      </c>
      <c r="F129" s="153" t="s">
        <v>268</v>
      </c>
      <c r="H129" s="152" t="s">
        <v>3</v>
      </c>
      <c r="I129" s="154"/>
      <c r="L129" s="150"/>
      <c r="M129" s="155"/>
      <c r="T129" s="156"/>
      <c r="AT129" s="152" t="s">
        <v>211</v>
      </c>
      <c r="AU129" s="152" t="s">
        <v>85</v>
      </c>
      <c r="AV129" s="12" t="s">
        <v>83</v>
      </c>
      <c r="AW129" s="12" t="s">
        <v>37</v>
      </c>
      <c r="AX129" s="12" t="s">
        <v>76</v>
      </c>
      <c r="AY129" s="152" t="s">
        <v>201</v>
      </c>
    </row>
    <row r="130" spans="2:65" s="12" customFormat="1">
      <c r="B130" s="150"/>
      <c r="D130" s="151" t="s">
        <v>211</v>
      </c>
      <c r="E130" s="152" t="s">
        <v>3</v>
      </c>
      <c r="F130" s="153" t="s">
        <v>269</v>
      </c>
      <c r="H130" s="152" t="s">
        <v>3</v>
      </c>
      <c r="I130" s="154"/>
      <c r="L130" s="150"/>
      <c r="M130" s="155"/>
      <c r="T130" s="156"/>
      <c r="AT130" s="152" t="s">
        <v>211</v>
      </c>
      <c r="AU130" s="152" t="s">
        <v>85</v>
      </c>
      <c r="AV130" s="12" t="s">
        <v>83</v>
      </c>
      <c r="AW130" s="12" t="s">
        <v>37</v>
      </c>
      <c r="AX130" s="12" t="s">
        <v>76</v>
      </c>
      <c r="AY130" s="152" t="s">
        <v>201</v>
      </c>
    </row>
    <row r="131" spans="2:65" s="13" customFormat="1">
      <c r="B131" s="157"/>
      <c r="D131" s="151" t="s">
        <v>211</v>
      </c>
      <c r="E131" s="158" t="s">
        <v>3</v>
      </c>
      <c r="F131" s="159" t="s">
        <v>1073</v>
      </c>
      <c r="H131" s="160">
        <v>801.99</v>
      </c>
      <c r="I131" s="161"/>
      <c r="L131" s="157"/>
      <c r="M131" s="162"/>
      <c r="T131" s="163"/>
      <c r="AT131" s="158" t="s">
        <v>211</v>
      </c>
      <c r="AU131" s="158" t="s">
        <v>85</v>
      </c>
      <c r="AV131" s="13" t="s">
        <v>85</v>
      </c>
      <c r="AW131" s="13" t="s">
        <v>37</v>
      </c>
      <c r="AX131" s="13" t="s">
        <v>76</v>
      </c>
      <c r="AY131" s="158" t="s">
        <v>201</v>
      </c>
    </row>
    <row r="132" spans="2:65" s="13" customFormat="1">
      <c r="B132" s="157"/>
      <c r="D132" s="151" t="s">
        <v>211</v>
      </c>
      <c r="E132" s="158" t="s">
        <v>3</v>
      </c>
      <c r="F132" s="159" t="s">
        <v>1074</v>
      </c>
      <c r="H132" s="160">
        <v>115.396</v>
      </c>
      <c r="I132" s="161"/>
      <c r="L132" s="157"/>
      <c r="M132" s="162"/>
      <c r="T132" s="163"/>
      <c r="AT132" s="158" t="s">
        <v>211</v>
      </c>
      <c r="AU132" s="158" t="s">
        <v>85</v>
      </c>
      <c r="AV132" s="13" t="s">
        <v>85</v>
      </c>
      <c r="AW132" s="13" t="s">
        <v>37</v>
      </c>
      <c r="AX132" s="13" t="s">
        <v>76</v>
      </c>
      <c r="AY132" s="158" t="s">
        <v>201</v>
      </c>
    </row>
    <row r="133" spans="2:65" s="14" customFormat="1">
      <c r="B133" s="164"/>
      <c r="D133" s="151" t="s">
        <v>211</v>
      </c>
      <c r="E133" s="165" t="s">
        <v>3</v>
      </c>
      <c r="F133" s="166" t="s">
        <v>214</v>
      </c>
      <c r="H133" s="167">
        <v>917.38599999999997</v>
      </c>
      <c r="I133" s="168"/>
      <c r="L133" s="164"/>
      <c r="M133" s="169"/>
      <c r="T133" s="170"/>
      <c r="AT133" s="165" t="s">
        <v>211</v>
      </c>
      <c r="AU133" s="165" t="s">
        <v>85</v>
      </c>
      <c r="AV133" s="14" t="s">
        <v>207</v>
      </c>
      <c r="AW133" s="14" t="s">
        <v>37</v>
      </c>
      <c r="AX133" s="14" t="s">
        <v>83</v>
      </c>
      <c r="AY133" s="165" t="s">
        <v>201</v>
      </c>
    </row>
    <row r="134" spans="2:65" s="1" customFormat="1" ht="16.5" customHeight="1">
      <c r="B134" s="132"/>
      <c r="C134" s="178" t="s">
        <v>247</v>
      </c>
      <c r="D134" s="178" t="s">
        <v>272</v>
      </c>
      <c r="E134" s="179" t="s">
        <v>273</v>
      </c>
      <c r="F134" s="180" t="s">
        <v>274</v>
      </c>
      <c r="G134" s="181" t="s">
        <v>275</v>
      </c>
      <c r="H134" s="182">
        <v>1614.5989999999999</v>
      </c>
      <c r="I134" s="183"/>
      <c r="J134" s="184">
        <f>ROUND(I134*H134,2)</f>
        <v>0</v>
      </c>
      <c r="K134" s="180" t="s">
        <v>276</v>
      </c>
      <c r="L134" s="185"/>
      <c r="M134" s="186" t="s">
        <v>3</v>
      </c>
      <c r="N134" s="187" t="s">
        <v>47</v>
      </c>
      <c r="P134" s="142">
        <f>O134*H134</f>
        <v>0</v>
      </c>
      <c r="Q134" s="142">
        <v>1</v>
      </c>
      <c r="R134" s="142">
        <f>Q134*H134</f>
        <v>1614.5989999999999</v>
      </c>
      <c r="S134" s="142">
        <v>0</v>
      </c>
      <c r="T134" s="143">
        <f>S134*H134</f>
        <v>0</v>
      </c>
      <c r="AR134" s="144" t="s">
        <v>271</v>
      </c>
      <c r="AT134" s="144" t="s">
        <v>272</v>
      </c>
      <c r="AU134" s="144" t="s">
        <v>85</v>
      </c>
      <c r="AY134" s="18" t="s">
        <v>201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207</v>
      </c>
      <c r="BM134" s="144" t="s">
        <v>1075</v>
      </c>
    </row>
    <row r="135" spans="2:65" s="1" customFormat="1" ht="29.25">
      <c r="B135" s="33"/>
      <c r="D135" s="151" t="s">
        <v>278</v>
      </c>
      <c r="F135" s="188" t="s">
        <v>279</v>
      </c>
      <c r="I135" s="148"/>
      <c r="L135" s="33"/>
      <c r="M135" s="149"/>
      <c r="T135" s="53"/>
      <c r="AT135" s="18" t="s">
        <v>278</v>
      </c>
      <c r="AU135" s="18" t="s">
        <v>85</v>
      </c>
    </row>
    <row r="136" spans="2:65" s="12" customFormat="1">
      <c r="B136" s="150"/>
      <c r="D136" s="151" t="s">
        <v>211</v>
      </c>
      <c r="E136" s="152" t="s">
        <v>3</v>
      </c>
      <c r="F136" s="153" t="s">
        <v>280</v>
      </c>
      <c r="H136" s="152" t="s">
        <v>3</v>
      </c>
      <c r="I136" s="154"/>
      <c r="L136" s="150"/>
      <c r="M136" s="155"/>
      <c r="T136" s="156"/>
      <c r="AT136" s="152" t="s">
        <v>211</v>
      </c>
      <c r="AU136" s="152" t="s">
        <v>85</v>
      </c>
      <c r="AV136" s="12" t="s">
        <v>83</v>
      </c>
      <c r="AW136" s="12" t="s">
        <v>37</v>
      </c>
      <c r="AX136" s="12" t="s">
        <v>76</v>
      </c>
      <c r="AY136" s="152" t="s">
        <v>201</v>
      </c>
    </row>
    <row r="137" spans="2:65" s="13" customFormat="1">
      <c r="B137" s="157"/>
      <c r="D137" s="151" t="s">
        <v>211</v>
      </c>
      <c r="E137" s="158" t="s">
        <v>3</v>
      </c>
      <c r="F137" s="159" t="s">
        <v>1076</v>
      </c>
      <c r="H137" s="160">
        <v>1614.5989999999999</v>
      </c>
      <c r="I137" s="161"/>
      <c r="L137" s="157"/>
      <c r="M137" s="162"/>
      <c r="T137" s="163"/>
      <c r="AT137" s="158" t="s">
        <v>211</v>
      </c>
      <c r="AU137" s="158" t="s">
        <v>85</v>
      </c>
      <c r="AV137" s="13" t="s">
        <v>85</v>
      </c>
      <c r="AW137" s="13" t="s">
        <v>37</v>
      </c>
      <c r="AX137" s="13" t="s">
        <v>76</v>
      </c>
      <c r="AY137" s="158" t="s">
        <v>201</v>
      </c>
    </row>
    <row r="138" spans="2:65" s="14" customFormat="1">
      <c r="B138" s="164"/>
      <c r="D138" s="151" t="s">
        <v>211</v>
      </c>
      <c r="E138" s="165" t="s">
        <v>3</v>
      </c>
      <c r="F138" s="166" t="s">
        <v>214</v>
      </c>
      <c r="H138" s="167">
        <v>1614.5989999999999</v>
      </c>
      <c r="I138" s="168"/>
      <c r="L138" s="164"/>
      <c r="M138" s="169"/>
      <c r="T138" s="170"/>
      <c r="AT138" s="165" t="s">
        <v>211</v>
      </c>
      <c r="AU138" s="165" t="s">
        <v>85</v>
      </c>
      <c r="AV138" s="14" t="s">
        <v>207</v>
      </c>
      <c r="AW138" s="14" t="s">
        <v>37</v>
      </c>
      <c r="AX138" s="14" t="s">
        <v>83</v>
      </c>
      <c r="AY138" s="165" t="s">
        <v>201</v>
      </c>
    </row>
    <row r="139" spans="2:65" s="1" customFormat="1" ht="24.2" customHeight="1">
      <c r="B139" s="132"/>
      <c r="C139" s="133" t="s">
        <v>257</v>
      </c>
      <c r="D139" s="133" t="s">
        <v>202</v>
      </c>
      <c r="E139" s="134" t="s">
        <v>293</v>
      </c>
      <c r="F139" s="135" t="s">
        <v>294</v>
      </c>
      <c r="G139" s="136" t="s">
        <v>217</v>
      </c>
      <c r="H139" s="137">
        <v>227.857</v>
      </c>
      <c r="I139" s="138"/>
      <c r="J139" s="139">
        <f>ROUND(I139*H139,2)</f>
        <v>0</v>
      </c>
      <c r="K139" s="135" t="s">
        <v>206</v>
      </c>
      <c r="L139" s="33"/>
      <c r="M139" s="140" t="s">
        <v>3</v>
      </c>
      <c r="N139" s="141" t="s">
        <v>47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207</v>
      </c>
      <c r="AT139" s="144" t="s">
        <v>202</v>
      </c>
      <c r="AU139" s="144" t="s">
        <v>85</v>
      </c>
      <c r="AY139" s="18" t="s">
        <v>201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83</v>
      </c>
      <c r="BK139" s="145">
        <f>ROUND(I139*H139,2)</f>
        <v>0</v>
      </c>
      <c r="BL139" s="18" t="s">
        <v>207</v>
      </c>
      <c r="BM139" s="144" t="s">
        <v>1077</v>
      </c>
    </row>
    <row r="140" spans="2:65" s="1" customFormat="1">
      <c r="B140" s="33"/>
      <c r="D140" s="146" t="s">
        <v>209</v>
      </c>
      <c r="F140" s="147" t="s">
        <v>296</v>
      </c>
      <c r="I140" s="148"/>
      <c r="L140" s="33"/>
      <c r="M140" s="149"/>
      <c r="T140" s="53"/>
      <c r="AT140" s="18" t="s">
        <v>209</v>
      </c>
      <c r="AU140" s="18" t="s">
        <v>85</v>
      </c>
    </row>
    <row r="141" spans="2:65" s="12" customFormat="1">
      <c r="B141" s="150"/>
      <c r="D141" s="151" t="s">
        <v>211</v>
      </c>
      <c r="E141" s="152" t="s">
        <v>3</v>
      </c>
      <c r="F141" s="153" t="s">
        <v>297</v>
      </c>
      <c r="H141" s="152" t="s">
        <v>3</v>
      </c>
      <c r="I141" s="154"/>
      <c r="L141" s="150"/>
      <c r="M141" s="155"/>
      <c r="T141" s="156"/>
      <c r="AT141" s="152" t="s">
        <v>211</v>
      </c>
      <c r="AU141" s="152" t="s">
        <v>85</v>
      </c>
      <c r="AV141" s="12" t="s">
        <v>83</v>
      </c>
      <c r="AW141" s="12" t="s">
        <v>37</v>
      </c>
      <c r="AX141" s="12" t="s">
        <v>76</v>
      </c>
      <c r="AY141" s="152" t="s">
        <v>201</v>
      </c>
    </row>
    <row r="142" spans="2:65" s="12" customFormat="1">
      <c r="B142" s="150"/>
      <c r="D142" s="151" t="s">
        <v>211</v>
      </c>
      <c r="E142" s="152" t="s">
        <v>3</v>
      </c>
      <c r="F142" s="153" t="s">
        <v>253</v>
      </c>
      <c r="H142" s="152" t="s">
        <v>3</v>
      </c>
      <c r="I142" s="154"/>
      <c r="L142" s="150"/>
      <c r="M142" s="155"/>
      <c r="T142" s="156"/>
      <c r="AT142" s="152" t="s">
        <v>211</v>
      </c>
      <c r="AU142" s="152" t="s">
        <v>85</v>
      </c>
      <c r="AV142" s="12" t="s">
        <v>83</v>
      </c>
      <c r="AW142" s="12" t="s">
        <v>37</v>
      </c>
      <c r="AX142" s="12" t="s">
        <v>76</v>
      </c>
      <c r="AY142" s="152" t="s">
        <v>201</v>
      </c>
    </row>
    <row r="143" spans="2:65" s="13" customFormat="1">
      <c r="B143" s="157"/>
      <c r="D143" s="151" t="s">
        <v>211</v>
      </c>
      <c r="E143" s="158" t="s">
        <v>3</v>
      </c>
      <c r="F143" s="159" t="s">
        <v>1071</v>
      </c>
      <c r="H143" s="160">
        <v>227.857</v>
      </c>
      <c r="I143" s="161"/>
      <c r="L143" s="157"/>
      <c r="M143" s="162"/>
      <c r="T143" s="163"/>
      <c r="AT143" s="158" t="s">
        <v>211</v>
      </c>
      <c r="AU143" s="158" t="s">
        <v>85</v>
      </c>
      <c r="AV143" s="13" t="s">
        <v>85</v>
      </c>
      <c r="AW143" s="13" t="s">
        <v>37</v>
      </c>
      <c r="AX143" s="13" t="s">
        <v>76</v>
      </c>
      <c r="AY143" s="158" t="s">
        <v>201</v>
      </c>
    </row>
    <row r="144" spans="2:65" s="14" customFormat="1">
      <c r="B144" s="164"/>
      <c r="D144" s="151" t="s">
        <v>211</v>
      </c>
      <c r="E144" s="165" t="s">
        <v>3</v>
      </c>
      <c r="F144" s="166" t="s">
        <v>214</v>
      </c>
      <c r="H144" s="167">
        <v>227.857</v>
      </c>
      <c r="I144" s="168"/>
      <c r="L144" s="164"/>
      <c r="M144" s="169"/>
      <c r="T144" s="170"/>
      <c r="AT144" s="165" t="s">
        <v>211</v>
      </c>
      <c r="AU144" s="165" t="s">
        <v>85</v>
      </c>
      <c r="AV144" s="14" t="s">
        <v>207</v>
      </c>
      <c r="AW144" s="14" t="s">
        <v>37</v>
      </c>
      <c r="AX144" s="14" t="s">
        <v>83</v>
      </c>
      <c r="AY144" s="165" t="s">
        <v>201</v>
      </c>
    </row>
    <row r="145" spans="2:65" s="1" customFormat="1" ht="16.5" customHeight="1">
      <c r="B145" s="132"/>
      <c r="C145" s="133" t="s">
        <v>263</v>
      </c>
      <c r="D145" s="133" t="s">
        <v>202</v>
      </c>
      <c r="E145" s="134" t="s">
        <v>299</v>
      </c>
      <c r="F145" s="135" t="s">
        <v>300</v>
      </c>
      <c r="G145" s="136" t="s">
        <v>205</v>
      </c>
      <c r="H145" s="137">
        <v>1834.771</v>
      </c>
      <c r="I145" s="138"/>
      <c r="J145" s="139">
        <f>ROUND(I145*H145,2)</f>
        <v>0</v>
      </c>
      <c r="K145" s="135" t="s">
        <v>206</v>
      </c>
      <c r="L145" s="33"/>
      <c r="M145" s="140" t="s">
        <v>3</v>
      </c>
      <c r="N145" s="141" t="s">
        <v>47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207</v>
      </c>
      <c r="AT145" s="144" t="s">
        <v>202</v>
      </c>
      <c r="AU145" s="144" t="s">
        <v>85</v>
      </c>
      <c r="AY145" s="18" t="s">
        <v>201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83</v>
      </c>
      <c r="BK145" s="145">
        <f>ROUND(I145*H145,2)</f>
        <v>0</v>
      </c>
      <c r="BL145" s="18" t="s">
        <v>207</v>
      </c>
      <c r="BM145" s="144" t="s">
        <v>1078</v>
      </c>
    </row>
    <row r="146" spans="2:65" s="1" customFormat="1">
      <c r="B146" s="33"/>
      <c r="D146" s="146" t="s">
        <v>209</v>
      </c>
      <c r="F146" s="147" t="s">
        <v>302</v>
      </c>
      <c r="I146" s="148"/>
      <c r="L146" s="33"/>
      <c r="M146" s="149"/>
      <c r="T146" s="53"/>
      <c r="AT146" s="18" t="s">
        <v>209</v>
      </c>
      <c r="AU146" s="18" t="s">
        <v>85</v>
      </c>
    </row>
    <row r="147" spans="2:65" s="12" customFormat="1">
      <c r="B147" s="150"/>
      <c r="D147" s="151" t="s">
        <v>211</v>
      </c>
      <c r="E147" s="152" t="s">
        <v>3</v>
      </c>
      <c r="F147" s="153" t="s">
        <v>303</v>
      </c>
      <c r="H147" s="152" t="s">
        <v>3</v>
      </c>
      <c r="I147" s="154"/>
      <c r="L147" s="150"/>
      <c r="M147" s="155"/>
      <c r="T147" s="156"/>
      <c r="AT147" s="152" t="s">
        <v>211</v>
      </c>
      <c r="AU147" s="152" t="s">
        <v>85</v>
      </c>
      <c r="AV147" s="12" t="s">
        <v>83</v>
      </c>
      <c r="AW147" s="12" t="s">
        <v>37</v>
      </c>
      <c r="AX147" s="12" t="s">
        <v>76</v>
      </c>
      <c r="AY147" s="152" t="s">
        <v>201</v>
      </c>
    </row>
    <row r="148" spans="2:65" s="12" customFormat="1">
      <c r="B148" s="150"/>
      <c r="D148" s="151" t="s">
        <v>211</v>
      </c>
      <c r="E148" s="152" t="s">
        <v>3</v>
      </c>
      <c r="F148" s="153" t="s">
        <v>304</v>
      </c>
      <c r="H148" s="152" t="s">
        <v>3</v>
      </c>
      <c r="I148" s="154"/>
      <c r="L148" s="150"/>
      <c r="M148" s="155"/>
      <c r="T148" s="156"/>
      <c r="AT148" s="152" t="s">
        <v>211</v>
      </c>
      <c r="AU148" s="152" t="s">
        <v>85</v>
      </c>
      <c r="AV148" s="12" t="s">
        <v>83</v>
      </c>
      <c r="AW148" s="12" t="s">
        <v>37</v>
      </c>
      <c r="AX148" s="12" t="s">
        <v>76</v>
      </c>
      <c r="AY148" s="152" t="s">
        <v>201</v>
      </c>
    </row>
    <row r="149" spans="2:65" s="13" customFormat="1">
      <c r="B149" s="157"/>
      <c r="D149" s="151" t="s">
        <v>211</v>
      </c>
      <c r="E149" s="158" t="s">
        <v>3</v>
      </c>
      <c r="F149" s="159" t="s">
        <v>1079</v>
      </c>
      <c r="H149" s="160">
        <v>1603.98</v>
      </c>
      <c r="I149" s="161"/>
      <c r="L149" s="157"/>
      <c r="M149" s="162"/>
      <c r="T149" s="163"/>
      <c r="AT149" s="158" t="s">
        <v>211</v>
      </c>
      <c r="AU149" s="158" t="s">
        <v>85</v>
      </c>
      <c r="AV149" s="13" t="s">
        <v>85</v>
      </c>
      <c r="AW149" s="13" t="s">
        <v>37</v>
      </c>
      <c r="AX149" s="13" t="s">
        <v>76</v>
      </c>
      <c r="AY149" s="158" t="s">
        <v>201</v>
      </c>
    </row>
    <row r="150" spans="2:65" s="13" customFormat="1">
      <c r="B150" s="157"/>
      <c r="D150" s="151" t="s">
        <v>211</v>
      </c>
      <c r="E150" s="158" t="s">
        <v>3</v>
      </c>
      <c r="F150" s="159" t="s">
        <v>1080</v>
      </c>
      <c r="H150" s="160">
        <v>230.791</v>
      </c>
      <c r="I150" s="161"/>
      <c r="L150" s="157"/>
      <c r="M150" s="162"/>
      <c r="T150" s="163"/>
      <c r="AT150" s="158" t="s">
        <v>211</v>
      </c>
      <c r="AU150" s="158" t="s">
        <v>85</v>
      </c>
      <c r="AV150" s="13" t="s">
        <v>85</v>
      </c>
      <c r="AW150" s="13" t="s">
        <v>37</v>
      </c>
      <c r="AX150" s="13" t="s">
        <v>76</v>
      </c>
      <c r="AY150" s="158" t="s">
        <v>201</v>
      </c>
    </row>
    <row r="151" spans="2:65" s="14" customFormat="1">
      <c r="B151" s="164"/>
      <c r="D151" s="151" t="s">
        <v>211</v>
      </c>
      <c r="E151" s="165" t="s">
        <v>3</v>
      </c>
      <c r="F151" s="166" t="s">
        <v>214</v>
      </c>
      <c r="H151" s="167">
        <v>1834.771</v>
      </c>
      <c r="I151" s="168"/>
      <c r="L151" s="164"/>
      <c r="M151" s="169"/>
      <c r="T151" s="170"/>
      <c r="AT151" s="165" t="s">
        <v>211</v>
      </c>
      <c r="AU151" s="165" t="s">
        <v>85</v>
      </c>
      <c r="AV151" s="14" t="s">
        <v>207</v>
      </c>
      <c r="AW151" s="14" t="s">
        <v>37</v>
      </c>
      <c r="AX151" s="14" t="s">
        <v>83</v>
      </c>
      <c r="AY151" s="165" t="s">
        <v>201</v>
      </c>
    </row>
    <row r="152" spans="2:65" s="11" customFormat="1" ht="22.9" customHeight="1">
      <c r="B152" s="120"/>
      <c r="D152" s="121" t="s">
        <v>75</v>
      </c>
      <c r="E152" s="130" t="s">
        <v>247</v>
      </c>
      <c r="F152" s="130" t="s">
        <v>306</v>
      </c>
      <c r="I152" s="123"/>
      <c r="J152" s="131">
        <f>BK152</f>
        <v>0</v>
      </c>
      <c r="L152" s="120"/>
      <c r="M152" s="125"/>
      <c r="P152" s="126">
        <f>SUM(P153:P171)</f>
        <v>0</v>
      </c>
      <c r="R152" s="126">
        <f>SUM(R153:R171)</f>
        <v>1352.0568629999998</v>
      </c>
      <c r="T152" s="127">
        <f>SUM(T153:T171)</f>
        <v>0</v>
      </c>
      <c r="AR152" s="121" t="s">
        <v>83</v>
      </c>
      <c r="AT152" s="128" t="s">
        <v>75</v>
      </c>
      <c r="AU152" s="128" t="s">
        <v>83</v>
      </c>
      <c r="AY152" s="121" t="s">
        <v>201</v>
      </c>
      <c r="BK152" s="129">
        <f>SUM(BK153:BK171)</f>
        <v>0</v>
      </c>
    </row>
    <row r="153" spans="2:65" s="1" customFormat="1" ht="21.75" customHeight="1">
      <c r="B153" s="132"/>
      <c r="C153" s="133" t="s">
        <v>271</v>
      </c>
      <c r="D153" s="133" t="s">
        <v>202</v>
      </c>
      <c r="E153" s="134" t="s">
        <v>308</v>
      </c>
      <c r="F153" s="135" t="s">
        <v>309</v>
      </c>
      <c r="G153" s="136" t="s">
        <v>205</v>
      </c>
      <c r="H153" s="137">
        <v>2049.223</v>
      </c>
      <c r="I153" s="138"/>
      <c r="J153" s="139">
        <f>ROUND(I153*H153,2)</f>
        <v>0</v>
      </c>
      <c r="K153" s="135" t="s">
        <v>206</v>
      </c>
      <c r="L153" s="33"/>
      <c r="M153" s="140" t="s">
        <v>3</v>
      </c>
      <c r="N153" s="141" t="s">
        <v>47</v>
      </c>
      <c r="P153" s="142">
        <f>O153*H153</f>
        <v>0</v>
      </c>
      <c r="Q153" s="142">
        <v>0.34499999999999997</v>
      </c>
      <c r="R153" s="142">
        <f>Q153*H153</f>
        <v>706.98193499999991</v>
      </c>
      <c r="S153" s="142">
        <v>0</v>
      </c>
      <c r="T153" s="143">
        <f>S153*H153</f>
        <v>0</v>
      </c>
      <c r="AR153" s="144" t="s">
        <v>207</v>
      </c>
      <c r="AT153" s="144" t="s">
        <v>202</v>
      </c>
      <c r="AU153" s="144" t="s">
        <v>85</v>
      </c>
      <c r="AY153" s="18" t="s">
        <v>201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8" t="s">
        <v>83</v>
      </c>
      <c r="BK153" s="145">
        <f>ROUND(I153*H153,2)</f>
        <v>0</v>
      </c>
      <c r="BL153" s="18" t="s">
        <v>207</v>
      </c>
      <c r="BM153" s="144" t="s">
        <v>1081</v>
      </c>
    </row>
    <row r="154" spans="2:65" s="1" customFormat="1">
      <c r="B154" s="33"/>
      <c r="D154" s="146" t="s">
        <v>209</v>
      </c>
      <c r="F154" s="147" t="s">
        <v>311</v>
      </c>
      <c r="I154" s="148"/>
      <c r="L154" s="33"/>
      <c r="M154" s="149"/>
      <c r="T154" s="53"/>
      <c r="AT154" s="18" t="s">
        <v>209</v>
      </c>
      <c r="AU154" s="18" t="s">
        <v>85</v>
      </c>
    </row>
    <row r="155" spans="2:65" s="12" customFormat="1">
      <c r="B155" s="150"/>
      <c r="D155" s="151" t="s">
        <v>211</v>
      </c>
      <c r="E155" s="152" t="s">
        <v>3</v>
      </c>
      <c r="F155" s="153" t="s">
        <v>312</v>
      </c>
      <c r="H155" s="152" t="s">
        <v>3</v>
      </c>
      <c r="I155" s="154"/>
      <c r="L155" s="150"/>
      <c r="M155" s="155"/>
      <c r="T155" s="156"/>
      <c r="AT155" s="152" t="s">
        <v>211</v>
      </c>
      <c r="AU155" s="152" t="s">
        <v>85</v>
      </c>
      <c r="AV155" s="12" t="s">
        <v>83</v>
      </c>
      <c r="AW155" s="12" t="s">
        <v>37</v>
      </c>
      <c r="AX155" s="12" t="s">
        <v>76</v>
      </c>
      <c r="AY155" s="152" t="s">
        <v>201</v>
      </c>
    </row>
    <row r="156" spans="2:65" s="12" customFormat="1">
      <c r="B156" s="150"/>
      <c r="D156" s="151" t="s">
        <v>211</v>
      </c>
      <c r="E156" s="152" t="s">
        <v>3</v>
      </c>
      <c r="F156" s="153" t="s">
        <v>269</v>
      </c>
      <c r="H156" s="152" t="s">
        <v>3</v>
      </c>
      <c r="I156" s="154"/>
      <c r="L156" s="150"/>
      <c r="M156" s="155"/>
      <c r="T156" s="156"/>
      <c r="AT156" s="152" t="s">
        <v>211</v>
      </c>
      <c r="AU156" s="152" t="s">
        <v>85</v>
      </c>
      <c r="AV156" s="12" t="s">
        <v>83</v>
      </c>
      <c r="AW156" s="12" t="s">
        <v>37</v>
      </c>
      <c r="AX156" s="12" t="s">
        <v>76</v>
      </c>
      <c r="AY156" s="152" t="s">
        <v>201</v>
      </c>
    </row>
    <row r="157" spans="2:65" s="12" customFormat="1">
      <c r="B157" s="150"/>
      <c r="D157" s="151" t="s">
        <v>211</v>
      </c>
      <c r="E157" s="152" t="s">
        <v>3</v>
      </c>
      <c r="F157" s="153" t="s">
        <v>1082</v>
      </c>
      <c r="H157" s="152" t="s">
        <v>3</v>
      </c>
      <c r="I157" s="154"/>
      <c r="L157" s="150"/>
      <c r="M157" s="155"/>
      <c r="T157" s="156"/>
      <c r="AT157" s="152" t="s">
        <v>211</v>
      </c>
      <c r="AU157" s="152" t="s">
        <v>85</v>
      </c>
      <c r="AV157" s="12" t="s">
        <v>83</v>
      </c>
      <c r="AW157" s="12" t="s">
        <v>37</v>
      </c>
      <c r="AX157" s="12" t="s">
        <v>76</v>
      </c>
      <c r="AY157" s="152" t="s">
        <v>201</v>
      </c>
    </row>
    <row r="158" spans="2:65" s="13" customFormat="1">
      <c r="B158" s="157"/>
      <c r="D158" s="151" t="s">
        <v>211</v>
      </c>
      <c r="E158" s="158" t="s">
        <v>3</v>
      </c>
      <c r="F158" s="159" t="s">
        <v>1083</v>
      </c>
      <c r="H158" s="160">
        <v>1603.98</v>
      </c>
      <c r="I158" s="161"/>
      <c r="L158" s="157"/>
      <c r="M158" s="162"/>
      <c r="T158" s="163"/>
      <c r="AT158" s="158" t="s">
        <v>211</v>
      </c>
      <c r="AU158" s="158" t="s">
        <v>85</v>
      </c>
      <c r="AV158" s="13" t="s">
        <v>85</v>
      </c>
      <c r="AW158" s="13" t="s">
        <v>37</v>
      </c>
      <c r="AX158" s="13" t="s">
        <v>76</v>
      </c>
      <c r="AY158" s="158" t="s">
        <v>201</v>
      </c>
    </row>
    <row r="159" spans="2:65" s="15" customFormat="1">
      <c r="B159" s="171"/>
      <c r="D159" s="151" t="s">
        <v>211</v>
      </c>
      <c r="E159" s="172" t="s">
        <v>3</v>
      </c>
      <c r="F159" s="173" t="s">
        <v>230</v>
      </c>
      <c r="H159" s="174">
        <v>1603.98</v>
      </c>
      <c r="I159" s="175"/>
      <c r="L159" s="171"/>
      <c r="M159" s="176"/>
      <c r="T159" s="177"/>
      <c r="AT159" s="172" t="s">
        <v>211</v>
      </c>
      <c r="AU159" s="172" t="s">
        <v>85</v>
      </c>
      <c r="AV159" s="15" t="s">
        <v>93</v>
      </c>
      <c r="AW159" s="15" t="s">
        <v>37</v>
      </c>
      <c r="AX159" s="15" t="s">
        <v>76</v>
      </c>
      <c r="AY159" s="172" t="s">
        <v>201</v>
      </c>
    </row>
    <row r="160" spans="2:65" s="12" customFormat="1">
      <c r="B160" s="150"/>
      <c r="D160" s="151" t="s">
        <v>211</v>
      </c>
      <c r="E160" s="152" t="s">
        <v>3</v>
      </c>
      <c r="F160" s="153" t="s">
        <v>1084</v>
      </c>
      <c r="H160" s="152" t="s">
        <v>3</v>
      </c>
      <c r="I160" s="154"/>
      <c r="L160" s="150"/>
      <c r="M160" s="155"/>
      <c r="T160" s="156"/>
      <c r="AT160" s="152" t="s">
        <v>211</v>
      </c>
      <c r="AU160" s="152" t="s">
        <v>85</v>
      </c>
      <c r="AV160" s="12" t="s">
        <v>83</v>
      </c>
      <c r="AW160" s="12" t="s">
        <v>37</v>
      </c>
      <c r="AX160" s="12" t="s">
        <v>76</v>
      </c>
      <c r="AY160" s="152" t="s">
        <v>201</v>
      </c>
    </row>
    <row r="161" spans="2:65" s="13" customFormat="1">
      <c r="B161" s="157"/>
      <c r="D161" s="151" t="s">
        <v>211</v>
      </c>
      <c r="E161" s="158" t="s">
        <v>3</v>
      </c>
      <c r="F161" s="159" t="s">
        <v>1085</v>
      </c>
      <c r="H161" s="160">
        <v>214.452</v>
      </c>
      <c r="I161" s="161"/>
      <c r="L161" s="157"/>
      <c r="M161" s="162"/>
      <c r="T161" s="163"/>
      <c r="AT161" s="158" t="s">
        <v>211</v>
      </c>
      <c r="AU161" s="158" t="s">
        <v>85</v>
      </c>
      <c r="AV161" s="13" t="s">
        <v>85</v>
      </c>
      <c r="AW161" s="13" t="s">
        <v>37</v>
      </c>
      <c r="AX161" s="13" t="s">
        <v>76</v>
      </c>
      <c r="AY161" s="158" t="s">
        <v>201</v>
      </c>
    </row>
    <row r="162" spans="2:65" s="13" customFormat="1">
      <c r="B162" s="157"/>
      <c r="D162" s="151" t="s">
        <v>211</v>
      </c>
      <c r="E162" s="158" t="s">
        <v>3</v>
      </c>
      <c r="F162" s="159" t="s">
        <v>1086</v>
      </c>
      <c r="H162" s="160">
        <v>230.791</v>
      </c>
      <c r="I162" s="161"/>
      <c r="L162" s="157"/>
      <c r="M162" s="162"/>
      <c r="T162" s="163"/>
      <c r="AT162" s="158" t="s">
        <v>211</v>
      </c>
      <c r="AU162" s="158" t="s">
        <v>85</v>
      </c>
      <c r="AV162" s="13" t="s">
        <v>85</v>
      </c>
      <c r="AW162" s="13" t="s">
        <v>37</v>
      </c>
      <c r="AX162" s="13" t="s">
        <v>76</v>
      </c>
      <c r="AY162" s="158" t="s">
        <v>201</v>
      </c>
    </row>
    <row r="163" spans="2:65" s="15" customFormat="1">
      <c r="B163" s="171"/>
      <c r="D163" s="151" t="s">
        <v>211</v>
      </c>
      <c r="E163" s="172" t="s">
        <v>3</v>
      </c>
      <c r="F163" s="173" t="s">
        <v>230</v>
      </c>
      <c r="H163" s="174">
        <v>445.24299999999999</v>
      </c>
      <c r="I163" s="175"/>
      <c r="L163" s="171"/>
      <c r="M163" s="176"/>
      <c r="T163" s="177"/>
      <c r="AT163" s="172" t="s">
        <v>211</v>
      </c>
      <c r="AU163" s="172" t="s">
        <v>85</v>
      </c>
      <c r="AV163" s="15" t="s">
        <v>93</v>
      </c>
      <c r="AW163" s="15" t="s">
        <v>37</v>
      </c>
      <c r="AX163" s="15" t="s">
        <v>76</v>
      </c>
      <c r="AY163" s="172" t="s">
        <v>201</v>
      </c>
    </row>
    <row r="164" spans="2:65" s="14" customFormat="1">
      <c r="B164" s="164"/>
      <c r="D164" s="151" t="s">
        <v>211</v>
      </c>
      <c r="E164" s="165" t="s">
        <v>3</v>
      </c>
      <c r="F164" s="166" t="s">
        <v>214</v>
      </c>
      <c r="H164" s="167">
        <v>2049.223</v>
      </c>
      <c r="I164" s="168"/>
      <c r="L164" s="164"/>
      <c r="M164" s="169"/>
      <c r="T164" s="170"/>
      <c r="AT164" s="165" t="s">
        <v>211</v>
      </c>
      <c r="AU164" s="165" t="s">
        <v>85</v>
      </c>
      <c r="AV164" s="14" t="s">
        <v>207</v>
      </c>
      <c r="AW164" s="14" t="s">
        <v>37</v>
      </c>
      <c r="AX164" s="14" t="s">
        <v>83</v>
      </c>
      <c r="AY164" s="165" t="s">
        <v>201</v>
      </c>
    </row>
    <row r="165" spans="2:65" s="1" customFormat="1" ht="21.75" customHeight="1">
      <c r="B165" s="132"/>
      <c r="C165" s="133" t="s">
        <v>282</v>
      </c>
      <c r="D165" s="133" t="s">
        <v>202</v>
      </c>
      <c r="E165" s="134" t="s">
        <v>1087</v>
      </c>
      <c r="F165" s="135" t="s">
        <v>1088</v>
      </c>
      <c r="G165" s="136" t="s">
        <v>205</v>
      </c>
      <c r="H165" s="137">
        <v>1558.152</v>
      </c>
      <c r="I165" s="138"/>
      <c r="J165" s="139">
        <f>ROUND(I165*H165,2)</f>
        <v>0</v>
      </c>
      <c r="K165" s="135" t="s">
        <v>206</v>
      </c>
      <c r="L165" s="33"/>
      <c r="M165" s="140" t="s">
        <v>3</v>
      </c>
      <c r="N165" s="141" t="s">
        <v>47</v>
      </c>
      <c r="P165" s="142">
        <f>O165*H165</f>
        <v>0</v>
      </c>
      <c r="Q165" s="142">
        <v>0.41399999999999998</v>
      </c>
      <c r="R165" s="142">
        <f>Q165*H165</f>
        <v>645.074928</v>
      </c>
      <c r="S165" s="142">
        <v>0</v>
      </c>
      <c r="T165" s="143">
        <f>S165*H165</f>
        <v>0</v>
      </c>
      <c r="AR165" s="144" t="s">
        <v>207</v>
      </c>
      <c r="AT165" s="144" t="s">
        <v>202</v>
      </c>
      <c r="AU165" s="144" t="s">
        <v>85</v>
      </c>
      <c r="AY165" s="18" t="s">
        <v>201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207</v>
      </c>
      <c r="BM165" s="144" t="s">
        <v>1089</v>
      </c>
    </row>
    <row r="166" spans="2:65" s="1" customFormat="1">
      <c r="B166" s="33"/>
      <c r="D166" s="146" t="s">
        <v>209</v>
      </c>
      <c r="F166" s="147" t="s">
        <v>1090</v>
      </c>
      <c r="I166" s="148"/>
      <c r="L166" s="33"/>
      <c r="M166" s="149"/>
      <c r="T166" s="53"/>
      <c r="AT166" s="18" t="s">
        <v>209</v>
      </c>
      <c r="AU166" s="18" t="s">
        <v>85</v>
      </c>
    </row>
    <row r="167" spans="2:65" s="12" customFormat="1">
      <c r="B167" s="150"/>
      <c r="D167" s="151" t="s">
        <v>211</v>
      </c>
      <c r="E167" s="152" t="s">
        <v>3</v>
      </c>
      <c r="F167" s="153" t="s">
        <v>312</v>
      </c>
      <c r="H167" s="152" t="s">
        <v>3</v>
      </c>
      <c r="I167" s="154"/>
      <c r="L167" s="150"/>
      <c r="M167" s="155"/>
      <c r="T167" s="156"/>
      <c r="AT167" s="152" t="s">
        <v>211</v>
      </c>
      <c r="AU167" s="152" t="s">
        <v>85</v>
      </c>
      <c r="AV167" s="12" t="s">
        <v>83</v>
      </c>
      <c r="AW167" s="12" t="s">
        <v>37</v>
      </c>
      <c r="AX167" s="12" t="s">
        <v>76</v>
      </c>
      <c r="AY167" s="152" t="s">
        <v>201</v>
      </c>
    </row>
    <row r="168" spans="2:65" s="12" customFormat="1">
      <c r="B168" s="150"/>
      <c r="D168" s="151" t="s">
        <v>211</v>
      </c>
      <c r="E168" s="152" t="s">
        <v>3</v>
      </c>
      <c r="F168" s="153" t="s">
        <v>269</v>
      </c>
      <c r="H168" s="152" t="s">
        <v>3</v>
      </c>
      <c r="I168" s="154"/>
      <c r="L168" s="150"/>
      <c r="M168" s="155"/>
      <c r="T168" s="156"/>
      <c r="AT168" s="152" t="s">
        <v>211</v>
      </c>
      <c r="AU168" s="152" t="s">
        <v>85</v>
      </c>
      <c r="AV168" s="12" t="s">
        <v>83</v>
      </c>
      <c r="AW168" s="12" t="s">
        <v>37</v>
      </c>
      <c r="AX168" s="12" t="s">
        <v>76</v>
      </c>
      <c r="AY168" s="152" t="s">
        <v>201</v>
      </c>
    </row>
    <row r="169" spans="2:65" s="12" customFormat="1">
      <c r="B169" s="150"/>
      <c r="D169" s="151" t="s">
        <v>211</v>
      </c>
      <c r="E169" s="152" t="s">
        <v>3</v>
      </c>
      <c r="F169" s="153" t="s">
        <v>1091</v>
      </c>
      <c r="H169" s="152" t="s">
        <v>3</v>
      </c>
      <c r="I169" s="154"/>
      <c r="L169" s="150"/>
      <c r="M169" s="155"/>
      <c r="T169" s="156"/>
      <c r="AT169" s="152" t="s">
        <v>211</v>
      </c>
      <c r="AU169" s="152" t="s">
        <v>85</v>
      </c>
      <c r="AV169" s="12" t="s">
        <v>83</v>
      </c>
      <c r="AW169" s="12" t="s">
        <v>37</v>
      </c>
      <c r="AX169" s="12" t="s">
        <v>76</v>
      </c>
      <c r="AY169" s="152" t="s">
        <v>201</v>
      </c>
    </row>
    <row r="170" spans="2:65" s="13" customFormat="1">
      <c r="B170" s="157"/>
      <c r="D170" s="151" t="s">
        <v>211</v>
      </c>
      <c r="E170" s="158" t="s">
        <v>3</v>
      </c>
      <c r="F170" s="159" t="s">
        <v>1092</v>
      </c>
      <c r="H170" s="160">
        <v>1558.152</v>
      </c>
      <c r="I170" s="161"/>
      <c r="L170" s="157"/>
      <c r="M170" s="162"/>
      <c r="T170" s="163"/>
      <c r="AT170" s="158" t="s">
        <v>211</v>
      </c>
      <c r="AU170" s="158" t="s">
        <v>85</v>
      </c>
      <c r="AV170" s="13" t="s">
        <v>85</v>
      </c>
      <c r="AW170" s="13" t="s">
        <v>37</v>
      </c>
      <c r="AX170" s="13" t="s">
        <v>76</v>
      </c>
      <c r="AY170" s="158" t="s">
        <v>201</v>
      </c>
    </row>
    <row r="171" spans="2:65" s="14" customFormat="1">
      <c r="B171" s="164"/>
      <c r="D171" s="151" t="s">
        <v>211</v>
      </c>
      <c r="E171" s="165" t="s">
        <v>3</v>
      </c>
      <c r="F171" s="166" t="s">
        <v>214</v>
      </c>
      <c r="H171" s="167">
        <v>1558.152</v>
      </c>
      <c r="I171" s="168"/>
      <c r="L171" s="164"/>
      <c r="M171" s="169"/>
      <c r="T171" s="170"/>
      <c r="AT171" s="165" t="s">
        <v>211</v>
      </c>
      <c r="AU171" s="165" t="s">
        <v>85</v>
      </c>
      <c r="AV171" s="14" t="s">
        <v>207</v>
      </c>
      <c r="AW171" s="14" t="s">
        <v>37</v>
      </c>
      <c r="AX171" s="14" t="s">
        <v>83</v>
      </c>
      <c r="AY171" s="165" t="s">
        <v>201</v>
      </c>
    </row>
    <row r="172" spans="2:65" s="11" customFormat="1" ht="22.9" customHeight="1">
      <c r="B172" s="120"/>
      <c r="D172" s="121" t="s">
        <v>75</v>
      </c>
      <c r="E172" s="130" t="s">
        <v>571</v>
      </c>
      <c r="F172" s="130" t="s">
        <v>572</v>
      </c>
      <c r="I172" s="123"/>
      <c r="J172" s="131">
        <f>BK172</f>
        <v>0</v>
      </c>
      <c r="L172" s="120"/>
      <c r="M172" s="125"/>
      <c r="P172" s="126">
        <f>SUM(P173:P187)</f>
        <v>0</v>
      </c>
      <c r="R172" s="126">
        <f>SUM(R173:R187)</f>
        <v>0</v>
      </c>
      <c r="T172" s="127">
        <f>SUM(T173:T187)</f>
        <v>0</v>
      </c>
      <c r="AR172" s="121" t="s">
        <v>83</v>
      </c>
      <c r="AT172" s="128" t="s">
        <v>75</v>
      </c>
      <c r="AU172" s="128" t="s">
        <v>83</v>
      </c>
      <c r="AY172" s="121" t="s">
        <v>201</v>
      </c>
      <c r="BK172" s="129">
        <f>SUM(BK173:BK187)</f>
        <v>0</v>
      </c>
    </row>
    <row r="173" spans="2:65" s="1" customFormat="1" ht="24.2" customHeight="1">
      <c r="B173" s="132"/>
      <c r="C173" s="133" t="s">
        <v>292</v>
      </c>
      <c r="D173" s="133" t="s">
        <v>202</v>
      </c>
      <c r="E173" s="134" t="s">
        <v>574</v>
      </c>
      <c r="F173" s="135" t="s">
        <v>575</v>
      </c>
      <c r="G173" s="136" t="s">
        <v>275</v>
      </c>
      <c r="H173" s="137">
        <v>25.184999999999999</v>
      </c>
      <c r="I173" s="138"/>
      <c r="J173" s="139">
        <f>ROUND(I173*H173,2)</f>
        <v>0</v>
      </c>
      <c r="K173" s="135" t="s">
        <v>206</v>
      </c>
      <c r="L173" s="33"/>
      <c r="M173" s="140" t="s">
        <v>3</v>
      </c>
      <c r="N173" s="141" t="s">
        <v>47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207</v>
      </c>
      <c r="AT173" s="144" t="s">
        <v>202</v>
      </c>
      <c r="AU173" s="144" t="s">
        <v>85</v>
      </c>
      <c r="AY173" s="18" t="s">
        <v>201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83</v>
      </c>
      <c r="BK173" s="145">
        <f>ROUND(I173*H173,2)</f>
        <v>0</v>
      </c>
      <c r="BL173" s="18" t="s">
        <v>207</v>
      </c>
      <c r="BM173" s="144" t="s">
        <v>1093</v>
      </c>
    </row>
    <row r="174" spans="2:65" s="1" customFormat="1">
      <c r="B174" s="33"/>
      <c r="D174" s="146" t="s">
        <v>209</v>
      </c>
      <c r="F174" s="147" t="s">
        <v>577</v>
      </c>
      <c r="I174" s="148"/>
      <c r="L174" s="33"/>
      <c r="M174" s="149"/>
      <c r="T174" s="53"/>
      <c r="AT174" s="18" t="s">
        <v>209</v>
      </c>
      <c r="AU174" s="18" t="s">
        <v>85</v>
      </c>
    </row>
    <row r="175" spans="2:65" s="12" customFormat="1">
      <c r="B175" s="150"/>
      <c r="D175" s="151" t="s">
        <v>211</v>
      </c>
      <c r="E175" s="152" t="s">
        <v>3</v>
      </c>
      <c r="F175" s="153" t="s">
        <v>578</v>
      </c>
      <c r="H175" s="152" t="s">
        <v>3</v>
      </c>
      <c r="I175" s="154"/>
      <c r="L175" s="150"/>
      <c r="M175" s="155"/>
      <c r="T175" s="156"/>
      <c r="AT175" s="152" t="s">
        <v>211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201</v>
      </c>
    </row>
    <row r="176" spans="2:65" s="13" customFormat="1">
      <c r="B176" s="157"/>
      <c r="D176" s="151" t="s">
        <v>211</v>
      </c>
      <c r="E176" s="158" t="s">
        <v>3</v>
      </c>
      <c r="F176" s="159" t="s">
        <v>1094</v>
      </c>
      <c r="H176" s="160">
        <v>25.184999999999999</v>
      </c>
      <c r="I176" s="161"/>
      <c r="L176" s="157"/>
      <c r="M176" s="162"/>
      <c r="T176" s="163"/>
      <c r="AT176" s="158" t="s">
        <v>211</v>
      </c>
      <c r="AU176" s="158" t="s">
        <v>85</v>
      </c>
      <c r="AV176" s="13" t="s">
        <v>85</v>
      </c>
      <c r="AW176" s="13" t="s">
        <v>37</v>
      </c>
      <c r="AX176" s="13" t="s">
        <v>76</v>
      </c>
      <c r="AY176" s="158" t="s">
        <v>201</v>
      </c>
    </row>
    <row r="177" spans="2:65" s="14" customFormat="1">
      <c r="B177" s="164"/>
      <c r="D177" s="151" t="s">
        <v>211</v>
      </c>
      <c r="E177" s="165" t="s">
        <v>3</v>
      </c>
      <c r="F177" s="166" t="s">
        <v>214</v>
      </c>
      <c r="H177" s="167">
        <v>25.184999999999999</v>
      </c>
      <c r="I177" s="168"/>
      <c r="L177" s="164"/>
      <c r="M177" s="169"/>
      <c r="T177" s="170"/>
      <c r="AT177" s="165" t="s">
        <v>211</v>
      </c>
      <c r="AU177" s="165" t="s">
        <v>85</v>
      </c>
      <c r="AV177" s="14" t="s">
        <v>207</v>
      </c>
      <c r="AW177" s="14" t="s">
        <v>37</v>
      </c>
      <c r="AX177" s="14" t="s">
        <v>83</v>
      </c>
      <c r="AY177" s="165" t="s">
        <v>201</v>
      </c>
    </row>
    <row r="178" spans="2:65" s="1" customFormat="1" ht="24.2" customHeight="1">
      <c r="B178" s="132"/>
      <c r="C178" s="133" t="s">
        <v>298</v>
      </c>
      <c r="D178" s="133" t="s">
        <v>202</v>
      </c>
      <c r="E178" s="134" t="s">
        <v>583</v>
      </c>
      <c r="F178" s="135" t="s">
        <v>584</v>
      </c>
      <c r="G178" s="136" t="s">
        <v>275</v>
      </c>
      <c r="H178" s="137">
        <v>377.77499999999998</v>
      </c>
      <c r="I178" s="138"/>
      <c r="J178" s="139">
        <f>ROUND(I178*H178,2)</f>
        <v>0</v>
      </c>
      <c r="K178" s="135" t="s">
        <v>206</v>
      </c>
      <c r="L178" s="33"/>
      <c r="M178" s="140" t="s">
        <v>3</v>
      </c>
      <c r="N178" s="141" t="s">
        <v>47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207</v>
      </c>
      <c r="AT178" s="144" t="s">
        <v>202</v>
      </c>
      <c r="AU178" s="144" t="s">
        <v>85</v>
      </c>
      <c r="AY178" s="18" t="s">
        <v>201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8" t="s">
        <v>83</v>
      </c>
      <c r="BK178" s="145">
        <f>ROUND(I178*H178,2)</f>
        <v>0</v>
      </c>
      <c r="BL178" s="18" t="s">
        <v>207</v>
      </c>
      <c r="BM178" s="144" t="s">
        <v>1095</v>
      </c>
    </row>
    <row r="179" spans="2:65" s="1" customFormat="1">
      <c r="B179" s="33"/>
      <c r="D179" s="146" t="s">
        <v>209</v>
      </c>
      <c r="F179" s="147" t="s">
        <v>586</v>
      </c>
      <c r="I179" s="148"/>
      <c r="L179" s="33"/>
      <c r="M179" s="149"/>
      <c r="T179" s="53"/>
      <c r="AT179" s="18" t="s">
        <v>209</v>
      </c>
      <c r="AU179" s="18" t="s">
        <v>85</v>
      </c>
    </row>
    <row r="180" spans="2:65" s="12" customFormat="1">
      <c r="B180" s="150"/>
      <c r="D180" s="151" t="s">
        <v>211</v>
      </c>
      <c r="E180" s="152" t="s">
        <v>3</v>
      </c>
      <c r="F180" s="153" t="s">
        <v>587</v>
      </c>
      <c r="H180" s="152" t="s">
        <v>3</v>
      </c>
      <c r="I180" s="154"/>
      <c r="L180" s="150"/>
      <c r="M180" s="155"/>
      <c r="T180" s="156"/>
      <c r="AT180" s="152" t="s">
        <v>211</v>
      </c>
      <c r="AU180" s="152" t="s">
        <v>85</v>
      </c>
      <c r="AV180" s="12" t="s">
        <v>83</v>
      </c>
      <c r="AW180" s="12" t="s">
        <v>37</v>
      </c>
      <c r="AX180" s="12" t="s">
        <v>76</v>
      </c>
      <c r="AY180" s="152" t="s">
        <v>201</v>
      </c>
    </row>
    <row r="181" spans="2:65" s="13" customFormat="1">
      <c r="B181" s="157"/>
      <c r="D181" s="151" t="s">
        <v>211</v>
      </c>
      <c r="E181" s="158" t="s">
        <v>3</v>
      </c>
      <c r="F181" s="159" t="s">
        <v>1096</v>
      </c>
      <c r="H181" s="160">
        <v>377.77499999999998</v>
      </c>
      <c r="I181" s="161"/>
      <c r="L181" s="157"/>
      <c r="M181" s="162"/>
      <c r="T181" s="163"/>
      <c r="AT181" s="158" t="s">
        <v>211</v>
      </c>
      <c r="AU181" s="158" t="s">
        <v>85</v>
      </c>
      <c r="AV181" s="13" t="s">
        <v>85</v>
      </c>
      <c r="AW181" s="13" t="s">
        <v>37</v>
      </c>
      <c r="AX181" s="13" t="s">
        <v>76</v>
      </c>
      <c r="AY181" s="158" t="s">
        <v>201</v>
      </c>
    </row>
    <row r="182" spans="2:65" s="14" customFormat="1">
      <c r="B182" s="164"/>
      <c r="D182" s="151" t="s">
        <v>211</v>
      </c>
      <c r="E182" s="165" t="s">
        <v>3</v>
      </c>
      <c r="F182" s="166" t="s">
        <v>214</v>
      </c>
      <c r="H182" s="167">
        <v>377.77499999999998</v>
      </c>
      <c r="I182" s="168"/>
      <c r="L182" s="164"/>
      <c r="M182" s="169"/>
      <c r="T182" s="170"/>
      <c r="AT182" s="165" t="s">
        <v>211</v>
      </c>
      <c r="AU182" s="165" t="s">
        <v>85</v>
      </c>
      <c r="AV182" s="14" t="s">
        <v>207</v>
      </c>
      <c r="AW182" s="14" t="s">
        <v>37</v>
      </c>
      <c r="AX182" s="14" t="s">
        <v>83</v>
      </c>
      <c r="AY182" s="165" t="s">
        <v>201</v>
      </c>
    </row>
    <row r="183" spans="2:65" s="1" customFormat="1" ht="24.2" customHeight="1">
      <c r="B183" s="132"/>
      <c r="C183" s="133" t="s">
        <v>307</v>
      </c>
      <c r="D183" s="133" t="s">
        <v>202</v>
      </c>
      <c r="E183" s="134" t="s">
        <v>592</v>
      </c>
      <c r="F183" s="135" t="s">
        <v>593</v>
      </c>
      <c r="G183" s="136" t="s">
        <v>275</v>
      </c>
      <c r="H183" s="137">
        <v>25.184999999999999</v>
      </c>
      <c r="I183" s="138"/>
      <c r="J183" s="139">
        <f>ROUND(I183*H183,2)</f>
        <v>0</v>
      </c>
      <c r="K183" s="135" t="s">
        <v>206</v>
      </c>
      <c r="L183" s="33"/>
      <c r="M183" s="140" t="s">
        <v>3</v>
      </c>
      <c r="N183" s="141" t="s">
        <v>47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207</v>
      </c>
      <c r="AT183" s="144" t="s">
        <v>202</v>
      </c>
      <c r="AU183" s="144" t="s">
        <v>85</v>
      </c>
      <c r="AY183" s="18" t="s">
        <v>201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83</v>
      </c>
      <c r="BK183" s="145">
        <f>ROUND(I183*H183,2)</f>
        <v>0</v>
      </c>
      <c r="BL183" s="18" t="s">
        <v>207</v>
      </c>
      <c r="BM183" s="144" t="s">
        <v>1097</v>
      </c>
    </row>
    <row r="184" spans="2:65" s="1" customFormat="1">
      <c r="B184" s="33"/>
      <c r="D184" s="146" t="s">
        <v>209</v>
      </c>
      <c r="F184" s="147" t="s">
        <v>595</v>
      </c>
      <c r="I184" s="148"/>
      <c r="L184" s="33"/>
      <c r="M184" s="149"/>
      <c r="T184" s="53"/>
      <c r="AT184" s="18" t="s">
        <v>209</v>
      </c>
      <c r="AU184" s="18" t="s">
        <v>85</v>
      </c>
    </row>
    <row r="185" spans="2:65" s="12" customFormat="1">
      <c r="B185" s="150"/>
      <c r="D185" s="151" t="s">
        <v>211</v>
      </c>
      <c r="E185" s="152" t="s">
        <v>3</v>
      </c>
      <c r="F185" s="153" t="s">
        <v>596</v>
      </c>
      <c r="H185" s="152" t="s">
        <v>3</v>
      </c>
      <c r="I185" s="154"/>
      <c r="L185" s="150"/>
      <c r="M185" s="155"/>
      <c r="T185" s="156"/>
      <c r="AT185" s="152" t="s">
        <v>211</v>
      </c>
      <c r="AU185" s="152" t="s">
        <v>85</v>
      </c>
      <c r="AV185" s="12" t="s">
        <v>83</v>
      </c>
      <c r="AW185" s="12" t="s">
        <v>37</v>
      </c>
      <c r="AX185" s="12" t="s">
        <v>76</v>
      </c>
      <c r="AY185" s="152" t="s">
        <v>201</v>
      </c>
    </row>
    <row r="186" spans="2:65" s="13" customFormat="1">
      <c r="B186" s="157"/>
      <c r="D186" s="151" t="s">
        <v>211</v>
      </c>
      <c r="E186" s="158" t="s">
        <v>3</v>
      </c>
      <c r="F186" s="159" t="s">
        <v>1098</v>
      </c>
      <c r="H186" s="160">
        <v>25.184999999999999</v>
      </c>
      <c r="I186" s="161"/>
      <c r="L186" s="157"/>
      <c r="M186" s="162"/>
      <c r="T186" s="163"/>
      <c r="AT186" s="158" t="s">
        <v>211</v>
      </c>
      <c r="AU186" s="158" t="s">
        <v>85</v>
      </c>
      <c r="AV186" s="13" t="s">
        <v>85</v>
      </c>
      <c r="AW186" s="13" t="s">
        <v>37</v>
      </c>
      <c r="AX186" s="13" t="s">
        <v>76</v>
      </c>
      <c r="AY186" s="158" t="s">
        <v>201</v>
      </c>
    </row>
    <row r="187" spans="2:65" s="14" customFormat="1">
      <c r="B187" s="164"/>
      <c r="D187" s="151" t="s">
        <v>211</v>
      </c>
      <c r="E187" s="165" t="s">
        <v>3</v>
      </c>
      <c r="F187" s="166" t="s">
        <v>214</v>
      </c>
      <c r="H187" s="167">
        <v>25.184999999999999</v>
      </c>
      <c r="I187" s="168"/>
      <c r="L187" s="164"/>
      <c r="M187" s="169"/>
      <c r="T187" s="170"/>
      <c r="AT187" s="165" t="s">
        <v>211</v>
      </c>
      <c r="AU187" s="165" t="s">
        <v>85</v>
      </c>
      <c r="AV187" s="14" t="s">
        <v>207</v>
      </c>
      <c r="AW187" s="14" t="s">
        <v>37</v>
      </c>
      <c r="AX187" s="14" t="s">
        <v>83</v>
      </c>
      <c r="AY187" s="165" t="s">
        <v>201</v>
      </c>
    </row>
    <row r="188" spans="2:65" s="11" customFormat="1" ht="22.9" customHeight="1">
      <c r="B188" s="120"/>
      <c r="D188" s="121" t="s">
        <v>75</v>
      </c>
      <c r="E188" s="130" t="s">
        <v>603</v>
      </c>
      <c r="F188" s="130" t="s">
        <v>604</v>
      </c>
      <c r="I188" s="123"/>
      <c r="J188" s="131">
        <f>BK188</f>
        <v>0</v>
      </c>
      <c r="L188" s="120"/>
      <c r="M188" s="125"/>
      <c r="P188" s="126">
        <f>SUM(P189:P190)</f>
        <v>0</v>
      </c>
      <c r="R188" s="126">
        <f>SUM(R189:R190)</f>
        <v>0</v>
      </c>
      <c r="T188" s="127">
        <f>SUM(T189:T190)</f>
        <v>0</v>
      </c>
      <c r="AR188" s="121" t="s">
        <v>83</v>
      </c>
      <c r="AT188" s="128" t="s">
        <v>75</v>
      </c>
      <c r="AU188" s="128" t="s">
        <v>83</v>
      </c>
      <c r="AY188" s="121" t="s">
        <v>201</v>
      </c>
      <c r="BK188" s="129">
        <f>SUM(BK189:BK190)</f>
        <v>0</v>
      </c>
    </row>
    <row r="189" spans="2:65" s="1" customFormat="1" ht="24.2" customHeight="1">
      <c r="B189" s="132"/>
      <c r="C189" s="133" t="s">
        <v>318</v>
      </c>
      <c r="D189" s="133" t="s">
        <v>202</v>
      </c>
      <c r="E189" s="134" t="s">
        <v>904</v>
      </c>
      <c r="F189" s="135" t="s">
        <v>905</v>
      </c>
      <c r="G189" s="136" t="s">
        <v>275</v>
      </c>
      <c r="H189" s="137">
        <v>2966.6559999999999</v>
      </c>
      <c r="I189" s="138"/>
      <c r="J189" s="139">
        <f>ROUND(I189*H189,2)</f>
        <v>0</v>
      </c>
      <c r="K189" s="135" t="s">
        <v>206</v>
      </c>
      <c r="L189" s="33"/>
      <c r="M189" s="140" t="s">
        <v>3</v>
      </c>
      <c r="N189" s="141" t="s">
        <v>47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207</v>
      </c>
      <c r="AT189" s="144" t="s">
        <v>202</v>
      </c>
      <c r="AU189" s="144" t="s">
        <v>85</v>
      </c>
      <c r="AY189" s="18" t="s">
        <v>201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83</v>
      </c>
      <c r="BK189" s="145">
        <f>ROUND(I189*H189,2)</f>
        <v>0</v>
      </c>
      <c r="BL189" s="18" t="s">
        <v>207</v>
      </c>
      <c r="BM189" s="144" t="s">
        <v>1099</v>
      </c>
    </row>
    <row r="190" spans="2:65" s="1" customFormat="1">
      <c r="B190" s="33"/>
      <c r="D190" s="146" t="s">
        <v>209</v>
      </c>
      <c r="F190" s="147" t="s">
        <v>907</v>
      </c>
      <c r="I190" s="148"/>
      <c r="L190" s="33"/>
      <c r="M190" s="189"/>
      <c r="N190" s="190"/>
      <c r="O190" s="190"/>
      <c r="P190" s="190"/>
      <c r="Q190" s="190"/>
      <c r="R190" s="190"/>
      <c r="S190" s="190"/>
      <c r="T190" s="191"/>
      <c r="AT190" s="18" t="s">
        <v>209</v>
      </c>
      <c r="AU190" s="18" t="s">
        <v>85</v>
      </c>
    </row>
    <row r="191" spans="2:65" s="1" customFormat="1" ht="6.95" customHeight="1"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33"/>
    </row>
  </sheetData>
  <autoFilter ref="C95:K190" xr:uid="{00000000-0009-0000-0000-000007000000}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0" r:id="rId1" xr:uid="{00000000-0004-0000-0700-000000000000}"/>
    <hyperlink ref="F116" r:id="rId2" xr:uid="{00000000-0004-0000-0700-000001000000}"/>
    <hyperlink ref="F122" r:id="rId3" xr:uid="{00000000-0004-0000-0700-000002000000}"/>
    <hyperlink ref="F128" r:id="rId4" xr:uid="{00000000-0004-0000-0700-000003000000}"/>
    <hyperlink ref="F140" r:id="rId5" xr:uid="{00000000-0004-0000-0700-000004000000}"/>
    <hyperlink ref="F146" r:id="rId6" xr:uid="{00000000-0004-0000-0700-000005000000}"/>
    <hyperlink ref="F154" r:id="rId7" xr:uid="{00000000-0004-0000-0700-000006000000}"/>
    <hyperlink ref="F166" r:id="rId8" xr:uid="{00000000-0004-0000-0700-000007000000}"/>
    <hyperlink ref="F174" r:id="rId9" xr:uid="{00000000-0004-0000-0700-000008000000}"/>
    <hyperlink ref="F179" r:id="rId10" xr:uid="{00000000-0004-0000-0700-000009000000}"/>
    <hyperlink ref="F184" r:id="rId11" xr:uid="{00000000-0004-0000-0700-00000A000000}"/>
    <hyperlink ref="F190" r:id="rId12" xr:uid="{00000000-0004-0000-0700-00000B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3"/>
  <headerFooter>
    <oddFooter>&amp;CStrana &amp;P z &amp;N</oddFooter>
  </headerFooter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7" t="s">
        <v>6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121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168</v>
      </c>
      <c r="L4" s="21"/>
      <c r="M4" s="90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3" t="str">
        <f>'Rekapitulace stavby'!K6</f>
        <v>H-blok - výstavba BD v areálu bývalého Moravolenu Hanušovice</v>
      </c>
      <c r="F7" s="324"/>
      <c r="G7" s="324"/>
      <c r="H7" s="324"/>
      <c r="L7" s="21"/>
    </row>
    <row r="8" spans="2:46" ht="12.75">
      <c r="B8" s="21"/>
      <c r="D8" s="28" t="s">
        <v>169</v>
      </c>
      <c r="L8" s="21"/>
    </row>
    <row r="9" spans="2:46" ht="16.5" customHeight="1">
      <c r="B9" s="21"/>
      <c r="E9" s="323" t="s">
        <v>170</v>
      </c>
      <c r="F9" s="288"/>
      <c r="G9" s="288"/>
      <c r="H9" s="288"/>
      <c r="L9" s="21"/>
    </row>
    <row r="10" spans="2:46" ht="12" customHeight="1">
      <c r="B10" s="21"/>
      <c r="D10" s="28" t="s">
        <v>171</v>
      </c>
      <c r="L10" s="21"/>
    </row>
    <row r="11" spans="2:46" s="1" customFormat="1" ht="16.5" customHeight="1">
      <c r="B11" s="33"/>
      <c r="E11" s="307" t="s">
        <v>1056</v>
      </c>
      <c r="F11" s="325"/>
      <c r="G11" s="325"/>
      <c r="H11" s="325"/>
      <c r="L11" s="33"/>
    </row>
    <row r="12" spans="2:46" s="1" customFormat="1" ht="12" customHeight="1">
      <c r="B12" s="33"/>
      <c r="D12" s="28" t="s">
        <v>173</v>
      </c>
      <c r="L12" s="33"/>
    </row>
    <row r="13" spans="2:46" s="1" customFormat="1" ht="16.5" customHeight="1">
      <c r="B13" s="33"/>
      <c r="E13" s="319" t="s">
        <v>1100</v>
      </c>
      <c r="F13" s="325"/>
      <c r="G13" s="325"/>
      <c r="H13" s="325"/>
      <c r="L13" s="33"/>
    </row>
    <row r="14" spans="2:46" s="1" customFormat="1">
      <c r="B14" s="33"/>
      <c r="L14" s="33"/>
    </row>
    <row r="15" spans="2:46" s="1" customFormat="1" ht="12" customHeight="1">
      <c r="B15" s="33"/>
      <c r="D15" s="28" t="s">
        <v>19</v>
      </c>
      <c r="F15" s="26" t="s">
        <v>3</v>
      </c>
      <c r="I15" s="28" t="s">
        <v>20</v>
      </c>
      <c r="J15" s="26" t="s">
        <v>3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10. 6. 2022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27</v>
      </c>
      <c r="L18" s="33"/>
    </row>
    <row r="19" spans="2:12" s="1" customFormat="1" ht="18" customHeight="1">
      <c r="B19" s="33"/>
      <c r="E19" s="26" t="s">
        <v>28</v>
      </c>
      <c r="I19" s="28" t="s">
        <v>29</v>
      </c>
      <c r="J19" s="26" t="s">
        <v>30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31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6" t="str">
        <f>'Rekapitulace stavby'!E14</f>
        <v>Vyplň údaj</v>
      </c>
      <c r="F22" s="292"/>
      <c r="G22" s="292"/>
      <c r="H22" s="292"/>
      <c r="I22" s="28" t="s">
        <v>29</v>
      </c>
      <c r="J22" s="29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33</v>
      </c>
      <c r="I24" s="28" t="s">
        <v>26</v>
      </c>
      <c r="J24" s="26" t="s">
        <v>34</v>
      </c>
      <c r="L24" s="33"/>
    </row>
    <row r="25" spans="2:12" s="1" customFormat="1" ht="18" customHeight="1">
      <c r="B25" s="33"/>
      <c r="E25" s="26" t="s">
        <v>35</v>
      </c>
      <c r="I25" s="28" t="s">
        <v>29</v>
      </c>
      <c r="J25" s="26" t="s">
        <v>36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8" t="s">
        <v>38</v>
      </c>
      <c r="I27" s="28" t="s">
        <v>26</v>
      </c>
      <c r="J27" s="26" t="s">
        <v>3</v>
      </c>
      <c r="L27" s="33"/>
    </row>
    <row r="28" spans="2:12" s="1" customFormat="1" ht="18" customHeight="1">
      <c r="B28" s="33"/>
      <c r="E28" s="26" t="s">
        <v>39</v>
      </c>
      <c r="I28" s="28" t="s">
        <v>29</v>
      </c>
      <c r="J28" s="26" t="s">
        <v>3</v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8" t="s">
        <v>40</v>
      </c>
      <c r="L30" s="33"/>
    </row>
    <row r="31" spans="2:12" s="7" customFormat="1" ht="16.5" customHeight="1">
      <c r="B31" s="92"/>
      <c r="E31" s="296" t="s">
        <v>3</v>
      </c>
      <c r="F31" s="296"/>
      <c r="G31" s="296"/>
      <c r="H31" s="296"/>
      <c r="L31" s="92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42</v>
      </c>
      <c r="J34" s="63">
        <f>ROUND(J96, 2)</f>
        <v>0</v>
      </c>
      <c r="L34" s="33"/>
    </row>
    <row r="35" spans="2:12" s="1" customFormat="1" ht="6.95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>
      <c r="B36" s="33"/>
      <c r="F36" s="36" t="s">
        <v>44</v>
      </c>
      <c r="I36" s="36" t="s">
        <v>43</v>
      </c>
      <c r="J36" s="36" t="s">
        <v>45</v>
      </c>
      <c r="L36" s="33"/>
    </row>
    <row r="37" spans="2:12" s="1" customFormat="1" ht="14.45" customHeight="1">
      <c r="B37" s="33"/>
      <c r="D37" s="91" t="s">
        <v>46</v>
      </c>
      <c r="E37" s="28" t="s">
        <v>47</v>
      </c>
      <c r="F37" s="82">
        <f>ROUND((SUM(BE96:BE201)),  2)</f>
        <v>0</v>
      </c>
      <c r="I37" s="94">
        <v>0.21</v>
      </c>
      <c r="J37" s="82">
        <f>ROUND(((SUM(BE96:BE201))*I37),  2)</f>
        <v>0</v>
      </c>
      <c r="L37" s="33"/>
    </row>
    <row r="38" spans="2:12" s="1" customFormat="1" ht="14.45" customHeight="1">
      <c r="B38" s="33"/>
      <c r="E38" s="28" t="s">
        <v>48</v>
      </c>
      <c r="F38" s="82">
        <f>ROUND((SUM(BF96:BF201)),  2)</f>
        <v>0</v>
      </c>
      <c r="I38" s="94">
        <v>0.15</v>
      </c>
      <c r="J38" s="82">
        <f>ROUND(((SUM(BF96:BF201))*I38),  2)</f>
        <v>0</v>
      </c>
      <c r="L38" s="33"/>
    </row>
    <row r="39" spans="2:12" s="1" customFormat="1" ht="14.45" hidden="1" customHeight="1">
      <c r="B39" s="33"/>
      <c r="E39" s="28" t="s">
        <v>49</v>
      </c>
      <c r="F39" s="82">
        <f>ROUND((SUM(BG96:BG201)),  2)</f>
        <v>0</v>
      </c>
      <c r="I39" s="94">
        <v>0.21</v>
      </c>
      <c r="J39" s="82">
        <f>0</f>
        <v>0</v>
      </c>
      <c r="L39" s="33"/>
    </row>
    <row r="40" spans="2:12" s="1" customFormat="1" ht="14.45" hidden="1" customHeight="1">
      <c r="B40" s="33"/>
      <c r="E40" s="28" t="s">
        <v>50</v>
      </c>
      <c r="F40" s="82">
        <f>ROUND((SUM(BH96:BH201)),  2)</f>
        <v>0</v>
      </c>
      <c r="I40" s="94">
        <v>0.15</v>
      </c>
      <c r="J40" s="82">
        <f>0</f>
        <v>0</v>
      </c>
      <c r="L40" s="33"/>
    </row>
    <row r="41" spans="2:12" s="1" customFormat="1" ht="14.45" hidden="1" customHeight="1">
      <c r="B41" s="33"/>
      <c r="E41" s="28" t="s">
        <v>51</v>
      </c>
      <c r="F41" s="82">
        <f>ROUND((SUM(BI96:BI201)),  2)</f>
        <v>0</v>
      </c>
      <c r="I41" s="94">
        <v>0</v>
      </c>
      <c r="J41" s="82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5"/>
      <c r="D43" s="96" t="s">
        <v>52</v>
      </c>
      <c r="E43" s="54"/>
      <c r="F43" s="54"/>
      <c r="G43" s="97" t="s">
        <v>53</v>
      </c>
      <c r="H43" s="98" t="s">
        <v>54</v>
      </c>
      <c r="I43" s="54"/>
      <c r="J43" s="99">
        <f>SUM(J34:J41)</f>
        <v>0</v>
      </c>
      <c r="K43" s="100"/>
      <c r="L43" s="33"/>
    </row>
    <row r="44" spans="2:12" s="1" customFormat="1" ht="14.4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>
      <c r="B49" s="33"/>
      <c r="C49" s="22" t="s">
        <v>175</v>
      </c>
      <c r="L49" s="33"/>
    </row>
    <row r="50" spans="2:12" s="1" customFormat="1" ht="6.95" customHeight="1">
      <c r="B50" s="33"/>
      <c r="L50" s="33"/>
    </row>
    <row r="51" spans="2:12" s="1" customFormat="1" ht="12" customHeight="1">
      <c r="B51" s="33"/>
      <c r="C51" s="28" t="s">
        <v>17</v>
      </c>
      <c r="L51" s="33"/>
    </row>
    <row r="52" spans="2:12" s="1" customFormat="1" ht="16.5" customHeight="1">
      <c r="B52" s="33"/>
      <c r="E52" s="323" t="str">
        <f>E7</f>
        <v>H-blok - výstavba BD v areálu bývalého Moravolenu Hanušovice</v>
      </c>
      <c r="F52" s="324"/>
      <c r="G52" s="324"/>
      <c r="H52" s="324"/>
      <c r="L52" s="33"/>
    </row>
    <row r="53" spans="2:12" ht="12" customHeight="1">
      <c r="B53" s="21"/>
      <c r="C53" s="28" t="s">
        <v>169</v>
      </c>
      <c r="L53" s="21"/>
    </row>
    <row r="54" spans="2:12" ht="16.5" customHeight="1">
      <c r="B54" s="21"/>
      <c r="E54" s="323" t="s">
        <v>170</v>
      </c>
      <c r="F54" s="288"/>
      <c r="G54" s="288"/>
      <c r="H54" s="288"/>
      <c r="L54" s="21"/>
    </row>
    <row r="55" spans="2:12" ht="12" customHeight="1">
      <c r="B55" s="21"/>
      <c r="C55" s="28" t="s">
        <v>171</v>
      </c>
      <c r="L55" s="21"/>
    </row>
    <row r="56" spans="2:12" s="1" customFormat="1" ht="16.5" customHeight="1">
      <c r="B56" s="33"/>
      <c r="E56" s="307" t="s">
        <v>1056</v>
      </c>
      <c r="F56" s="325"/>
      <c r="G56" s="325"/>
      <c r="H56" s="325"/>
      <c r="L56" s="33"/>
    </row>
    <row r="57" spans="2:12" s="1" customFormat="1" ht="12" customHeight="1">
      <c r="B57" s="33"/>
      <c r="C57" s="28" t="s">
        <v>173</v>
      </c>
      <c r="L57" s="33"/>
    </row>
    <row r="58" spans="2:12" s="1" customFormat="1" ht="16.5" customHeight="1">
      <c r="B58" s="33"/>
      <c r="E58" s="319" t="str">
        <f>E13</f>
        <v>120.2 - Parkoviště - kryt, obruby</v>
      </c>
      <c r="F58" s="325"/>
      <c r="G58" s="325"/>
      <c r="H58" s="325"/>
      <c r="L58" s="33"/>
    </row>
    <row r="59" spans="2:12" s="1" customFormat="1" ht="6.95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k.ú. Hanušovice</v>
      </c>
      <c r="I60" s="28" t="s">
        <v>23</v>
      </c>
      <c r="J60" s="50" t="str">
        <f>IF(J16="","",J16)</f>
        <v>10. 6. 2022</v>
      </c>
      <c r="L60" s="33"/>
    </row>
    <row r="61" spans="2:12" s="1" customFormat="1" ht="6.95" customHeight="1">
      <c r="B61" s="33"/>
      <c r="L61" s="33"/>
    </row>
    <row r="62" spans="2:12" s="1" customFormat="1" ht="15.2" customHeight="1">
      <c r="B62" s="33"/>
      <c r="C62" s="28" t="s">
        <v>25</v>
      </c>
      <c r="F62" s="26" t="str">
        <f>E19</f>
        <v>Město Hanušovice</v>
      </c>
      <c r="I62" s="28" t="s">
        <v>33</v>
      </c>
      <c r="J62" s="31" t="str">
        <f>E25</f>
        <v>Cekr CZ s.r.o.</v>
      </c>
      <c r="L62" s="33"/>
    </row>
    <row r="63" spans="2:12" s="1" customFormat="1" ht="25.7" customHeight="1">
      <c r="B63" s="33"/>
      <c r="C63" s="28" t="s">
        <v>31</v>
      </c>
      <c r="F63" s="26" t="str">
        <f>IF(E22="","",E22)</f>
        <v>Vyplň údaj</v>
      </c>
      <c r="I63" s="28" t="s">
        <v>38</v>
      </c>
      <c r="J63" s="31" t="str">
        <f>E28</f>
        <v>Jan Zamykal, CS ÚRS 2022 01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176</v>
      </c>
      <c r="D65" s="95"/>
      <c r="E65" s="95"/>
      <c r="F65" s="95"/>
      <c r="G65" s="95"/>
      <c r="H65" s="95"/>
      <c r="I65" s="95"/>
      <c r="J65" s="102" t="s">
        <v>177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9" customHeight="1">
      <c r="B67" s="33"/>
      <c r="C67" s="103" t="s">
        <v>74</v>
      </c>
      <c r="J67" s="63">
        <f>J96</f>
        <v>0</v>
      </c>
      <c r="L67" s="33"/>
      <c r="AU67" s="18" t="s">
        <v>178</v>
      </c>
    </row>
    <row r="68" spans="2:47" s="8" customFormat="1" ht="24.95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J97</f>
        <v>0</v>
      </c>
      <c r="L68" s="104"/>
    </row>
    <row r="69" spans="2:47" s="9" customFormat="1" ht="19.899999999999999" customHeight="1">
      <c r="B69" s="108"/>
      <c r="D69" s="109" t="s">
        <v>180</v>
      </c>
      <c r="E69" s="110"/>
      <c r="F69" s="110"/>
      <c r="G69" s="110"/>
      <c r="H69" s="110"/>
      <c r="I69" s="110"/>
      <c r="J69" s="111">
        <f>J98</f>
        <v>0</v>
      </c>
      <c r="L69" s="108"/>
    </row>
    <row r="70" spans="2:47" s="9" customFormat="1" ht="19.899999999999999" customHeight="1">
      <c r="B70" s="108"/>
      <c r="D70" s="109" t="s">
        <v>181</v>
      </c>
      <c r="E70" s="110"/>
      <c r="F70" s="110"/>
      <c r="G70" s="110"/>
      <c r="H70" s="110"/>
      <c r="I70" s="110"/>
      <c r="J70" s="111">
        <f>J122</f>
        <v>0</v>
      </c>
      <c r="L70" s="108"/>
    </row>
    <row r="71" spans="2:47" s="9" customFormat="1" ht="19.899999999999999" customHeight="1">
      <c r="B71" s="108"/>
      <c r="D71" s="109" t="s">
        <v>611</v>
      </c>
      <c r="E71" s="110"/>
      <c r="F71" s="110"/>
      <c r="G71" s="110"/>
      <c r="H71" s="110"/>
      <c r="I71" s="110"/>
      <c r="J71" s="111">
        <f>J164</f>
        <v>0</v>
      </c>
      <c r="L71" s="108"/>
    </row>
    <row r="72" spans="2:47" s="9" customFormat="1" ht="19.899999999999999" customHeight="1">
      <c r="B72" s="108"/>
      <c r="D72" s="109" t="s">
        <v>185</v>
      </c>
      <c r="E72" s="110"/>
      <c r="F72" s="110"/>
      <c r="G72" s="110"/>
      <c r="H72" s="110"/>
      <c r="I72" s="110"/>
      <c r="J72" s="111">
        <f>J199</f>
        <v>0</v>
      </c>
      <c r="L72" s="108"/>
    </row>
    <row r="73" spans="2:47" s="1" customFormat="1" ht="21.75" customHeight="1">
      <c r="B73" s="33"/>
      <c r="L73" s="33"/>
    </row>
    <row r="74" spans="2:47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47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47" s="1" customFormat="1" ht="24.95" customHeight="1">
      <c r="B79" s="33"/>
      <c r="C79" s="22" t="s">
        <v>186</v>
      </c>
      <c r="L79" s="33"/>
    </row>
    <row r="80" spans="2:47" s="1" customFormat="1" ht="6.95" customHeight="1">
      <c r="B80" s="33"/>
      <c r="L80" s="33"/>
    </row>
    <row r="81" spans="2:63" s="1" customFormat="1" ht="12" customHeight="1">
      <c r="B81" s="33"/>
      <c r="C81" s="28" t="s">
        <v>17</v>
      </c>
      <c r="L81" s="33"/>
    </row>
    <row r="82" spans="2:63" s="1" customFormat="1" ht="16.5" customHeight="1">
      <c r="B82" s="33"/>
      <c r="E82" s="323" t="str">
        <f>E7</f>
        <v>H-blok - výstavba BD v areálu bývalého Moravolenu Hanušovice</v>
      </c>
      <c r="F82" s="324"/>
      <c r="G82" s="324"/>
      <c r="H82" s="324"/>
      <c r="L82" s="33"/>
    </row>
    <row r="83" spans="2:63" ht="12" customHeight="1">
      <c r="B83" s="21"/>
      <c r="C83" s="28" t="s">
        <v>169</v>
      </c>
      <c r="L83" s="21"/>
    </row>
    <row r="84" spans="2:63" ht="16.5" customHeight="1">
      <c r="B84" s="21"/>
      <c r="E84" s="323" t="s">
        <v>170</v>
      </c>
      <c r="F84" s="288"/>
      <c r="G84" s="288"/>
      <c r="H84" s="288"/>
      <c r="L84" s="21"/>
    </row>
    <row r="85" spans="2:63" ht="12" customHeight="1">
      <c r="B85" s="21"/>
      <c r="C85" s="28" t="s">
        <v>171</v>
      </c>
      <c r="L85" s="21"/>
    </row>
    <row r="86" spans="2:63" s="1" customFormat="1" ht="16.5" customHeight="1">
      <c r="B86" s="33"/>
      <c r="E86" s="307" t="s">
        <v>1056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173</v>
      </c>
      <c r="L87" s="33"/>
    </row>
    <row r="88" spans="2:63" s="1" customFormat="1" ht="16.5" customHeight="1">
      <c r="B88" s="33"/>
      <c r="E88" s="319" t="str">
        <f>E13</f>
        <v>120.2 - Parkoviště - kryt, obruby</v>
      </c>
      <c r="F88" s="325"/>
      <c r="G88" s="325"/>
      <c r="H88" s="32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F16</f>
        <v>k.ú. Hanušovice</v>
      </c>
      <c r="I90" s="28" t="s">
        <v>23</v>
      </c>
      <c r="J90" s="50" t="str">
        <f>IF(J16="","",J16)</f>
        <v>10. 6. 2022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E19</f>
        <v>Město Hanušovice</v>
      </c>
      <c r="I92" s="28" t="s">
        <v>33</v>
      </c>
      <c r="J92" s="31" t="str">
        <f>E25</f>
        <v>Cekr CZ s.r.o.</v>
      </c>
      <c r="L92" s="33"/>
    </row>
    <row r="93" spans="2:63" s="1" customFormat="1" ht="25.7" customHeight="1">
      <c r="B93" s="33"/>
      <c r="C93" s="28" t="s">
        <v>31</v>
      </c>
      <c r="F93" s="26" t="str">
        <f>IF(E22="","",E22)</f>
        <v>Vyplň údaj</v>
      </c>
      <c r="I93" s="28" t="s">
        <v>38</v>
      </c>
      <c r="J93" s="31" t="str">
        <f>E28</f>
        <v>Jan Zamykal, CS ÚRS 2022 01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187</v>
      </c>
      <c r="D95" s="114" t="s">
        <v>61</v>
      </c>
      <c r="E95" s="114" t="s">
        <v>57</v>
      </c>
      <c r="F95" s="114" t="s">
        <v>58</v>
      </c>
      <c r="G95" s="114" t="s">
        <v>188</v>
      </c>
      <c r="H95" s="114" t="s">
        <v>189</v>
      </c>
      <c r="I95" s="114" t="s">
        <v>190</v>
      </c>
      <c r="J95" s="114" t="s">
        <v>177</v>
      </c>
      <c r="K95" s="115" t="s">
        <v>191</v>
      </c>
      <c r="L95" s="112"/>
      <c r="M95" s="56" t="s">
        <v>3</v>
      </c>
      <c r="N95" s="57" t="s">
        <v>46</v>
      </c>
      <c r="O95" s="57" t="s">
        <v>192</v>
      </c>
      <c r="P95" s="57" t="s">
        <v>193</v>
      </c>
      <c r="Q95" s="57" t="s">
        <v>194</v>
      </c>
      <c r="R95" s="57" t="s">
        <v>195</v>
      </c>
      <c r="S95" s="57" t="s">
        <v>196</v>
      </c>
      <c r="T95" s="58" t="s">
        <v>197</v>
      </c>
    </row>
    <row r="96" spans="2:63" s="1" customFormat="1" ht="22.9" customHeight="1">
      <c r="B96" s="33"/>
      <c r="C96" s="61" t="s">
        <v>198</v>
      </c>
      <c r="J96" s="116">
        <f>BK96</f>
        <v>0</v>
      </c>
      <c r="L96" s="33"/>
      <c r="M96" s="59"/>
      <c r="N96" s="51"/>
      <c r="O96" s="51"/>
      <c r="P96" s="117">
        <f>P97</f>
        <v>0</v>
      </c>
      <c r="Q96" s="51"/>
      <c r="R96" s="117">
        <f>R97</f>
        <v>692.14474575000008</v>
      </c>
      <c r="S96" s="51"/>
      <c r="T96" s="118">
        <f>T97</f>
        <v>0</v>
      </c>
      <c r="AT96" s="18" t="s">
        <v>75</v>
      </c>
      <c r="AU96" s="18" t="s">
        <v>178</v>
      </c>
      <c r="BK96" s="119">
        <f>BK97</f>
        <v>0</v>
      </c>
    </row>
    <row r="97" spans="2:65" s="11" customFormat="1" ht="25.9" customHeight="1">
      <c r="B97" s="120"/>
      <c r="D97" s="121" t="s">
        <v>75</v>
      </c>
      <c r="E97" s="122" t="s">
        <v>199</v>
      </c>
      <c r="F97" s="122" t="s">
        <v>200</v>
      </c>
      <c r="I97" s="123"/>
      <c r="J97" s="124">
        <f>BK97</f>
        <v>0</v>
      </c>
      <c r="L97" s="120"/>
      <c r="M97" s="125"/>
      <c r="P97" s="126">
        <f>P98+P122+P164+P199</f>
        <v>0</v>
      </c>
      <c r="R97" s="126">
        <f>R98+R122+R164+R199</f>
        <v>692.14474575000008</v>
      </c>
      <c r="T97" s="127">
        <f>T98+T122+T164+T199</f>
        <v>0</v>
      </c>
      <c r="AR97" s="121" t="s">
        <v>83</v>
      </c>
      <c r="AT97" s="128" t="s">
        <v>75</v>
      </c>
      <c r="AU97" s="128" t="s">
        <v>76</v>
      </c>
      <c r="AY97" s="121" t="s">
        <v>201</v>
      </c>
      <c r="BK97" s="129">
        <f>BK98+BK122+BK164+BK199</f>
        <v>0</v>
      </c>
    </row>
    <row r="98" spans="2:65" s="11" customFormat="1" ht="22.9" customHeight="1">
      <c r="B98" s="120"/>
      <c r="D98" s="121" t="s">
        <v>75</v>
      </c>
      <c r="E98" s="130" t="s">
        <v>83</v>
      </c>
      <c r="F98" s="130" t="s">
        <v>157</v>
      </c>
      <c r="I98" s="123"/>
      <c r="J98" s="131">
        <f>BK98</f>
        <v>0</v>
      </c>
      <c r="L98" s="120"/>
      <c r="M98" s="125"/>
      <c r="P98" s="126">
        <f>SUM(P99:P121)</f>
        <v>0</v>
      </c>
      <c r="R98" s="126">
        <f>SUM(R99:R121)</f>
        <v>0</v>
      </c>
      <c r="T98" s="127">
        <f>SUM(T99:T121)</f>
        <v>0</v>
      </c>
      <c r="AR98" s="121" t="s">
        <v>83</v>
      </c>
      <c r="AT98" s="128" t="s">
        <v>75</v>
      </c>
      <c r="AU98" s="128" t="s">
        <v>83</v>
      </c>
      <c r="AY98" s="121" t="s">
        <v>201</v>
      </c>
      <c r="BK98" s="129">
        <f>SUM(BK99:BK121)</f>
        <v>0</v>
      </c>
    </row>
    <row r="99" spans="2:65" s="1" customFormat="1" ht="37.9" customHeight="1">
      <c r="B99" s="132"/>
      <c r="C99" s="133" t="s">
        <v>83</v>
      </c>
      <c r="D99" s="133" t="s">
        <v>202</v>
      </c>
      <c r="E99" s="134" t="s">
        <v>248</v>
      </c>
      <c r="F99" s="135" t="s">
        <v>249</v>
      </c>
      <c r="G99" s="136" t="s">
        <v>217</v>
      </c>
      <c r="H99" s="137">
        <v>324.16000000000003</v>
      </c>
      <c r="I99" s="138"/>
      <c r="J99" s="139">
        <f>ROUND(I99*H99,2)</f>
        <v>0</v>
      </c>
      <c r="K99" s="135" t="s">
        <v>206</v>
      </c>
      <c r="L99" s="33"/>
      <c r="M99" s="140" t="s">
        <v>3</v>
      </c>
      <c r="N99" s="141" t="s">
        <v>47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207</v>
      </c>
      <c r="AT99" s="144" t="s">
        <v>202</v>
      </c>
      <c r="AU99" s="144" t="s">
        <v>85</v>
      </c>
      <c r="AY99" s="18" t="s">
        <v>201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207</v>
      </c>
      <c r="BM99" s="144" t="s">
        <v>1101</v>
      </c>
    </row>
    <row r="100" spans="2:65" s="1" customFormat="1">
      <c r="B100" s="33"/>
      <c r="D100" s="146" t="s">
        <v>209</v>
      </c>
      <c r="F100" s="147" t="s">
        <v>251</v>
      </c>
      <c r="I100" s="148"/>
      <c r="L100" s="33"/>
      <c r="M100" s="149"/>
      <c r="T100" s="53"/>
      <c r="AT100" s="18" t="s">
        <v>209</v>
      </c>
      <c r="AU100" s="18" t="s">
        <v>85</v>
      </c>
    </row>
    <row r="101" spans="2:65" s="12" customFormat="1">
      <c r="B101" s="150"/>
      <c r="D101" s="151" t="s">
        <v>211</v>
      </c>
      <c r="E101" s="152" t="s">
        <v>3</v>
      </c>
      <c r="F101" s="153" t="s">
        <v>619</v>
      </c>
      <c r="H101" s="152" t="s">
        <v>3</v>
      </c>
      <c r="I101" s="154"/>
      <c r="L101" s="150"/>
      <c r="M101" s="155"/>
      <c r="T101" s="156"/>
      <c r="AT101" s="152" t="s">
        <v>211</v>
      </c>
      <c r="AU101" s="152" t="s">
        <v>85</v>
      </c>
      <c r="AV101" s="12" t="s">
        <v>83</v>
      </c>
      <c r="AW101" s="12" t="s">
        <v>37</v>
      </c>
      <c r="AX101" s="12" t="s">
        <v>76</v>
      </c>
      <c r="AY101" s="152" t="s">
        <v>201</v>
      </c>
    </row>
    <row r="102" spans="2:65" s="13" customFormat="1">
      <c r="B102" s="157"/>
      <c r="D102" s="151" t="s">
        <v>211</v>
      </c>
      <c r="E102" s="158" t="s">
        <v>3</v>
      </c>
      <c r="F102" s="159" t="s">
        <v>1102</v>
      </c>
      <c r="H102" s="160">
        <v>324.16000000000003</v>
      </c>
      <c r="I102" s="161"/>
      <c r="L102" s="157"/>
      <c r="M102" s="162"/>
      <c r="T102" s="163"/>
      <c r="AT102" s="158" t="s">
        <v>211</v>
      </c>
      <c r="AU102" s="158" t="s">
        <v>85</v>
      </c>
      <c r="AV102" s="13" t="s">
        <v>85</v>
      </c>
      <c r="AW102" s="13" t="s">
        <v>37</v>
      </c>
      <c r="AX102" s="13" t="s">
        <v>76</v>
      </c>
      <c r="AY102" s="158" t="s">
        <v>201</v>
      </c>
    </row>
    <row r="103" spans="2:65" s="14" customFormat="1">
      <c r="B103" s="164"/>
      <c r="D103" s="151" t="s">
        <v>211</v>
      </c>
      <c r="E103" s="165" t="s">
        <v>3</v>
      </c>
      <c r="F103" s="166" t="s">
        <v>214</v>
      </c>
      <c r="H103" s="167">
        <v>324.16000000000003</v>
      </c>
      <c r="I103" s="168"/>
      <c r="L103" s="164"/>
      <c r="M103" s="169"/>
      <c r="T103" s="170"/>
      <c r="AT103" s="165" t="s">
        <v>211</v>
      </c>
      <c r="AU103" s="165" t="s">
        <v>85</v>
      </c>
      <c r="AV103" s="14" t="s">
        <v>207</v>
      </c>
      <c r="AW103" s="14" t="s">
        <v>37</v>
      </c>
      <c r="AX103" s="14" t="s">
        <v>83</v>
      </c>
      <c r="AY103" s="165" t="s">
        <v>201</v>
      </c>
    </row>
    <row r="104" spans="2:65" s="1" customFormat="1" ht="24.2" customHeight="1">
      <c r="B104" s="132"/>
      <c r="C104" s="133" t="s">
        <v>85</v>
      </c>
      <c r="D104" s="133" t="s">
        <v>202</v>
      </c>
      <c r="E104" s="134" t="s">
        <v>258</v>
      </c>
      <c r="F104" s="135" t="s">
        <v>259</v>
      </c>
      <c r="G104" s="136" t="s">
        <v>217</v>
      </c>
      <c r="H104" s="137">
        <v>324.16000000000003</v>
      </c>
      <c r="I104" s="138"/>
      <c r="J104" s="139">
        <f>ROUND(I104*H104,2)</f>
        <v>0</v>
      </c>
      <c r="K104" s="135" t="s">
        <v>206</v>
      </c>
      <c r="L104" s="33"/>
      <c r="M104" s="140" t="s">
        <v>3</v>
      </c>
      <c r="N104" s="141" t="s">
        <v>47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207</v>
      </c>
      <c r="AT104" s="144" t="s">
        <v>202</v>
      </c>
      <c r="AU104" s="144" t="s">
        <v>85</v>
      </c>
      <c r="AY104" s="18" t="s">
        <v>201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83</v>
      </c>
      <c r="BK104" s="145">
        <f>ROUND(I104*H104,2)</f>
        <v>0</v>
      </c>
      <c r="BL104" s="18" t="s">
        <v>207</v>
      </c>
      <c r="BM104" s="144" t="s">
        <v>1103</v>
      </c>
    </row>
    <row r="105" spans="2:65" s="1" customFormat="1">
      <c r="B105" s="33"/>
      <c r="D105" s="146" t="s">
        <v>209</v>
      </c>
      <c r="F105" s="147" t="s">
        <v>261</v>
      </c>
      <c r="I105" s="148"/>
      <c r="L105" s="33"/>
      <c r="M105" s="149"/>
      <c r="T105" s="53"/>
      <c r="AT105" s="18" t="s">
        <v>209</v>
      </c>
      <c r="AU105" s="18" t="s">
        <v>85</v>
      </c>
    </row>
    <row r="106" spans="2:65" s="12" customFormat="1">
      <c r="B106" s="150"/>
      <c r="D106" s="151" t="s">
        <v>211</v>
      </c>
      <c r="E106" s="152" t="s">
        <v>3</v>
      </c>
      <c r="F106" s="153" t="s">
        <v>262</v>
      </c>
      <c r="H106" s="152" t="s">
        <v>3</v>
      </c>
      <c r="I106" s="154"/>
      <c r="L106" s="150"/>
      <c r="M106" s="155"/>
      <c r="T106" s="156"/>
      <c r="AT106" s="152" t="s">
        <v>211</v>
      </c>
      <c r="AU106" s="152" t="s">
        <v>85</v>
      </c>
      <c r="AV106" s="12" t="s">
        <v>83</v>
      </c>
      <c r="AW106" s="12" t="s">
        <v>37</v>
      </c>
      <c r="AX106" s="12" t="s">
        <v>76</v>
      </c>
      <c r="AY106" s="152" t="s">
        <v>201</v>
      </c>
    </row>
    <row r="107" spans="2:65" s="13" customFormat="1">
      <c r="B107" s="157"/>
      <c r="D107" s="151" t="s">
        <v>211</v>
      </c>
      <c r="E107" s="158" t="s">
        <v>3</v>
      </c>
      <c r="F107" s="159" t="s">
        <v>1102</v>
      </c>
      <c r="H107" s="160">
        <v>324.16000000000003</v>
      </c>
      <c r="I107" s="161"/>
      <c r="L107" s="157"/>
      <c r="M107" s="162"/>
      <c r="T107" s="163"/>
      <c r="AT107" s="158" t="s">
        <v>211</v>
      </c>
      <c r="AU107" s="158" t="s">
        <v>85</v>
      </c>
      <c r="AV107" s="13" t="s">
        <v>85</v>
      </c>
      <c r="AW107" s="13" t="s">
        <v>37</v>
      </c>
      <c r="AX107" s="13" t="s">
        <v>76</v>
      </c>
      <c r="AY107" s="158" t="s">
        <v>201</v>
      </c>
    </row>
    <row r="108" spans="2:65" s="14" customFormat="1">
      <c r="B108" s="164"/>
      <c r="D108" s="151" t="s">
        <v>211</v>
      </c>
      <c r="E108" s="165" t="s">
        <v>3</v>
      </c>
      <c r="F108" s="166" t="s">
        <v>214</v>
      </c>
      <c r="H108" s="167">
        <v>324.16000000000003</v>
      </c>
      <c r="I108" s="168"/>
      <c r="L108" s="164"/>
      <c r="M108" s="169"/>
      <c r="T108" s="170"/>
      <c r="AT108" s="165" t="s">
        <v>211</v>
      </c>
      <c r="AU108" s="165" t="s">
        <v>85</v>
      </c>
      <c r="AV108" s="14" t="s">
        <v>207</v>
      </c>
      <c r="AW108" s="14" t="s">
        <v>37</v>
      </c>
      <c r="AX108" s="14" t="s">
        <v>83</v>
      </c>
      <c r="AY108" s="165" t="s">
        <v>201</v>
      </c>
    </row>
    <row r="109" spans="2:65" s="1" customFormat="1" ht="24.2" customHeight="1">
      <c r="B109" s="132"/>
      <c r="C109" s="133" t="s">
        <v>93</v>
      </c>
      <c r="D109" s="133" t="s">
        <v>202</v>
      </c>
      <c r="E109" s="134" t="s">
        <v>622</v>
      </c>
      <c r="F109" s="135" t="s">
        <v>623</v>
      </c>
      <c r="G109" s="136" t="s">
        <v>217</v>
      </c>
      <c r="H109" s="137">
        <v>324.16000000000003</v>
      </c>
      <c r="I109" s="138"/>
      <c r="J109" s="139">
        <f>ROUND(I109*H109,2)</f>
        <v>0</v>
      </c>
      <c r="K109" s="135" t="s">
        <v>206</v>
      </c>
      <c r="L109" s="33"/>
      <c r="M109" s="140" t="s">
        <v>3</v>
      </c>
      <c r="N109" s="141" t="s">
        <v>47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207</v>
      </c>
      <c r="AT109" s="144" t="s">
        <v>202</v>
      </c>
      <c r="AU109" s="144" t="s">
        <v>85</v>
      </c>
      <c r="AY109" s="18" t="s">
        <v>201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207</v>
      </c>
      <c r="BM109" s="144" t="s">
        <v>1104</v>
      </c>
    </row>
    <row r="110" spans="2:65" s="1" customFormat="1">
      <c r="B110" s="33"/>
      <c r="D110" s="146" t="s">
        <v>209</v>
      </c>
      <c r="F110" s="147" t="s">
        <v>625</v>
      </c>
      <c r="I110" s="148"/>
      <c r="L110" s="33"/>
      <c r="M110" s="149"/>
      <c r="T110" s="53"/>
      <c r="AT110" s="18" t="s">
        <v>209</v>
      </c>
      <c r="AU110" s="18" t="s">
        <v>85</v>
      </c>
    </row>
    <row r="111" spans="2:65" s="12" customFormat="1">
      <c r="B111" s="150"/>
      <c r="D111" s="151" t="s">
        <v>211</v>
      </c>
      <c r="E111" s="152" t="s">
        <v>3</v>
      </c>
      <c r="F111" s="153" t="s">
        <v>626</v>
      </c>
      <c r="H111" s="152" t="s">
        <v>3</v>
      </c>
      <c r="I111" s="154"/>
      <c r="L111" s="150"/>
      <c r="M111" s="155"/>
      <c r="T111" s="156"/>
      <c r="AT111" s="152" t="s">
        <v>211</v>
      </c>
      <c r="AU111" s="152" t="s">
        <v>85</v>
      </c>
      <c r="AV111" s="12" t="s">
        <v>83</v>
      </c>
      <c r="AW111" s="12" t="s">
        <v>37</v>
      </c>
      <c r="AX111" s="12" t="s">
        <v>76</v>
      </c>
      <c r="AY111" s="152" t="s">
        <v>201</v>
      </c>
    </row>
    <row r="112" spans="2:65" s="12" customFormat="1">
      <c r="B112" s="150"/>
      <c r="D112" s="151" t="s">
        <v>211</v>
      </c>
      <c r="E112" s="152" t="s">
        <v>3</v>
      </c>
      <c r="F112" s="153" t="s">
        <v>627</v>
      </c>
      <c r="H112" s="152" t="s">
        <v>3</v>
      </c>
      <c r="I112" s="154"/>
      <c r="L112" s="150"/>
      <c r="M112" s="155"/>
      <c r="T112" s="156"/>
      <c r="AT112" s="152" t="s">
        <v>211</v>
      </c>
      <c r="AU112" s="152" t="s">
        <v>85</v>
      </c>
      <c r="AV112" s="12" t="s">
        <v>83</v>
      </c>
      <c r="AW112" s="12" t="s">
        <v>37</v>
      </c>
      <c r="AX112" s="12" t="s">
        <v>76</v>
      </c>
      <c r="AY112" s="152" t="s">
        <v>201</v>
      </c>
    </row>
    <row r="113" spans="2:65" s="12" customFormat="1">
      <c r="B113" s="150"/>
      <c r="D113" s="151" t="s">
        <v>211</v>
      </c>
      <c r="E113" s="152" t="s">
        <v>3</v>
      </c>
      <c r="F113" s="153" t="s">
        <v>290</v>
      </c>
      <c r="H113" s="152" t="s">
        <v>3</v>
      </c>
      <c r="I113" s="154"/>
      <c r="L113" s="150"/>
      <c r="M113" s="155"/>
      <c r="T113" s="156"/>
      <c r="AT113" s="152" t="s">
        <v>211</v>
      </c>
      <c r="AU113" s="152" t="s">
        <v>85</v>
      </c>
      <c r="AV113" s="12" t="s">
        <v>83</v>
      </c>
      <c r="AW113" s="12" t="s">
        <v>37</v>
      </c>
      <c r="AX113" s="12" t="s">
        <v>76</v>
      </c>
      <c r="AY113" s="152" t="s">
        <v>201</v>
      </c>
    </row>
    <row r="114" spans="2:65" s="13" customFormat="1">
      <c r="B114" s="157"/>
      <c r="D114" s="151" t="s">
        <v>211</v>
      </c>
      <c r="E114" s="158" t="s">
        <v>3</v>
      </c>
      <c r="F114" s="159" t="s">
        <v>1102</v>
      </c>
      <c r="H114" s="160">
        <v>324.16000000000003</v>
      </c>
      <c r="I114" s="161"/>
      <c r="L114" s="157"/>
      <c r="M114" s="162"/>
      <c r="T114" s="163"/>
      <c r="AT114" s="158" t="s">
        <v>211</v>
      </c>
      <c r="AU114" s="158" t="s">
        <v>85</v>
      </c>
      <c r="AV114" s="13" t="s">
        <v>85</v>
      </c>
      <c r="AW114" s="13" t="s">
        <v>37</v>
      </c>
      <c r="AX114" s="13" t="s">
        <v>76</v>
      </c>
      <c r="AY114" s="158" t="s">
        <v>201</v>
      </c>
    </row>
    <row r="115" spans="2:65" s="14" customFormat="1">
      <c r="B115" s="164"/>
      <c r="D115" s="151" t="s">
        <v>211</v>
      </c>
      <c r="E115" s="165" t="s">
        <v>3</v>
      </c>
      <c r="F115" s="166" t="s">
        <v>214</v>
      </c>
      <c r="H115" s="167">
        <v>324.16000000000003</v>
      </c>
      <c r="I115" s="168"/>
      <c r="L115" s="164"/>
      <c r="M115" s="169"/>
      <c r="T115" s="170"/>
      <c r="AT115" s="165" t="s">
        <v>211</v>
      </c>
      <c r="AU115" s="165" t="s">
        <v>85</v>
      </c>
      <c r="AV115" s="14" t="s">
        <v>207</v>
      </c>
      <c r="AW115" s="14" t="s">
        <v>37</v>
      </c>
      <c r="AX115" s="14" t="s">
        <v>83</v>
      </c>
      <c r="AY115" s="165" t="s">
        <v>201</v>
      </c>
    </row>
    <row r="116" spans="2:65" s="1" customFormat="1" ht="24.2" customHeight="1">
      <c r="B116" s="132"/>
      <c r="C116" s="133" t="s">
        <v>207</v>
      </c>
      <c r="D116" s="133" t="s">
        <v>202</v>
      </c>
      <c r="E116" s="134" t="s">
        <v>628</v>
      </c>
      <c r="F116" s="135" t="s">
        <v>629</v>
      </c>
      <c r="G116" s="136" t="s">
        <v>205</v>
      </c>
      <c r="H116" s="137">
        <v>4222.1000000000004</v>
      </c>
      <c r="I116" s="138"/>
      <c r="J116" s="139">
        <f>ROUND(I116*H116,2)</f>
        <v>0</v>
      </c>
      <c r="K116" s="135" t="s">
        <v>206</v>
      </c>
      <c r="L116" s="33"/>
      <c r="M116" s="140" t="s">
        <v>3</v>
      </c>
      <c r="N116" s="141" t="s">
        <v>47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207</v>
      </c>
      <c r="AT116" s="144" t="s">
        <v>202</v>
      </c>
      <c r="AU116" s="144" t="s">
        <v>85</v>
      </c>
      <c r="AY116" s="18" t="s">
        <v>201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83</v>
      </c>
      <c r="BK116" s="145">
        <f>ROUND(I116*H116,2)</f>
        <v>0</v>
      </c>
      <c r="BL116" s="18" t="s">
        <v>207</v>
      </c>
      <c r="BM116" s="144" t="s">
        <v>1105</v>
      </c>
    </row>
    <row r="117" spans="2:65" s="1" customFormat="1">
      <c r="B117" s="33"/>
      <c r="D117" s="146" t="s">
        <v>209</v>
      </c>
      <c r="F117" s="147" t="s">
        <v>631</v>
      </c>
      <c r="I117" s="148"/>
      <c r="L117" s="33"/>
      <c r="M117" s="149"/>
      <c r="T117" s="53"/>
      <c r="AT117" s="18" t="s">
        <v>209</v>
      </c>
      <c r="AU117" s="18" t="s">
        <v>85</v>
      </c>
    </row>
    <row r="118" spans="2:65" s="12" customFormat="1">
      <c r="B118" s="150"/>
      <c r="D118" s="151" t="s">
        <v>211</v>
      </c>
      <c r="E118" s="152" t="s">
        <v>3</v>
      </c>
      <c r="F118" s="153" t="s">
        <v>632</v>
      </c>
      <c r="H118" s="152" t="s">
        <v>3</v>
      </c>
      <c r="I118" s="154"/>
      <c r="L118" s="150"/>
      <c r="M118" s="155"/>
      <c r="T118" s="156"/>
      <c r="AT118" s="152" t="s">
        <v>211</v>
      </c>
      <c r="AU118" s="152" t="s">
        <v>85</v>
      </c>
      <c r="AV118" s="12" t="s">
        <v>83</v>
      </c>
      <c r="AW118" s="12" t="s">
        <v>37</v>
      </c>
      <c r="AX118" s="12" t="s">
        <v>76</v>
      </c>
      <c r="AY118" s="152" t="s">
        <v>201</v>
      </c>
    </row>
    <row r="119" spans="2:65" s="12" customFormat="1">
      <c r="B119" s="150"/>
      <c r="D119" s="151" t="s">
        <v>211</v>
      </c>
      <c r="E119" s="152" t="s">
        <v>3</v>
      </c>
      <c r="F119" s="153" t="s">
        <v>633</v>
      </c>
      <c r="H119" s="152" t="s">
        <v>3</v>
      </c>
      <c r="I119" s="154"/>
      <c r="L119" s="150"/>
      <c r="M119" s="155"/>
      <c r="T119" s="156"/>
      <c r="AT119" s="152" t="s">
        <v>211</v>
      </c>
      <c r="AU119" s="152" t="s">
        <v>85</v>
      </c>
      <c r="AV119" s="12" t="s">
        <v>83</v>
      </c>
      <c r="AW119" s="12" t="s">
        <v>37</v>
      </c>
      <c r="AX119" s="12" t="s">
        <v>76</v>
      </c>
      <c r="AY119" s="152" t="s">
        <v>201</v>
      </c>
    </row>
    <row r="120" spans="2:65" s="13" customFormat="1">
      <c r="B120" s="157"/>
      <c r="D120" s="151" t="s">
        <v>211</v>
      </c>
      <c r="E120" s="158" t="s">
        <v>3</v>
      </c>
      <c r="F120" s="159" t="s">
        <v>1106</v>
      </c>
      <c r="H120" s="160">
        <v>4222.1000000000004</v>
      </c>
      <c r="I120" s="161"/>
      <c r="L120" s="157"/>
      <c r="M120" s="162"/>
      <c r="T120" s="163"/>
      <c r="AT120" s="158" t="s">
        <v>211</v>
      </c>
      <c r="AU120" s="158" t="s">
        <v>85</v>
      </c>
      <c r="AV120" s="13" t="s">
        <v>85</v>
      </c>
      <c r="AW120" s="13" t="s">
        <v>37</v>
      </c>
      <c r="AX120" s="13" t="s">
        <v>76</v>
      </c>
      <c r="AY120" s="158" t="s">
        <v>201</v>
      </c>
    </row>
    <row r="121" spans="2:65" s="14" customFormat="1">
      <c r="B121" s="164"/>
      <c r="D121" s="151" t="s">
        <v>211</v>
      </c>
      <c r="E121" s="165" t="s">
        <v>3</v>
      </c>
      <c r="F121" s="166" t="s">
        <v>214</v>
      </c>
      <c r="H121" s="167">
        <v>4222.1000000000004</v>
      </c>
      <c r="I121" s="168"/>
      <c r="L121" s="164"/>
      <c r="M121" s="169"/>
      <c r="T121" s="170"/>
      <c r="AT121" s="165" t="s">
        <v>211</v>
      </c>
      <c r="AU121" s="165" t="s">
        <v>85</v>
      </c>
      <c r="AV121" s="14" t="s">
        <v>207</v>
      </c>
      <c r="AW121" s="14" t="s">
        <v>37</v>
      </c>
      <c r="AX121" s="14" t="s">
        <v>83</v>
      </c>
      <c r="AY121" s="165" t="s">
        <v>201</v>
      </c>
    </row>
    <row r="122" spans="2:65" s="11" customFormat="1" ht="22.9" customHeight="1">
      <c r="B122" s="120"/>
      <c r="D122" s="121" t="s">
        <v>75</v>
      </c>
      <c r="E122" s="130" t="s">
        <v>247</v>
      </c>
      <c r="F122" s="130" t="s">
        <v>306</v>
      </c>
      <c r="I122" s="123"/>
      <c r="J122" s="131">
        <f>BK122</f>
        <v>0</v>
      </c>
      <c r="L122" s="120"/>
      <c r="M122" s="125"/>
      <c r="P122" s="126">
        <f>SUM(P123:P163)</f>
        <v>0</v>
      </c>
      <c r="R122" s="126">
        <f>SUM(R123:R163)</f>
        <v>616.64803813000003</v>
      </c>
      <c r="T122" s="127">
        <f>SUM(T123:T163)</f>
        <v>0</v>
      </c>
      <c r="AR122" s="121" t="s">
        <v>83</v>
      </c>
      <c r="AT122" s="128" t="s">
        <v>75</v>
      </c>
      <c r="AU122" s="128" t="s">
        <v>83</v>
      </c>
      <c r="AY122" s="121" t="s">
        <v>201</v>
      </c>
      <c r="BK122" s="129">
        <f>SUM(BK123:BK163)</f>
        <v>0</v>
      </c>
    </row>
    <row r="123" spans="2:65" s="1" customFormat="1" ht="37.9" customHeight="1">
      <c r="B123" s="132"/>
      <c r="C123" s="133" t="s">
        <v>247</v>
      </c>
      <c r="D123" s="133" t="s">
        <v>202</v>
      </c>
      <c r="E123" s="134" t="s">
        <v>635</v>
      </c>
      <c r="F123" s="135" t="s">
        <v>636</v>
      </c>
      <c r="G123" s="136" t="s">
        <v>205</v>
      </c>
      <c r="H123" s="137">
        <v>1766.4770000000001</v>
      </c>
      <c r="I123" s="138"/>
      <c r="J123" s="139">
        <f>ROUND(I123*H123,2)</f>
        <v>0</v>
      </c>
      <c r="K123" s="135" t="s">
        <v>206</v>
      </c>
      <c r="L123" s="33"/>
      <c r="M123" s="140" t="s">
        <v>3</v>
      </c>
      <c r="N123" s="141" t="s">
        <v>47</v>
      </c>
      <c r="P123" s="142">
        <f>O123*H123</f>
        <v>0</v>
      </c>
      <c r="Q123" s="142">
        <v>0.13769000000000001</v>
      </c>
      <c r="R123" s="142">
        <f>Q123*H123</f>
        <v>243.22621813000003</v>
      </c>
      <c r="S123" s="142">
        <v>0</v>
      </c>
      <c r="T123" s="143">
        <f>S123*H123</f>
        <v>0</v>
      </c>
      <c r="AR123" s="144" t="s">
        <v>207</v>
      </c>
      <c r="AT123" s="144" t="s">
        <v>202</v>
      </c>
      <c r="AU123" s="144" t="s">
        <v>85</v>
      </c>
      <c r="AY123" s="18" t="s">
        <v>201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83</v>
      </c>
      <c r="BK123" s="145">
        <f>ROUND(I123*H123,2)</f>
        <v>0</v>
      </c>
      <c r="BL123" s="18" t="s">
        <v>207</v>
      </c>
      <c r="BM123" s="144" t="s">
        <v>1107</v>
      </c>
    </row>
    <row r="124" spans="2:65" s="1" customFormat="1">
      <c r="B124" s="33"/>
      <c r="D124" s="146" t="s">
        <v>209</v>
      </c>
      <c r="F124" s="147" t="s">
        <v>638</v>
      </c>
      <c r="I124" s="148"/>
      <c r="L124" s="33"/>
      <c r="M124" s="149"/>
      <c r="T124" s="53"/>
      <c r="AT124" s="18" t="s">
        <v>209</v>
      </c>
      <c r="AU124" s="18" t="s">
        <v>85</v>
      </c>
    </row>
    <row r="125" spans="2:65" s="12" customFormat="1">
      <c r="B125" s="150"/>
      <c r="D125" s="151" t="s">
        <v>211</v>
      </c>
      <c r="E125" s="152" t="s">
        <v>3</v>
      </c>
      <c r="F125" s="153" t="s">
        <v>312</v>
      </c>
      <c r="H125" s="152" t="s">
        <v>3</v>
      </c>
      <c r="I125" s="154"/>
      <c r="L125" s="150"/>
      <c r="M125" s="155"/>
      <c r="T125" s="156"/>
      <c r="AT125" s="152" t="s">
        <v>211</v>
      </c>
      <c r="AU125" s="152" t="s">
        <v>85</v>
      </c>
      <c r="AV125" s="12" t="s">
        <v>83</v>
      </c>
      <c r="AW125" s="12" t="s">
        <v>37</v>
      </c>
      <c r="AX125" s="12" t="s">
        <v>76</v>
      </c>
      <c r="AY125" s="152" t="s">
        <v>201</v>
      </c>
    </row>
    <row r="126" spans="2:65" s="12" customFormat="1">
      <c r="B126" s="150"/>
      <c r="D126" s="151" t="s">
        <v>211</v>
      </c>
      <c r="E126" s="152" t="s">
        <v>3</v>
      </c>
      <c r="F126" s="153" t="s">
        <v>269</v>
      </c>
      <c r="H126" s="152" t="s">
        <v>3</v>
      </c>
      <c r="I126" s="154"/>
      <c r="L126" s="150"/>
      <c r="M126" s="155"/>
      <c r="T126" s="156"/>
      <c r="AT126" s="152" t="s">
        <v>211</v>
      </c>
      <c r="AU126" s="152" t="s">
        <v>85</v>
      </c>
      <c r="AV126" s="12" t="s">
        <v>83</v>
      </c>
      <c r="AW126" s="12" t="s">
        <v>37</v>
      </c>
      <c r="AX126" s="12" t="s">
        <v>76</v>
      </c>
      <c r="AY126" s="152" t="s">
        <v>201</v>
      </c>
    </row>
    <row r="127" spans="2:65" s="12" customFormat="1">
      <c r="B127" s="150"/>
      <c r="D127" s="151" t="s">
        <v>211</v>
      </c>
      <c r="E127" s="152" t="s">
        <v>3</v>
      </c>
      <c r="F127" s="153" t="s">
        <v>1108</v>
      </c>
      <c r="H127" s="152" t="s">
        <v>3</v>
      </c>
      <c r="I127" s="154"/>
      <c r="L127" s="150"/>
      <c r="M127" s="155"/>
      <c r="T127" s="156"/>
      <c r="AT127" s="152" t="s">
        <v>211</v>
      </c>
      <c r="AU127" s="152" t="s">
        <v>85</v>
      </c>
      <c r="AV127" s="12" t="s">
        <v>83</v>
      </c>
      <c r="AW127" s="12" t="s">
        <v>37</v>
      </c>
      <c r="AX127" s="12" t="s">
        <v>76</v>
      </c>
      <c r="AY127" s="152" t="s">
        <v>201</v>
      </c>
    </row>
    <row r="128" spans="2:65" s="13" customFormat="1">
      <c r="B128" s="157"/>
      <c r="D128" s="151" t="s">
        <v>211</v>
      </c>
      <c r="E128" s="158" t="s">
        <v>3</v>
      </c>
      <c r="F128" s="159" t="s">
        <v>1109</v>
      </c>
      <c r="H128" s="160">
        <v>1766.4770000000001</v>
      </c>
      <c r="I128" s="161"/>
      <c r="L128" s="157"/>
      <c r="M128" s="162"/>
      <c r="T128" s="163"/>
      <c r="AT128" s="158" t="s">
        <v>211</v>
      </c>
      <c r="AU128" s="158" t="s">
        <v>85</v>
      </c>
      <c r="AV128" s="13" t="s">
        <v>85</v>
      </c>
      <c r="AW128" s="13" t="s">
        <v>37</v>
      </c>
      <c r="AX128" s="13" t="s">
        <v>76</v>
      </c>
      <c r="AY128" s="158" t="s">
        <v>201</v>
      </c>
    </row>
    <row r="129" spans="2:65" s="14" customFormat="1">
      <c r="B129" s="164"/>
      <c r="D129" s="151" t="s">
        <v>211</v>
      </c>
      <c r="E129" s="165" t="s">
        <v>3</v>
      </c>
      <c r="F129" s="166" t="s">
        <v>214</v>
      </c>
      <c r="H129" s="167">
        <v>1766.4770000000001</v>
      </c>
      <c r="I129" s="168"/>
      <c r="L129" s="164"/>
      <c r="M129" s="169"/>
      <c r="T129" s="170"/>
      <c r="AT129" s="165" t="s">
        <v>211</v>
      </c>
      <c r="AU129" s="165" t="s">
        <v>85</v>
      </c>
      <c r="AV129" s="14" t="s">
        <v>207</v>
      </c>
      <c r="AW129" s="14" t="s">
        <v>37</v>
      </c>
      <c r="AX129" s="14" t="s">
        <v>83</v>
      </c>
      <c r="AY129" s="165" t="s">
        <v>201</v>
      </c>
    </row>
    <row r="130" spans="2:65" s="1" customFormat="1" ht="16.5" customHeight="1">
      <c r="B130" s="132"/>
      <c r="C130" s="133" t="s">
        <v>257</v>
      </c>
      <c r="D130" s="133" t="s">
        <v>202</v>
      </c>
      <c r="E130" s="134" t="s">
        <v>646</v>
      </c>
      <c r="F130" s="135" t="s">
        <v>647</v>
      </c>
      <c r="G130" s="136" t="s">
        <v>205</v>
      </c>
      <c r="H130" s="137">
        <v>204.24</v>
      </c>
      <c r="I130" s="138"/>
      <c r="J130" s="139">
        <f>ROUND(I130*H130,2)</f>
        <v>0</v>
      </c>
      <c r="K130" s="135" t="s">
        <v>206</v>
      </c>
      <c r="L130" s="33"/>
      <c r="M130" s="140" t="s">
        <v>3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207</v>
      </c>
      <c r="AT130" s="144" t="s">
        <v>202</v>
      </c>
      <c r="AU130" s="144" t="s">
        <v>85</v>
      </c>
      <c r="AY130" s="18" t="s">
        <v>201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207</v>
      </c>
      <c r="BM130" s="144" t="s">
        <v>1110</v>
      </c>
    </row>
    <row r="131" spans="2:65" s="1" customFormat="1">
      <c r="B131" s="33"/>
      <c r="D131" s="146" t="s">
        <v>209</v>
      </c>
      <c r="F131" s="147" t="s">
        <v>649</v>
      </c>
      <c r="I131" s="148"/>
      <c r="L131" s="33"/>
      <c r="M131" s="149"/>
      <c r="T131" s="53"/>
      <c r="AT131" s="18" t="s">
        <v>209</v>
      </c>
      <c r="AU131" s="18" t="s">
        <v>85</v>
      </c>
    </row>
    <row r="132" spans="2:65" s="12" customFormat="1">
      <c r="B132" s="150"/>
      <c r="D132" s="151" t="s">
        <v>211</v>
      </c>
      <c r="E132" s="152" t="s">
        <v>3</v>
      </c>
      <c r="F132" s="153" t="s">
        <v>1111</v>
      </c>
      <c r="H132" s="152" t="s">
        <v>3</v>
      </c>
      <c r="I132" s="154"/>
      <c r="L132" s="150"/>
      <c r="M132" s="155"/>
      <c r="T132" s="156"/>
      <c r="AT132" s="152" t="s">
        <v>211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201</v>
      </c>
    </row>
    <row r="133" spans="2:65" s="12" customFormat="1">
      <c r="B133" s="150"/>
      <c r="D133" s="151" t="s">
        <v>211</v>
      </c>
      <c r="E133" s="152" t="s">
        <v>3</v>
      </c>
      <c r="F133" s="153" t="s">
        <v>269</v>
      </c>
      <c r="H133" s="152" t="s">
        <v>3</v>
      </c>
      <c r="I133" s="154"/>
      <c r="L133" s="150"/>
      <c r="M133" s="155"/>
      <c r="T133" s="156"/>
      <c r="AT133" s="152" t="s">
        <v>211</v>
      </c>
      <c r="AU133" s="152" t="s">
        <v>85</v>
      </c>
      <c r="AV133" s="12" t="s">
        <v>83</v>
      </c>
      <c r="AW133" s="12" t="s">
        <v>37</v>
      </c>
      <c r="AX133" s="12" t="s">
        <v>76</v>
      </c>
      <c r="AY133" s="152" t="s">
        <v>201</v>
      </c>
    </row>
    <row r="134" spans="2:65" s="13" customFormat="1">
      <c r="B134" s="157"/>
      <c r="D134" s="151" t="s">
        <v>211</v>
      </c>
      <c r="E134" s="158" t="s">
        <v>3</v>
      </c>
      <c r="F134" s="159" t="s">
        <v>1112</v>
      </c>
      <c r="H134" s="160">
        <v>204.24</v>
      </c>
      <c r="I134" s="161"/>
      <c r="L134" s="157"/>
      <c r="M134" s="162"/>
      <c r="T134" s="163"/>
      <c r="AT134" s="158" t="s">
        <v>211</v>
      </c>
      <c r="AU134" s="158" t="s">
        <v>85</v>
      </c>
      <c r="AV134" s="13" t="s">
        <v>85</v>
      </c>
      <c r="AW134" s="13" t="s">
        <v>37</v>
      </c>
      <c r="AX134" s="13" t="s">
        <v>76</v>
      </c>
      <c r="AY134" s="158" t="s">
        <v>201</v>
      </c>
    </row>
    <row r="135" spans="2:65" s="14" customFormat="1">
      <c r="B135" s="164"/>
      <c r="D135" s="151" t="s">
        <v>211</v>
      </c>
      <c r="E135" s="165" t="s">
        <v>3</v>
      </c>
      <c r="F135" s="166" t="s">
        <v>214</v>
      </c>
      <c r="H135" s="167">
        <v>204.24</v>
      </c>
      <c r="I135" s="168"/>
      <c r="L135" s="164"/>
      <c r="M135" s="169"/>
      <c r="T135" s="170"/>
      <c r="AT135" s="165" t="s">
        <v>211</v>
      </c>
      <c r="AU135" s="165" t="s">
        <v>85</v>
      </c>
      <c r="AV135" s="14" t="s">
        <v>207</v>
      </c>
      <c r="AW135" s="14" t="s">
        <v>37</v>
      </c>
      <c r="AX135" s="14" t="s">
        <v>83</v>
      </c>
      <c r="AY135" s="165" t="s">
        <v>201</v>
      </c>
    </row>
    <row r="136" spans="2:65" s="1" customFormat="1" ht="16.5" customHeight="1">
      <c r="B136" s="132"/>
      <c r="C136" s="133" t="s">
        <v>263</v>
      </c>
      <c r="D136" s="133" t="s">
        <v>202</v>
      </c>
      <c r="E136" s="134" t="s">
        <v>652</v>
      </c>
      <c r="F136" s="135" t="s">
        <v>653</v>
      </c>
      <c r="G136" s="136" t="s">
        <v>205</v>
      </c>
      <c r="H136" s="137">
        <v>204.24</v>
      </c>
      <c r="I136" s="138"/>
      <c r="J136" s="139">
        <f>ROUND(I136*H136,2)</f>
        <v>0</v>
      </c>
      <c r="K136" s="135" t="s">
        <v>206</v>
      </c>
      <c r="L136" s="33"/>
      <c r="M136" s="140" t="s">
        <v>3</v>
      </c>
      <c r="N136" s="141" t="s">
        <v>47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207</v>
      </c>
      <c r="AT136" s="144" t="s">
        <v>202</v>
      </c>
      <c r="AU136" s="144" t="s">
        <v>85</v>
      </c>
      <c r="AY136" s="18" t="s">
        <v>201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83</v>
      </c>
      <c r="BK136" s="145">
        <f>ROUND(I136*H136,2)</f>
        <v>0</v>
      </c>
      <c r="BL136" s="18" t="s">
        <v>207</v>
      </c>
      <c r="BM136" s="144" t="s">
        <v>1113</v>
      </c>
    </row>
    <row r="137" spans="2:65" s="1" customFormat="1">
      <c r="B137" s="33"/>
      <c r="D137" s="146" t="s">
        <v>209</v>
      </c>
      <c r="F137" s="147" t="s">
        <v>655</v>
      </c>
      <c r="I137" s="148"/>
      <c r="L137" s="33"/>
      <c r="M137" s="149"/>
      <c r="T137" s="53"/>
      <c r="AT137" s="18" t="s">
        <v>209</v>
      </c>
      <c r="AU137" s="18" t="s">
        <v>85</v>
      </c>
    </row>
    <row r="138" spans="2:65" s="12" customFormat="1">
      <c r="B138" s="150"/>
      <c r="D138" s="151" t="s">
        <v>211</v>
      </c>
      <c r="E138" s="152" t="s">
        <v>3</v>
      </c>
      <c r="F138" s="153" t="s">
        <v>656</v>
      </c>
      <c r="H138" s="152" t="s">
        <v>3</v>
      </c>
      <c r="I138" s="154"/>
      <c r="L138" s="150"/>
      <c r="M138" s="155"/>
      <c r="T138" s="156"/>
      <c r="AT138" s="152" t="s">
        <v>211</v>
      </c>
      <c r="AU138" s="152" t="s">
        <v>85</v>
      </c>
      <c r="AV138" s="12" t="s">
        <v>83</v>
      </c>
      <c r="AW138" s="12" t="s">
        <v>37</v>
      </c>
      <c r="AX138" s="12" t="s">
        <v>76</v>
      </c>
      <c r="AY138" s="152" t="s">
        <v>201</v>
      </c>
    </row>
    <row r="139" spans="2:65" s="13" customFormat="1">
      <c r="B139" s="157"/>
      <c r="D139" s="151" t="s">
        <v>211</v>
      </c>
      <c r="E139" s="158" t="s">
        <v>3</v>
      </c>
      <c r="F139" s="159" t="s">
        <v>1114</v>
      </c>
      <c r="H139" s="160">
        <v>204.24</v>
      </c>
      <c r="I139" s="161"/>
      <c r="L139" s="157"/>
      <c r="M139" s="162"/>
      <c r="T139" s="163"/>
      <c r="AT139" s="158" t="s">
        <v>211</v>
      </c>
      <c r="AU139" s="158" t="s">
        <v>85</v>
      </c>
      <c r="AV139" s="13" t="s">
        <v>85</v>
      </c>
      <c r="AW139" s="13" t="s">
        <v>37</v>
      </c>
      <c r="AX139" s="13" t="s">
        <v>76</v>
      </c>
      <c r="AY139" s="158" t="s">
        <v>201</v>
      </c>
    </row>
    <row r="140" spans="2:65" s="14" customFormat="1">
      <c r="B140" s="164"/>
      <c r="D140" s="151" t="s">
        <v>211</v>
      </c>
      <c r="E140" s="165" t="s">
        <v>3</v>
      </c>
      <c r="F140" s="166" t="s">
        <v>214</v>
      </c>
      <c r="H140" s="167">
        <v>204.24</v>
      </c>
      <c r="I140" s="168"/>
      <c r="L140" s="164"/>
      <c r="M140" s="169"/>
      <c r="T140" s="170"/>
      <c r="AT140" s="165" t="s">
        <v>211</v>
      </c>
      <c r="AU140" s="165" t="s">
        <v>85</v>
      </c>
      <c r="AV140" s="14" t="s">
        <v>207</v>
      </c>
      <c r="AW140" s="14" t="s">
        <v>37</v>
      </c>
      <c r="AX140" s="14" t="s">
        <v>83</v>
      </c>
      <c r="AY140" s="165" t="s">
        <v>201</v>
      </c>
    </row>
    <row r="141" spans="2:65" s="1" customFormat="1" ht="24.2" customHeight="1">
      <c r="B141" s="132"/>
      <c r="C141" s="133" t="s">
        <v>271</v>
      </c>
      <c r="D141" s="133" t="s">
        <v>202</v>
      </c>
      <c r="E141" s="134" t="s">
        <v>658</v>
      </c>
      <c r="F141" s="135" t="s">
        <v>659</v>
      </c>
      <c r="G141" s="136" t="s">
        <v>205</v>
      </c>
      <c r="H141" s="137">
        <v>204.24</v>
      </c>
      <c r="I141" s="138"/>
      <c r="J141" s="139">
        <f>ROUND(I141*H141,2)</f>
        <v>0</v>
      </c>
      <c r="K141" s="135" t="s">
        <v>206</v>
      </c>
      <c r="L141" s="33"/>
      <c r="M141" s="140" t="s">
        <v>3</v>
      </c>
      <c r="N141" s="141" t="s">
        <v>47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207</v>
      </c>
      <c r="AT141" s="144" t="s">
        <v>202</v>
      </c>
      <c r="AU141" s="144" t="s">
        <v>85</v>
      </c>
      <c r="AY141" s="18" t="s">
        <v>201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83</v>
      </c>
      <c r="BK141" s="145">
        <f>ROUND(I141*H141,2)</f>
        <v>0</v>
      </c>
      <c r="BL141" s="18" t="s">
        <v>207</v>
      </c>
      <c r="BM141" s="144" t="s">
        <v>1115</v>
      </c>
    </row>
    <row r="142" spans="2:65" s="1" customFormat="1">
      <c r="B142" s="33"/>
      <c r="D142" s="146" t="s">
        <v>209</v>
      </c>
      <c r="F142" s="147" t="s">
        <v>661</v>
      </c>
      <c r="I142" s="148"/>
      <c r="L142" s="33"/>
      <c r="M142" s="149"/>
      <c r="T142" s="53"/>
      <c r="AT142" s="18" t="s">
        <v>209</v>
      </c>
      <c r="AU142" s="18" t="s">
        <v>85</v>
      </c>
    </row>
    <row r="143" spans="2:65" s="12" customFormat="1">
      <c r="B143" s="150"/>
      <c r="D143" s="151" t="s">
        <v>211</v>
      </c>
      <c r="E143" s="152" t="s">
        <v>3</v>
      </c>
      <c r="F143" s="153" t="s">
        <v>312</v>
      </c>
      <c r="H143" s="152" t="s">
        <v>3</v>
      </c>
      <c r="I143" s="154"/>
      <c r="L143" s="150"/>
      <c r="M143" s="155"/>
      <c r="T143" s="156"/>
      <c r="AT143" s="152" t="s">
        <v>211</v>
      </c>
      <c r="AU143" s="152" t="s">
        <v>85</v>
      </c>
      <c r="AV143" s="12" t="s">
        <v>83</v>
      </c>
      <c r="AW143" s="12" t="s">
        <v>37</v>
      </c>
      <c r="AX143" s="12" t="s">
        <v>76</v>
      </c>
      <c r="AY143" s="152" t="s">
        <v>201</v>
      </c>
    </row>
    <row r="144" spans="2:65" s="12" customFormat="1">
      <c r="B144" s="150"/>
      <c r="D144" s="151" t="s">
        <v>211</v>
      </c>
      <c r="E144" s="152" t="s">
        <v>3</v>
      </c>
      <c r="F144" s="153" t="s">
        <v>269</v>
      </c>
      <c r="H144" s="152" t="s">
        <v>3</v>
      </c>
      <c r="I144" s="154"/>
      <c r="L144" s="150"/>
      <c r="M144" s="155"/>
      <c r="T144" s="156"/>
      <c r="AT144" s="152" t="s">
        <v>211</v>
      </c>
      <c r="AU144" s="152" t="s">
        <v>85</v>
      </c>
      <c r="AV144" s="12" t="s">
        <v>83</v>
      </c>
      <c r="AW144" s="12" t="s">
        <v>37</v>
      </c>
      <c r="AX144" s="12" t="s">
        <v>76</v>
      </c>
      <c r="AY144" s="152" t="s">
        <v>201</v>
      </c>
    </row>
    <row r="145" spans="2:65" s="13" customFormat="1">
      <c r="B145" s="157"/>
      <c r="D145" s="151" t="s">
        <v>211</v>
      </c>
      <c r="E145" s="158" t="s">
        <v>3</v>
      </c>
      <c r="F145" s="159" t="s">
        <v>1116</v>
      </c>
      <c r="H145" s="160">
        <v>204.24</v>
      </c>
      <c r="I145" s="161"/>
      <c r="L145" s="157"/>
      <c r="M145" s="162"/>
      <c r="T145" s="163"/>
      <c r="AT145" s="158" t="s">
        <v>211</v>
      </c>
      <c r="AU145" s="158" t="s">
        <v>85</v>
      </c>
      <c r="AV145" s="13" t="s">
        <v>85</v>
      </c>
      <c r="AW145" s="13" t="s">
        <v>37</v>
      </c>
      <c r="AX145" s="13" t="s">
        <v>76</v>
      </c>
      <c r="AY145" s="158" t="s">
        <v>201</v>
      </c>
    </row>
    <row r="146" spans="2:65" s="14" customFormat="1">
      <c r="B146" s="164"/>
      <c r="D146" s="151" t="s">
        <v>211</v>
      </c>
      <c r="E146" s="165" t="s">
        <v>3</v>
      </c>
      <c r="F146" s="166" t="s">
        <v>214</v>
      </c>
      <c r="H146" s="167">
        <v>204.24</v>
      </c>
      <c r="I146" s="168"/>
      <c r="L146" s="164"/>
      <c r="M146" s="169"/>
      <c r="T146" s="170"/>
      <c r="AT146" s="165" t="s">
        <v>211</v>
      </c>
      <c r="AU146" s="165" t="s">
        <v>85</v>
      </c>
      <c r="AV146" s="14" t="s">
        <v>207</v>
      </c>
      <c r="AW146" s="14" t="s">
        <v>37</v>
      </c>
      <c r="AX146" s="14" t="s">
        <v>83</v>
      </c>
      <c r="AY146" s="165" t="s">
        <v>201</v>
      </c>
    </row>
    <row r="147" spans="2:65" s="1" customFormat="1" ht="24.2" customHeight="1">
      <c r="B147" s="132"/>
      <c r="C147" s="133" t="s">
        <v>282</v>
      </c>
      <c r="D147" s="133" t="s">
        <v>202</v>
      </c>
      <c r="E147" s="134" t="s">
        <v>641</v>
      </c>
      <c r="F147" s="135" t="s">
        <v>642</v>
      </c>
      <c r="G147" s="136" t="s">
        <v>205</v>
      </c>
      <c r="H147" s="137">
        <v>204.24</v>
      </c>
      <c r="I147" s="138"/>
      <c r="J147" s="139">
        <f>ROUND(I147*H147,2)</f>
        <v>0</v>
      </c>
      <c r="K147" s="135" t="s">
        <v>206</v>
      </c>
      <c r="L147" s="33"/>
      <c r="M147" s="140" t="s">
        <v>3</v>
      </c>
      <c r="N147" s="141" t="s">
        <v>47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207</v>
      </c>
      <c r="AT147" s="144" t="s">
        <v>202</v>
      </c>
      <c r="AU147" s="144" t="s">
        <v>85</v>
      </c>
      <c r="AY147" s="18" t="s">
        <v>201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8" t="s">
        <v>83</v>
      </c>
      <c r="BK147" s="145">
        <f>ROUND(I147*H147,2)</f>
        <v>0</v>
      </c>
      <c r="BL147" s="18" t="s">
        <v>207</v>
      </c>
      <c r="BM147" s="144" t="s">
        <v>1117</v>
      </c>
    </row>
    <row r="148" spans="2:65" s="1" customFormat="1">
      <c r="B148" s="33"/>
      <c r="D148" s="146" t="s">
        <v>209</v>
      </c>
      <c r="F148" s="147" t="s">
        <v>644</v>
      </c>
      <c r="I148" s="148"/>
      <c r="L148" s="33"/>
      <c r="M148" s="149"/>
      <c r="T148" s="53"/>
      <c r="AT148" s="18" t="s">
        <v>209</v>
      </c>
      <c r="AU148" s="18" t="s">
        <v>85</v>
      </c>
    </row>
    <row r="149" spans="2:65" s="12" customFormat="1">
      <c r="B149" s="150"/>
      <c r="D149" s="151" t="s">
        <v>211</v>
      </c>
      <c r="E149" s="152" t="s">
        <v>3</v>
      </c>
      <c r="F149" s="153" t="s">
        <v>312</v>
      </c>
      <c r="H149" s="152" t="s">
        <v>3</v>
      </c>
      <c r="I149" s="154"/>
      <c r="L149" s="150"/>
      <c r="M149" s="155"/>
      <c r="T149" s="156"/>
      <c r="AT149" s="152" t="s">
        <v>211</v>
      </c>
      <c r="AU149" s="152" t="s">
        <v>85</v>
      </c>
      <c r="AV149" s="12" t="s">
        <v>83</v>
      </c>
      <c r="AW149" s="12" t="s">
        <v>37</v>
      </c>
      <c r="AX149" s="12" t="s">
        <v>76</v>
      </c>
      <c r="AY149" s="152" t="s">
        <v>201</v>
      </c>
    </row>
    <row r="150" spans="2:65" s="12" customFormat="1">
      <c r="B150" s="150"/>
      <c r="D150" s="151" t="s">
        <v>211</v>
      </c>
      <c r="E150" s="152" t="s">
        <v>3</v>
      </c>
      <c r="F150" s="153" t="s">
        <v>269</v>
      </c>
      <c r="H150" s="152" t="s">
        <v>3</v>
      </c>
      <c r="I150" s="154"/>
      <c r="L150" s="150"/>
      <c r="M150" s="155"/>
      <c r="T150" s="156"/>
      <c r="AT150" s="152" t="s">
        <v>211</v>
      </c>
      <c r="AU150" s="152" t="s">
        <v>85</v>
      </c>
      <c r="AV150" s="12" t="s">
        <v>83</v>
      </c>
      <c r="AW150" s="12" t="s">
        <v>37</v>
      </c>
      <c r="AX150" s="12" t="s">
        <v>76</v>
      </c>
      <c r="AY150" s="152" t="s">
        <v>201</v>
      </c>
    </row>
    <row r="151" spans="2:65" s="13" customFormat="1">
      <c r="B151" s="157"/>
      <c r="D151" s="151" t="s">
        <v>211</v>
      </c>
      <c r="E151" s="158" t="s">
        <v>3</v>
      </c>
      <c r="F151" s="159" t="s">
        <v>1118</v>
      </c>
      <c r="H151" s="160">
        <v>204.24</v>
      </c>
      <c r="I151" s="161"/>
      <c r="L151" s="157"/>
      <c r="M151" s="162"/>
      <c r="T151" s="163"/>
      <c r="AT151" s="158" t="s">
        <v>211</v>
      </c>
      <c r="AU151" s="158" t="s">
        <v>85</v>
      </c>
      <c r="AV151" s="13" t="s">
        <v>85</v>
      </c>
      <c r="AW151" s="13" t="s">
        <v>37</v>
      </c>
      <c r="AX151" s="13" t="s">
        <v>76</v>
      </c>
      <c r="AY151" s="158" t="s">
        <v>201</v>
      </c>
    </row>
    <row r="152" spans="2:65" s="14" customFormat="1">
      <c r="B152" s="164"/>
      <c r="D152" s="151" t="s">
        <v>211</v>
      </c>
      <c r="E152" s="165" t="s">
        <v>3</v>
      </c>
      <c r="F152" s="166" t="s">
        <v>214</v>
      </c>
      <c r="H152" s="167">
        <v>204.24</v>
      </c>
      <c r="I152" s="168"/>
      <c r="L152" s="164"/>
      <c r="M152" s="169"/>
      <c r="T152" s="170"/>
      <c r="AT152" s="165" t="s">
        <v>211</v>
      </c>
      <c r="AU152" s="165" t="s">
        <v>85</v>
      </c>
      <c r="AV152" s="14" t="s">
        <v>207</v>
      </c>
      <c r="AW152" s="14" t="s">
        <v>37</v>
      </c>
      <c r="AX152" s="14" t="s">
        <v>83</v>
      </c>
      <c r="AY152" s="165" t="s">
        <v>201</v>
      </c>
    </row>
    <row r="153" spans="2:65" s="1" customFormat="1" ht="37.9" customHeight="1">
      <c r="B153" s="132"/>
      <c r="C153" s="133" t="s">
        <v>292</v>
      </c>
      <c r="D153" s="133" t="s">
        <v>202</v>
      </c>
      <c r="E153" s="134" t="s">
        <v>1119</v>
      </c>
      <c r="F153" s="135" t="s">
        <v>1120</v>
      </c>
      <c r="G153" s="136" t="s">
        <v>205</v>
      </c>
      <c r="H153" s="137">
        <v>1527.6</v>
      </c>
      <c r="I153" s="138"/>
      <c r="J153" s="139">
        <f>ROUND(I153*H153,2)</f>
        <v>0</v>
      </c>
      <c r="K153" s="135" t="s">
        <v>206</v>
      </c>
      <c r="L153" s="33"/>
      <c r="M153" s="140" t="s">
        <v>3</v>
      </c>
      <c r="N153" s="141" t="s">
        <v>47</v>
      </c>
      <c r="P153" s="142">
        <f>O153*H153</f>
        <v>0</v>
      </c>
      <c r="Q153" s="142">
        <v>9.8000000000000004E-2</v>
      </c>
      <c r="R153" s="142">
        <f>Q153*H153</f>
        <v>149.70480000000001</v>
      </c>
      <c r="S153" s="142">
        <v>0</v>
      </c>
      <c r="T153" s="143">
        <f>S153*H153</f>
        <v>0</v>
      </c>
      <c r="AR153" s="144" t="s">
        <v>207</v>
      </c>
      <c r="AT153" s="144" t="s">
        <v>202</v>
      </c>
      <c r="AU153" s="144" t="s">
        <v>85</v>
      </c>
      <c r="AY153" s="18" t="s">
        <v>201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8" t="s">
        <v>83</v>
      </c>
      <c r="BK153" s="145">
        <f>ROUND(I153*H153,2)</f>
        <v>0</v>
      </c>
      <c r="BL153" s="18" t="s">
        <v>207</v>
      </c>
      <c r="BM153" s="144" t="s">
        <v>1121</v>
      </c>
    </row>
    <row r="154" spans="2:65" s="1" customFormat="1">
      <c r="B154" s="33"/>
      <c r="D154" s="146" t="s">
        <v>209</v>
      </c>
      <c r="F154" s="147" t="s">
        <v>1122</v>
      </c>
      <c r="I154" s="148"/>
      <c r="L154" s="33"/>
      <c r="M154" s="149"/>
      <c r="T154" s="53"/>
      <c r="AT154" s="18" t="s">
        <v>209</v>
      </c>
      <c r="AU154" s="18" t="s">
        <v>85</v>
      </c>
    </row>
    <row r="155" spans="2:65" s="12" customFormat="1">
      <c r="B155" s="150"/>
      <c r="D155" s="151" t="s">
        <v>211</v>
      </c>
      <c r="E155" s="152" t="s">
        <v>3</v>
      </c>
      <c r="F155" s="153" t="s">
        <v>1123</v>
      </c>
      <c r="H155" s="152" t="s">
        <v>3</v>
      </c>
      <c r="I155" s="154"/>
      <c r="L155" s="150"/>
      <c r="M155" s="155"/>
      <c r="T155" s="156"/>
      <c r="AT155" s="152" t="s">
        <v>211</v>
      </c>
      <c r="AU155" s="152" t="s">
        <v>85</v>
      </c>
      <c r="AV155" s="12" t="s">
        <v>83</v>
      </c>
      <c r="AW155" s="12" t="s">
        <v>37</v>
      </c>
      <c r="AX155" s="12" t="s">
        <v>76</v>
      </c>
      <c r="AY155" s="152" t="s">
        <v>201</v>
      </c>
    </row>
    <row r="156" spans="2:65" s="13" customFormat="1">
      <c r="B156" s="157"/>
      <c r="D156" s="151" t="s">
        <v>211</v>
      </c>
      <c r="E156" s="158" t="s">
        <v>3</v>
      </c>
      <c r="F156" s="159" t="s">
        <v>1124</v>
      </c>
      <c r="H156" s="160">
        <v>1527.6</v>
      </c>
      <c r="I156" s="161"/>
      <c r="L156" s="157"/>
      <c r="M156" s="162"/>
      <c r="T156" s="163"/>
      <c r="AT156" s="158" t="s">
        <v>211</v>
      </c>
      <c r="AU156" s="158" t="s">
        <v>85</v>
      </c>
      <c r="AV156" s="13" t="s">
        <v>85</v>
      </c>
      <c r="AW156" s="13" t="s">
        <v>37</v>
      </c>
      <c r="AX156" s="13" t="s">
        <v>76</v>
      </c>
      <c r="AY156" s="158" t="s">
        <v>201</v>
      </c>
    </row>
    <row r="157" spans="2:65" s="14" customFormat="1">
      <c r="B157" s="164"/>
      <c r="D157" s="151" t="s">
        <v>211</v>
      </c>
      <c r="E157" s="165" t="s">
        <v>3</v>
      </c>
      <c r="F157" s="166" t="s">
        <v>214</v>
      </c>
      <c r="H157" s="167">
        <v>1527.6</v>
      </c>
      <c r="I157" s="168"/>
      <c r="L157" s="164"/>
      <c r="M157" s="169"/>
      <c r="T157" s="170"/>
      <c r="AT157" s="165" t="s">
        <v>211</v>
      </c>
      <c r="AU157" s="165" t="s">
        <v>85</v>
      </c>
      <c r="AV157" s="14" t="s">
        <v>207</v>
      </c>
      <c r="AW157" s="14" t="s">
        <v>37</v>
      </c>
      <c r="AX157" s="14" t="s">
        <v>83</v>
      </c>
      <c r="AY157" s="165" t="s">
        <v>201</v>
      </c>
    </row>
    <row r="158" spans="2:65" s="1" customFormat="1" ht="16.5" customHeight="1">
      <c r="B158" s="132"/>
      <c r="C158" s="178" t="s">
        <v>298</v>
      </c>
      <c r="D158" s="178" t="s">
        <v>272</v>
      </c>
      <c r="E158" s="179" t="s">
        <v>1125</v>
      </c>
      <c r="F158" s="180" t="s">
        <v>1126</v>
      </c>
      <c r="G158" s="181" t="s">
        <v>205</v>
      </c>
      <c r="H158" s="182">
        <v>1542.876</v>
      </c>
      <c r="I158" s="183"/>
      <c r="J158" s="184">
        <f>ROUND(I158*H158,2)</f>
        <v>0</v>
      </c>
      <c r="K158" s="180" t="s">
        <v>276</v>
      </c>
      <c r="L158" s="185"/>
      <c r="M158" s="186" t="s">
        <v>3</v>
      </c>
      <c r="N158" s="187" t="s">
        <v>47</v>
      </c>
      <c r="P158" s="142">
        <f>O158*H158</f>
        <v>0</v>
      </c>
      <c r="Q158" s="142">
        <v>0.14499999999999999</v>
      </c>
      <c r="R158" s="142">
        <f>Q158*H158</f>
        <v>223.71701999999999</v>
      </c>
      <c r="S158" s="142">
        <v>0</v>
      </c>
      <c r="T158" s="143">
        <f>S158*H158</f>
        <v>0</v>
      </c>
      <c r="AR158" s="144" t="s">
        <v>271</v>
      </c>
      <c r="AT158" s="144" t="s">
        <v>272</v>
      </c>
      <c r="AU158" s="144" t="s">
        <v>85</v>
      </c>
      <c r="AY158" s="18" t="s">
        <v>201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83</v>
      </c>
      <c r="BK158" s="145">
        <f>ROUND(I158*H158,2)</f>
        <v>0</v>
      </c>
      <c r="BL158" s="18" t="s">
        <v>207</v>
      </c>
      <c r="BM158" s="144" t="s">
        <v>1127</v>
      </c>
    </row>
    <row r="159" spans="2:65" s="1" customFormat="1" ht="19.5">
      <c r="B159" s="33"/>
      <c r="D159" s="151" t="s">
        <v>278</v>
      </c>
      <c r="F159" s="188" t="s">
        <v>562</v>
      </c>
      <c r="I159" s="148"/>
      <c r="L159" s="33"/>
      <c r="M159" s="149"/>
      <c r="T159" s="53"/>
      <c r="AT159" s="18" t="s">
        <v>278</v>
      </c>
      <c r="AU159" s="18" t="s">
        <v>85</v>
      </c>
    </row>
    <row r="160" spans="2:65" s="12" customFormat="1">
      <c r="B160" s="150"/>
      <c r="D160" s="151" t="s">
        <v>211</v>
      </c>
      <c r="E160" s="152" t="s">
        <v>3</v>
      </c>
      <c r="F160" s="153" t="s">
        <v>1128</v>
      </c>
      <c r="H160" s="152" t="s">
        <v>3</v>
      </c>
      <c r="I160" s="154"/>
      <c r="L160" s="150"/>
      <c r="M160" s="155"/>
      <c r="T160" s="156"/>
      <c r="AT160" s="152" t="s">
        <v>211</v>
      </c>
      <c r="AU160" s="152" t="s">
        <v>85</v>
      </c>
      <c r="AV160" s="12" t="s">
        <v>83</v>
      </c>
      <c r="AW160" s="12" t="s">
        <v>37</v>
      </c>
      <c r="AX160" s="12" t="s">
        <v>76</v>
      </c>
      <c r="AY160" s="152" t="s">
        <v>201</v>
      </c>
    </row>
    <row r="161" spans="2:65" s="12" customFormat="1">
      <c r="B161" s="150"/>
      <c r="D161" s="151" t="s">
        <v>211</v>
      </c>
      <c r="E161" s="152" t="s">
        <v>3</v>
      </c>
      <c r="F161" s="153" t="s">
        <v>1129</v>
      </c>
      <c r="H161" s="152" t="s">
        <v>3</v>
      </c>
      <c r="I161" s="154"/>
      <c r="L161" s="150"/>
      <c r="M161" s="155"/>
      <c r="T161" s="156"/>
      <c r="AT161" s="152" t="s">
        <v>211</v>
      </c>
      <c r="AU161" s="152" t="s">
        <v>85</v>
      </c>
      <c r="AV161" s="12" t="s">
        <v>83</v>
      </c>
      <c r="AW161" s="12" t="s">
        <v>37</v>
      </c>
      <c r="AX161" s="12" t="s">
        <v>76</v>
      </c>
      <c r="AY161" s="152" t="s">
        <v>201</v>
      </c>
    </row>
    <row r="162" spans="2:65" s="13" customFormat="1">
      <c r="B162" s="157"/>
      <c r="D162" s="151" t="s">
        <v>211</v>
      </c>
      <c r="E162" s="158" t="s">
        <v>3</v>
      </c>
      <c r="F162" s="159" t="s">
        <v>1130</v>
      </c>
      <c r="H162" s="160">
        <v>1542.876</v>
      </c>
      <c r="I162" s="161"/>
      <c r="L162" s="157"/>
      <c r="M162" s="162"/>
      <c r="T162" s="163"/>
      <c r="AT162" s="158" t="s">
        <v>211</v>
      </c>
      <c r="AU162" s="158" t="s">
        <v>85</v>
      </c>
      <c r="AV162" s="13" t="s">
        <v>85</v>
      </c>
      <c r="AW162" s="13" t="s">
        <v>37</v>
      </c>
      <c r="AX162" s="13" t="s">
        <v>76</v>
      </c>
      <c r="AY162" s="158" t="s">
        <v>201</v>
      </c>
    </row>
    <row r="163" spans="2:65" s="14" customFormat="1">
      <c r="B163" s="164"/>
      <c r="D163" s="151" t="s">
        <v>211</v>
      </c>
      <c r="E163" s="165" t="s">
        <v>3</v>
      </c>
      <c r="F163" s="166" t="s">
        <v>214</v>
      </c>
      <c r="H163" s="167">
        <v>1542.876</v>
      </c>
      <c r="I163" s="168"/>
      <c r="L163" s="164"/>
      <c r="M163" s="169"/>
      <c r="T163" s="170"/>
      <c r="AT163" s="165" t="s">
        <v>211</v>
      </c>
      <c r="AU163" s="165" t="s">
        <v>85</v>
      </c>
      <c r="AV163" s="14" t="s">
        <v>207</v>
      </c>
      <c r="AW163" s="14" t="s">
        <v>37</v>
      </c>
      <c r="AX163" s="14" t="s">
        <v>83</v>
      </c>
      <c r="AY163" s="165" t="s">
        <v>201</v>
      </c>
    </row>
    <row r="164" spans="2:65" s="11" customFormat="1" ht="22.9" customHeight="1">
      <c r="B164" s="120"/>
      <c r="D164" s="121" t="s">
        <v>75</v>
      </c>
      <c r="E164" s="130" t="s">
        <v>282</v>
      </c>
      <c r="F164" s="130" t="s">
        <v>662</v>
      </c>
      <c r="I164" s="123"/>
      <c r="J164" s="131">
        <f>BK164</f>
        <v>0</v>
      </c>
      <c r="L164" s="120"/>
      <c r="M164" s="125"/>
      <c r="P164" s="126">
        <f>SUM(P165:P198)</f>
        <v>0</v>
      </c>
      <c r="R164" s="126">
        <f>SUM(R165:R198)</f>
        <v>75.496707619999995</v>
      </c>
      <c r="T164" s="127">
        <f>SUM(T165:T198)</f>
        <v>0</v>
      </c>
      <c r="AR164" s="121" t="s">
        <v>83</v>
      </c>
      <c r="AT164" s="128" t="s">
        <v>75</v>
      </c>
      <c r="AU164" s="128" t="s">
        <v>83</v>
      </c>
      <c r="AY164" s="121" t="s">
        <v>201</v>
      </c>
      <c r="BK164" s="129">
        <f>SUM(BK165:BK198)</f>
        <v>0</v>
      </c>
    </row>
    <row r="165" spans="2:65" s="1" customFormat="1" ht="37.9" customHeight="1">
      <c r="B165" s="132"/>
      <c r="C165" s="133" t="s">
        <v>307</v>
      </c>
      <c r="D165" s="133" t="s">
        <v>202</v>
      </c>
      <c r="E165" s="134" t="s">
        <v>663</v>
      </c>
      <c r="F165" s="135" t="s">
        <v>664</v>
      </c>
      <c r="G165" s="136" t="s">
        <v>500</v>
      </c>
      <c r="H165" s="137">
        <v>331.5</v>
      </c>
      <c r="I165" s="138"/>
      <c r="J165" s="139">
        <f>ROUND(I165*H165,2)</f>
        <v>0</v>
      </c>
      <c r="K165" s="135" t="s">
        <v>206</v>
      </c>
      <c r="L165" s="33"/>
      <c r="M165" s="140" t="s">
        <v>3</v>
      </c>
      <c r="N165" s="141" t="s">
        <v>47</v>
      </c>
      <c r="P165" s="142">
        <f>O165*H165</f>
        <v>0</v>
      </c>
      <c r="Q165" s="142">
        <v>8.9779999999999999E-2</v>
      </c>
      <c r="R165" s="142">
        <f>Q165*H165</f>
        <v>29.762069999999998</v>
      </c>
      <c r="S165" s="142">
        <v>0</v>
      </c>
      <c r="T165" s="143">
        <f>S165*H165</f>
        <v>0</v>
      </c>
      <c r="AR165" s="144" t="s">
        <v>207</v>
      </c>
      <c r="AT165" s="144" t="s">
        <v>202</v>
      </c>
      <c r="AU165" s="144" t="s">
        <v>85</v>
      </c>
      <c r="AY165" s="18" t="s">
        <v>201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207</v>
      </c>
      <c r="BM165" s="144" t="s">
        <v>1131</v>
      </c>
    </row>
    <row r="166" spans="2:65" s="1" customFormat="1">
      <c r="B166" s="33"/>
      <c r="D166" s="146" t="s">
        <v>209</v>
      </c>
      <c r="F166" s="147" t="s">
        <v>666</v>
      </c>
      <c r="I166" s="148"/>
      <c r="L166" s="33"/>
      <c r="M166" s="149"/>
      <c r="T166" s="53"/>
      <c r="AT166" s="18" t="s">
        <v>209</v>
      </c>
      <c r="AU166" s="18" t="s">
        <v>85</v>
      </c>
    </row>
    <row r="167" spans="2:65" s="12" customFormat="1">
      <c r="B167" s="150"/>
      <c r="D167" s="151" t="s">
        <v>211</v>
      </c>
      <c r="E167" s="152" t="s">
        <v>3</v>
      </c>
      <c r="F167" s="153" t="s">
        <v>667</v>
      </c>
      <c r="H167" s="152" t="s">
        <v>3</v>
      </c>
      <c r="I167" s="154"/>
      <c r="L167" s="150"/>
      <c r="M167" s="155"/>
      <c r="T167" s="156"/>
      <c r="AT167" s="152" t="s">
        <v>211</v>
      </c>
      <c r="AU167" s="152" t="s">
        <v>85</v>
      </c>
      <c r="AV167" s="12" t="s">
        <v>83</v>
      </c>
      <c r="AW167" s="12" t="s">
        <v>37</v>
      </c>
      <c r="AX167" s="12" t="s">
        <v>76</v>
      </c>
      <c r="AY167" s="152" t="s">
        <v>201</v>
      </c>
    </row>
    <row r="168" spans="2:65" s="12" customFormat="1">
      <c r="B168" s="150"/>
      <c r="D168" s="151" t="s">
        <v>211</v>
      </c>
      <c r="E168" s="152" t="s">
        <v>3</v>
      </c>
      <c r="F168" s="153" t="s">
        <v>304</v>
      </c>
      <c r="H168" s="152" t="s">
        <v>3</v>
      </c>
      <c r="I168" s="154"/>
      <c r="L168" s="150"/>
      <c r="M168" s="155"/>
      <c r="T168" s="156"/>
      <c r="AT168" s="152" t="s">
        <v>211</v>
      </c>
      <c r="AU168" s="152" t="s">
        <v>85</v>
      </c>
      <c r="AV168" s="12" t="s">
        <v>83</v>
      </c>
      <c r="AW168" s="12" t="s">
        <v>37</v>
      </c>
      <c r="AX168" s="12" t="s">
        <v>76</v>
      </c>
      <c r="AY168" s="152" t="s">
        <v>201</v>
      </c>
    </row>
    <row r="169" spans="2:65" s="13" customFormat="1">
      <c r="B169" s="157"/>
      <c r="D169" s="151" t="s">
        <v>211</v>
      </c>
      <c r="E169" s="158" t="s">
        <v>3</v>
      </c>
      <c r="F169" s="159" t="s">
        <v>1132</v>
      </c>
      <c r="H169" s="160">
        <v>331.5</v>
      </c>
      <c r="I169" s="161"/>
      <c r="L169" s="157"/>
      <c r="M169" s="162"/>
      <c r="T169" s="163"/>
      <c r="AT169" s="158" t="s">
        <v>211</v>
      </c>
      <c r="AU169" s="158" t="s">
        <v>85</v>
      </c>
      <c r="AV169" s="13" t="s">
        <v>85</v>
      </c>
      <c r="AW169" s="13" t="s">
        <v>37</v>
      </c>
      <c r="AX169" s="13" t="s">
        <v>76</v>
      </c>
      <c r="AY169" s="158" t="s">
        <v>201</v>
      </c>
    </row>
    <row r="170" spans="2:65" s="14" customFormat="1">
      <c r="B170" s="164"/>
      <c r="D170" s="151" t="s">
        <v>211</v>
      </c>
      <c r="E170" s="165" t="s">
        <v>3</v>
      </c>
      <c r="F170" s="166" t="s">
        <v>214</v>
      </c>
      <c r="H170" s="167">
        <v>331.5</v>
      </c>
      <c r="I170" s="168"/>
      <c r="L170" s="164"/>
      <c r="M170" s="169"/>
      <c r="T170" s="170"/>
      <c r="AT170" s="165" t="s">
        <v>211</v>
      </c>
      <c r="AU170" s="165" t="s">
        <v>85</v>
      </c>
      <c r="AV170" s="14" t="s">
        <v>207</v>
      </c>
      <c r="AW170" s="14" t="s">
        <v>37</v>
      </c>
      <c r="AX170" s="14" t="s">
        <v>83</v>
      </c>
      <c r="AY170" s="165" t="s">
        <v>201</v>
      </c>
    </row>
    <row r="171" spans="2:65" s="1" customFormat="1" ht="16.5" customHeight="1">
      <c r="B171" s="132"/>
      <c r="C171" s="178" t="s">
        <v>318</v>
      </c>
      <c r="D171" s="178" t="s">
        <v>272</v>
      </c>
      <c r="E171" s="179" t="s">
        <v>669</v>
      </c>
      <c r="F171" s="180" t="s">
        <v>670</v>
      </c>
      <c r="G171" s="181" t="s">
        <v>205</v>
      </c>
      <c r="H171" s="182">
        <v>33.813000000000002</v>
      </c>
      <c r="I171" s="183"/>
      <c r="J171" s="184">
        <f>ROUND(I171*H171,2)</f>
        <v>0</v>
      </c>
      <c r="K171" s="180" t="s">
        <v>206</v>
      </c>
      <c r="L171" s="185"/>
      <c r="M171" s="186" t="s">
        <v>3</v>
      </c>
      <c r="N171" s="187" t="s">
        <v>47</v>
      </c>
      <c r="P171" s="142">
        <f>O171*H171</f>
        <v>0</v>
      </c>
      <c r="Q171" s="142">
        <v>0.222</v>
      </c>
      <c r="R171" s="142">
        <f>Q171*H171</f>
        <v>7.5064860000000007</v>
      </c>
      <c r="S171" s="142">
        <v>0</v>
      </c>
      <c r="T171" s="143">
        <f>S171*H171</f>
        <v>0</v>
      </c>
      <c r="AR171" s="144" t="s">
        <v>271</v>
      </c>
      <c r="AT171" s="144" t="s">
        <v>272</v>
      </c>
      <c r="AU171" s="144" t="s">
        <v>85</v>
      </c>
      <c r="AY171" s="18" t="s">
        <v>201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8" t="s">
        <v>83</v>
      </c>
      <c r="BK171" s="145">
        <f>ROUND(I171*H171,2)</f>
        <v>0</v>
      </c>
      <c r="BL171" s="18" t="s">
        <v>207</v>
      </c>
      <c r="BM171" s="144" t="s">
        <v>1133</v>
      </c>
    </row>
    <row r="172" spans="2:65" s="12" customFormat="1">
      <c r="B172" s="150"/>
      <c r="D172" s="151" t="s">
        <v>211</v>
      </c>
      <c r="E172" s="152" t="s">
        <v>3</v>
      </c>
      <c r="F172" s="153" t="s">
        <v>672</v>
      </c>
      <c r="H172" s="152" t="s">
        <v>3</v>
      </c>
      <c r="I172" s="154"/>
      <c r="L172" s="150"/>
      <c r="M172" s="155"/>
      <c r="T172" s="156"/>
      <c r="AT172" s="152" t="s">
        <v>211</v>
      </c>
      <c r="AU172" s="152" t="s">
        <v>85</v>
      </c>
      <c r="AV172" s="12" t="s">
        <v>83</v>
      </c>
      <c r="AW172" s="12" t="s">
        <v>37</v>
      </c>
      <c r="AX172" s="12" t="s">
        <v>76</v>
      </c>
      <c r="AY172" s="152" t="s">
        <v>201</v>
      </c>
    </row>
    <row r="173" spans="2:65" s="13" customFormat="1">
      <c r="B173" s="157"/>
      <c r="D173" s="151" t="s">
        <v>211</v>
      </c>
      <c r="E173" s="158" t="s">
        <v>3</v>
      </c>
      <c r="F173" s="159" t="s">
        <v>1134</v>
      </c>
      <c r="H173" s="160">
        <v>33.813000000000002</v>
      </c>
      <c r="I173" s="161"/>
      <c r="L173" s="157"/>
      <c r="M173" s="162"/>
      <c r="T173" s="163"/>
      <c r="AT173" s="158" t="s">
        <v>211</v>
      </c>
      <c r="AU173" s="158" t="s">
        <v>85</v>
      </c>
      <c r="AV173" s="13" t="s">
        <v>85</v>
      </c>
      <c r="AW173" s="13" t="s">
        <v>37</v>
      </c>
      <c r="AX173" s="13" t="s">
        <v>76</v>
      </c>
      <c r="AY173" s="158" t="s">
        <v>201</v>
      </c>
    </row>
    <row r="174" spans="2:65" s="14" customFormat="1">
      <c r="B174" s="164"/>
      <c r="D174" s="151" t="s">
        <v>211</v>
      </c>
      <c r="E174" s="165" t="s">
        <v>3</v>
      </c>
      <c r="F174" s="166" t="s">
        <v>214</v>
      </c>
      <c r="H174" s="167">
        <v>33.813000000000002</v>
      </c>
      <c r="I174" s="168"/>
      <c r="L174" s="164"/>
      <c r="M174" s="169"/>
      <c r="T174" s="170"/>
      <c r="AT174" s="165" t="s">
        <v>211</v>
      </c>
      <c r="AU174" s="165" t="s">
        <v>85</v>
      </c>
      <c r="AV174" s="14" t="s">
        <v>207</v>
      </c>
      <c r="AW174" s="14" t="s">
        <v>37</v>
      </c>
      <c r="AX174" s="14" t="s">
        <v>83</v>
      </c>
      <c r="AY174" s="165" t="s">
        <v>201</v>
      </c>
    </row>
    <row r="175" spans="2:65" s="1" customFormat="1" ht="24.2" customHeight="1">
      <c r="B175" s="132"/>
      <c r="C175" s="133" t="s">
        <v>327</v>
      </c>
      <c r="D175" s="133" t="s">
        <v>202</v>
      </c>
      <c r="E175" s="134" t="s">
        <v>674</v>
      </c>
      <c r="F175" s="135" t="s">
        <v>675</v>
      </c>
      <c r="G175" s="136" t="s">
        <v>500</v>
      </c>
      <c r="H175" s="137">
        <v>96</v>
      </c>
      <c r="I175" s="138"/>
      <c r="J175" s="139">
        <f>ROUND(I175*H175,2)</f>
        <v>0</v>
      </c>
      <c r="K175" s="135" t="s">
        <v>206</v>
      </c>
      <c r="L175" s="33"/>
      <c r="M175" s="140" t="s">
        <v>3</v>
      </c>
      <c r="N175" s="141" t="s">
        <v>47</v>
      </c>
      <c r="P175" s="142">
        <f>O175*H175</f>
        <v>0</v>
      </c>
      <c r="Q175" s="142">
        <v>0.15540000000000001</v>
      </c>
      <c r="R175" s="142">
        <f>Q175*H175</f>
        <v>14.918400000000002</v>
      </c>
      <c r="S175" s="142">
        <v>0</v>
      </c>
      <c r="T175" s="143">
        <f>S175*H175</f>
        <v>0</v>
      </c>
      <c r="AR175" s="144" t="s">
        <v>207</v>
      </c>
      <c r="AT175" s="144" t="s">
        <v>202</v>
      </c>
      <c r="AU175" s="144" t="s">
        <v>85</v>
      </c>
      <c r="AY175" s="18" t="s">
        <v>201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83</v>
      </c>
      <c r="BK175" s="145">
        <f>ROUND(I175*H175,2)</f>
        <v>0</v>
      </c>
      <c r="BL175" s="18" t="s">
        <v>207</v>
      </c>
      <c r="BM175" s="144" t="s">
        <v>1135</v>
      </c>
    </row>
    <row r="176" spans="2:65" s="1" customFormat="1">
      <c r="B176" s="33"/>
      <c r="D176" s="146" t="s">
        <v>209</v>
      </c>
      <c r="F176" s="147" t="s">
        <v>677</v>
      </c>
      <c r="I176" s="148"/>
      <c r="L176" s="33"/>
      <c r="M176" s="149"/>
      <c r="T176" s="53"/>
      <c r="AT176" s="18" t="s">
        <v>209</v>
      </c>
      <c r="AU176" s="18" t="s">
        <v>85</v>
      </c>
    </row>
    <row r="177" spans="2:65" s="12" customFormat="1">
      <c r="B177" s="150"/>
      <c r="D177" s="151" t="s">
        <v>211</v>
      </c>
      <c r="E177" s="152" t="s">
        <v>3</v>
      </c>
      <c r="F177" s="153" t="s">
        <v>678</v>
      </c>
      <c r="H177" s="152" t="s">
        <v>3</v>
      </c>
      <c r="I177" s="154"/>
      <c r="L177" s="150"/>
      <c r="M177" s="155"/>
      <c r="T177" s="156"/>
      <c r="AT177" s="152" t="s">
        <v>211</v>
      </c>
      <c r="AU177" s="152" t="s">
        <v>85</v>
      </c>
      <c r="AV177" s="12" t="s">
        <v>83</v>
      </c>
      <c r="AW177" s="12" t="s">
        <v>37</v>
      </c>
      <c r="AX177" s="12" t="s">
        <v>76</v>
      </c>
      <c r="AY177" s="152" t="s">
        <v>201</v>
      </c>
    </row>
    <row r="178" spans="2:65" s="12" customFormat="1">
      <c r="B178" s="150"/>
      <c r="D178" s="151" t="s">
        <v>211</v>
      </c>
      <c r="E178" s="152" t="s">
        <v>3</v>
      </c>
      <c r="F178" s="153" t="s">
        <v>324</v>
      </c>
      <c r="H178" s="152" t="s">
        <v>3</v>
      </c>
      <c r="I178" s="154"/>
      <c r="L178" s="150"/>
      <c r="M178" s="155"/>
      <c r="T178" s="156"/>
      <c r="AT178" s="152" t="s">
        <v>211</v>
      </c>
      <c r="AU178" s="152" t="s">
        <v>85</v>
      </c>
      <c r="AV178" s="12" t="s">
        <v>83</v>
      </c>
      <c r="AW178" s="12" t="s">
        <v>37</v>
      </c>
      <c r="AX178" s="12" t="s">
        <v>76</v>
      </c>
      <c r="AY178" s="152" t="s">
        <v>201</v>
      </c>
    </row>
    <row r="179" spans="2:65" s="13" customFormat="1">
      <c r="B179" s="157"/>
      <c r="D179" s="151" t="s">
        <v>211</v>
      </c>
      <c r="E179" s="158" t="s">
        <v>3</v>
      </c>
      <c r="F179" s="159" t="s">
        <v>1136</v>
      </c>
      <c r="H179" s="160">
        <v>96</v>
      </c>
      <c r="I179" s="161"/>
      <c r="L179" s="157"/>
      <c r="M179" s="162"/>
      <c r="T179" s="163"/>
      <c r="AT179" s="158" t="s">
        <v>211</v>
      </c>
      <c r="AU179" s="158" t="s">
        <v>85</v>
      </c>
      <c r="AV179" s="13" t="s">
        <v>85</v>
      </c>
      <c r="AW179" s="13" t="s">
        <v>37</v>
      </c>
      <c r="AX179" s="13" t="s">
        <v>76</v>
      </c>
      <c r="AY179" s="158" t="s">
        <v>201</v>
      </c>
    </row>
    <row r="180" spans="2:65" s="14" customFormat="1">
      <c r="B180" s="164"/>
      <c r="D180" s="151" t="s">
        <v>211</v>
      </c>
      <c r="E180" s="165" t="s">
        <v>3</v>
      </c>
      <c r="F180" s="166" t="s">
        <v>214</v>
      </c>
      <c r="H180" s="167">
        <v>96</v>
      </c>
      <c r="I180" s="168"/>
      <c r="L180" s="164"/>
      <c r="M180" s="169"/>
      <c r="T180" s="170"/>
      <c r="AT180" s="165" t="s">
        <v>211</v>
      </c>
      <c r="AU180" s="165" t="s">
        <v>85</v>
      </c>
      <c r="AV180" s="14" t="s">
        <v>207</v>
      </c>
      <c r="AW180" s="14" t="s">
        <v>37</v>
      </c>
      <c r="AX180" s="14" t="s">
        <v>83</v>
      </c>
      <c r="AY180" s="165" t="s">
        <v>201</v>
      </c>
    </row>
    <row r="181" spans="2:65" s="1" customFormat="1" ht="16.5" customHeight="1">
      <c r="B181" s="132"/>
      <c r="C181" s="178" t="s">
        <v>9</v>
      </c>
      <c r="D181" s="178" t="s">
        <v>272</v>
      </c>
      <c r="E181" s="179" t="s">
        <v>691</v>
      </c>
      <c r="F181" s="180" t="s">
        <v>692</v>
      </c>
      <c r="G181" s="181" t="s">
        <v>500</v>
      </c>
      <c r="H181" s="182">
        <v>96.96</v>
      </c>
      <c r="I181" s="183"/>
      <c r="J181" s="184">
        <f>ROUND(I181*H181,2)</f>
        <v>0</v>
      </c>
      <c r="K181" s="180" t="s">
        <v>206</v>
      </c>
      <c r="L181" s="185"/>
      <c r="M181" s="186" t="s">
        <v>3</v>
      </c>
      <c r="N181" s="187" t="s">
        <v>47</v>
      </c>
      <c r="P181" s="142">
        <f>O181*H181</f>
        <v>0</v>
      </c>
      <c r="Q181" s="142">
        <v>0.08</v>
      </c>
      <c r="R181" s="142">
        <f>Q181*H181</f>
        <v>7.7567999999999993</v>
      </c>
      <c r="S181" s="142">
        <v>0</v>
      </c>
      <c r="T181" s="143">
        <f>S181*H181</f>
        <v>0</v>
      </c>
      <c r="AR181" s="144" t="s">
        <v>271</v>
      </c>
      <c r="AT181" s="144" t="s">
        <v>272</v>
      </c>
      <c r="AU181" s="144" t="s">
        <v>85</v>
      </c>
      <c r="AY181" s="18" t="s">
        <v>201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83</v>
      </c>
      <c r="BK181" s="145">
        <f>ROUND(I181*H181,2)</f>
        <v>0</v>
      </c>
      <c r="BL181" s="18" t="s">
        <v>207</v>
      </c>
      <c r="BM181" s="144" t="s">
        <v>1137</v>
      </c>
    </row>
    <row r="182" spans="2:65" s="12" customFormat="1">
      <c r="B182" s="150"/>
      <c r="D182" s="151" t="s">
        <v>211</v>
      </c>
      <c r="E182" s="152" t="s">
        <v>3</v>
      </c>
      <c r="F182" s="153" t="s">
        <v>685</v>
      </c>
      <c r="H182" s="152" t="s">
        <v>3</v>
      </c>
      <c r="I182" s="154"/>
      <c r="L182" s="150"/>
      <c r="M182" s="155"/>
      <c r="T182" s="156"/>
      <c r="AT182" s="152" t="s">
        <v>211</v>
      </c>
      <c r="AU182" s="152" t="s">
        <v>85</v>
      </c>
      <c r="AV182" s="12" t="s">
        <v>83</v>
      </c>
      <c r="AW182" s="12" t="s">
        <v>37</v>
      </c>
      <c r="AX182" s="12" t="s">
        <v>76</v>
      </c>
      <c r="AY182" s="152" t="s">
        <v>201</v>
      </c>
    </row>
    <row r="183" spans="2:65" s="13" customFormat="1">
      <c r="B183" s="157"/>
      <c r="D183" s="151" t="s">
        <v>211</v>
      </c>
      <c r="E183" s="158" t="s">
        <v>3</v>
      </c>
      <c r="F183" s="159" t="s">
        <v>1138</v>
      </c>
      <c r="H183" s="160">
        <v>96.96</v>
      </c>
      <c r="I183" s="161"/>
      <c r="L183" s="157"/>
      <c r="M183" s="162"/>
      <c r="T183" s="163"/>
      <c r="AT183" s="158" t="s">
        <v>211</v>
      </c>
      <c r="AU183" s="158" t="s">
        <v>85</v>
      </c>
      <c r="AV183" s="13" t="s">
        <v>85</v>
      </c>
      <c r="AW183" s="13" t="s">
        <v>37</v>
      </c>
      <c r="AX183" s="13" t="s">
        <v>76</v>
      </c>
      <c r="AY183" s="158" t="s">
        <v>201</v>
      </c>
    </row>
    <row r="184" spans="2:65" s="14" customFormat="1">
      <c r="B184" s="164"/>
      <c r="D184" s="151" t="s">
        <v>211</v>
      </c>
      <c r="E184" s="165" t="s">
        <v>3</v>
      </c>
      <c r="F184" s="166" t="s">
        <v>214</v>
      </c>
      <c r="H184" s="167">
        <v>96.96</v>
      </c>
      <c r="I184" s="168"/>
      <c r="L184" s="164"/>
      <c r="M184" s="169"/>
      <c r="T184" s="170"/>
      <c r="AT184" s="165" t="s">
        <v>211</v>
      </c>
      <c r="AU184" s="165" t="s">
        <v>85</v>
      </c>
      <c r="AV184" s="14" t="s">
        <v>207</v>
      </c>
      <c r="AW184" s="14" t="s">
        <v>37</v>
      </c>
      <c r="AX184" s="14" t="s">
        <v>83</v>
      </c>
      <c r="AY184" s="165" t="s">
        <v>201</v>
      </c>
    </row>
    <row r="185" spans="2:65" s="1" customFormat="1" ht="16.5" customHeight="1">
      <c r="B185" s="132"/>
      <c r="C185" s="133" t="s">
        <v>340</v>
      </c>
      <c r="D185" s="133" t="s">
        <v>202</v>
      </c>
      <c r="E185" s="134" t="s">
        <v>695</v>
      </c>
      <c r="F185" s="135" t="s">
        <v>696</v>
      </c>
      <c r="G185" s="136" t="s">
        <v>217</v>
      </c>
      <c r="H185" s="137">
        <v>6.8929999999999998</v>
      </c>
      <c r="I185" s="138"/>
      <c r="J185" s="139">
        <f>ROUND(I185*H185,2)</f>
        <v>0</v>
      </c>
      <c r="K185" s="135" t="s">
        <v>206</v>
      </c>
      <c r="L185" s="33"/>
      <c r="M185" s="140" t="s">
        <v>3</v>
      </c>
      <c r="N185" s="141" t="s">
        <v>47</v>
      </c>
      <c r="P185" s="142">
        <f>O185*H185</f>
        <v>0</v>
      </c>
      <c r="Q185" s="142">
        <v>2.2563399999999998</v>
      </c>
      <c r="R185" s="142">
        <f>Q185*H185</f>
        <v>15.552951619999998</v>
      </c>
      <c r="S185" s="142">
        <v>0</v>
      </c>
      <c r="T185" s="143">
        <f>S185*H185</f>
        <v>0</v>
      </c>
      <c r="AR185" s="144" t="s">
        <v>207</v>
      </c>
      <c r="AT185" s="144" t="s">
        <v>202</v>
      </c>
      <c r="AU185" s="144" t="s">
        <v>85</v>
      </c>
      <c r="AY185" s="18" t="s">
        <v>201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83</v>
      </c>
      <c r="BK185" s="145">
        <f>ROUND(I185*H185,2)</f>
        <v>0</v>
      </c>
      <c r="BL185" s="18" t="s">
        <v>207</v>
      </c>
      <c r="BM185" s="144" t="s">
        <v>1139</v>
      </c>
    </row>
    <row r="186" spans="2:65" s="1" customFormat="1">
      <c r="B186" s="33"/>
      <c r="D186" s="146" t="s">
        <v>209</v>
      </c>
      <c r="F186" s="147" t="s">
        <v>698</v>
      </c>
      <c r="I186" s="148"/>
      <c r="L186" s="33"/>
      <c r="M186" s="149"/>
      <c r="T186" s="53"/>
      <c r="AT186" s="18" t="s">
        <v>209</v>
      </c>
      <c r="AU186" s="18" t="s">
        <v>85</v>
      </c>
    </row>
    <row r="187" spans="2:65" s="12" customFormat="1">
      <c r="B187" s="150"/>
      <c r="D187" s="151" t="s">
        <v>211</v>
      </c>
      <c r="E187" s="152" t="s">
        <v>3</v>
      </c>
      <c r="F187" s="153" t="s">
        <v>699</v>
      </c>
      <c r="H187" s="152" t="s">
        <v>3</v>
      </c>
      <c r="I187" s="154"/>
      <c r="L187" s="150"/>
      <c r="M187" s="155"/>
      <c r="T187" s="156"/>
      <c r="AT187" s="152" t="s">
        <v>211</v>
      </c>
      <c r="AU187" s="152" t="s">
        <v>85</v>
      </c>
      <c r="AV187" s="12" t="s">
        <v>83</v>
      </c>
      <c r="AW187" s="12" t="s">
        <v>37</v>
      </c>
      <c r="AX187" s="12" t="s">
        <v>76</v>
      </c>
      <c r="AY187" s="152" t="s">
        <v>201</v>
      </c>
    </row>
    <row r="188" spans="2:65" s="12" customFormat="1">
      <c r="B188" s="150"/>
      <c r="D188" s="151" t="s">
        <v>211</v>
      </c>
      <c r="E188" s="152" t="s">
        <v>3</v>
      </c>
      <c r="F188" s="153" t="s">
        <v>304</v>
      </c>
      <c r="H188" s="152" t="s">
        <v>3</v>
      </c>
      <c r="I188" s="154"/>
      <c r="L188" s="150"/>
      <c r="M188" s="155"/>
      <c r="T188" s="156"/>
      <c r="AT188" s="152" t="s">
        <v>211</v>
      </c>
      <c r="AU188" s="152" t="s">
        <v>85</v>
      </c>
      <c r="AV188" s="12" t="s">
        <v>83</v>
      </c>
      <c r="AW188" s="12" t="s">
        <v>37</v>
      </c>
      <c r="AX188" s="12" t="s">
        <v>76</v>
      </c>
      <c r="AY188" s="152" t="s">
        <v>201</v>
      </c>
    </row>
    <row r="189" spans="2:65" s="12" customFormat="1">
      <c r="B189" s="150"/>
      <c r="D189" s="151" t="s">
        <v>211</v>
      </c>
      <c r="E189" s="152" t="s">
        <v>3</v>
      </c>
      <c r="F189" s="153" t="s">
        <v>700</v>
      </c>
      <c r="H189" s="152" t="s">
        <v>3</v>
      </c>
      <c r="I189" s="154"/>
      <c r="L189" s="150"/>
      <c r="M189" s="155"/>
      <c r="T189" s="156"/>
      <c r="AT189" s="152" t="s">
        <v>211</v>
      </c>
      <c r="AU189" s="152" t="s">
        <v>85</v>
      </c>
      <c r="AV189" s="12" t="s">
        <v>83</v>
      </c>
      <c r="AW189" s="12" t="s">
        <v>37</v>
      </c>
      <c r="AX189" s="12" t="s">
        <v>76</v>
      </c>
      <c r="AY189" s="152" t="s">
        <v>201</v>
      </c>
    </row>
    <row r="190" spans="2:65" s="13" customFormat="1">
      <c r="B190" s="157"/>
      <c r="D190" s="151" t="s">
        <v>211</v>
      </c>
      <c r="E190" s="158" t="s">
        <v>3</v>
      </c>
      <c r="F190" s="159" t="s">
        <v>1140</v>
      </c>
      <c r="H190" s="160">
        <v>1.92</v>
      </c>
      <c r="I190" s="161"/>
      <c r="L190" s="157"/>
      <c r="M190" s="162"/>
      <c r="T190" s="163"/>
      <c r="AT190" s="158" t="s">
        <v>211</v>
      </c>
      <c r="AU190" s="158" t="s">
        <v>85</v>
      </c>
      <c r="AV190" s="13" t="s">
        <v>85</v>
      </c>
      <c r="AW190" s="13" t="s">
        <v>37</v>
      </c>
      <c r="AX190" s="13" t="s">
        <v>76</v>
      </c>
      <c r="AY190" s="158" t="s">
        <v>201</v>
      </c>
    </row>
    <row r="191" spans="2:65" s="12" customFormat="1">
      <c r="B191" s="150"/>
      <c r="D191" s="151" t="s">
        <v>211</v>
      </c>
      <c r="E191" s="152" t="s">
        <v>3</v>
      </c>
      <c r="F191" s="153" t="s">
        <v>702</v>
      </c>
      <c r="H191" s="152" t="s">
        <v>3</v>
      </c>
      <c r="I191" s="154"/>
      <c r="L191" s="150"/>
      <c r="M191" s="155"/>
      <c r="T191" s="156"/>
      <c r="AT191" s="152" t="s">
        <v>211</v>
      </c>
      <c r="AU191" s="152" t="s">
        <v>85</v>
      </c>
      <c r="AV191" s="12" t="s">
        <v>83</v>
      </c>
      <c r="AW191" s="12" t="s">
        <v>37</v>
      </c>
      <c r="AX191" s="12" t="s">
        <v>76</v>
      </c>
      <c r="AY191" s="152" t="s">
        <v>201</v>
      </c>
    </row>
    <row r="192" spans="2:65" s="13" customFormat="1">
      <c r="B192" s="157"/>
      <c r="D192" s="151" t="s">
        <v>211</v>
      </c>
      <c r="E192" s="158" t="s">
        <v>3</v>
      </c>
      <c r="F192" s="159" t="s">
        <v>1141</v>
      </c>
      <c r="H192" s="160">
        <v>4.9729999999999999</v>
      </c>
      <c r="I192" s="161"/>
      <c r="L192" s="157"/>
      <c r="M192" s="162"/>
      <c r="T192" s="163"/>
      <c r="AT192" s="158" t="s">
        <v>211</v>
      </c>
      <c r="AU192" s="158" t="s">
        <v>85</v>
      </c>
      <c r="AV192" s="13" t="s">
        <v>85</v>
      </c>
      <c r="AW192" s="13" t="s">
        <v>37</v>
      </c>
      <c r="AX192" s="13" t="s">
        <v>76</v>
      </c>
      <c r="AY192" s="158" t="s">
        <v>201</v>
      </c>
    </row>
    <row r="193" spans="2:65" s="14" customFormat="1">
      <c r="B193" s="164"/>
      <c r="D193" s="151" t="s">
        <v>211</v>
      </c>
      <c r="E193" s="165" t="s">
        <v>3</v>
      </c>
      <c r="F193" s="166" t="s">
        <v>214</v>
      </c>
      <c r="H193" s="167">
        <v>6.8929999999999998</v>
      </c>
      <c r="I193" s="168"/>
      <c r="L193" s="164"/>
      <c r="M193" s="169"/>
      <c r="T193" s="170"/>
      <c r="AT193" s="165" t="s">
        <v>211</v>
      </c>
      <c r="AU193" s="165" t="s">
        <v>85</v>
      </c>
      <c r="AV193" s="14" t="s">
        <v>207</v>
      </c>
      <c r="AW193" s="14" t="s">
        <v>37</v>
      </c>
      <c r="AX193" s="14" t="s">
        <v>83</v>
      </c>
      <c r="AY193" s="165" t="s">
        <v>201</v>
      </c>
    </row>
    <row r="194" spans="2:65" s="1" customFormat="1" ht="24.2" customHeight="1">
      <c r="B194" s="132"/>
      <c r="C194" s="133" t="s">
        <v>347</v>
      </c>
      <c r="D194" s="133" t="s">
        <v>202</v>
      </c>
      <c r="E194" s="134" t="s">
        <v>725</v>
      </c>
      <c r="F194" s="135" t="s">
        <v>726</v>
      </c>
      <c r="G194" s="136" t="s">
        <v>727</v>
      </c>
      <c r="H194" s="137">
        <v>4.8</v>
      </c>
      <c r="I194" s="138"/>
      <c r="J194" s="139">
        <f>ROUND(I194*H194,2)</f>
        <v>0</v>
      </c>
      <c r="K194" s="135" t="s">
        <v>276</v>
      </c>
      <c r="L194" s="33"/>
      <c r="M194" s="140" t="s">
        <v>3</v>
      </c>
      <c r="N194" s="141" t="s">
        <v>47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728</v>
      </c>
      <c r="AT194" s="144" t="s">
        <v>202</v>
      </c>
      <c r="AU194" s="144" t="s">
        <v>85</v>
      </c>
      <c r="AY194" s="18" t="s">
        <v>201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83</v>
      </c>
      <c r="BK194" s="145">
        <f>ROUND(I194*H194,2)</f>
        <v>0</v>
      </c>
      <c r="BL194" s="18" t="s">
        <v>728</v>
      </c>
      <c r="BM194" s="144" t="s">
        <v>1142</v>
      </c>
    </row>
    <row r="195" spans="2:65" s="1" customFormat="1" ht="19.5">
      <c r="B195" s="33"/>
      <c r="D195" s="151" t="s">
        <v>278</v>
      </c>
      <c r="F195" s="188" t="s">
        <v>399</v>
      </c>
      <c r="I195" s="148"/>
      <c r="L195" s="33"/>
      <c r="M195" s="149"/>
      <c r="T195" s="53"/>
      <c r="AT195" s="18" t="s">
        <v>278</v>
      </c>
      <c r="AU195" s="18" t="s">
        <v>85</v>
      </c>
    </row>
    <row r="196" spans="2:65" s="12" customFormat="1">
      <c r="B196" s="150"/>
      <c r="D196" s="151" t="s">
        <v>211</v>
      </c>
      <c r="E196" s="152" t="s">
        <v>3</v>
      </c>
      <c r="F196" s="153" t="s">
        <v>730</v>
      </c>
      <c r="H196" s="152" t="s">
        <v>3</v>
      </c>
      <c r="I196" s="154"/>
      <c r="L196" s="150"/>
      <c r="M196" s="155"/>
      <c r="T196" s="156"/>
      <c r="AT196" s="152" t="s">
        <v>211</v>
      </c>
      <c r="AU196" s="152" t="s">
        <v>85</v>
      </c>
      <c r="AV196" s="12" t="s">
        <v>83</v>
      </c>
      <c r="AW196" s="12" t="s">
        <v>37</v>
      </c>
      <c r="AX196" s="12" t="s">
        <v>76</v>
      </c>
      <c r="AY196" s="152" t="s">
        <v>201</v>
      </c>
    </row>
    <row r="197" spans="2:65" s="13" customFormat="1">
      <c r="B197" s="157"/>
      <c r="D197" s="151" t="s">
        <v>211</v>
      </c>
      <c r="E197" s="158" t="s">
        <v>3</v>
      </c>
      <c r="F197" s="159" t="s">
        <v>1143</v>
      </c>
      <c r="H197" s="160">
        <v>4.8</v>
      </c>
      <c r="I197" s="161"/>
      <c r="L197" s="157"/>
      <c r="M197" s="162"/>
      <c r="T197" s="163"/>
      <c r="AT197" s="158" t="s">
        <v>211</v>
      </c>
      <c r="AU197" s="158" t="s">
        <v>85</v>
      </c>
      <c r="AV197" s="13" t="s">
        <v>85</v>
      </c>
      <c r="AW197" s="13" t="s">
        <v>37</v>
      </c>
      <c r="AX197" s="13" t="s">
        <v>76</v>
      </c>
      <c r="AY197" s="158" t="s">
        <v>201</v>
      </c>
    </row>
    <row r="198" spans="2:65" s="14" customFormat="1">
      <c r="B198" s="164"/>
      <c r="D198" s="151" t="s">
        <v>211</v>
      </c>
      <c r="E198" s="165" t="s">
        <v>3</v>
      </c>
      <c r="F198" s="166" t="s">
        <v>214</v>
      </c>
      <c r="H198" s="167">
        <v>4.8</v>
      </c>
      <c r="I198" s="168"/>
      <c r="L198" s="164"/>
      <c r="M198" s="169"/>
      <c r="T198" s="170"/>
      <c r="AT198" s="165" t="s">
        <v>211</v>
      </c>
      <c r="AU198" s="165" t="s">
        <v>85</v>
      </c>
      <c r="AV198" s="14" t="s">
        <v>207</v>
      </c>
      <c r="AW198" s="14" t="s">
        <v>37</v>
      </c>
      <c r="AX198" s="14" t="s">
        <v>83</v>
      </c>
      <c r="AY198" s="165" t="s">
        <v>201</v>
      </c>
    </row>
    <row r="199" spans="2:65" s="11" customFormat="1" ht="22.9" customHeight="1">
      <c r="B199" s="120"/>
      <c r="D199" s="121" t="s">
        <v>75</v>
      </c>
      <c r="E199" s="130" t="s">
        <v>603</v>
      </c>
      <c r="F199" s="130" t="s">
        <v>604</v>
      </c>
      <c r="I199" s="123"/>
      <c r="J199" s="131">
        <f>BK199</f>
        <v>0</v>
      </c>
      <c r="L199" s="120"/>
      <c r="M199" s="125"/>
      <c r="P199" s="126">
        <f>SUM(P200:P201)</f>
        <v>0</v>
      </c>
      <c r="R199" s="126">
        <f>SUM(R200:R201)</f>
        <v>0</v>
      </c>
      <c r="T199" s="127">
        <f>SUM(T200:T201)</f>
        <v>0</v>
      </c>
      <c r="AR199" s="121" t="s">
        <v>83</v>
      </c>
      <c r="AT199" s="128" t="s">
        <v>75</v>
      </c>
      <c r="AU199" s="128" t="s">
        <v>83</v>
      </c>
      <c r="AY199" s="121" t="s">
        <v>201</v>
      </c>
      <c r="BK199" s="129">
        <f>SUM(BK200:BK201)</f>
        <v>0</v>
      </c>
    </row>
    <row r="200" spans="2:65" s="1" customFormat="1" ht="24.2" customHeight="1">
      <c r="B200" s="132"/>
      <c r="C200" s="133" t="s">
        <v>352</v>
      </c>
      <c r="D200" s="133" t="s">
        <v>202</v>
      </c>
      <c r="E200" s="134" t="s">
        <v>904</v>
      </c>
      <c r="F200" s="135" t="s">
        <v>905</v>
      </c>
      <c r="G200" s="136" t="s">
        <v>275</v>
      </c>
      <c r="H200" s="137">
        <v>692.14499999999998</v>
      </c>
      <c r="I200" s="138"/>
      <c r="J200" s="139">
        <f>ROUND(I200*H200,2)</f>
        <v>0</v>
      </c>
      <c r="K200" s="135" t="s">
        <v>206</v>
      </c>
      <c r="L200" s="33"/>
      <c r="M200" s="140" t="s">
        <v>3</v>
      </c>
      <c r="N200" s="141" t="s">
        <v>47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207</v>
      </c>
      <c r="AT200" s="144" t="s">
        <v>202</v>
      </c>
      <c r="AU200" s="144" t="s">
        <v>85</v>
      </c>
      <c r="AY200" s="18" t="s">
        <v>201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8" t="s">
        <v>83</v>
      </c>
      <c r="BK200" s="145">
        <f>ROUND(I200*H200,2)</f>
        <v>0</v>
      </c>
      <c r="BL200" s="18" t="s">
        <v>207</v>
      </c>
      <c r="BM200" s="144" t="s">
        <v>1144</v>
      </c>
    </row>
    <row r="201" spans="2:65" s="1" customFormat="1">
      <c r="B201" s="33"/>
      <c r="D201" s="146" t="s">
        <v>209</v>
      </c>
      <c r="F201" s="147" t="s">
        <v>907</v>
      </c>
      <c r="I201" s="148"/>
      <c r="L201" s="33"/>
      <c r="M201" s="189"/>
      <c r="N201" s="190"/>
      <c r="O201" s="190"/>
      <c r="P201" s="190"/>
      <c r="Q201" s="190"/>
      <c r="R201" s="190"/>
      <c r="S201" s="190"/>
      <c r="T201" s="191"/>
      <c r="AT201" s="18" t="s">
        <v>209</v>
      </c>
      <c r="AU201" s="18" t="s">
        <v>85</v>
      </c>
    </row>
    <row r="202" spans="2:65" s="1" customFormat="1" ht="6.95" customHeight="1"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33"/>
    </row>
  </sheetData>
  <autoFilter ref="C95:K201" xr:uid="{00000000-0009-0000-0000-000008000000}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0" r:id="rId1" xr:uid="{00000000-0004-0000-0800-000000000000}"/>
    <hyperlink ref="F105" r:id="rId2" xr:uid="{00000000-0004-0000-0800-000001000000}"/>
    <hyperlink ref="F110" r:id="rId3" xr:uid="{00000000-0004-0000-0800-000002000000}"/>
    <hyperlink ref="F117" r:id="rId4" xr:uid="{00000000-0004-0000-0800-000003000000}"/>
    <hyperlink ref="F124" r:id="rId5" xr:uid="{00000000-0004-0000-0800-000004000000}"/>
    <hyperlink ref="F131" r:id="rId6" xr:uid="{00000000-0004-0000-0800-000005000000}"/>
    <hyperlink ref="F137" r:id="rId7" xr:uid="{00000000-0004-0000-0800-000006000000}"/>
    <hyperlink ref="F142" r:id="rId8" xr:uid="{00000000-0004-0000-0800-000007000000}"/>
    <hyperlink ref="F148" r:id="rId9" xr:uid="{00000000-0004-0000-0800-000008000000}"/>
    <hyperlink ref="F154" r:id="rId10" xr:uid="{00000000-0004-0000-0800-000009000000}"/>
    <hyperlink ref="F166" r:id="rId11" xr:uid="{00000000-0004-0000-0800-00000A000000}"/>
    <hyperlink ref="F176" r:id="rId12" xr:uid="{00000000-0004-0000-0800-00000B000000}"/>
    <hyperlink ref="F186" r:id="rId13" xr:uid="{00000000-0004-0000-0800-00000C000000}"/>
    <hyperlink ref="F201" r:id="rId14" xr:uid="{00000000-0004-0000-0800-00000D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5"/>
  <headerFooter>
    <oddFooter>&amp;CStrana &amp;P z 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39</vt:i4>
      </vt:variant>
    </vt:vector>
  </HeadingPairs>
  <TitlesOfParts>
    <vt:vector size="59" baseType="lpstr">
      <vt:lpstr>Rekapitulace stavby</vt:lpstr>
      <vt:lpstr>101.1 - Komunikace vozidl...</vt:lpstr>
      <vt:lpstr>101.2 - Komunikace vozidl...</vt:lpstr>
      <vt:lpstr>SO 102 - Komunikace pojíz...</vt:lpstr>
      <vt:lpstr>110.1 - Komunikace pro pě...</vt:lpstr>
      <vt:lpstr>110.2 - Komunikace pro pě...</vt:lpstr>
      <vt:lpstr>SO 111 - Nezpevněná volno...</vt:lpstr>
      <vt:lpstr>120.1 - Parkoviště - nest...</vt:lpstr>
      <vt:lpstr>120.2 - Parkoviště - kryt...</vt:lpstr>
      <vt:lpstr>SO 191 - dopravní značení...</vt:lpstr>
      <vt:lpstr>SO 192 - DIO</vt:lpstr>
      <vt:lpstr>IO.01 - Vodovod hlavní řa...</vt:lpstr>
      <vt:lpstr>IO.02 - Splašková kanaliz...</vt:lpstr>
      <vt:lpstr>IO.05 - Dešťová kanalizace</vt:lpstr>
      <vt:lpstr>01 - Rozvod VO</vt:lpstr>
      <vt:lpstr>02 - Manipulační technika</vt:lpstr>
      <vt:lpstr>03 - Zemní práce</vt:lpstr>
      <vt:lpstr>04 - Výchozí revize, doku...</vt:lpstr>
      <vt:lpstr>SO 901 - VRN - vedlejší r...</vt:lpstr>
      <vt:lpstr>Pokyny pro vyplnění</vt:lpstr>
      <vt:lpstr>'01 - Rozvod VO'!Názvy_tisku</vt:lpstr>
      <vt:lpstr>'02 - Manipulační technika'!Názvy_tisku</vt:lpstr>
      <vt:lpstr>'03 - Zemní práce'!Názvy_tisku</vt:lpstr>
      <vt:lpstr>'04 - Výchozí revize, doku...'!Názvy_tisku</vt:lpstr>
      <vt:lpstr>'101.1 - Komunikace vozidl...'!Názvy_tisku</vt:lpstr>
      <vt:lpstr>'101.2 - Komunikace vozidl...'!Názvy_tisku</vt:lpstr>
      <vt:lpstr>'110.1 - Komunikace pro pě...'!Názvy_tisku</vt:lpstr>
      <vt:lpstr>'110.2 - Komunikace pro pě...'!Názvy_tisku</vt:lpstr>
      <vt:lpstr>'120.1 - Parkoviště - nest...'!Názvy_tisku</vt:lpstr>
      <vt:lpstr>'120.2 - Parkoviště - kryt...'!Názvy_tisku</vt:lpstr>
      <vt:lpstr>'IO.01 - Vodovod hlavní řa...'!Názvy_tisku</vt:lpstr>
      <vt:lpstr>'IO.02 - Splašková kanaliz...'!Názvy_tisku</vt:lpstr>
      <vt:lpstr>'IO.05 - Dešťová kanalizace'!Názvy_tisku</vt:lpstr>
      <vt:lpstr>'Rekapitulace stavby'!Názvy_tisku</vt:lpstr>
      <vt:lpstr>'SO 102 - Komunikace pojíz...'!Názvy_tisku</vt:lpstr>
      <vt:lpstr>'SO 111 - Nezpevněná volno...'!Názvy_tisku</vt:lpstr>
      <vt:lpstr>'SO 191 - dopravní značení...'!Názvy_tisku</vt:lpstr>
      <vt:lpstr>'SO 192 - DIO'!Názvy_tisku</vt:lpstr>
      <vt:lpstr>'SO 901 - VRN - vedlejší r...'!Názvy_tisku</vt:lpstr>
      <vt:lpstr>'01 - Rozvod VO'!Oblast_tisku</vt:lpstr>
      <vt:lpstr>'02 - Manipulační technika'!Oblast_tisku</vt:lpstr>
      <vt:lpstr>'03 - Zemní práce'!Oblast_tisku</vt:lpstr>
      <vt:lpstr>'04 - Výchozí revize, doku...'!Oblast_tisku</vt:lpstr>
      <vt:lpstr>'101.1 - Komunikace vozidl...'!Oblast_tisku</vt:lpstr>
      <vt:lpstr>'101.2 - Komunikace vozidl...'!Oblast_tisku</vt:lpstr>
      <vt:lpstr>'110.1 - Komunikace pro pě...'!Oblast_tisku</vt:lpstr>
      <vt:lpstr>'110.2 - Komunikace pro pě...'!Oblast_tisku</vt:lpstr>
      <vt:lpstr>'120.1 - Parkoviště - nest...'!Oblast_tisku</vt:lpstr>
      <vt:lpstr>'120.2 - Parkoviště - kryt...'!Oblast_tisku</vt:lpstr>
      <vt:lpstr>'IO.01 - Vodovod hlavní řa...'!Oblast_tisku</vt:lpstr>
      <vt:lpstr>'IO.02 - Splašková kanaliz...'!Oblast_tisku</vt:lpstr>
      <vt:lpstr>'IO.05 - Dešťová kanalizace'!Oblast_tisku</vt:lpstr>
      <vt:lpstr>'Pokyny pro vyplnění'!Oblast_tisku</vt:lpstr>
      <vt:lpstr>'Rekapitulace stavby'!Oblast_tisku</vt:lpstr>
      <vt:lpstr>'SO 102 - Komunikace pojíz...'!Oblast_tisku</vt:lpstr>
      <vt:lpstr>'SO 111 - Nezpevněná volno...'!Oblast_tisku</vt:lpstr>
      <vt:lpstr>'SO 191 - dopravní značení...'!Oblast_tisku</vt:lpstr>
      <vt:lpstr>'SO 192 - DIO'!Oblast_tisku</vt:lpstr>
      <vt:lpstr>'SO 901 - VRN - vedlejší r...'!Oblast_tisku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ZAMYKAL-PC\zamykal</dc:creator>
  <cp:lastModifiedBy>Luděk Cekr</cp:lastModifiedBy>
  <cp:lastPrinted>2022-06-14T10:27:20Z</cp:lastPrinted>
  <dcterms:created xsi:type="dcterms:W3CDTF">2022-06-14T10:23:12Z</dcterms:created>
  <dcterms:modified xsi:type="dcterms:W3CDTF">2024-03-08T14:30:01Z</dcterms:modified>
</cp:coreProperties>
</file>