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G:\Desktop\"/>
    </mc:Choice>
  </mc:AlternateContent>
  <xr:revisionPtr revIDLastSave="0" documentId="8_{E7D9C7E4-5F49-4FCC-A438-59C3465CAB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 stavby" sheetId="1" r:id="rId1"/>
    <sheet name="SO 01 - oprava účelové ko..." sheetId="2" r:id="rId2"/>
  </sheets>
  <definedNames>
    <definedName name="_xlnm._FilterDatabase" localSheetId="1" hidden="1">'SO 01 - oprava účelové ko...'!$C$121:$K$163</definedName>
    <definedName name="_xlnm.Print_Titles" localSheetId="0">'Rekapitulace stavby'!$92:$92</definedName>
    <definedName name="_xlnm.Print_Titles" localSheetId="1">'SO 01 - oprava účelové ko...'!$121:$121</definedName>
    <definedName name="_xlnm.Print_Area" localSheetId="0">'Rekapitulace stavby'!$D$4:$AO$76,'Rekapitulace stavby'!$C$82:$AQ$96</definedName>
    <definedName name="_xlnm.Print_Area" localSheetId="1">'SO 01 - oprava účelové ko...'!$C$109:$J$163</definedName>
  </definedNames>
  <calcPr calcId="181029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163" i="2"/>
  <c r="BH163" i="2"/>
  <c r="BG163" i="2"/>
  <c r="BF163" i="2"/>
  <c r="T163" i="2"/>
  <c r="T162" i="2"/>
  <c r="R163" i="2"/>
  <c r="R162" i="2" s="1"/>
  <c r="P163" i="2"/>
  <c r="P162" i="2"/>
  <c r="BI161" i="2"/>
  <c r="BH161" i="2"/>
  <c r="BG161" i="2"/>
  <c r="BF161" i="2"/>
  <c r="T161" i="2"/>
  <c r="R161" i="2"/>
  <c r="P161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47" i="2"/>
  <c r="BH147" i="2"/>
  <c r="BG147" i="2"/>
  <c r="BF147" i="2"/>
  <c r="T147" i="2"/>
  <c r="R147" i="2"/>
  <c r="P147" i="2"/>
  <c r="BI144" i="2"/>
  <c r="BH144" i="2"/>
  <c r="BG144" i="2"/>
  <c r="BF144" i="2"/>
  <c r="T144" i="2"/>
  <c r="R144" i="2"/>
  <c r="P144" i="2"/>
  <c r="BI142" i="2"/>
  <c r="BH142" i="2"/>
  <c r="BG142" i="2"/>
  <c r="BF142" i="2"/>
  <c r="T142" i="2"/>
  <c r="R142" i="2"/>
  <c r="P142" i="2"/>
  <c r="BI139" i="2"/>
  <c r="BH139" i="2"/>
  <c r="BG139" i="2"/>
  <c r="BF139" i="2"/>
  <c r="T139" i="2"/>
  <c r="R139" i="2"/>
  <c r="P139" i="2"/>
  <c r="BI136" i="2"/>
  <c r="BH136" i="2"/>
  <c r="BG136" i="2"/>
  <c r="BF136" i="2"/>
  <c r="T136" i="2"/>
  <c r="R136" i="2"/>
  <c r="P136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BI127" i="2"/>
  <c r="BH127" i="2"/>
  <c r="BG127" i="2"/>
  <c r="BF127" i="2"/>
  <c r="T127" i="2"/>
  <c r="R127" i="2"/>
  <c r="P127" i="2"/>
  <c r="BI125" i="2"/>
  <c r="BH125" i="2"/>
  <c r="BG125" i="2"/>
  <c r="BF125" i="2"/>
  <c r="T125" i="2"/>
  <c r="R125" i="2"/>
  <c r="P125" i="2"/>
  <c r="F116" i="2"/>
  <c r="E114" i="2"/>
  <c r="F89" i="2"/>
  <c r="E87" i="2"/>
  <c r="J24" i="2"/>
  <c r="E24" i="2"/>
  <c r="J92" i="2"/>
  <c r="J23" i="2"/>
  <c r="J21" i="2"/>
  <c r="E21" i="2"/>
  <c r="J118" i="2"/>
  <c r="J20" i="2"/>
  <c r="J18" i="2"/>
  <c r="E18" i="2"/>
  <c r="F119" i="2"/>
  <c r="J17" i="2"/>
  <c r="J15" i="2"/>
  <c r="E15" i="2"/>
  <c r="F118" i="2"/>
  <c r="J14" i="2"/>
  <c r="J12" i="2"/>
  <c r="J89" i="2"/>
  <c r="E7" i="2"/>
  <c r="E85" i="2" s="1"/>
  <c r="L90" i="1"/>
  <c r="AM90" i="1"/>
  <c r="AM89" i="1"/>
  <c r="L89" i="1"/>
  <c r="AM87" i="1"/>
  <c r="L87" i="1"/>
  <c r="L85" i="1"/>
  <c r="L84" i="1"/>
  <c r="BK158" i="2"/>
  <c r="BK154" i="2"/>
  <c r="BK147" i="2"/>
  <c r="BK127" i="2"/>
  <c r="BK133" i="2"/>
  <c r="J125" i="2"/>
  <c r="J158" i="2"/>
  <c r="J154" i="2"/>
  <c r="BK144" i="2"/>
  <c r="BK132" i="2"/>
  <c r="BK161" i="2"/>
  <c r="BK155" i="2"/>
  <c r="BK142" i="2"/>
  <c r="BK139" i="2"/>
  <c r="J132" i="2"/>
  <c r="BK159" i="2"/>
  <c r="J152" i="2"/>
  <c r="J142" i="2"/>
  <c r="J127" i="2"/>
  <c r="J159" i="2"/>
  <c r="J151" i="2"/>
  <c r="J133" i="2"/>
  <c r="BK136" i="2"/>
  <c r="BK130" i="2"/>
  <c r="J161" i="2"/>
  <c r="BK151" i="2"/>
  <c r="J139" i="2"/>
  <c r="BK129" i="2"/>
  <c r="J163" i="2"/>
  <c r="BK152" i="2"/>
  <c r="J144" i="2"/>
  <c r="BK125" i="2"/>
  <c r="J130" i="2"/>
  <c r="J129" i="2"/>
  <c r="BK163" i="2"/>
  <c r="J155" i="2"/>
  <c r="J147" i="2"/>
  <c r="J136" i="2"/>
  <c r="AS94" i="1"/>
  <c r="T124" i="2" l="1"/>
  <c r="T135" i="2"/>
  <c r="P150" i="2"/>
  <c r="BK157" i="2"/>
  <c r="J157" i="2" s="1"/>
  <c r="J101" i="2" s="1"/>
  <c r="R124" i="2"/>
  <c r="R135" i="2"/>
  <c r="T150" i="2"/>
  <c r="P157" i="2"/>
  <c r="BK124" i="2"/>
  <c r="BK135" i="2"/>
  <c r="J135" i="2" s="1"/>
  <c r="J99" i="2" s="1"/>
  <c r="BK150" i="2"/>
  <c r="J150" i="2"/>
  <c r="J100" i="2" s="1"/>
  <c r="R157" i="2"/>
  <c r="P124" i="2"/>
  <c r="P135" i="2"/>
  <c r="R150" i="2"/>
  <c r="T157" i="2"/>
  <c r="BK162" i="2"/>
  <c r="J162" i="2"/>
  <c r="J102" i="2" s="1"/>
  <c r="F92" i="2"/>
  <c r="J116" i="2"/>
  <c r="J119" i="2"/>
  <c r="BE129" i="2"/>
  <c r="BE130" i="2"/>
  <c r="BE133" i="2"/>
  <c r="BE142" i="2"/>
  <c r="BE147" i="2"/>
  <c r="BE154" i="2"/>
  <c r="BE163" i="2"/>
  <c r="J91" i="2"/>
  <c r="BE136" i="2"/>
  <c r="E112" i="2"/>
  <c r="BE125" i="2"/>
  <c r="BE127" i="2"/>
  <c r="BE139" i="2"/>
  <c r="F91" i="2"/>
  <c r="BE132" i="2"/>
  <c r="BE144" i="2"/>
  <c r="BE151" i="2"/>
  <c r="BE152" i="2"/>
  <c r="BE155" i="2"/>
  <c r="BE158" i="2"/>
  <c r="BE159" i="2"/>
  <c r="BE161" i="2"/>
  <c r="F35" i="2"/>
  <c r="BB95" i="1"/>
  <c r="BB94" i="1" s="1"/>
  <c r="AX94" i="1" s="1"/>
  <c r="F34" i="2"/>
  <c r="BA95" i="1"/>
  <c r="BA94" i="1" s="1"/>
  <c r="W30" i="1" s="1"/>
  <c r="F36" i="2"/>
  <c r="BC95" i="1"/>
  <c r="BC94" i="1" s="1"/>
  <c r="AY94" i="1" s="1"/>
  <c r="J34" i="2"/>
  <c r="AW95" i="1"/>
  <c r="F37" i="2"/>
  <c r="BD95" i="1" s="1"/>
  <c r="BD94" i="1" s="1"/>
  <c r="W33" i="1" s="1"/>
  <c r="P123" i="2" l="1"/>
  <c r="P122" i="2"/>
  <c r="AU95" i="1" s="1"/>
  <c r="AU94" i="1" s="1"/>
  <c r="BK123" i="2"/>
  <c r="BK122" i="2" s="1"/>
  <c r="J122" i="2" s="1"/>
  <c r="J96" i="2" s="1"/>
  <c r="R123" i="2"/>
  <c r="R122" i="2" s="1"/>
  <c r="T123" i="2"/>
  <c r="T122" i="2" s="1"/>
  <c r="J124" i="2"/>
  <c r="J98" i="2" s="1"/>
  <c r="W31" i="1"/>
  <c r="J33" i="2"/>
  <c r="AV95" i="1" s="1"/>
  <c r="AT95" i="1" s="1"/>
  <c r="AW94" i="1"/>
  <c r="AK30" i="1"/>
  <c r="F33" i="2"/>
  <c r="AZ95" i="1"/>
  <c r="AZ94" i="1" s="1"/>
  <c r="AV94" i="1" s="1"/>
  <c r="AK29" i="1" s="1"/>
  <c r="W32" i="1"/>
  <c r="J123" i="2" l="1"/>
  <c r="J97" i="2"/>
  <c r="J30" i="2"/>
  <c r="AG95" i="1"/>
  <c r="AG94" i="1" s="1"/>
  <c r="AT94" i="1"/>
  <c r="W29" i="1"/>
  <c r="AN94" i="1" l="1"/>
  <c r="AK26" i="1"/>
  <c r="AK35" i="1" s="1"/>
  <c r="J39" i="2"/>
  <c r="AN95" i="1"/>
</calcChain>
</file>

<file path=xl/sharedStrings.xml><?xml version="1.0" encoding="utf-8"?>
<sst xmlns="http://schemas.openxmlformats.org/spreadsheetml/2006/main" count="686" uniqueCount="215">
  <si>
    <t>Export Komplet</t>
  </si>
  <si>
    <t/>
  </si>
  <si>
    <t>2.0</t>
  </si>
  <si>
    <t>ZAMOK</t>
  </si>
  <si>
    <t>False</t>
  </si>
  <si>
    <t>{689676ec-f70f-4864-bb6c-217ac13b2228}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</si>
  <si>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</si>
  <si>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</si>
  <si>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</si>
  <si>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</si>
  <si>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</si>
  <si>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</si>
  <si>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</si>
  <si>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</si>
  <si>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2025_01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</si>
  <si>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</si>
  <si>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</si>
  <si>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účelové komunikace Ohníč č. p. 347</t>
  </si>
  <si>
    <t>KSO:</t>
  </si>
  <si>
    <t>CC-CZ:</t>
  </si>
  <si>
    <t>Místo:</t>
  </si>
  <si>
    <t xml:space="preserve"> </t>
  </si>
  <si>
    <t>Datum:</t>
  </si>
  <si>
    <t>29. 1. 2025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</si>
  <si>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</si>
  <si>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</si>
  <si>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</si>
  <si>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</si>
  <si>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</si>
  <si>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</si>
  <si>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</si>
  <si>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</si>
  <si>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</si>
  <si>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</si>
  <si>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</si>
  <si>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</si>
  <si>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</si>
  <si>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</si>
  <si>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</si>
  <si>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</si>
  <si>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</si>
  <si>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</si>
  <si>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</si>
  <si>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</si>
  <si>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</si>
  <si>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</si>
  <si>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</si>
  <si>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</si>
  <si>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</si>
  <si>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</si>
  <si>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</si>
  <si>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</si>
  <si>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</si>
  <si>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</si>
  <si>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</si>
  <si>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</si>
  <si>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</si>
  <si>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</si>
  <si>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</si>
  <si>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</si>
  <si>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</si>
  <si>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</si>
  <si>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</si>
  <si>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</si>
  <si>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</si>
  <si>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</si>
  <si>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</si>
  <si>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</si>
  <si>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</si>
  <si>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</si>
  <si>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</si>
  <si>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</si>
  <si>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</si>
  <si>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</si>
  <si>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</si>
  <si>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</si>
  <si>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</si>
  <si>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</si>
  <si>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</si>
  <si>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oprava účelové komunikace</t>
  </si>
  <si>
    <t>STA</t>
  </si>
  <si>
    <t>1</t>
  </si>
  <si>
    <t>{85fc6048-7253-4588-95fc-056ae2c83e05}</t>
  </si>
  <si>
    <t>2</t>
  </si>
  <si>
    <t>KRYCÍ LIST SOUPISU PRACÍ</t>
  </si>
  <si>
    <t>Objekt:</t>
  </si>
  <si>
    <t>SO 01 - oprava účelové komunikace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</si>
  <si>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</si>
  <si>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</si>
  <si>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</si>
  <si>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</si>
  <si>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</si>
  <si>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</si>
  <si>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</si>
  <si>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</si>
  <si>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</si>
  <si>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</si>
  <si>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</si>
  <si>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</si>
  <si>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</si>
  <si>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</si>
  <si>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</si>
  <si>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</si>
  <si>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</si>
  <si>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</si>
  <si>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</si>
  <si>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</si>
  <si>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</si>
  <si>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</si>
  <si>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</si>
  <si>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</si>
  <si>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</si>
  <si>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</si>
  <si>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</si>
  <si>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</si>
  <si>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</si>
  <si>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113107222</t>
  </si>
  <si>
    <t>Odstranění podkladu z kameniva drceného tl přes 100 do 200 mm strojně pl přes 200 m2</t>
  </si>
  <si>
    <t>m2</t>
  </si>
  <si>
    <t>4</t>
  </si>
  <si>
    <t>1706447143</t>
  </si>
  <si>
    <t>VV</t>
  </si>
  <si>
    <t>332+102+230</t>
  </si>
  <si>
    <t>181951112</t>
  </si>
  <si>
    <t>Úprava pláně v hornině třídy těžitelnosti I skupiny 1 až 3 se zhutněním strojně</t>
  </si>
  <si>
    <t>1772747399</t>
  </si>
  <si>
    <t>(230+102+332)</t>
  </si>
  <si>
    <t>3</t>
  </si>
  <si>
    <t>180405111</t>
  </si>
  <si>
    <t>Založení trávníku ve vegetačních prefabrikátech výsevem semene v rovině a ve svahu do 1:5</t>
  </si>
  <si>
    <t>1981773173</t>
  </si>
  <si>
    <t>M</t>
  </si>
  <si>
    <t>00572410</t>
  </si>
  <si>
    <t>osivo směs travní parková</t>
  </si>
  <si>
    <t>kg</t>
  </si>
  <si>
    <t>8</t>
  </si>
  <si>
    <t>1441200472</t>
  </si>
  <si>
    <t>332*0,02 'Přepočtené koeficientem množství</t>
  </si>
  <si>
    <t>5</t>
  </si>
  <si>
    <t>182911131</t>
  </si>
  <si>
    <t>Vyplnění zpevňovacích prefabrikátů ornicí nebo substrátem pro výsadbu na svahu přes 1:2 do 1:1</t>
  </si>
  <si>
    <t>-1834614934</t>
  </si>
  <si>
    <t>6</t>
  </si>
  <si>
    <t>10371500</t>
  </si>
  <si>
    <t>substrát pro trávníky VL</t>
  </si>
  <si>
    <t>m3</t>
  </si>
  <si>
    <t>1502073773</t>
  </si>
  <si>
    <t>332*0,058 'Přepočtené koeficientem množství</t>
  </si>
  <si>
    <t>Komunikace pozemní</t>
  </si>
  <si>
    <t>7</t>
  </si>
  <si>
    <t>564811011</t>
  </si>
  <si>
    <t>Podklad ze štěrkodrtě ŠD plochy do 100 m2 tl 50 mm</t>
  </si>
  <si>
    <t>-1126069745</t>
  </si>
  <si>
    <t>zatravňovací dlažba</t>
  </si>
  <si>
    <t>230+102</t>
  </si>
  <si>
    <t>593532114</t>
  </si>
  <si>
    <t>Kladení dlažby z plastových vegetačních dlaždic pozemních komunikací se zámkem tl 60 mm pl přes 300 m2</t>
  </si>
  <si>
    <t>-1428832228</t>
  </si>
  <si>
    <t>9</t>
  </si>
  <si>
    <t>56245141</t>
  </si>
  <si>
    <t>dlažba zatravňovací recyklovaný PE nosnost 350t/m2 330x330x50mm</t>
  </si>
  <si>
    <t>1724628788</t>
  </si>
  <si>
    <t>332*1,01 'Přepočtené koeficientem množství</t>
  </si>
  <si>
    <t>10</t>
  </si>
  <si>
    <t>596211213</t>
  </si>
  <si>
    <t>Kladení zámkové dlažby komunikací pro pěší ručně tl 80 mm skupiny A pl přes 300 m2</t>
  </si>
  <si>
    <t>-1147350345</t>
  </si>
  <si>
    <t>zámkovka</t>
  </si>
  <si>
    <t>332</t>
  </si>
  <si>
    <t>11</t>
  </si>
  <si>
    <t>59245013</t>
  </si>
  <si>
    <t>dlažba zámková betonová tvaru I 200x165mm tl 80mm přírodní</t>
  </si>
  <si>
    <t>1442070076</t>
  </si>
  <si>
    <t>P</t>
  </si>
  <si>
    <t>Poznámka k položce:_x000D_
Spotřeba: 36 kus/m2</t>
  </si>
  <si>
    <t>Ostatní konstrukce a práce, bourání</t>
  </si>
  <si>
    <t>916231113</t>
  </si>
  <si>
    <t>Osazení chodníkového obrubníku betonového ležatého s boční opěrou do lože z betonu prostého</t>
  </si>
  <si>
    <t>m</t>
  </si>
  <si>
    <t>880193314</t>
  </si>
  <si>
    <t>13</t>
  </si>
  <si>
    <t>59217018</t>
  </si>
  <si>
    <t>obrubník betonový chodníkový 1000x80x200mm</t>
  </si>
  <si>
    <t>694666007</t>
  </si>
  <si>
    <t>117*1,02 'Přepočtené koeficientem množství</t>
  </si>
  <si>
    <t>14</t>
  </si>
  <si>
    <t>916231213</t>
  </si>
  <si>
    <t>Osazení chodníkového obrubníku betonového stojatého s boční opěrou do lože z betonu prostého</t>
  </si>
  <si>
    <t>1251821713</t>
  </si>
  <si>
    <t>15</t>
  </si>
  <si>
    <t>59217017</t>
  </si>
  <si>
    <t>obrubník betonový chodníkový 1000x100x250mm</t>
  </si>
  <si>
    <t>-563687252</t>
  </si>
  <si>
    <t>997</t>
  </si>
  <si>
    <t>Doprava suti a vybouraných hmot</t>
  </si>
  <si>
    <t>16</t>
  </si>
  <si>
    <t>997221551</t>
  </si>
  <si>
    <t>Vodorovná doprava suti ze sypkých materiálů do 1 km</t>
  </si>
  <si>
    <t>t</t>
  </si>
  <si>
    <t>-1489916985</t>
  </si>
  <si>
    <t>17</t>
  </si>
  <si>
    <t>997221579</t>
  </si>
  <si>
    <t>Příplatek ZKD 1 km u vodorovné dopravy vybouraných hmot</t>
  </si>
  <si>
    <t>-684010371</t>
  </si>
  <si>
    <t>192,56*15 'Přepočtené koeficientem množství</t>
  </si>
  <si>
    <t>18</t>
  </si>
  <si>
    <t>997221873</t>
  </si>
  <si>
    <t>Poplatek za uložení na recyklační skládce (skládkovné) stavebního odpadu zeminy a kamení zatříděného do Katalogu odpadů pod kódem 17 05 04</t>
  </si>
  <si>
    <t>1962839398</t>
  </si>
  <si>
    <t>998</t>
  </si>
  <si>
    <t>Přesun hmot</t>
  </si>
  <si>
    <t>19</t>
  </si>
  <si>
    <t>998223011</t>
  </si>
  <si>
    <t>Přesun hmot pro pozemní komunikace s krytem dlážděným</t>
  </si>
  <si>
    <t>1588885843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</si>
</sst>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4" fillId="0" borderId="22" xfId="0" applyFont="1" applyBorder="1" applyAlignment="1">
      <alignment horizontal="center" vertical="center"/>
    </xf>
    <xf numFmtId="49" fontId="34" fillId="0" borderId="22" xfId="0" applyNumberFormat="1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center" vertical="center" wrapText="1"/>
    </xf>
    <xf numFmtId="167" fontId="34" fillId="0" borderId="22" xfId="0" applyNumberFormat="1" applyFont="1" applyBorder="1" applyAlignment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>
      <alignment vertical="center"/>
    </xf>
    <xf numFmtId="0" fontId="35" fillId="0" borderId="22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6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50000000000003" customHeight="1"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ht="12" customHeight="1">
      <c r="B5" s="18"/>
      <c r="D5" s="22" t="s">
        <v>13</v>
      </c>
      <c r="K5" s="177" t="s">
        <v>14</v>
      </c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R5" s="18"/>
      <c r="BE5" s="174" t="s">
        <v>15</v>
      </c>
      <c r="BS5" s="15" t="s">
        <v>6</v>
      </c>
    </row>
    <row r="6" spans="1:74" ht="36.950000000000003" customHeight="1">
      <c r="B6" s="18"/>
      <c r="D6" s="24" t="s">
        <v>16</v>
      </c>
      <c r="K6" s="179" t="s">
        <v>17</v>
      </c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R6" s="18"/>
      <c r="BE6" s="175"/>
      <c r="BS6" s="15" t="s">
        <v>6</v>
      </c>
    </row>
    <row r="7" spans="1:74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175"/>
      <c r="BS7" s="15" t="s">
        <v>6</v>
      </c>
    </row>
    <row r="8" spans="1:74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175"/>
      <c r="BS8" s="15" t="s">
        <v>6</v>
      </c>
    </row>
    <row r="9" spans="1:74" ht="14.45" customHeight="1">
      <c r="B9" s="18"/>
      <c r="AR9" s="18"/>
      <c r="BE9" s="175"/>
      <c r="BS9" s="15" t="s">
        <v>6</v>
      </c>
    </row>
    <row r="10" spans="1:74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175"/>
      <c r="BS10" s="15" t="s">
        <v>6</v>
      </c>
    </row>
    <row r="11" spans="1:74" ht="18.399999999999999" customHeight="1">
      <c r="B11" s="18"/>
      <c r="E11" s="23" t="s">
        <v>21</v>
      </c>
      <c r="AK11" s="25" t="s">
        <v>26</v>
      </c>
      <c r="AN11" s="23" t="s">
        <v>1</v>
      </c>
      <c r="AR11" s="18"/>
      <c r="BE11" s="175"/>
      <c r="BS11" s="15" t="s">
        <v>6</v>
      </c>
    </row>
    <row r="12" spans="1:74" ht="6.95" customHeight="1">
      <c r="B12" s="18"/>
      <c r="AR12" s="18"/>
      <c r="BE12" s="175"/>
      <c r="BS12" s="15" t="s">
        <v>6</v>
      </c>
    </row>
    <row r="13" spans="1:74" ht="12" customHeight="1">
      <c r="B13" s="18"/>
      <c r="D13" s="25" t="s">
        <v>27</v>
      </c>
      <c r="AK13" s="25" t="s">
        <v>25</v>
      </c>
      <c r="AN13" s="27" t="s">
        <v>28</v>
      </c>
      <c r="AR13" s="18"/>
      <c r="BE13" s="175"/>
      <c r="BS13" s="15" t="s">
        <v>6</v>
      </c>
    </row>
    <row r="14" spans="1:74" ht="12.75">
      <c r="B14" s="18"/>
      <c r="E14" s="180" t="s">
        <v>28</v>
      </c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25" t="s">
        <v>26</v>
      </c>
      <c r="AN14" s="27" t="s">
        <v>28</v>
      </c>
      <c r="AR14" s="18"/>
      <c r="BE14" s="175"/>
      <c r="BS14" s="15" t="s">
        <v>6</v>
      </c>
    </row>
    <row r="15" spans="1:74" ht="6.95" customHeight="1">
      <c r="B15" s="18"/>
      <c r="AR15" s="18"/>
      <c r="BE15" s="175"/>
      <c r="BS15" s="15" t="s">
        <v>4</v>
      </c>
    </row>
    <row r="16" spans="1:74" ht="12" customHeight="1">
      <c r="B16" s="18"/>
      <c r="D16" s="25" t="s">
        <v>29</v>
      </c>
      <c r="AK16" s="25" t="s">
        <v>25</v>
      </c>
      <c r="AN16" s="23" t="s">
        <v>1</v>
      </c>
      <c r="AR16" s="18"/>
      <c r="BE16" s="175"/>
      <c r="BS16" s="15" t="s">
        <v>4</v>
      </c>
    </row>
    <row r="17" spans="2:71" ht="18.399999999999999" customHeight="1">
      <c r="B17" s="18"/>
      <c r="E17" s="23" t="s">
        <v>21</v>
      </c>
      <c r="AK17" s="25" t="s">
        <v>26</v>
      </c>
      <c r="AN17" s="23" t="s">
        <v>1</v>
      </c>
      <c r="AR17" s="18"/>
      <c r="BE17" s="175"/>
      <c r="BS17" s="15" t="s">
        <v>30</v>
      </c>
    </row>
    <row r="18" spans="2:71" ht="6.95" customHeight="1">
      <c r="B18" s="18"/>
      <c r="AR18" s="18"/>
      <c r="BE18" s="175"/>
      <c r="BS18" s="15" t="s">
        <v>6</v>
      </c>
    </row>
    <row r="19" spans="2:71" ht="12" customHeight="1">
      <c r="B19" s="18"/>
      <c r="D19" s="25" t="s">
        <v>31</v>
      </c>
      <c r="AK19" s="25" t="s">
        <v>25</v>
      </c>
      <c r="AN19" s="23" t="s">
        <v>1</v>
      </c>
      <c r="AR19" s="18"/>
      <c r="BE19" s="175"/>
      <c r="BS19" s="15" t="s">
        <v>6</v>
      </c>
    </row>
    <row r="20" spans="2:71" ht="18.399999999999999" customHeight="1">
      <c r="B20" s="18"/>
      <c r="E20" s="23" t="s">
        <v>21</v>
      </c>
      <c r="AK20" s="25" t="s">
        <v>26</v>
      </c>
      <c r="AN20" s="23" t="s">
        <v>1</v>
      </c>
      <c r="AR20" s="18"/>
      <c r="BE20" s="175"/>
      <c r="BS20" s="15" t="s">
        <v>30</v>
      </c>
    </row>
    <row r="21" spans="2:71" ht="6.95" customHeight="1">
      <c r="B21" s="18"/>
      <c r="AR21" s="18"/>
      <c r="BE21" s="175"/>
    </row>
    <row r="22" spans="2:71" ht="12" customHeight="1">
      <c r="B22" s="18"/>
      <c r="D22" s="25" t="s">
        <v>32</v>
      </c>
      <c r="AR22" s="18"/>
      <c r="BE22" s="175"/>
    </row>
    <row r="23" spans="2:71" ht="16.5" customHeight="1">
      <c r="B23" s="18"/>
      <c r="E23" s="182" t="s">
        <v>1</v>
      </c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R23" s="18"/>
      <c r="BE23" s="175"/>
    </row>
    <row r="24" spans="2:71" ht="6.95" customHeight="1">
      <c r="B24" s="18"/>
      <c r="AR24" s="18"/>
      <c r="BE24" s="175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75"/>
    </row>
    <row r="26" spans="2:71" s="1" customFormat="1" ht="25.9" customHeight="1">
      <c r="B26" s="30"/>
      <c r="D26" s="31" t="s">
        <v>33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3">
        <f>ROUND(AG94,2)</f>
        <v>0</v>
      </c>
      <c r="AL26" s="184"/>
      <c r="AM26" s="184"/>
      <c r="AN26" s="184"/>
      <c r="AO26" s="184"/>
      <c r="AR26" s="30"/>
      <c r="BE26" s="175"/>
    </row>
    <row r="27" spans="2:71" s="1" customFormat="1" ht="6.95" customHeight="1">
      <c r="B27" s="30"/>
      <c r="AR27" s="30"/>
      <c r="BE27" s="175"/>
    </row>
    <row r="28" spans="2:71" s="1" customFormat="1" ht="12.75">
      <c r="B28" s="30"/>
      <c r="L28" s="185" t="s">
        <v>34</v>
      </c>
      <c r="M28" s="185"/>
      <c r="N28" s="185"/>
      <c r="O28" s="185"/>
      <c r="P28" s="185"/>
      <c r="W28" s="185" t="s">
        <v>35</v>
      </c>
      <c r="X28" s="185"/>
      <c r="Y28" s="185"/>
      <c r="Z28" s="185"/>
      <c r="AA28" s="185"/>
      <c r="AB28" s="185"/>
      <c r="AC28" s="185"/>
      <c r="AD28" s="185"/>
      <c r="AE28" s="185"/>
      <c r="AK28" s="185" t="s">
        <v>36</v>
      </c>
      <c r="AL28" s="185"/>
      <c r="AM28" s="185"/>
      <c r="AN28" s="185"/>
      <c r="AO28" s="185"/>
      <c r="AR28" s="30"/>
      <c r="BE28" s="175"/>
    </row>
    <row r="29" spans="2:71" s="2" customFormat="1" ht="14.45" customHeight="1">
      <c r="B29" s="34"/>
      <c r="D29" s="25" t="s">
        <v>37</v>
      </c>
      <c r="F29" s="25" t="s">
        <v>38</v>
      </c>
      <c r="L29" s="188">
        <v>0.21</v>
      </c>
      <c r="M29" s="187"/>
      <c r="N29" s="187"/>
      <c r="O29" s="187"/>
      <c r="P29" s="187"/>
      <c r="W29" s="186">
        <f>ROUND(AZ94, 2)</f>
        <v>0</v>
      </c>
      <c r="X29" s="187"/>
      <c r="Y29" s="187"/>
      <c r="Z29" s="187"/>
      <c r="AA29" s="187"/>
      <c r="AB29" s="187"/>
      <c r="AC29" s="187"/>
      <c r="AD29" s="187"/>
      <c r="AE29" s="187"/>
      <c r="AK29" s="186">
        <f>ROUND(AV94, 2)</f>
        <v>0</v>
      </c>
      <c r="AL29" s="187"/>
      <c r="AM29" s="187"/>
      <c r="AN29" s="187"/>
      <c r="AO29" s="187"/>
      <c r="AR29" s="34"/>
      <c r="BE29" s="176"/>
    </row>
    <row r="30" spans="2:71" s="2" customFormat="1" ht="14.45" customHeight="1">
      <c r="B30" s="34"/>
      <c r="F30" s="25" t="s">
        <v>39</v>
      </c>
      <c r="L30" s="188">
        <v>0.12</v>
      </c>
      <c r="M30" s="187"/>
      <c r="N30" s="187"/>
      <c r="O30" s="187"/>
      <c r="P30" s="187"/>
      <c r="W30" s="186">
        <f>ROUND(BA94, 2)</f>
        <v>0</v>
      </c>
      <c r="X30" s="187"/>
      <c r="Y30" s="187"/>
      <c r="Z30" s="187"/>
      <c r="AA30" s="187"/>
      <c r="AB30" s="187"/>
      <c r="AC30" s="187"/>
      <c r="AD30" s="187"/>
      <c r="AE30" s="187"/>
      <c r="AK30" s="186">
        <f>ROUND(AW94, 2)</f>
        <v>0</v>
      </c>
      <c r="AL30" s="187"/>
      <c r="AM30" s="187"/>
      <c r="AN30" s="187"/>
      <c r="AO30" s="187"/>
      <c r="AR30" s="34"/>
      <c r="BE30" s="176"/>
    </row>
    <row r="31" spans="2:71" s="2" customFormat="1" ht="14.45" hidden="1" customHeight="1">
      <c r="B31" s="34"/>
      <c r="F31" s="25" t="s">
        <v>40</v>
      </c>
      <c r="L31" s="188">
        <v>0.21</v>
      </c>
      <c r="M31" s="187"/>
      <c r="N31" s="187"/>
      <c r="O31" s="187"/>
      <c r="P31" s="187"/>
      <c r="W31" s="186">
        <f>ROUND(BB94, 2)</f>
        <v>0</v>
      </c>
      <c r="X31" s="187"/>
      <c r="Y31" s="187"/>
      <c r="Z31" s="187"/>
      <c r="AA31" s="187"/>
      <c r="AB31" s="187"/>
      <c r="AC31" s="187"/>
      <c r="AD31" s="187"/>
      <c r="AE31" s="187"/>
      <c r="AK31" s="186">
        <v>0</v>
      </c>
      <c r="AL31" s="187"/>
      <c r="AM31" s="187"/>
      <c r="AN31" s="187"/>
      <c r="AO31" s="187"/>
      <c r="AR31" s="34"/>
      <c r="BE31" s="176"/>
    </row>
    <row r="32" spans="2:71" s="2" customFormat="1" ht="14.45" hidden="1" customHeight="1">
      <c r="B32" s="34"/>
      <c r="F32" s="25" t="s">
        <v>41</v>
      </c>
      <c r="L32" s="188">
        <v>0.12</v>
      </c>
      <c r="M32" s="187"/>
      <c r="N32" s="187"/>
      <c r="O32" s="187"/>
      <c r="P32" s="187"/>
      <c r="W32" s="186">
        <f>ROUND(BC94, 2)</f>
        <v>0</v>
      </c>
      <c r="X32" s="187"/>
      <c r="Y32" s="187"/>
      <c r="Z32" s="187"/>
      <c r="AA32" s="187"/>
      <c r="AB32" s="187"/>
      <c r="AC32" s="187"/>
      <c r="AD32" s="187"/>
      <c r="AE32" s="187"/>
      <c r="AK32" s="186">
        <v>0</v>
      </c>
      <c r="AL32" s="187"/>
      <c r="AM32" s="187"/>
      <c r="AN32" s="187"/>
      <c r="AO32" s="187"/>
      <c r="AR32" s="34"/>
      <c r="BE32" s="176"/>
    </row>
    <row r="33" spans="2:57" s="2" customFormat="1" ht="14.45" hidden="1" customHeight="1">
      <c r="B33" s="34"/>
      <c r="F33" s="25" t="s">
        <v>42</v>
      </c>
      <c r="L33" s="188">
        <v>0</v>
      </c>
      <c r="M33" s="187"/>
      <c r="N33" s="187"/>
      <c r="O33" s="187"/>
      <c r="P33" s="187"/>
      <c r="W33" s="186">
        <f>ROUND(BD94, 2)</f>
        <v>0</v>
      </c>
      <c r="X33" s="187"/>
      <c r="Y33" s="187"/>
      <c r="Z33" s="187"/>
      <c r="AA33" s="187"/>
      <c r="AB33" s="187"/>
      <c r="AC33" s="187"/>
      <c r="AD33" s="187"/>
      <c r="AE33" s="187"/>
      <c r="AK33" s="186">
        <v>0</v>
      </c>
      <c r="AL33" s="187"/>
      <c r="AM33" s="187"/>
      <c r="AN33" s="187"/>
      <c r="AO33" s="187"/>
      <c r="AR33" s="34"/>
      <c r="BE33" s="176"/>
    </row>
    <row r="34" spans="2:57" s="1" customFormat="1" ht="6.95" customHeight="1">
      <c r="B34" s="30"/>
      <c r="AR34" s="30"/>
      <c r="BE34" s="175"/>
    </row>
    <row r="35" spans="2:57" s="1" customFormat="1" ht="25.9" customHeight="1">
      <c r="B35" s="30"/>
      <c r="C35" s="35"/>
      <c r="D35" s="36" t="s">
        <v>43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44</v>
      </c>
      <c r="U35" s="37"/>
      <c r="V35" s="37"/>
      <c r="W35" s="37"/>
      <c r="X35" s="189" t="s">
        <v>45</v>
      </c>
      <c r="Y35" s="190"/>
      <c r="Z35" s="190"/>
      <c r="AA35" s="190"/>
      <c r="AB35" s="190"/>
      <c r="AC35" s="37"/>
      <c r="AD35" s="37"/>
      <c r="AE35" s="37"/>
      <c r="AF35" s="37"/>
      <c r="AG35" s="37"/>
      <c r="AH35" s="37"/>
      <c r="AI35" s="37"/>
      <c r="AJ35" s="37"/>
      <c r="AK35" s="191">
        <f>SUM(AK26:AK33)</f>
        <v>0</v>
      </c>
      <c r="AL35" s="190"/>
      <c r="AM35" s="190"/>
      <c r="AN35" s="190"/>
      <c r="AO35" s="192"/>
      <c r="AP35" s="35"/>
      <c r="AQ35" s="35"/>
      <c r="AR35" s="30"/>
    </row>
    <row r="36" spans="2:57" s="1" customFormat="1" ht="6.95" customHeight="1">
      <c r="B36" s="30"/>
      <c r="AR36" s="30"/>
    </row>
    <row r="37" spans="2:57" s="1" customFormat="1" ht="14.45" customHeight="1">
      <c r="B37" s="30"/>
      <c r="AR37" s="30"/>
    </row>
    <row r="38" spans="2:57" ht="14.45" customHeight="1">
      <c r="B38" s="18"/>
      <c r="AR38" s="18"/>
    </row>
    <row r="39" spans="2:57" ht="14.45" customHeight="1">
      <c r="B39" s="18"/>
      <c r="AR39" s="18"/>
    </row>
    <row r="40" spans="2:57" ht="14.45" customHeight="1">
      <c r="B40" s="18"/>
      <c r="AR40" s="18"/>
    </row>
    <row r="41" spans="2:57" ht="14.45" customHeight="1">
      <c r="B41" s="18"/>
      <c r="AR41" s="18"/>
    </row>
    <row r="42" spans="2:57" ht="14.45" customHeight="1">
      <c r="B42" s="18"/>
      <c r="AR42" s="18"/>
    </row>
    <row r="43" spans="2:57" ht="14.45" customHeight="1">
      <c r="B43" s="18"/>
      <c r="AR43" s="18"/>
    </row>
    <row r="44" spans="2:57" ht="14.45" customHeight="1">
      <c r="B44" s="18"/>
      <c r="AR44" s="18"/>
    </row>
    <row r="45" spans="2:57" ht="14.45" customHeight="1">
      <c r="B45" s="18"/>
      <c r="AR45" s="18"/>
    </row>
    <row r="46" spans="2:57" ht="14.45" customHeight="1">
      <c r="B46" s="18"/>
      <c r="AR46" s="18"/>
    </row>
    <row r="47" spans="2:57" ht="14.45" customHeight="1">
      <c r="B47" s="18"/>
      <c r="AR47" s="18"/>
    </row>
    <row r="48" spans="2:57" ht="14.45" customHeight="1">
      <c r="B48" s="18"/>
      <c r="AR48" s="18"/>
    </row>
    <row r="49" spans="2:44" s="1" customFormat="1" ht="14.45" customHeight="1">
      <c r="B49" s="30"/>
      <c r="D49" s="39" t="s">
        <v>46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47</v>
      </c>
      <c r="AI49" s="40"/>
      <c r="AJ49" s="40"/>
      <c r="AK49" s="40"/>
      <c r="AL49" s="40"/>
      <c r="AM49" s="40"/>
      <c r="AN49" s="40"/>
      <c r="AO49" s="40"/>
      <c r="AR49" s="30"/>
    </row>
    <row r="50" spans="2:44" ht="11.25">
      <c r="B50" s="18"/>
      <c r="AR50" s="18"/>
    </row>
    <row r="51" spans="2:44" ht="11.25">
      <c r="B51" s="18"/>
      <c r="AR51" s="18"/>
    </row>
    <row r="52" spans="2:44" ht="11.25">
      <c r="B52" s="18"/>
      <c r="AR52" s="18"/>
    </row>
    <row r="53" spans="2:44" ht="11.25">
      <c r="B53" s="18"/>
      <c r="AR53" s="18"/>
    </row>
    <row r="54" spans="2:44" ht="11.25">
      <c r="B54" s="18"/>
      <c r="AR54" s="18"/>
    </row>
    <row r="55" spans="2:44" ht="11.25">
      <c r="B55" s="18"/>
      <c r="AR55" s="18"/>
    </row>
    <row r="56" spans="2:44" ht="11.25">
      <c r="B56" s="18"/>
      <c r="AR56" s="18"/>
    </row>
    <row r="57" spans="2:44" ht="11.25">
      <c r="B57" s="18"/>
      <c r="AR57" s="18"/>
    </row>
    <row r="58" spans="2:44" ht="11.25">
      <c r="B58" s="18"/>
      <c r="AR58" s="18"/>
    </row>
    <row r="59" spans="2:44" ht="11.25">
      <c r="B59" s="18"/>
      <c r="AR59" s="18"/>
    </row>
    <row r="60" spans="2:44" s="1" customFormat="1" ht="12.75">
      <c r="B60" s="30"/>
      <c r="D60" s="41" t="s">
        <v>48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1" t="s">
        <v>49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1" t="s">
        <v>48</v>
      </c>
      <c r="AI60" s="32"/>
      <c r="AJ60" s="32"/>
      <c r="AK60" s="32"/>
      <c r="AL60" s="32"/>
      <c r="AM60" s="41" t="s">
        <v>49</v>
      </c>
      <c r="AN60" s="32"/>
      <c r="AO60" s="32"/>
      <c r="AR60" s="30"/>
    </row>
    <row r="61" spans="2:44" ht="11.25">
      <c r="B61" s="18"/>
      <c r="AR61" s="18"/>
    </row>
    <row r="62" spans="2:44" ht="11.25">
      <c r="B62" s="18"/>
      <c r="AR62" s="18"/>
    </row>
    <row r="63" spans="2:44" ht="11.25">
      <c r="B63" s="18"/>
      <c r="AR63" s="18"/>
    </row>
    <row r="64" spans="2:44" s="1" customFormat="1" ht="12.75">
      <c r="B64" s="30"/>
      <c r="D64" s="39" t="s">
        <v>50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51</v>
      </c>
      <c r="AI64" s="40"/>
      <c r="AJ64" s="40"/>
      <c r="AK64" s="40"/>
      <c r="AL64" s="40"/>
      <c r="AM64" s="40"/>
      <c r="AN64" s="40"/>
      <c r="AO64" s="40"/>
      <c r="AR64" s="30"/>
    </row>
    <row r="65" spans="2:44" ht="11.25">
      <c r="B65" s="18"/>
      <c r="AR65" s="18"/>
    </row>
    <row r="66" spans="2:44" ht="11.25">
      <c r="B66" s="18"/>
      <c r="AR66" s="18"/>
    </row>
    <row r="67" spans="2:44" ht="11.25">
      <c r="B67" s="18"/>
      <c r="AR67" s="18"/>
    </row>
    <row r="68" spans="2:44" ht="11.25">
      <c r="B68" s="18"/>
      <c r="AR68" s="18"/>
    </row>
    <row r="69" spans="2:44" ht="11.25">
      <c r="B69" s="18"/>
      <c r="AR69" s="18"/>
    </row>
    <row r="70" spans="2:44" ht="11.25">
      <c r="B70" s="18"/>
      <c r="AR70" s="18"/>
    </row>
    <row r="71" spans="2:44" ht="11.25">
      <c r="B71" s="18"/>
      <c r="AR71" s="18"/>
    </row>
    <row r="72" spans="2:44" ht="11.25">
      <c r="B72" s="18"/>
      <c r="AR72" s="18"/>
    </row>
    <row r="73" spans="2:44" ht="11.25">
      <c r="B73" s="18"/>
      <c r="AR73" s="18"/>
    </row>
    <row r="74" spans="2:44" ht="11.25">
      <c r="B74" s="18"/>
      <c r="AR74" s="18"/>
    </row>
    <row r="75" spans="2:44" s="1" customFormat="1" ht="12.75">
      <c r="B75" s="30"/>
      <c r="D75" s="41" t="s">
        <v>48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1" t="s">
        <v>49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1" t="s">
        <v>48</v>
      </c>
      <c r="AI75" s="32"/>
      <c r="AJ75" s="32"/>
      <c r="AK75" s="32"/>
      <c r="AL75" s="32"/>
      <c r="AM75" s="41" t="s">
        <v>49</v>
      </c>
      <c r="AN75" s="32"/>
      <c r="AO75" s="32"/>
      <c r="AR75" s="30"/>
    </row>
    <row r="76" spans="2:44" s="1" customFormat="1" ht="11.25">
      <c r="B76" s="30"/>
      <c r="AR76" s="30"/>
    </row>
    <row r="77" spans="2:44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0"/>
    </row>
    <row r="81" spans="1:91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0"/>
    </row>
    <row r="82" spans="1:91" s="1" customFormat="1" ht="24.95" customHeight="1">
      <c r="B82" s="30"/>
      <c r="C82" s="19" t="s">
        <v>52</v>
      </c>
      <c r="AR82" s="30"/>
    </row>
    <row r="83" spans="1:91" s="1" customFormat="1" ht="6.95" customHeight="1">
      <c r="B83" s="30"/>
      <c r="AR83" s="30"/>
    </row>
    <row r="84" spans="1:91" s="3" customFormat="1" ht="12" customHeight="1">
      <c r="B84" s="46"/>
      <c r="C84" s="25" t="s">
        <v>13</v>
      </c>
      <c r="L84" s="3" t="str">
        <f>K5</f>
        <v>2025_01</v>
      </c>
      <c r="AR84" s="46"/>
    </row>
    <row r="85" spans="1:91" s="4" customFormat="1" ht="36.950000000000003" customHeight="1">
      <c r="B85" s="47"/>
      <c r="C85" s="48" t="s">
        <v>16</v>
      </c>
      <c r="L85" s="193" t="str">
        <f>K6</f>
        <v>oprava účelové komunikace Ohníč č. p. 347</v>
      </c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4"/>
      <c r="AH85" s="194"/>
      <c r="AI85" s="194"/>
      <c r="AJ85" s="194"/>
      <c r="AK85" s="194"/>
      <c r="AL85" s="194"/>
      <c r="AM85" s="194"/>
      <c r="AN85" s="194"/>
      <c r="AO85" s="194"/>
      <c r="AR85" s="47"/>
    </row>
    <row r="86" spans="1:91" s="1" customFormat="1" ht="6.95" customHeight="1">
      <c r="B86" s="30"/>
      <c r="AR86" s="30"/>
    </row>
    <row r="87" spans="1:91" s="1" customFormat="1" ht="12" customHeight="1">
      <c r="B87" s="30"/>
      <c r="C87" s="25" t="s">
        <v>20</v>
      </c>
      <c r="L87" s="49" t="str">
        <f>IF(K8="","",K8)</f>
        <v xml:space="preserve"> </v>
      </c>
      <c r="AI87" s="25" t="s">
        <v>22</v>
      </c>
      <c r="AM87" s="195" t="str">
        <f>IF(AN8= "","",AN8)</f>
        <v>29. 1. 2025</v>
      </c>
      <c r="AN87" s="195"/>
      <c r="AR87" s="30"/>
    </row>
    <row r="88" spans="1:91" s="1" customFormat="1" ht="6.95" customHeight="1">
      <c r="B88" s="30"/>
      <c r="AR88" s="30"/>
    </row>
    <row r="89" spans="1:91" s="1" customFormat="1" ht="15.2" customHeight="1">
      <c r="B89" s="30"/>
      <c r="C89" s="25" t="s">
        <v>24</v>
      </c>
      <c r="L89" s="3" t="str">
        <f>IF(E11= "","",E11)</f>
        <v xml:space="preserve"> </v>
      </c>
      <c r="AI89" s="25" t="s">
        <v>29</v>
      </c>
      <c r="AM89" s="196" t="str">
        <f>IF(E17="","",E17)</f>
        <v xml:space="preserve"> </v>
      </c>
      <c r="AN89" s="197"/>
      <c r="AO89" s="197"/>
      <c r="AP89" s="197"/>
      <c r="AR89" s="30"/>
      <c r="AS89" s="198" t="s">
        <v>53</v>
      </c>
      <c r="AT89" s="199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" customHeight="1">
      <c r="B90" s="30"/>
      <c r="C90" s="25" t="s">
        <v>27</v>
      </c>
      <c r="L90" s="3" t="str">
        <f>IF(E14= "Vyplň údaj","",E14)</f>
        <v/>
      </c>
      <c r="AI90" s="25" t="s">
        <v>31</v>
      </c>
      <c r="AM90" s="196" t="str">
        <f>IF(E20="","",E20)</f>
        <v xml:space="preserve"> </v>
      </c>
      <c r="AN90" s="197"/>
      <c r="AO90" s="197"/>
      <c r="AP90" s="197"/>
      <c r="AR90" s="30"/>
      <c r="AS90" s="200"/>
      <c r="AT90" s="201"/>
      <c r="BD90" s="54"/>
    </row>
    <row r="91" spans="1:91" s="1" customFormat="1" ht="10.9" customHeight="1">
      <c r="B91" s="30"/>
      <c r="AR91" s="30"/>
      <c r="AS91" s="200"/>
      <c r="AT91" s="201"/>
      <c r="BD91" s="54"/>
    </row>
    <row r="92" spans="1:91" s="1" customFormat="1" ht="29.25" customHeight="1">
      <c r="B92" s="30"/>
      <c r="C92" s="202" t="s">
        <v>54</v>
      </c>
      <c r="D92" s="203"/>
      <c r="E92" s="203"/>
      <c r="F92" s="203"/>
      <c r="G92" s="203"/>
      <c r="H92" s="55"/>
      <c r="I92" s="204" t="s">
        <v>55</v>
      </c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5" t="s">
        <v>56</v>
      </c>
      <c r="AH92" s="203"/>
      <c r="AI92" s="203"/>
      <c r="AJ92" s="203"/>
      <c r="AK92" s="203"/>
      <c r="AL92" s="203"/>
      <c r="AM92" s="203"/>
      <c r="AN92" s="204" t="s">
        <v>57</v>
      </c>
      <c r="AO92" s="203"/>
      <c r="AP92" s="206"/>
      <c r="AQ92" s="56" t="s">
        <v>58</v>
      </c>
      <c r="AR92" s="30"/>
      <c r="AS92" s="57" t="s">
        <v>59</v>
      </c>
      <c r="AT92" s="58" t="s">
        <v>60</v>
      </c>
      <c r="AU92" s="58" t="s">
        <v>61</v>
      </c>
      <c r="AV92" s="58" t="s">
        <v>62</v>
      </c>
      <c r="AW92" s="58" t="s">
        <v>63</v>
      </c>
      <c r="AX92" s="58" t="s">
        <v>64</v>
      </c>
      <c r="AY92" s="58" t="s">
        <v>65</v>
      </c>
      <c r="AZ92" s="58" t="s">
        <v>66</v>
      </c>
      <c r="BA92" s="58" t="s">
        <v>67</v>
      </c>
      <c r="BB92" s="58" t="s">
        <v>68</v>
      </c>
      <c r="BC92" s="58" t="s">
        <v>69</v>
      </c>
      <c r="BD92" s="59" t="s">
        <v>70</v>
      </c>
    </row>
    <row r="93" spans="1:91" s="1" customFormat="1" ht="10.9" customHeight="1">
      <c r="B93" s="30"/>
      <c r="AR93" s="30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50000000000003" customHeight="1">
      <c r="B94" s="61"/>
      <c r="C94" s="62" t="s">
        <v>71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10">
        <f>ROUND(AG95,2)</f>
        <v>0</v>
      </c>
      <c r="AH94" s="210"/>
      <c r="AI94" s="210"/>
      <c r="AJ94" s="210"/>
      <c r="AK94" s="210"/>
      <c r="AL94" s="210"/>
      <c r="AM94" s="210"/>
      <c r="AN94" s="211">
        <f>SUM(AG94,AT94)</f>
        <v>0</v>
      </c>
      <c r="AO94" s="211"/>
      <c r="AP94" s="211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72</v>
      </c>
      <c r="BT94" s="70" t="s">
        <v>73</v>
      </c>
      <c r="BU94" s="71" t="s">
        <v>74</v>
      </c>
      <c r="BV94" s="70" t="s">
        <v>75</v>
      </c>
      <c r="BW94" s="70" t="s">
        <v>5</v>
      </c>
      <c r="BX94" s="70" t="s">
        <v>76</v>
      </c>
      <c r="CL94" s="70" t="s">
        <v>1</v>
      </c>
    </row>
    <row r="95" spans="1:91" s="6" customFormat="1" ht="16.5" customHeight="1">
      <c r="A95" s="72" t="s">
        <v>77</v>
      </c>
      <c r="B95" s="73"/>
      <c r="C95" s="74"/>
      <c r="D95" s="209" t="s">
        <v>78</v>
      </c>
      <c r="E95" s="209"/>
      <c r="F95" s="209"/>
      <c r="G95" s="209"/>
      <c r="H95" s="209"/>
      <c r="I95" s="75"/>
      <c r="J95" s="209" t="s">
        <v>79</v>
      </c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7">
        <f>'SO 01 - oprava účelové ko...'!J30</f>
        <v>0</v>
      </c>
      <c r="AH95" s="208"/>
      <c r="AI95" s="208"/>
      <c r="AJ95" s="208"/>
      <c r="AK95" s="208"/>
      <c r="AL95" s="208"/>
      <c r="AM95" s="208"/>
      <c r="AN95" s="207">
        <f>SUM(AG95,AT95)</f>
        <v>0</v>
      </c>
      <c r="AO95" s="208"/>
      <c r="AP95" s="208"/>
      <c r="AQ95" s="76" t="s">
        <v>80</v>
      </c>
      <c r="AR95" s="73"/>
      <c r="AS95" s="77">
        <v>0</v>
      </c>
      <c r="AT95" s="78">
        <f>ROUND(SUM(AV95:AW95),2)</f>
        <v>0</v>
      </c>
      <c r="AU95" s="79">
        <f>'SO 01 - oprava účelové ko...'!P122</f>
        <v>0</v>
      </c>
      <c r="AV95" s="78">
        <f>'SO 01 - oprava účelové ko...'!J33</f>
        <v>0</v>
      </c>
      <c r="AW95" s="78">
        <f>'SO 01 - oprava účelové ko...'!J34</f>
        <v>0</v>
      </c>
      <c r="AX95" s="78">
        <f>'SO 01 - oprava účelové ko...'!J35</f>
        <v>0</v>
      </c>
      <c r="AY95" s="78">
        <f>'SO 01 - oprava účelové ko...'!J36</f>
        <v>0</v>
      </c>
      <c r="AZ95" s="78">
        <f>'SO 01 - oprava účelové ko...'!F33</f>
        <v>0</v>
      </c>
      <c r="BA95" s="78">
        <f>'SO 01 - oprava účelové ko...'!F34</f>
        <v>0</v>
      </c>
      <c r="BB95" s="78">
        <f>'SO 01 - oprava účelové ko...'!F35</f>
        <v>0</v>
      </c>
      <c r="BC95" s="78">
        <f>'SO 01 - oprava účelové ko...'!F36</f>
        <v>0</v>
      </c>
      <c r="BD95" s="80">
        <f>'SO 01 - oprava účelové ko...'!F37</f>
        <v>0</v>
      </c>
      <c r="BT95" s="81" t="s">
        <v>81</v>
      </c>
      <c r="BV95" s="81" t="s">
        <v>75</v>
      </c>
      <c r="BW95" s="81" t="s">
        <v>82</v>
      </c>
      <c r="BX95" s="81" t="s">
        <v>5</v>
      </c>
      <c r="CL95" s="81" t="s">
        <v>1</v>
      </c>
      <c r="CM95" s="81" t="s">
        <v>83</v>
      </c>
    </row>
    <row r="96" spans="1:91" s="1" customFormat="1" ht="30" customHeight="1">
      <c r="B96" s="30"/>
      <c r="AR96" s="30"/>
    </row>
    <row r="97" spans="2:44" s="1" customFormat="1" ht="6.95" customHeight="1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30"/>
    </row>
  </sheetData>
  <sheetProtection algorithmName="SHA-512" hashValue="/wfAd7rlGZKMVDTRiJo3YVhLdFL1+zYV/JuyBqePd1XqijF3kniAWuAIJkCyO/rXOJMXaTxwVhri+9Qw/90e0Q==" saltValue="oxPc7SFBHsRuk+MMU3bai+wtn2tPy3qQ65cZvaV8jBjm7XK9scx2ESAf5Lvv00CNdonq+XxwznRnObHDtfXFIg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SO 01 - oprava účelové ko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5" t="s">
        <v>82</v>
      </c>
    </row>
    <row r="3" spans="2:4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83</v>
      </c>
    </row>
    <row r="4" spans="2:46" ht="24.95" hidden="1" customHeight="1">
      <c r="B4" s="18"/>
      <c r="D4" s="19" t="s">
        <v>84</v>
      </c>
      <c r="L4" s="18"/>
      <c r="M4" s="82" t="s">
        <v>10</v>
      </c>
      <c r="AT4" s="15" t="s">
        <v>4</v>
      </c>
    </row>
    <row r="5" spans="2:46" ht="6.95" hidden="1" customHeight="1">
      <c r="B5" s="18"/>
      <c r="L5" s="18"/>
    </row>
    <row r="6" spans="2:46" ht="12" hidden="1" customHeight="1">
      <c r="B6" s="18"/>
      <c r="D6" s="25" t="s">
        <v>16</v>
      </c>
      <c r="L6" s="18"/>
    </row>
    <row r="7" spans="2:46" ht="16.5" hidden="1" customHeight="1">
      <c r="B7" s="18"/>
      <c r="E7" s="212" t="str">
        <f>'Rekapitulace stavby'!K6</f>
        <v>oprava účelové komunikace Ohníč č. p. 347</v>
      </c>
      <c r="F7" s="213"/>
      <c r="G7" s="213"/>
      <c r="H7" s="213"/>
      <c r="L7" s="18"/>
    </row>
    <row r="8" spans="2:46" s="1" customFormat="1" ht="12" hidden="1" customHeight="1">
      <c r="B8" s="30"/>
      <c r="D8" s="25" t="s">
        <v>85</v>
      </c>
      <c r="L8" s="30"/>
    </row>
    <row r="9" spans="2:46" s="1" customFormat="1" ht="16.5" hidden="1" customHeight="1">
      <c r="B9" s="30"/>
      <c r="E9" s="193" t="s">
        <v>86</v>
      </c>
      <c r="F9" s="214"/>
      <c r="G9" s="214"/>
      <c r="H9" s="214"/>
      <c r="L9" s="30"/>
    </row>
    <row r="10" spans="2:46" s="1" customFormat="1" ht="11.25" hidden="1">
      <c r="B10" s="30"/>
      <c r="L10" s="30"/>
    </row>
    <row r="11" spans="2:46" s="1" customFormat="1" ht="12" hidden="1" customHeight="1">
      <c r="B11" s="30"/>
      <c r="D11" s="25" t="s">
        <v>18</v>
      </c>
      <c r="F11" s="23" t="s">
        <v>1</v>
      </c>
      <c r="I11" s="25" t="s">
        <v>19</v>
      </c>
      <c r="J11" s="23" t="s">
        <v>1</v>
      </c>
      <c r="L11" s="30"/>
    </row>
    <row r="12" spans="2:46" s="1" customFormat="1" ht="12" hidden="1" customHeight="1">
      <c r="B12" s="30"/>
      <c r="D12" s="25" t="s">
        <v>20</v>
      </c>
      <c r="F12" s="23" t="s">
        <v>21</v>
      </c>
      <c r="I12" s="25" t="s">
        <v>22</v>
      </c>
      <c r="J12" s="50" t="str">
        <f>'Rekapitulace stavby'!AN8</f>
        <v>29. 1. 2025</v>
      </c>
      <c r="L12" s="30"/>
    </row>
    <row r="13" spans="2:46" s="1" customFormat="1" ht="10.9" hidden="1" customHeight="1">
      <c r="B13" s="30"/>
      <c r="L13" s="30"/>
    </row>
    <row r="14" spans="2:46" s="1" customFormat="1" ht="12" hidden="1" customHeight="1">
      <c r="B14" s="30"/>
      <c r="D14" s="25" t="s">
        <v>24</v>
      </c>
      <c r="I14" s="25" t="s">
        <v>25</v>
      </c>
      <c r="J14" s="23" t="str">
        <f>IF('Rekapitulace stavby'!AN10="","",'Rekapitulace stavby'!AN10)</f>
        <v/>
      </c>
      <c r="L14" s="30"/>
    </row>
    <row r="15" spans="2:46" s="1" customFormat="1" ht="18" hidden="1" customHeight="1">
      <c r="B15" s="30"/>
      <c r="E15" s="23" t="str">
        <f>IF('Rekapitulace stavby'!E11="","",'Rekapitulace stavby'!E11)</f>
        <v xml:space="preserve"> </v>
      </c>
      <c r="I15" s="25" t="s">
        <v>26</v>
      </c>
      <c r="J15" s="23" t="str">
        <f>IF('Rekapitulace stavby'!AN11="","",'Rekapitulace stavby'!AN11)</f>
        <v/>
      </c>
      <c r="L15" s="30"/>
    </row>
    <row r="16" spans="2:46" s="1" customFormat="1" ht="6.95" hidden="1" customHeight="1">
      <c r="B16" s="30"/>
      <c r="L16" s="30"/>
    </row>
    <row r="17" spans="2:12" s="1" customFormat="1" ht="12" hidden="1" customHeight="1">
      <c r="B17" s="30"/>
      <c r="D17" s="25" t="s">
        <v>27</v>
      </c>
      <c r="I17" s="25" t="s">
        <v>25</v>
      </c>
      <c r="J17" s="26" t="str">
        <f>'Rekapitulace stavby'!AN13</f>
        <v>Vyplň údaj</v>
      </c>
      <c r="L17" s="30"/>
    </row>
    <row r="18" spans="2:12" s="1" customFormat="1" ht="18" hidden="1" customHeight="1">
      <c r="B18" s="30"/>
      <c r="E18" s="215" t="str">
        <f>'Rekapitulace stavby'!E14</f>
        <v>Vyplň údaj</v>
      </c>
      <c r="F18" s="177"/>
      <c r="G18" s="177"/>
      <c r="H18" s="177"/>
      <c r="I18" s="25" t="s">
        <v>26</v>
      </c>
      <c r="J18" s="26" t="str">
        <f>'Rekapitulace stavby'!AN14</f>
        <v>Vyplň údaj</v>
      </c>
      <c r="L18" s="30"/>
    </row>
    <row r="19" spans="2:12" s="1" customFormat="1" ht="6.95" hidden="1" customHeight="1">
      <c r="B19" s="30"/>
      <c r="L19" s="30"/>
    </row>
    <row r="20" spans="2:12" s="1" customFormat="1" ht="12" hidden="1" customHeight="1">
      <c r="B20" s="30"/>
      <c r="D20" s="25" t="s">
        <v>29</v>
      </c>
      <c r="I20" s="25" t="s">
        <v>25</v>
      </c>
      <c r="J20" s="23" t="str">
        <f>IF('Rekapitulace stavby'!AN16="","",'Rekapitulace stavby'!AN16)</f>
        <v/>
      </c>
      <c r="L20" s="30"/>
    </row>
    <row r="21" spans="2:12" s="1" customFormat="1" ht="18" hidden="1" customHeight="1">
      <c r="B21" s="30"/>
      <c r="E21" s="23" t="str">
        <f>IF('Rekapitulace stavby'!E17="","",'Rekapitulace stavby'!E17)</f>
        <v xml:space="preserve"> </v>
      </c>
      <c r="I21" s="25" t="s">
        <v>26</v>
      </c>
      <c r="J21" s="23" t="str">
        <f>IF('Rekapitulace stavby'!AN17="","",'Rekapitulace stavby'!AN17)</f>
        <v/>
      </c>
      <c r="L21" s="30"/>
    </row>
    <row r="22" spans="2:12" s="1" customFormat="1" ht="6.95" hidden="1" customHeight="1">
      <c r="B22" s="30"/>
      <c r="L22" s="30"/>
    </row>
    <row r="23" spans="2:12" s="1" customFormat="1" ht="12" hidden="1" customHeight="1">
      <c r="B23" s="30"/>
      <c r="D23" s="25" t="s">
        <v>31</v>
      </c>
      <c r="I23" s="25" t="s">
        <v>25</v>
      </c>
      <c r="J23" s="23" t="str">
        <f>IF('Rekapitulace stavby'!AN19="","",'Rekapitulace stavby'!AN19)</f>
        <v/>
      </c>
      <c r="L23" s="30"/>
    </row>
    <row r="24" spans="2:12" s="1" customFormat="1" ht="18" hidden="1" customHeight="1">
      <c r="B24" s="30"/>
      <c r="E24" s="23" t="str">
        <f>IF('Rekapitulace stavby'!E20="","",'Rekapitulace stavby'!E20)</f>
        <v xml:space="preserve"> </v>
      </c>
      <c r="I24" s="25" t="s">
        <v>26</v>
      </c>
      <c r="J24" s="23" t="str">
        <f>IF('Rekapitulace stavby'!AN20="","",'Rekapitulace stavby'!AN20)</f>
        <v/>
      </c>
      <c r="L24" s="30"/>
    </row>
    <row r="25" spans="2:12" s="1" customFormat="1" ht="6.95" hidden="1" customHeight="1">
      <c r="B25" s="30"/>
      <c r="L25" s="30"/>
    </row>
    <row r="26" spans="2:12" s="1" customFormat="1" ht="12" hidden="1" customHeight="1">
      <c r="B26" s="30"/>
      <c r="D26" s="25" t="s">
        <v>32</v>
      </c>
      <c r="L26" s="30"/>
    </row>
    <row r="27" spans="2:12" s="7" customFormat="1" ht="16.5" hidden="1" customHeight="1">
      <c r="B27" s="83"/>
      <c r="E27" s="182" t="s">
        <v>1</v>
      </c>
      <c r="F27" s="182"/>
      <c r="G27" s="182"/>
      <c r="H27" s="182"/>
      <c r="L27" s="83"/>
    </row>
    <row r="28" spans="2:12" s="1" customFormat="1" ht="6.95" hidden="1" customHeight="1">
      <c r="B28" s="30"/>
      <c r="L28" s="30"/>
    </row>
    <row r="29" spans="2:12" s="1" customFormat="1" ht="6.95" hidden="1" customHeight="1">
      <c r="B29" s="30"/>
      <c r="D29" s="51"/>
      <c r="E29" s="51"/>
      <c r="F29" s="51"/>
      <c r="G29" s="51"/>
      <c r="H29" s="51"/>
      <c r="I29" s="51"/>
      <c r="J29" s="51"/>
      <c r="K29" s="51"/>
      <c r="L29" s="30"/>
    </row>
    <row r="30" spans="2:12" s="1" customFormat="1" ht="25.35" hidden="1" customHeight="1">
      <c r="B30" s="30"/>
      <c r="D30" s="84" t="s">
        <v>33</v>
      </c>
      <c r="J30" s="64">
        <f>ROUND(J122, 2)</f>
        <v>0</v>
      </c>
      <c r="L30" s="30"/>
    </row>
    <row r="31" spans="2:12" s="1" customFormat="1" ht="6.95" hidden="1" customHeight="1">
      <c r="B31" s="30"/>
      <c r="D31" s="51"/>
      <c r="E31" s="51"/>
      <c r="F31" s="51"/>
      <c r="G31" s="51"/>
      <c r="H31" s="51"/>
      <c r="I31" s="51"/>
      <c r="J31" s="51"/>
      <c r="K31" s="51"/>
      <c r="L31" s="30"/>
    </row>
    <row r="32" spans="2:12" s="1" customFormat="1" ht="14.45" hidden="1" customHeight="1">
      <c r="B32" s="30"/>
      <c r="F32" s="33" t="s">
        <v>35</v>
      </c>
      <c r="I32" s="33" t="s">
        <v>34</v>
      </c>
      <c r="J32" s="33" t="s">
        <v>36</v>
      </c>
      <c r="L32" s="30"/>
    </row>
    <row r="33" spans="2:12" s="1" customFormat="1" ht="14.45" hidden="1" customHeight="1">
      <c r="B33" s="30"/>
      <c r="D33" s="53" t="s">
        <v>37</v>
      </c>
      <c r="E33" s="25" t="s">
        <v>38</v>
      </c>
      <c r="F33" s="85">
        <f>ROUND((SUM(BE122:BE163)),  2)</f>
        <v>0</v>
      </c>
      <c r="I33" s="86">
        <v>0.21</v>
      </c>
      <c r="J33" s="85">
        <f>ROUND(((SUM(BE122:BE163))*I33),  2)</f>
        <v>0</v>
      </c>
      <c r="L33" s="30"/>
    </row>
    <row r="34" spans="2:12" s="1" customFormat="1" ht="14.45" hidden="1" customHeight="1">
      <c r="B34" s="30"/>
      <c r="E34" s="25" t="s">
        <v>39</v>
      </c>
      <c r="F34" s="85">
        <f>ROUND((SUM(BF122:BF163)),  2)</f>
        <v>0</v>
      </c>
      <c r="I34" s="86">
        <v>0.12</v>
      </c>
      <c r="J34" s="85">
        <f>ROUND(((SUM(BF122:BF163))*I34),  2)</f>
        <v>0</v>
      </c>
      <c r="L34" s="30"/>
    </row>
    <row r="35" spans="2:12" s="1" customFormat="1" ht="14.45" hidden="1" customHeight="1">
      <c r="B35" s="30"/>
      <c r="E35" s="25" t="s">
        <v>40</v>
      </c>
      <c r="F35" s="85">
        <f>ROUND((SUM(BG122:BG163)),  2)</f>
        <v>0</v>
      </c>
      <c r="I35" s="86">
        <v>0.21</v>
      </c>
      <c r="J35" s="85">
        <f>0</f>
        <v>0</v>
      </c>
      <c r="L35" s="30"/>
    </row>
    <row r="36" spans="2:12" s="1" customFormat="1" ht="14.45" hidden="1" customHeight="1">
      <c r="B36" s="30"/>
      <c r="E36" s="25" t="s">
        <v>41</v>
      </c>
      <c r="F36" s="85">
        <f>ROUND((SUM(BH122:BH163)),  2)</f>
        <v>0</v>
      </c>
      <c r="I36" s="86">
        <v>0.12</v>
      </c>
      <c r="J36" s="85">
        <f>0</f>
        <v>0</v>
      </c>
      <c r="L36" s="30"/>
    </row>
    <row r="37" spans="2:12" s="1" customFormat="1" ht="14.45" hidden="1" customHeight="1">
      <c r="B37" s="30"/>
      <c r="E37" s="25" t="s">
        <v>42</v>
      </c>
      <c r="F37" s="85">
        <f>ROUND((SUM(BI122:BI163)),  2)</f>
        <v>0</v>
      </c>
      <c r="I37" s="86">
        <v>0</v>
      </c>
      <c r="J37" s="85">
        <f>0</f>
        <v>0</v>
      </c>
      <c r="L37" s="30"/>
    </row>
    <row r="38" spans="2:12" s="1" customFormat="1" ht="6.95" hidden="1" customHeight="1">
      <c r="B38" s="30"/>
      <c r="L38" s="30"/>
    </row>
    <row r="39" spans="2:12" s="1" customFormat="1" ht="25.35" hidden="1" customHeight="1">
      <c r="B39" s="30"/>
      <c r="C39" s="87"/>
      <c r="D39" s="88" t="s">
        <v>43</v>
      </c>
      <c r="E39" s="55"/>
      <c r="F39" s="55"/>
      <c r="G39" s="89" t="s">
        <v>44</v>
      </c>
      <c r="H39" s="90" t="s">
        <v>45</v>
      </c>
      <c r="I39" s="55"/>
      <c r="J39" s="91">
        <f>SUM(J30:J37)</f>
        <v>0</v>
      </c>
      <c r="K39" s="92"/>
      <c r="L39" s="30"/>
    </row>
    <row r="40" spans="2:12" s="1" customFormat="1" ht="14.45" hidden="1" customHeight="1">
      <c r="B40" s="30"/>
      <c r="L40" s="30"/>
    </row>
    <row r="41" spans="2:12" ht="14.45" hidden="1" customHeight="1">
      <c r="B41" s="18"/>
      <c r="L41" s="18"/>
    </row>
    <row r="42" spans="2:12" ht="14.45" hidden="1" customHeight="1">
      <c r="B42" s="18"/>
      <c r="L42" s="18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30"/>
      <c r="D50" s="39" t="s">
        <v>46</v>
      </c>
      <c r="E50" s="40"/>
      <c r="F50" s="40"/>
      <c r="G50" s="39" t="s">
        <v>47</v>
      </c>
      <c r="H50" s="40"/>
      <c r="I50" s="40"/>
      <c r="J50" s="40"/>
      <c r="K50" s="40"/>
      <c r="L50" s="30"/>
    </row>
    <row r="51" spans="2:12" ht="11.25" hidden="1">
      <c r="B51" s="18"/>
      <c r="L51" s="18"/>
    </row>
    <row r="52" spans="2:12" ht="11.25" hidden="1">
      <c r="B52" s="18"/>
      <c r="L52" s="18"/>
    </row>
    <row r="53" spans="2:12" ht="11.25" hidden="1">
      <c r="B53" s="18"/>
      <c r="L53" s="18"/>
    </row>
    <row r="54" spans="2:12" ht="11.25" hidden="1">
      <c r="B54" s="18"/>
      <c r="L54" s="18"/>
    </row>
    <row r="55" spans="2:12" ht="11.25" hidden="1">
      <c r="B55" s="18"/>
      <c r="L55" s="18"/>
    </row>
    <row r="56" spans="2:12" ht="11.25" hidden="1">
      <c r="B56" s="18"/>
      <c r="L56" s="18"/>
    </row>
    <row r="57" spans="2:12" ht="11.25" hidden="1">
      <c r="B57" s="18"/>
      <c r="L57" s="18"/>
    </row>
    <row r="58" spans="2:12" ht="11.25" hidden="1">
      <c r="B58" s="18"/>
      <c r="L58" s="18"/>
    </row>
    <row r="59" spans="2:12" ht="11.25" hidden="1">
      <c r="B59" s="18"/>
      <c r="L59" s="18"/>
    </row>
    <row r="60" spans="2:12" ht="11.25" hidden="1">
      <c r="B60" s="18"/>
      <c r="L60" s="18"/>
    </row>
    <row r="61" spans="2:12" s="1" customFormat="1" ht="12.75" hidden="1">
      <c r="B61" s="30"/>
      <c r="D61" s="41" t="s">
        <v>48</v>
      </c>
      <c r="E61" s="32"/>
      <c r="F61" s="93" t="s">
        <v>49</v>
      </c>
      <c r="G61" s="41" t="s">
        <v>48</v>
      </c>
      <c r="H61" s="32"/>
      <c r="I61" s="32"/>
      <c r="J61" s="94" t="s">
        <v>49</v>
      </c>
      <c r="K61" s="32"/>
      <c r="L61" s="30"/>
    </row>
    <row r="62" spans="2:12" ht="11.25" hidden="1">
      <c r="B62" s="18"/>
      <c r="L62" s="18"/>
    </row>
    <row r="63" spans="2:12" ht="11.25" hidden="1">
      <c r="B63" s="18"/>
      <c r="L63" s="18"/>
    </row>
    <row r="64" spans="2:12" ht="11.25" hidden="1">
      <c r="B64" s="18"/>
      <c r="L64" s="18"/>
    </row>
    <row r="65" spans="2:12" s="1" customFormat="1" ht="12.75" hidden="1">
      <c r="B65" s="30"/>
      <c r="D65" s="39" t="s">
        <v>50</v>
      </c>
      <c r="E65" s="40"/>
      <c r="F65" s="40"/>
      <c r="G65" s="39" t="s">
        <v>51</v>
      </c>
      <c r="H65" s="40"/>
      <c r="I65" s="40"/>
      <c r="J65" s="40"/>
      <c r="K65" s="40"/>
      <c r="L65" s="30"/>
    </row>
    <row r="66" spans="2:12" ht="11.25" hidden="1">
      <c r="B66" s="18"/>
      <c r="L66" s="18"/>
    </row>
    <row r="67" spans="2:12" ht="11.25" hidden="1">
      <c r="B67" s="18"/>
      <c r="L67" s="18"/>
    </row>
    <row r="68" spans="2:12" ht="11.25" hidden="1">
      <c r="B68" s="18"/>
      <c r="L68" s="18"/>
    </row>
    <row r="69" spans="2:12" ht="11.25" hidden="1">
      <c r="B69" s="18"/>
      <c r="L69" s="18"/>
    </row>
    <row r="70" spans="2:12" ht="11.25" hidden="1">
      <c r="B70" s="18"/>
      <c r="L70" s="18"/>
    </row>
    <row r="71" spans="2:12" ht="11.25" hidden="1">
      <c r="B71" s="18"/>
      <c r="L71" s="18"/>
    </row>
    <row r="72" spans="2:12" ht="11.25" hidden="1">
      <c r="B72" s="18"/>
      <c r="L72" s="18"/>
    </row>
    <row r="73" spans="2:12" ht="11.25" hidden="1">
      <c r="B73" s="18"/>
      <c r="L73" s="18"/>
    </row>
    <row r="74" spans="2:12" ht="11.25" hidden="1">
      <c r="B74" s="18"/>
      <c r="L74" s="18"/>
    </row>
    <row r="75" spans="2:12" ht="11.25" hidden="1">
      <c r="B75" s="18"/>
      <c r="L75" s="18"/>
    </row>
    <row r="76" spans="2:12" s="1" customFormat="1" ht="12.75" hidden="1">
      <c r="B76" s="30"/>
      <c r="D76" s="41" t="s">
        <v>48</v>
      </c>
      <c r="E76" s="32"/>
      <c r="F76" s="93" t="s">
        <v>49</v>
      </c>
      <c r="G76" s="41" t="s">
        <v>48</v>
      </c>
      <c r="H76" s="32"/>
      <c r="I76" s="32"/>
      <c r="J76" s="94" t="s">
        <v>49</v>
      </c>
      <c r="K76" s="32"/>
      <c r="L76" s="30"/>
    </row>
    <row r="77" spans="2:12" s="1" customFormat="1" ht="14.45" hidden="1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0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0"/>
    </row>
    <row r="82" spans="2:47" s="1" customFormat="1" ht="24.95" hidden="1" customHeight="1">
      <c r="B82" s="30"/>
      <c r="C82" s="19" t="s">
        <v>87</v>
      </c>
      <c r="L82" s="30"/>
    </row>
    <row r="83" spans="2:47" s="1" customFormat="1" ht="6.95" hidden="1" customHeight="1">
      <c r="B83" s="30"/>
      <c r="L83" s="30"/>
    </row>
    <row r="84" spans="2:47" s="1" customFormat="1" ht="12" hidden="1" customHeight="1">
      <c r="B84" s="30"/>
      <c r="C84" s="25" t="s">
        <v>16</v>
      </c>
      <c r="L84" s="30"/>
    </row>
    <row r="85" spans="2:47" s="1" customFormat="1" ht="16.5" hidden="1" customHeight="1">
      <c r="B85" s="30"/>
      <c r="E85" s="212" t="str">
        <f>E7</f>
        <v>oprava účelové komunikace Ohníč č. p. 347</v>
      </c>
      <c r="F85" s="213"/>
      <c r="G85" s="213"/>
      <c r="H85" s="213"/>
      <c r="L85" s="30"/>
    </row>
    <row r="86" spans="2:47" s="1" customFormat="1" ht="12" hidden="1" customHeight="1">
      <c r="B86" s="30"/>
      <c r="C86" s="25" t="s">
        <v>85</v>
      </c>
      <c r="L86" s="30"/>
    </row>
    <row r="87" spans="2:47" s="1" customFormat="1" ht="16.5" hidden="1" customHeight="1">
      <c r="B87" s="30"/>
      <c r="E87" s="193" t="str">
        <f>E9</f>
        <v>SO 01 - oprava účelové komunikace</v>
      </c>
      <c r="F87" s="214"/>
      <c r="G87" s="214"/>
      <c r="H87" s="214"/>
      <c r="L87" s="30"/>
    </row>
    <row r="88" spans="2:47" s="1" customFormat="1" ht="6.95" hidden="1" customHeight="1">
      <c r="B88" s="30"/>
      <c r="L88" s="30"/>
    </row>
    <row r="89" spans="2:47" s="1" customFormat="1" ht="12" hidden="1" customHeight="1">
      <c r="B89" s="30"/>
      <c r="C89" s="25" t="s">
        <v>20</v>
      </c>
      <c r="F89" s="23" t="str">
        <f>F12</f>
        <v xml:space="preserve"> </v>
      </c>
      <c r="I89" s="25" t="s">
        <v>22</v>
      </c>
      <c r="J89" s="50" t="str">
        <f>IF(J12="","",J12)</f>
        <v>29. 1. 2025</v>
      </c>
      <c r="L89" s="30"/>
    </row>
    <row r="90" spans="2:47" s="1" customFormat="1" ht="6.95" hidden="1" customHeight="1">
      <c r="B90" s="30"/>
      <c r="L90" s="30"/>
    </row>
    <row r="91" spans="2:47" s="1" customFormat="1" ht="15.2" hidden="1" customHeight="1">
      <c r="B91" s="30"/>
      <c r="C91" s="25" t="s">
        <v>24</v>
      </c>
      <c r="F91" s="23" t="str">
        <f>E15</f>
        <v xml:space="preserve"> </v>
      </c>
      <c r="I91" s="25" t="s">
        <v>29</v>
      </c>
      <c r="J91" s="28" t="str">
        <f>E21</f>
        <v xml:space="preserve"> </v>
      </c>
      <c r="L91" s="30"/>
    </row>
    <row r="92" spans="2:47" s="1" customFormat="1" ht="15.2" hidden="1" customHeight="1">
      <c r="B92" s="30"/>
      <c r="C92" s="25" t="s">
        <v>27</v>
      </c>
      <c r="F92" s="23" t="str">
        <f>IF(E18="","",E18)</f>
        <v>Vyplň údaj</v>
      </c>
      <c r="I92" s="25" t="s">
        <v>31</v>
      </c>
      <c r="J92" s="28" t="str">
        <f>E24</f>
        <v xml:space="preserve"> </v>
      </c>
      <c r="L92" s="30"/>
    </row>
    <row r="93" spans="2:47" s="1" customFormat="1" ht="10.35" hidden="1" customHeight="1">
      <c r="B93" s="30"/>
      <c r="L93" s="30"/>
    </row>
    <row r="94" spans="2:47" s="1" customFormat="1" ht="29.25" hidden="1" customHeight="1">
      <c r="B94" s="30"/>
      <c r="C94" s="95" t="s">
        <v>88</v>
      </c>
      <c r="D94" s="87"/>
      <c r="E94" s="87"/>
      <c r="F94" s="87"/>
      <c r="G94" s="87"/>
      <c r="H94" s="87"/>
      <c r="I94" s="87"/>
      <c r="J94" s="96" t="s">
        <v>89</v>
      </c>
      <c r="K94" s="87"/>
      <c r="L94" s="30"/>
    </row>
    <row r="95" spans="2:47" s="1" customFormat="1" ht="10.35" hidden="1" customHeight="1">
      <c r="B95" s="30"/>
      <c r="L95" s="30"/>
    </row>
    <row r="96" spans="2:47" s="1" customFormat="1" ht="22.9" hidden="1" customHeight="1">
      <c r="B96" s="30"/>
      <c r="C96" s="97" t="s">
        <v>90</v>
      </c>
      <c r="J96" s="64">
        <f>J122</f>
        <v>0</v>
      </c>
      <c r="L96" s="30"/>
      <c r="AU96" s="15" t="s">
        <v>91</v>
      </c>
    </row>
    <row r="97" spans="2:12" s="8" customFormat="1" ht="24.95" hidden="1" customHeight="1">
      <c r="B97" s="98"/>
      <c r="D97" s="99" t="s">
        <v>92</v>
      </c>
      <c r="E97" s="100"/>
      <c r="F97" s="100"/>
      <c r="G97" s="100"/>
      <c r="H97" s="100"/>
      <c r="I97" s="100"/>
      <c r="J97" s="101">
        <f>J123</f>
        <v>0</v>
      </c>
      <c r="L97" s="98"/>
    </row>
    <row r="98" spans="2:12" s="9" customFormat="1" ht="19.899999999999999" hidden="1" customHeight="1">
      <c r="B98" s="102"/>
      <c r="D98" s="103" t="s">
        <v>93</v>
      </c>
      <c r="E98" s="104"/>
      <c r="F98" s="104"/>
      <c r="G98" s="104"/>
      <c r="H98" s="104"/>
      <c r="I98" s="104"/>
      <c r="J98" s="105">
        <f>J124</f>
        <v>0</v>
      </c>
      <c r="L98" s="102"/>
    </row>
    <row r="99" spans="2:12" s="9" customFormat="1" ht="19.899999999999999" hidden="1" customHeight="1">
      <c r="B99" s="102"/>
      <c r="D99" s="103" t="s">
        <v>94</v>
      </c>
      <c r="E99" s="104"/>
      <c r="F99" s="104"/>
      <c r="G99" s="104"/>
      <c r="H99" s="104"/>
      <c r="I99" s="104"/>
      <c r="J99" s="105">
        <f>J135</f>
        <v>0</v>
      </c>
      <c r="L99" s="102"/>
    </row>
    <row r="100" spans="2:12" s="9" customFormat="1" ht="19.899999999999999" hidden="1" customHeight="1">
      <c r="B100" s="102"/>
      <c r="D100" s="103" t="s">
        <v>95</v>
      </c>
      <c r="E100" s="104"/>
      <c r="F100" s="104"/>
      <c r="G100" s="104"/>
      <c r="H100" s="104"/>
      <c r="I100" s="104"/>
      <c r="J100" s="105">
        <f>J150</f>
        <v>0</v>
      </c>
      <c r="L100" s="102"/>
    </row>
    <row r="101" spans="2:12" s="9" customFormat="1" ht="19.899999999999999" hidden="1" customHeight="1">
      <c r="B101" s="102"/>
      <c r="D101" s="103" t="s">
        <v>96</v>
      </c>
      <c r="E101" s="104"/>
      <c r="F101" s="104"/>
      <c r="G101" s="104"/>
      <c r="H101" s="104"/>
      <c r="I101" s="104"/>
      <c r="J101" s="105">
        <f>J157</f>
        <v>0</v>
      </c>
      <c r="L101" s="102"/>
    </row>
    <row r="102" spans="2:12" s="9" customFormat="1" ht="19.899999999999999" hidden="1" customHeight="1">
      <c r="B102" s="102"/>
      <c r="D102" s="103" t="s">
        <v>97</v>
      </c>
      <c r="E102" s="104"/>
      <c r="F102" s="104"/>
      <c r="G102" s="104"/>
      <c r="H102" s="104"/>
      <c r="I102" s="104"/>
      <c r="J102" s="105">
        <f>J162</f>
        <v>0</v>
      </c>
      <c r="L102" s="102"/>
    </row>
    <row r="103" spans="2:12" s="1" customFormat="1" ht="21.75" hidden="1" customHeight="1">
      <c r="B103" s="30"/>
      <c r="L103" s="30"/>
    </row>
    <row r="104" spans="2:12" s="1" customFormat="1" ht="6.95" hidden="1" customHeight="1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30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0"/>
    </row>
    <row r="109" spans="2:12" s="1" customFormat="1" ht="24.95" customHeight="1">
      <c r="B109" s="30"/>
      <c r="C109" s="19" t="s">
        <v>98</v>
      </c>
      <c r="L109" s="30"/>
    </row>
    <row r="110" spans="2:12" s="1" customFormat="1" ht="6.95" customHeight="1">
      <c r="B110" s="30"/>
      <c r="L110" s="30"/>
    </row>
    <row r="111" spans="2:12" s="1" customFormat="1" ht="12" customHeight="1">
      <c r="B111" s="30"/>
      <c r="C111" s="25" t="s">
        <v>16</v>
      </c>
      <c r="L111" s="30"/>
    </row>
    <row r="112" spans="2:12" s="1" customFormat="1" ht="16.5" customHeight="1">
      <c r="B112" s="30"/>
      <c r="E112" s="212" t="str">
        <f>E7</f>
        <v>oprava účelové komunikace Ohníč č. p. 347</v>
      </c>
      <c r="F112" s="213"/>
      <c r="G112" s="213"/>
      <c r="H112" s="213"/>
      <c r="L112" s="30"/>
    </row>
    <row r="113" spans="2:65" s="1" customFormat="1" ht="12" customHeight="1">
      <c r="B113" s="30"/>
      <c r="C113" s="25" t="s">
        <v>85</v>
      </c>
      <c r="L113" s="30"/>
    </row>
    <row r="114" spans="2:65" s="1" customFormat="1" ht="16.5" customHeight="1">
      <c r="B114" s="30"/>
      <c r="E114" s="193" t="str">
        <f>E9</f>
        <v>SO 01 - oprava účelové komunikace</v>
      </c>
      <c r="F114" s="214"/>
      <c r="G114" s="214"/>
      <c r="H114" s="214"/>
      <c r="L114" s="30"/>
    </row>
    <row r="115" spans="2:65" s="1" customFormat="1" ht="6.95" customHeight="1">
      <c r="B115" s="30"/>
      <c r="L115" s="30"/>
    </row>
    <row r="116" spans="2:65" s="1" customFormat="1" ht="12" customHeight="1">
      <c r="B116" s="30"/>
      <c r="C116" s="25" t="s">
        <v>20</v>
      </c>
      <c r="F116" s="23" t="str">
        <f>F12</f>
        <v xml:space="preserve"> </v>
      </c>
      <c r="I116" s="25" t="s">
        <v>22</v>
      </c>
      <c r="J116" s="50" t="str">
        <f>IF(J12="","",J12)</f>
        <v>29. 1. 2025</v>
      </c>
      <c r="L116" s="30"/>
    </row>
    <row r="117" spans="2:65" s="1" customFormat="1" ht="6.95" customHeight="1">
      <c r="B117" s="30"/>
      <c r="L117" s="30"/>
    </row>
    <row r="118" spans="2:65" s="1" customFormat="1" ht="15.2" customHeight="1">
      <c r="B118" s="30"/>
      <c r="C118" s="25" t="s">
        <v>24</v>
      </c>
      <c r="F118" s="23" t="str">
        <f>E15</f>
        <v xml:space="preserve"> </v>
      </c>
      <c r="I118" s="25" t="s">
        <v>29</v>
      </c>
      <c r="J118" s="28" t="str">
        <f>E21</f>
        <v xml:space="preserve"> </v>
      </c>
      <c r="L118" s="30"/>
    </row>
    <row r="119" spans="2:65" s="1" customFormat="1" ht="15.2" customHeight="1">
      <c r="B119" s="30"/>
      <c r="C119" s="25" t="s">
        <v>27</v>
      </c>
      <c r="F119" s="23" t="str">
        <f>IF(E18="","",E18)</f>
        <v>Vyplň údaj</v>
      </c>
      <c r="I119" s="25" t="s">
        <v>31</v>
      </c>
      <c r="J119" s="28" t="str">
        <f>E24</f>
        <v xml:space="preserve"> </v>
      </c>
      <c r="L119" s="30"/>
    </row>
    <row r="120" spans="2:65" s="1" customFormat="1" ht="10.35" customHeight="1">
      <c r="B120" s="30"/>
      <c r="L120" s="30"/>
    </row>
    <row r="121" spans="2:65" s="10" customFormat="1" ht="29.25" customHeight="1">
      <c r="B121" s="106"/>
      <c r="C121" s="107" t="s">
        <v>99</v>
      </c>
      <c r="D121" s="108" t="s">
        <v>58</v>
      </c>
      <c r="E121" s="108" t="s">
        <v>54</v>
      </c>
      <c r="F121" s="108" t="s">
        <v>55</v>
      </c>
      <c r="G121" s="108" t="s">
        <v>100</v>
      </c>
      <c r="H121" s="108" t="s">
        <v>101</v>
      </c>
      <c r="I121" s="108" t="s">
        <v>102</v>
      </c>
      <c r="J121" s="109" t="s">
        <v>89</v>
      </c>
      <c r="K121" s="110" t="s">
        <v>103</v>
      </c>
      <c r="L121" s="106"/>
      <c r="M121" s="57" t="s">
        <v>1</v>
      </c>
      <c r="N121" s="58" t="s">
        <v>37</v>
      </c>
      <c r="O121" s="58" t="s">
        <v>104</v>
      </c>
      <c r="P121" s="58" t="s">
        <v>105</v>
      </c>
      <c r="Q121" s="58" t="s">
        <v>106</v>
      </c>
      <c r="R121" s="58" t="s">
        <v>107</v>
      </c>
      <c r="S121" s="58" t="s">
        <v>108</v>
      </c>
      <c r="T121" s="59" t="s">
        <v>109</v>
      </c>
    </row>
    <row r="122" spans="2:65" s="1" customFormat="1" ht="22.9" customHeight="1">
      <c r="B122" s="30"/>
      <c r="C122" s="62" t="s">
        <v>110</v>
      </c>
      <c r="J122" s="111">
        <f>BK122</f>
        <v>0</v>
      </c>
      <c r="L122" s="30"/>
      <c r="M122" s="60"/>
      <c r="N122" s="51"/>
      <c r="O122" s="51"/>
      <c r="P122" s="112">
        <f>P123</f>
        <v>0</v>
      </c>
      <c r="Q122" s="51"/>
      <c r="R122" s="112">
        <f>R123</f>
        <v>189.01071680000001</v>
      </c>
      <c r="S122" s="51"/>
      <c r="T122" s="113">
        <f>T123</f>
        <v>192.55999999999997</v>
      </c>
      <c r="AT122" s="15" t="s">
        <v>72</v>
      </c>
      <c r="AU122" s="15" t="s">
        <v>91</v>
      </c>
      <c r="BK122" s="114">
        <f>BK123</f>
        <v>0</v>
      </c>
    </row>
    <row r="123" spans="2:65" s="11" customFormat="1" ht="25.9" customHeight="1">
      <c r="B123" s="115"/>
      <c r="D123" s="116" t="s">
        <v>72</v>
      </c>
      <c r="E123" s="117" t="s">
        <v>111</v>
      </c>
      <c r="F123" s="117" t="s">
        <v>112</v>
      </c>
      <c r="I123" s="118"/>
      <c r="J123" s="119">
        <f>BK123</f>
        <v>0</v>
      </c>
      <c r="L123" s="115"/>
      <c r="M123" s="120"/>
      <c r="P123" s="121">
        <f>P124+P135+P150+P157+P162</f>
        <v>0</v>
      </c>
      <c r="R123" s="121">
        <f>R124+R135+R150+R157+R162</f>
        <v>189.01071680000001</v>
      </c>
      <c r="T123" s="122">
        <f>T124+T135+T150+T157+T162</f>
        <v>192.55999999999997</v>
      </c>
      <c r="AR123" s="116" t="s">
        <v>81</v>
      </c>
      <c r="AT123" s="123" t="s">
        <v>72</v>
      </c>
      <c r="AU123" s="123" t="s">
        <v>73</v>
      </c>
      <c r="AY123" s="116" t="s">
        <v>113</v>
      </c>
      <c r="BK123" s="124">
        <f>BK124+BK135+BK150+BK157+BK162</f>
        <v>0</v>
      </c>
    </row>
    <row r="124" spans="2:65" s="11" customFormat="1" ht="22.9" customHeight="1">
      <c r="B124" s="115"/>
      <c r="D124" s="116" t="s">
        <v>72</v>
      </c>
      <c r="E124" s="125" t="s">
        <v>81</v>
      </c>
      <c r="F124" s="125" t="s">
        <v>114</v>
      </c>
      <c r="I124" s="118"/>
      <c r="J124" s="126">
        <f>BK124</f>
        <v>0</v>
      </c>
      <c r="L124" s="115"/>
      <c r="M124" s="120"/>
      <c r="P124" s="121">
        <f>SUM(P125:P134)</f>
        <v>0</v>
      </c>
      <c r="R124" s="121">
        <f>SUM(R125:R134)</f>
        <v>4.0503999999999998</v>
      </c>
      <c r="T124" s="122">
        <f>SUM(T125:T134)</f>
        <v>192.55999999999997</v>
      </c>
      <c r="AR124" s="116" t="s">
        <v>81</v>
      </c>
      <c r="AT124" s="123" t="s">
        <v>72</v>
      </c>
      <c r="AU124" s="123" t="s">
        <v>81</v>
      </c>
      <c r="AY124" s="116" t="s">
        <v>113</v>
      </c>
      <c r="BK124" s="124">
        <f>SUM(BK125:BK134)</f>
        <v>0</v>
      </c>
    </row>
    <row r="125" spans="2:65" s="1" customFormat="1" ht="24.2" customHeight="1">
      <c r="B125" s="30"/>
      <c r="C125" s="127" t="s">
        <v>81</v>
      </c>
      <c r="D125" s="127" t="s">
        <v>115</v>
      </c>
      <c r="E125" s="128" t="s">
        <v>116</v>
      </c>
      <c r="F125" s="129" t="s">
        <v>117</v>
      </c>
      <c r="G125" s="130" t="s">
        <v>118</v>
      </c>
      <c r="H125" s="131">
        <v>664</v>
      </c>
      <c r="I125" s="132"/>
      <c r="J125" s="133">
        <f>ROUND(I125*H125,2)</f>
        <v>0</v>
      </c>
      <c r="K125" s="134"/>
      <c r="L125" s="30"/>
      <c r="M125" s="135" t="s">
        <v>1</v>
      </c>
      <c r="N125" s="136" t="s">
        <v>38</v>
      </c>
      <c r="P125" s="137">
        <f>O125*H125</f>
        <v>0</v>
      </c>
      <c r="Q125" s="137">
        <v>0</v>
      </c>
      <c r="R125" s="137">
        <f>Q125*H125</f>
        <v>0</v>
      </c>
      <c r="S125" s="137">
        <v>0.28999999999999998</v>
      </c>
      <c r="T125" s="138">
        <f>S125*H125</f>
        <v>192.55999999999997</v>
      </c>
      <c r="AR125" s="139" t="s">
        <v>119</v>
      </c>
      <c r="AT125" s="139" t="s">
        <v>115</v>
      </c>
      <c r="AU125" s="139" t="s">
        <v>83</v>
      </c>
      <c r="AY125" s="15" t="s">
        <v>113</v>
      </c>
      <c r="BE125" s="140">
        <f>IF(N125="základní",J125,0)</f>
        <v>0</v>
      </c>
      <c r="BF125" s="140">
        <f>IF(N125="snížená",J125,0)</f>
        <v>0</v>
      </c>
      <c r="BG125" s="140">
        <f>IF(N125="zákl. přenesená",J125,0)</f>
        <v>0</v>
      </c>
      <c r="BH125" s="140">
        <f>IF(N125="sníž. přenesená",J125,0)</f>
        <v>0</v>
      </c>
      <c r="BI125" s="140">
        <f>IF(N125="nulová",J125,0)</f>
        <v>0</v>
      </c>
      <c r="BJ125" s="15" t="s">
        <v>81</v>
      </c>
      <c r="BK125" s="140">
        <f>ROUND(I125*H125,2)</f>
        <v>0</v>
      </c>
      <c r="BL125" s="15" t="s">
        <v>119</v>
      </c>
      <c r="BM125" s="139" t="s">
        <v>120</v>
      </c>
    </row>
    <row r="126" spans="2:65" s="12" customFormat="1" ht="11.25">
      <c r="B126" s="141"/>
      <c r="D126" s="142" t="s">
        <v>121</v>
      </c>
      <c r="E126" s="143" t="s">
        <v>1</v>
      </c>
      <c r="F126" s="144" t="s">
        <v>122</v>
      </c>
      <c r="H126" s="145">
        <v>664</v>
      </c>
      <c r="I126" s="146"/>
      <c r="L126" s="141"/>
      <c r="M126" s="147"/>
      <c r="T126" s="148"/>
      <c r="AT126" s="143" t="s">
        <v>121</v>
      </c>
      <c r="AU126" s="143" t="s">
        <v>83</v>
      </c>
      <c r="AV126" s="12" t="s">
        <v>83</v>
      </c>
      <c r="AW126" s="12" t="s">
        <v>30</v>
      </c>
      <c r="AX126" s="12" t="s">
        <v>81</v>
      </c>
      <c r="AY126" s="143" t="s">
        <v>113</v>
      </c>
    </row>
    <row r="127" spans="2:65" s="1" customFormat="1" ht="24.2" customHeight="1">
      <c r="B127" s="30"/>
      <c r="C127" s="127" t="s">
        <v>83</v>
      </c>
      <c r="D127" s="127" t="s">
        <v>115</v>
      </c>
      <c r="E127" s="128" t="s">
        <v>123</v>
      </c>
      <c r="F127" s="129" t="s">
        <v>124</v>
      </c>
      <c r="G127" s="130" t="s">
        <v>118</v>
      </c>
      <c r="H127" s="131">
        <v>664</v>
      </c>
      <c r="I127" s="132"/>
      <c r="J127" s="133">
        <f>ROUND(I127*H127,2)</f>
        <v>0</v>
      </c>
      <c r="K127" s="134"/>
      <c r="L127" s="30"/>
      <c r="M127" s="135" t="s">
        <v>1</v>
      </c>
      <c r="N127" s="136" t="s">
        <v>38</v>
      </c>
      <c r="P127" s="137">
        <f>O127*H127</f>
        <v>0</v>
      </c>
      <c r="Q127" s="137">
        <v>0</v>
      </c>
      <c r="R127" s="137">
        <f>Q127*H127</f>
        <v>0</v>
      </c>
      <c r="S127" s="137">
        <v>0</v>
      </c>
      <c r="T127" s="138">
        <f>S127*H127</f>
        <v>0</v>
      </c>
      <c r="AR127" s="139" t="s">
        <v>119</v>
      </c>
      <c r="AT127" s="139" t="s">
        <v>115</v>
      </c>
      <c r="AU127" s="139" t="s">
        <v>83</v>
      </c>
      <c r="AY127" s="15" t="s">
        <v>113</v>
      </c>
      <c r="BE127" s="140">
        <f>IF(N127="základní",J127,0)</f>
        <v>0</v>
      </c>
      <c r="BF127" s="140">
        <f>IF(N127="snížená",J127,0)</f>
        <v>0</v>
      </c>
      <c r="BG127" s="140">
        <f>IF(N127="zákl. přenesená",J127,0)</f>
        <v>0</v>
      </c>
      <c r="BH127" s="140">
        <f>IF(N127="sníž. přenesená",J127,0)</f>
        <v>0</v>
      </c>
      <c r="BI127" s="140">
        <f>IF(N127="nulová",J127,0)</f>
        <v>0</v>
      </c>
      <c r="BJ127" s="15" t="s">
        <v>81</v>
      </c>
      <c r="BK127" s="140">
        <f>ROUND(I127*H127,2)</f>
        <v>0</v>
      </c>
      <c r="BL127" s="15" t="s">
        <v>119</v>
      </c>
      <c r="BM127" s="139" t="s">
        <v>125</v>
      </c>
    </row>
    <row r="128" spans="2:65" s="12" customFormat="1" ht="11.25">
      <c r="B128" s="141"/>
      <c r="D128" s="142" t="s">
        <v>121</v>
      </c>
      <c r="E128" s="143" t="s">
        <v>1</v>
      </c>
      <c r="F128" s="144" t="s">
        <v>126</v>
      </c>
      <c r="H128" s="145">
        <v>664</v>
      </c>
      <c r="I128" s="146"/>
      <c r="L128" s="141"/>
      <c r="M128" s="147"/>
      <c r="T128" s="148"/>
      <c r="AT128" s="143" t="s">
        <v>121</v>
      </c>
      <c r="AU128" s="143" t="s">
        <v>83</v>
      </c>
      <c r="AV128" s="12" t="s">
        <v>83</v>
      </c>
      <c r="AW128" s="12" t="s">
        <v>30</v>
      </c>
      <c r="AX128" s="12" t="s">
        <v>81</v>
      </c>
      <c r="AY128" s="143" t="s">
        <v>113</v>
      </c>
    </row>
    <row r="129" spans="2:65" s="1" customFormat="1" ht="24.2" customHeight="1">
      <c r="B129" s="30"/>
      <c r="C129" s="127" t="s">
        <v>127</v>
      </c>
      <c r="D129" s="127" t="s">
        <v>115</v>
      </c>
      <c r="E129" s="128" t="s">
        <v>128</v>
      </c>
      <c r="F129" s="129" t="s">
        <v>129</v>
      </c>
      <c r="G129" s="130" t="s">
        <v>118</v>
      </c>
      <c r="H129" s="131">
        <v>332</v>
      </c>
      <c r="I129" s="132"/>
      <c r="J129" s="133">
        <f>ROUND(I129*H129,2)</f>
        <v>0</v>
      </c>
      <c r="K129" s="134"/>
      <c r="L129" s="30"/>
      <c r="M129" s="135" t="s">
        <v>1</v>
      </c>
      <c r="N129" s="136" t="s">
        <v>38</v>
      </c>
      <c r="P129" s="137">
        <f>O129*H129</f>
        <v>0</v>
      </c>
      <c r="Q129" s="137">
        <v>0</v>
      </c>
      <c r="R129" s="137">
        <f>Q129*H129</f>
        <v>0</v>
      </c>
      <c r="S129" s="137">
        <v>0</v>
      </c>
      <c r="T129" s="138">
        <f>S129*H129</f>
        <v>0</v>
      </c>
      <c r="AR129" s="139" t="s">
        <v>119</v>
      </c>
      <c r="AT129" s="139" t="s">
        <v>115</v>
      </c>
      <c r="AU129" s="139" t="s">
        <v>83</v>
      </c>
      <c r="AY129" s="15" t="s">
        <v>113</v>
      </c>
      <c r="BE129" s="140">
        <f>IF(N129="základní",J129,0)</f>
        <v>0</v>
      </c>
      <c r="BF129" s="140">
        <f>IF(N129="snížená",J129,0)</f>
        <v>0</v>
      </c>
      <c r="BG129" s="140">
        <f>IF(N129="zákl. přenesená",J129,0)</f>
        <v>0</v>
      </c>
      <c r="BH129" s="140">
        <f>IF(N129="sníž. přenesená",J129,0)</f>
        <v>0</v>
      </c>
      <c r="BI129" s="140">
        <f>IF(N129="nulová",J129,0)</f>
        <v>0</v>
      </c>
      <c r="BJ129" s="15" t="s">
        <v>81</v>
      </c>
      <c r="BK129" s="140">
        <f>ROUND(I129*H129,2)</f>
        <v>0</v>
      </c>
      <c r="BL129" s="15" t="s">
        <v>119</v>
      </c>
      <c r="BM129" s="139" t="s">
        <v>130</v>
      </c>
    </row>
    <row r="130" spans="2:65" s="1" customFormat="1" ht="16.5" customHeight="1">
      <c r="B130" s="30"/>
      <c r="C130" s="149" t="s">
        <v>119</v>
      </c>
      <c r="D130" s="149" t="s">
        <v>131</v>
      </c>
      <c r="E130" s="150" t="s">
        <v>132</v>
      </c>
      <c r="F130" s="151" t="s">
        <v>133</v>
      </c>
      <c r="G130" s="152" t="s">
        <v>134</v>
      </c>
      <c r="H130" s="153">
        <v>6.64</v>
      </c>
      <c r="I130" s="154"/>
      <c r="J130" s="155">
        <f>ROUND(I130*H130,2)</f>
        <v>0</v>
      </c>
      <c r="K130" s="156"/>
      <c r="L130" s="157"/>
      <c r="M130" s="158" t="s">
        <v>1</v>
      </c>
      <c r="N130" s="159" t="s">
        <v>38</v>
      </c>
      <c r="P130" s="137">
        <f>O130*H130</f>
        <v>0</v>
      </c>
      <c r="Q130" s="137">
        <v>1E-3</v>
      </c>
      <c r="R130" s="137">
        <f>Q130*H130</f>
        <v>6.6400000000000001E-3</v>
      </c>
      <c r="S130" s="137">
        <v>0</v>
      </c>
      <c r="T130" s="138">
        <f>S130*H130</f>
        <v>0</v>
      </c>
      <c r="AR130" s="139" t="s">
        <v>135</v>
      </c>
      <c r="AT130" s="139" t="s">
        <v>131</v>
      </c>
      <c r="AU130" s="139" t="s">
        <v>83</v>
      </c>
      <c r="AY130" s="15" t="s">
        <v>113</v>
      </c>
      <c r="BE130" s="140">
        <f>IF(N130="základní",J130,0)</f>
        <v>0</v>
      </c>
      <c r="BF130" s="140">
        <f>IF(N130="snížená",J130,0)</f>
        <v>0</v>
      </c>
      <c r="BG130" s="140">
        <f>IF(N130="zákl. přenesená",J130,0)</f>
        <v>0</v>
      </c>
      <c r="BH130" s="140">
        <f>IF(N130="sníž. přenesená",J130,0)</f>
        <v>0</v>
      </c>
      <c r="BI130" s="140">
        <f>IF(N130="nulová",J130,0)</f>
        <v>0</v>
      </c>
      <c r="BJ130" s="15" t="s">
        <v>81</v>
      </c>
      <c r="BK130" s="140">
        <f>ROUND(I130*H130,2)</f>
        <v>0</v>
      </c>
      <c r="BL130" s="15" t="s">
        <v>119</v>
      </c>
      <c r="BM130" s="139" t="s">
        <v>136</v>
      </c>
    </row>
    <row r="131" spans="2:65" s="12" customFormat="1" ht="11.25">
      <c r="B131" s="141"/>
      <c r="D131" s="142" t="s">
        <v>121</v>
      </c>
      <c r="F131" s="144" t="s">
        <v>137</v>
      </c>
      <c r="H131" s="145">
        <v>6.64</v>
      </c>
      <c r="I131" s="146"/>
      <c r="L131" s="141"/>
      <c r="M131" s="147"/>
      <c r="T131" s="148"/>
      <c r="AT131" s="143" t="s">
        <v>121</v>
      </c>
      <c r="AU131" s="143" t="s">
        <v>83</v>
      </c>
      <c r="AV131" s="12" t="s">
        <v>83</v>
      </c>
      <c r="AW131" s="12" t="s">
        <v>4</v>
      </c>
      <c r="AX131" s="12" t="s">
        <v>81</v>
      </c>
      <c r="AY131" s="143" t="s">
        <v>113</v>
      </c>
    </row>
    <row r="132" spans="2:65" s="1" customFormat="1" ht="33" customHeight="1">
      <c r="B132" s="30"/>
      <c r="C132" s="127" t="s">
        <v>138</v>
      </c>
      <c r="D132" s="127" t="s">
        <v>115</v>
      </c>
      <c r="E132" s="128" t="s">
        <v>139</v>
      </c>
      <c r="F132" s="129" t="s">
        <v>140</v>
      </c>
      <c r="G132" s="130" t="s">
        <v>118</v>
      </c>
      <c r="H132" s="131">
        <v>332</v>
      </c>
      <c r="I132" s="132"/>
      <c r="J132" s="133">
        <f>ROUND(I132*H132,2)</f>
        <v>0</v>
      </c>
      <c r="K132" s="134"/>
      <c r="L132" s="30"/>
      <c r="M132" s="135" t="s">
        <v>1</v>
      </c>
      <c r="N132" s="136" t="s">
        <v>38</v>
      </c>
      <c r="P132" s="137">
        <f>O132*H132</f>
        <v>0</v>
      </c>
      <c r="Q132" s="137">
        <v>0</v>
      </c>
      <c r="R132" s="137">
        <f>Q132*H132</f>
        <v>0</v>
      </c>
      <c r="S132" s="137">
        <v>0</v>
      </c>
      <c r="T132" s="138">
        <f>S132*H132</f>
        <v>0</v>
      </c>
      <c r="AR132" s="139" t="s">
        <v>119</v>
      </c>
      <c r="AT132" s="139" t="s">
        <v>115</v>
      </c>
      <c r="AU132" s="139" t="s">
        <v>83</v>
      </c>
      <c r="AY132" s="15" t="s">
        <v>113</v>
      </c>
      <c r="BE132" s="140">
        <f>IF(N132="základní",J132,0)</f>
        <v>0</v>
      </c>
      <c r="BF132" s="140">
        <f>IF(N132="snížená",J132,0)</f>
        <v>0</v>
      </c>
      <c r="BG132" s="140">
        <f>IF(N132="zákl. přenesená",J132,0)</f>
        <v>0</v>
      </c>
      <c r="BH132" s="140">
        <f>IF(N132="sníž. přenesená",J132,0)</f>
        <v>0</v>
      </c>
      <c r="BI132" s="140">
        <f>IF(N132="nulová",J132,0)</f>
        <v>0</v>
      </c>
      <c r="BJ132" s="15" t="s">
        <v>81</v>
      </c>
      <c r="BK132" s="140">
        <f>ROUND(I132*H132,2)</f>
        <v>0</v>
      </c>
      <c r="BL132" s="15" t="s">
        <v>119</v>
      </c>
      <c r="BM132" s="139" t="s">
        <v>141</v>
      </c>
    </row>
    <row r="133" spans="2:65" s="1" customFormat="1" ht="16.5" customHeight="1">
      <c r="B133" s="30"/>
      <c r="C133" s="149" t="s">
        <v>142</v>
      </c>
      <c r="D133" s="149" t="s">
        <v>131</v>
      </c>
      <c r="E133" s="150" t="s">
        <v>143</v>
      </c>
      <c r="F133" s="151" t="s">
        <v>144</v>
      </c>
      <c r="G133" s="152" t="s">
        <v>145</v>
      </c>
      <c r="H133" s="153">
        <v>19.256</v>
      </c>
      <c r="I133" s="154"/>
      <c r="J133" s="155">
        <f>ROUND(I133*H133,2)</f>
        <v>0</v>
      </c>
      <c r="K133" s="156"/>
      <c r="L133" s="157"/>
      <c r="M133" s="158" t="s">
        <v>1</v>
      </c>
      <c r="N133" s="159" t="s">
        <v>38</v>
      </c>
      <c r="P133" s="137">
        <f>O133*H133</f>
        <v>0</v>
      </c>
      <c r="Q133" s="137">
        <v>0.21</v>
      </c>
      <c r="R133" s="137">
        <f>Q133*H133</f>
        <v>4.0437599999999998</v>
      </c>
      <c r="S133" s="137">
        <v>0</v>
      </c>
      <c r="T133" s="138">
        <f>S133*H133</f>
        <v>0</v>
      </c>
      <c r="AR133" s="139" t="s">
        <v>135</v>
      </c>
      <c r="AT133" s="139" t="s">
        <v>131</v>
      </c>
      <c r="AU133" s="139" t="s">
        <v>83</v>
      </c>
      <c r="AY133" s="15" t="s">
        <v>113</v>
      </c>
      <c r="BE133" s="140">
        <f>IF(N133="základní",J133,0)</f>
        <v>0</v>
      </c>
      <c r="BF133" s="140">
        <f>IF(N133="snížená",J133,0)</f>
        <v>0</v>
      </c>
      <c r="BG133" s="140">
        <f>IF(N133="zákl. přenesená",J133,0)</f>
        <v>0</v>
      </c>
      <c r="BH133" s="140">
        <f>IF(N133="sníž. přenesená",J133,0)</f>
        <v>0</v>
      </c>
      <c r="BI133" s="140">
        <f>IF(N133="nulová",J133,0)</f>
        <v>0</v>
      </c>
      <c r="BJ133" s="15" t="s">
        <v>81</v>
      </c>
      <c r="BK133" s="140">
        <f>ROUND(I133*H133,2)</f>
        <v>0</v>
      </c>
      <c r="BL133" s="15" t="s">
        <v>119</v>
      </c>
      <c r="BM133" s="139" t="s">
        <v>146</v>
      </c>
    </row>
    <row r="134" spans="2:65" s="12" customFormat="1" ht="11.25">
      <c r="B134" s="141"/>
      <c r="D134" s="142" t="s">
        <v>121</v>
      </c>
      <c r="F134" s="144" t="s">
        <v>147</v>
      </c>
      <c r="H134" s="145">
        <v>19.256</v>
      </c>
      <c r="I134" s="146"/>
      <c r="L134" s="141"/>
      <c r="M134" s="147"/>
      <c r="T134" s="148"/>
      <c r="AT134" s="143" t="s">
        <v>121</v>
      </c>
      <c r="AU134" s="143" t="s">
        <v>83</v>
      </c>
      <c r="AV134" s="12" t="s">
        <v>83</v>
      </c>
      <c r="AW134" s="12" t="s">
        <v>4</v>
      </c>
      <c r="AX134" s="12" t="s">
        <v>81</v>
      </c>
      <c r="AY134" s="143" t="s">
        <v>113</v>
      </c>
    </row>
    <row r="135" spans="2:65" s="11" customFormat="1" ht="22.9" customHeight="1">
      <c r="B135" s="115"/>
      <c r="D135" s="116" t="s">
        <v>72</v>
      </c>
      <c r="E135" s="125" t="s">
        <v>138</v>
      </c>
      <c r="F135" s="125" t="s">
        <v>148</v>
      </c>
      <c r="I135" s="118"/>
      <c r="J135" s="126">
        <f>BK135</f>
        <v>0</v>
      </c>
      <c r="L135" s="115"/>
      <c r="M135" s="120"/>
      <c r="P135" s="121">
        <f>SUM(P136:P149)</f>
        <v>0</v>
      </c>
      <c r="R135" s="121">
        <f>SUM(R136:R149)</f>
        <v>136.13593600000002</v>
      </c>
      <c r="T135" s="122">
        <f>SUM(T136:T149)</f>
        <v>0</v>
      </c>
      <c r="AR135" s="116" t="s">
        <v>81</v>
      </c>
      <c r="AT135" s="123" t="s">
        <v>72</v>
      </c>
      <c r="AU135" s="123" t="s">
        <v>81</v>
      </c>
      <c r="AY135" s="116" t="s">
        <v>113</v>
      </c>
      <c r="BK135" s="124">
        <f>SUM(BK136:BK149)</f>
        <v>0</v>
      </c>
    </row>
    <row r="136" spans="2:65" s="1" customFormat="1" ht="21.75" customHeight="1">
      <c r="B136" s="30"/>
      <c r="C136" s="127" t="s">
        <v>149</v>
      </c>
      <c r="D136" s="127" t="s">
        <v>115</v>
      </c>
      <c r="E136" s="128" t="s">
        <v>150</v>
      </c>
      <c r="F136" s="129" t="s">
        <v>151</v>
      </c>
      <c r="G136" s="130" t="s">
        <v>118</v>
      </c>
      <c r="H136" s="131">
        <v>332</v>
      </c>
      <c r="I136" s="132"/>
      <c r="J136" s="133">
        <f>ROUND(I136*H136,2)</f>
        <v>0</v>
      </c>
      <c r="K136" s="134"/>
      <c r="L136" s="30"/>
      <c r="M136" s="135" t="s">
        <v>1</v>
      </c>
      <c r="N136" s="136" t="s">
        <v>38</v>
      </c>
      <c r="P136" s="137">
        <f>O136*H136</f>
        <v>0</v>
      </c>
      <c r="Q136" s="137">
        <v>0.115</v>
      </c>
      <c r="R136" s="137">
        <f>Q136*H136</f>
        <v>38.18</v>
      </c>
      <c r="S136" s="137">
        <v>0</v>
      </c>
      <c r="T136" s="138">
        <f>S136*H136</f>
        <v>0</v>
      </c>
      <c r="AR136" s="139" t="s">
        <v>119</v>
      </c>
      <c r="AT136" s="139" t="s">
        <v>115</v>
      </c>
      <c r="AU136" s="139" t="s">
        <v>83</v>
      </c>
      <c r="AY136" s="15" t="s">
        <v>113</v>
      </c>
      <c r="BE136" s="140">
        <f>IF(N136="základní",J136,0)</f>
        <v>0</v>
      </c>
      <c r="BF136" s="140">
        <f>IF(N136="snížená",J136,0)</f>
        <v>0</v>
      </c>
      <c r="BG136" s="140">
        <f>IF(N136="zákl. přenesená",J136,0)</f>
        <v>0</v>
      </c>
      <c r="BH136" s="140">
        <f>IF(N136="sníž. přenesená",J136,0)</f>
        <v>0</v>
      </c>
      <c r="BI136" s="140">
        <f>IF(N136="nulová",J136,0)</f>
        <v>0</v>
      </c>
      <c r="BJ136" s="15" t="s">
        <v>81</v>
      </c>
      <c r="BK136" s="140">
        <f>ROUND(I136*H136,2)</f>
        <v>0</v>
      </c>
      <c r="BL136" s="15" t="s">
        <v>119</v>
      </c>
      <c r="BM136" s="139" t="s">
        <v>152</v>
      </c>
    </row>
    <row r="137" spans="2:65" s="13" customFormat="1" ht="11.25">
      <c r="B137" s="160"/>
      <c r="D137" s="142" t="s">
        <v>121</v>
      </c>
      <c r="E137" s="161" t="s">
        <v>1</v>
      </c>
      <c r="F137" s="162" t="s">
        <v>153</v>
      </c>
      <c r="H137" s="161" t="s">
        <v>1</v>
      </c>
      <c r="I137" s="163"/>
      <c r="L137" s="160"/>
      <c r="M137" s="164"/>
      <c r="T137" s="165"/>
      <c r="AT137" s="161" t="s">
        <v>121</v>
      </c>
      <c r="AU137" s="161" t="s">
        <v>83</v>
      </c>
      <c r="AV137" s="13" t="s">
        <v>81</v>
      </c>
      <c r="AW137" s="13" t="s">
        <v>30</v>
      </c>
      <c r="AX137" s="13" t="s">
        <v>73</v>
      </c>
      <c r="AY137" s="161" t="s">
        <v>113</v>
      </c>
    </row>
    <row r="138" spans="2:65" s="12" customFormat="1" ht="11.25">
      <c r="B138" s="141"/>
      <c r="D138" s="142" t="s">
        <v>121</v>
      </c>
      <c r="E138" s="143" t="s">
        <v>1</v>
      </c>
      <c r="F138" s="144" t="s">
        <v>154</v>
      </c>
      <c r="H138" s="145">
        <v>332</v>
      </c>
      <c r="I138" s="146"/>
      <c r="L138" s="141"/>
      <c r="M138" s="147"/>
      <c r="T138" s="148"/>
      <c r="AT138" s="143" t="s">
        <v>121</v>
      </c>
      <c r="AU138" s="143" t="s">
        <v>83</v>
      </c>
      <c r="AV138" s="12" t="s">
        <v>83</v>
      </c>
      <c r="AW138" s="12" t="s">
        <v>30</v>
      </c>
      <c r="AX138" s="12" t="s">
        <v>81</v>
      </c>
      <c r="AY138" s="143" t="s">
        <v>113</v>
      </c>
    </row>
    <row r="139" spans="2:65" s="1" customFormat="1" ht="37.9" customHeight="1">
      <c r="B139" s="30"/>
      <c r="C139" s="127" t="s">
        <v>135</v>
      </c>
      <c r="D139" s="127" t="s">
        <v>115</v>
      </c>
      <c r="E139" s="128" t="s">
        <v>155</v>
      </c>
      <c r="F139" s="129" t="s">
        <v>156</v>
      </c>
      <c r="G139" s="130" t="s">
        <v>118</v>
      </c>
      <c r="H139" s="131">
        <v>332</v>
      </c>
      <c r="I139" s="132"/>
      <c r="J139" s="133">
        <f>ROUND(I139*H139,2)</f>
        <v>0</v>
      </c>
      <c r="K139" s="134"/>
      <c r="L139" s="30"/>
      <c r="M139" s="135" t="s">
        <v>1</v>
      </c>
      <c r="N139" s="136" t="s">
        <v>38</v>
      </c>
      <c r="P139" s="137">
        <f>O139*H139</f>
        <v>0</v>
      </c>
      <c r="Q139" s="137">
        <v>0.04</v>
      </c>
      <c r="R139" s="137">
        <f>Q139*H139</f>
        <v>13.280000000000001</v>
      </c>
      <c r="S139" s="137">
        <v>0</v>
      </c>
      <c r="T139" s="138">
        <f>S139*H139</f>
        <v>0</v>
      </c>
      <c r="AR139" s="139" t="s">
        <v>119</v>
      </c>
      <c r="AT139" s="139" t="s">
        <v>115</v>
      </c>
      <c r="AU139" s="139" t="s">
        <v>83</v>
      </c>
      <c r="AY139" s="15" t="s">
        <v>113</v>
      </c>
      <c r="BE139" s="140">
        <f>IF(N139="základní",J139,0)</f>
        <v>0</v>
      </c>
      <c r="BF139" s="140">
        <f>IF(N139="snížená",J139,0)</f>
        <v>0</v>
      </c>
      <c r="BG139" s="140">
        <f>IF(N139="zákl. přenesená",J139,0)</f>
        <v>0</v>
      </c>
      <c r="BH139" s="140">
        <f>IF(N139="sníž. přenesená",J139,0)</f>
        <v>0</v>
      </c>
      <c r="BI139" s="140">
        <f>IF(N139="nulová",J139,0)</f>
        <v>0</v>
      </c>
      <c r="BJ139" s="15" t="s">
        <v>81</v>
      </c>
      <c r="BK139" s="140">
        <f>ROUND(I139*H139,2)</f>
        <v>0</v>
      </c>
      <c r="BL139" s="15" t="s">
        <v>119</v>
      </c>
      <c r="BM139" s="139" t="s">
        <v>157</v>
      </c>
    </row>
    <row r="140" spans="2:65" s="13" customFormat="1" ht="11.25">
      <c r="B140" s="160"/>
      <c r="D140" s="142" t="s">
        <v>121</v>
      </c>
      <c r="E140" s="161" t="s">
        <v>1</v>
      </c>
      <c r="F140" s="162" t="s">
        <v>153</v>
      </c>
      <c r="H140" s="161" t="s">
        <v>1</v>
      </c>
      <c r="I140" s="163"/>
      <c r="L140" s="160"/>
      <c r="M140" s="164"/>
      <c r="T140" s="165"/>
      <c r="AT140" s="161" t="s">
        <v>121</v>
      </c>
      <c r="AU140" s="161" t="s">
        <v>83</v>
      </c>
      <c r="AV140" s="13" t="s">
        <v>81</v>
      </c>
      <c r="AW140" s="13" t="s">
        <v>30</v>
      </c>
      <c r="AX140" s="13" t="s">
        <v>73</v>
      </c>
      <c r="AY140" s="161" t="s">
        <v>113</v>
      </c>
    </row>
    <row r="141" spans="2:65" s="12" customFormat="1" ht="11.25">
      <c r="B141" s="141"/>
      <c r="D141" s="142" t="s">
        <v>121</v>
      </c>
      <c r="E141" s="143" t="s">
        <v>1</v>
      </c>
      <c r="F141" s="144" t="s">
        <v>154</v>
      </c>
      <c r="H141" s="145">
        <v>332</v>
      </c>
      <c r="I141" s="146"/>
      <c r="L141" s="141"/>
      <c r="M141" s="147"/>
      <c r="T141" s="148"/>
      <c r="AT141" s="143" t="s">
        <v>121</v>
      </c>
      <c r="AU141" s="143" t="s">
        <v>83</v>
      </c>
      <c r="AV141" s="12" t="s">
        <v>83</v>
      </c>
      <c r="AW141" s="12" t="s">
        <v>30</v>
      </c>
      <c r="AX141" s="12" t="s">
        <v>81</v>
      </c>
      <c r="AY141" s="143" t="s">
        <v>113</v>
      </c>
    </row>
    <row r="142" spans="2:65" s="1" customFormat="1" ht="24.2" customHeight="1">
      <c r="B142" s="30"/>
      <c r="C142" s="149" t="s">
        <v>158</v>
      </c>
      <c r="D142" s="149" t="s">
        <v>131</v>
      </c>
      <c r="E142" s="150" t="s">
        <v>159</v>
      </c>
      <c r="F142" s="151" t="s">
        <v>160</v>
      </c>
      <c r="G142" s="152" t="s">
        <v>118</v>
      </c>
      <c r="H142" s="153">
        <v>335.32</v>
      </c>
      <c r="I142" s="154"/>
      <c r="J142" s="155">
        <f>ROUND(I142*H142,2)</f>
        <v>0</v>
      </c>
      <c r="K142" s="156"/>
      <c r="L142" s="157"/>
      <c r="M142" s="158" t="s">
        <v>1</v>
      </c>
      <c r="N142" s="159" t="s">
        <v>38</v>
      </c>
      <c r="P142" s="137">
        <f>O142*H142</f>
        <v>0</v>
      </c>
      <c r="Q142" s="137">
        <v>1.0800000000000001E-2</v>
      </c>
      <c r="R142" s="137">
        <f>Q142*H142</f>
        <v>3.6214560000000002</v>
      </c>
      <c r="S142" s="137">
        <v>0</v>
      </c>
      <c r="T142" s="138">
        <f>S142*H142</f>
        <v>0</v>
      </c>
      <c r="AR142" s="139" t="s">
        <v>135</v>
      </c>
      <c r="AT142" s="139" t="s">
        <v>131</v>
      </c>
      <c r="AU142" s="139" t="s">
        <v>83</v>
      </c>
      <c r="AY142" s="15" t="s">
        <v>113</v>
      </c>
      <c r="BE142" s="140">
        <f>IF(N142="základní",J142,0)</f>
        <v>0</v>
      </c>
      <c r="BF142" s="140">
        <f>IF(N142="snížená",J142,0)</f>
        <v>0</v>
      </c>
      <c r="BG142" s="140">
        <f>IF(N142="zákl. přenesená",J142,0)</f>
        <v>0</v>
      </c>
      <c r="BH142" s="140">
        <f>IF(N142="sníž. přenesená",J142,0)</f>
        <v>0</v>
      </c>
      <c r="BI142" s="140">
        <f>IF(N142="nulová",J142,0)</f>
        <v>0</v>
      </c>
      <c r="BJ142" s="15" t="s">
        <v>81</v>
      </c>
      <c r="BK142" s="140">
        <f>ROUND(I142*H142,2)</f>
        <v>0</v>
      </c>
      <c r="BL142" s="15" t="s">
        <v>119</v>
      </c>
      <c r="BM142" s="139" t="s">
        <v>161</v>
      </c>
    </row>
    <row r="143" spans="2:65" s="12" customFormat="1" ht="11.25">
      <c r="B143" s="141"/>
      <c r="D143" s="142" t="s">
        <v>121</v>
      </c>
      <c r="F143" s="144" t="s">
        <v>162</v>
      </c>
      <c r="H143" s="145">
        <v>335.32</v>
      </c>
      <c r="I143" s="146"/>
      <c r="L143" s="141"/>
      <c r="M143" s="147"/>
      <c r="T143" s="148"/>
      <c r="AT143" s="143" t="s">
        <v>121</v>
      </c>
      <c r="AU143" s="143" t="s">
        <v>83</v>
      </c>
      <c r="AV143" s="12" t="s">
        <v>83</v>
      </c>
      <c r="AW143" s="12" t="s">
        <v>4</v>
      </c>
      <c r="AX143" s="12" t="s">
        <v>81</v>
      </c>
      <c r="AY143" s="143" t="s">
        <v>113</v>
      </c>
    </row>
    <row r="144" spans="2:65" s="1" customFormat="1" ht="24.2" customHeight="1">
      <c r="B144" s="30"/>
      <c r="C144" s="127" t="s">
        <v>163</v>
      </c>
      <c r="D144" s="127" t="s">
        <v>115</v>
      </c>
      <c r="E144" s="128" t="s">
        <v>164</v>
      </c>
      <c r="F144" s="129" t="s">
        <v>165</v>
      </c>
      <c r="G144" s="130" t="s">
        <v>118</v>
      </c>
      <c r="H144" s="131">
        <v>332</v>
      </c>
      <c r="I144" s="132"/>
      <c r="J144" s="133">
        <f>ROUND(I144*H144,2)</f>
        <v>0</v>
      </c>
      <c r="K144" s="134"/>
      <c r="L144" s="30"/>
      <c r="M144" s="135" t="s">
        <v>1</v>
      </c>
      <c r="N144" s="136" t="s">
        <v>38</v>
      </c>
      <c r="P144" s="137">
        <f>O144*H144</f>
        <v>0</v>
      </c>
      <c r="Q144" s="137">
        <v>9.0620000000000006E-2</v>
      </c>
      <c r="R144" s="137">
        <f>Q144*H144</f>
        <v>30.085840000000001</v>
      </c>
      <c r="S144" s="137">
        <v>0</v>
      </c>
      <c r="T144" s="138">
        <f>S144*H144</f>
        <v>0</v>
      </c>
      <c r="AR144" s="139" t="s">
        <v>119</v>
      </c>
      <c r="AT144" s="139" t="s">
        <v>115</v>
      </c>
      <c r="AU144" s="139" t="s">
        <v>83</v>
      </c>
      <c r="AY144" s="15" t="s">
        <v>113</v>
      </c>
      <c r="BE144" s="140">
        <f>IF(N144="základní",J144,0)</f>
        <v>0</v>
      </c>
      <c r="BF144" s="140">
        <f>IF(N144="snížená",J144,0)</f>
        <v>0</v>
      </c>
      <c r="BG144" s="140">
        <f>IF(N144="zákl. přenesená",J144,0)</f>
        <v>0</v>
      </c>
      <c r="BH144" s="140">
        <f>IF(N144="sníž. přenesená",J144,0)</f>
        <v>0</v>
      </c>
      <c r="BI144" s="140">
        <f>IF(N144="nulová",J144,0)</f>
        <v>0</v>
      </c>
      <c r="BJ144" s="15" t="s">
        <v>81</v>
      </c>
      <c r="BK144" s="140">
        <f>ROUND(I144*H144,2)</f>
        <v>0</v>
      </c>
      <c r="BL144" s="15" t="s">
        <v>119</v>
      </c>
      <c r="BM144" s="139" t="s">
        <v>166</v>
      </c>
    </row>
    <row r="145" spans="2:65" s="13" customFormat="1" ht="11.25">
      <c r="B145" s="160"/>
      <c r="D145" s="142" t="s">
        <v>121</v>
      </c>
      <c r="E145" s="161" t="s">
        <v>1</v>
      </c>
      <c r="F145" s="162" t="s">
        <v>167</v>
      </c>
      <c r="H145" s="161" t="s">
        <v>1</v>
      </c>
      <c r="I145" s="163"/>
      <c r="L145" s="160"/>
      <c r="M145" s="164"/>
      <c r="T145" s="165"/>
      <c r="AT145" s="161" t="s">
        <v>121</v>
      </c>
      <c r="AU145" s="161" t="s">
        <v>83</v>
      </c>
      <c r="AV145" s="13" t="s">
        <v>81</v>
      </c>
      <c r="AW145" s="13" t="s">
        <v>30</v>
      </c>
      <c r="AX145" s="13" t="s">
        <v>73</v>
      </c>
      <c r="AY145" s="161" t="s">
        <v>113</v>
      </c>
    </row>
    <row r="146" spans="2:65" s="12" customFormat="1" ht="11.25">
      <c r="B146" s="141"/>
      <c r="D146" s="142" t="s">
        <v>121</v>
      </c>
      <c r="E146" s="143" t="s">
        <v>1</v>
      </c>
      <c r="F146" s="144" t="s">
        <v>168</v>
      </c>
      <c r="H146" s="145">
        <v>332</v>
      </c>
      <c r="I146" s="146"/>
      <c r="L146" s="141"/>
      <c r="M146" s="147"/>
      <c r="T146" s="148"/>
      <c r="AT146" s="143" t="s">
        <v>121</v>
      </c>
      <c r="AU146" s="143" t="s">
        <v>83</v>
      </c>
      <c r="AV146" s="12" t="s">
        <v>83</v>
      </c>
      <c r="AW146" s="12" t="s">
        <v>30</v>
      </c>
      <c r="AX146" s="12" t="s">
        <v>81</v>
      </c>
      <c r="AY146" s="143" t="s">
        <v>113</v>
      </c>
    </row>
    <row r="147" spans="2:65" s="1" customFormat="1" ht="24.2" customHeight="1">
      <c r="B147" s="30"/>
      <c r="C147" s="149" t="s">
        <v>169</v>
      </c>
      <c r="D147" s="149" t="s">
        <v>131</v>
      </c>
      <c r="E147" s="150" t="s">
        <v>170</v>
      </c>
      <c r="F147" s="151" t="s">
        <v>171</v>
      </c>
      <c r="G147" s="152" t="s">
        <v>118</v>
      </c>
      <c r="H147" s="153">
        <v>335.32</v>
      </c>
      <c r="I147" s="154"/>
      <c r="J147" s="155">
        <f>ROUND(I147*H147,2)</f>
        <v>0</v>
      </c>
      <c r="K147" s="156"/>
      <c r="L147" s="157"/>
      <c r="M147" s="158" t="s">
        <v>1</v>
      </c>
      <c r="N147" s="159" t="s">
        <v>38</v>
      </c>
      <c r="P147" s="137">
        <f>O147*H147</f>
        <v>0</v>
      </c>
      <c r="Q147" s="137">
        <v>0.152</v>
      </c>
      <c r="R147" s="137">
        <f>Q147*H147</f>
        <v>50.968640000000001</v>
      </c>
      <c r="S147" s="137">
        <v>0</v>
      </c>
      <c r="T147" s="138">
        <f>S147*H147</f>
        <v>0</v>
      </c>
      <c r="AR147" s="139" t="s">
        <v>135</v>
      </c>
      <c r="AT147" s="139" t="s">
        <v>131</v>
      </c>
      <c r="AU147" s="139" t="s">
        <v>83</v>
      </c>
      <c r="AY147" s="15" t="s">
        <v>113</v>
      </c>
      <c r="BE147" s="140">
        <f>IF(N147="základní",J147,0)</f>
        <v>0</v>
      </c>
      <c r="BF147" s="140">
        <f>IF(N147="snížená",J147,0)</f>
        <v>0</v>
      </c>
      <c r="BG147" s="140">
        <f>IF(N147="zákl. přenesená",J147,0)</f>
        <v>0</v>
      </c>
      <c r="BH147" s="140">
        <f>IF(N147="sníž. přenesená",J147,0)</f>
        <v>0</v>
      </c>
      <c r="BI147" s="140">
        <f>IF(N147="nulová",J147,0)</f>
        <v>0</v>
      </c>
      <c r="BJ147" s="15" t="s">
        <v>81</v>
      </c>
      <c r="BK147" s="140">
        <f>ROUND(I147*H147,2)</f>
        <v>0</v>
      </c>
      <c r="BL147" s="15" t="s">
        <v>119</v>
      </c>
      <c r="BM147" s="139" t="s">
        <v>172</v>
      </c>
    </row>
    <row r="148" spans="2:65" s="1" customFormat="1" ht="19.5">
      <c r="B148" s="30"/>
      <c r="D148" s="142" t="s">
        <v>173</v>
      </c>
      <c r="F148" s="166" t="s">
        <v>174</v>
      </c>
      <c r="I148" s="167"/>
      <c r="L148" s="30"/>
      <c r="M148" s="168"/>
      <c r="T148" s="54"/>
      <c r="AT148" s="15" t="s">
        <v>173</v>
      </c>
      <c r="AU148" s="15" t="s">
        <v>83</v>
      </c>
    </row>
    <row r="149" spans="2:65" s="12" customFormat="1" ht="11.25">
      <c r="B149" s="141"/>
      <c r="D149" s="142" t="s">
        <v>121</v>
      </c>
      <c r="F149" s="144" t="s">
        <v>162</v>
      </c>
      <c r="H149" s="145">
        <v>335.32</v>
      </c>
      <c r="I149" s="146"/>
      <c r="L149" s="141"/>
      <c r="M149" s="147"/>
      <c r="T149" s="148"/>
      <c r="AT149" s="143" t="s">
        <v>121</v>
      </c>
      <c r="AU149" s="143" t="s">
        <v>83</v>
      </c>
      <c r="AV149" s="12" t="s">
        <v>83</v>
      </c>
      <c r="AW149" s="12" t="s">
        <v>4</v>
      </c>
      <c r="AX149" s="12" t="s">
        <v>81</v>
      </c>
      <c r="AY149" s="143" t="s">
        <v>113</v>
      </c>
    </row>
    <row r="150" spans="2:65" s="11" customFormat="1" ht="22.9" customHeight="1">
      <c r="B150" s="115"/>
      <c r="D150" s="116" t="s">
        <v>72</v>
      </c>
      <c r="E150" s="125" t="s">
        <v>158</v>
      </c>
      <c r="F150" s="125" t="s">
        <v>175</v>
      </c>
      <c r="I150" s="118"/>
      <c r="J150" s="126">
        <f>BK150</f>
        <v>0</v>
      </c>
      <c r="L150" s="115"/>
      <c r="M150" s="120"/>
      <c r="P150" s="121">
        <f>SUM(P151:P156)</f>
        <v>0</v>
      </c>
      <c r="R150" s="121">
        <f>SUM(R151:R156)</f>
        <v>48.8243808</v>
      </c>
      <c r="T150" s="122">
        <f>SUM(T151:T156)</f>
        <v>0</v>
      </c>
      <c r="AR150" s="116" t="s">
        <v>81</v>
      </c>
      <c r="AT150" s="123" t="s">
        <v>72</v>
      </c>
      <c r="AU150" s="123" t="s">
        <v>81</v>
      </c>
      <c r="AY150" s="116" t="s">
        <v>113</v>
      </c>
      <c r="BK150" s="124">
        <f>SUM(BK151:BK156)</f>
        <v>0</v>
      </c>
    </row>
    <row r="151" spans="2:65" s="1" customFormat="1" ht="33" customHeight="1">
      <c r="B151" s="30"/>
      <c r="C151" s="127" t="s">
        <v>8</v>
      </c>
      <c r="D151" s="127" t="s">
        <v>115</v>
      </c>
      <c r="E151" s="128" t="s">
        <v>176</v>
      </c>
      <c r="F151" s="129" t="s">
        <v>177</v>
      </c>
      <c r="G151" s="130" t="s">
        <v>178</v>
      </c>
      <c r="H151" s="131">
        <v>117</v>
      </c>
      <c r="I151" s="132"/>
      <c r="J151" s="133">
        <f>ROUND(I151*H151,2)</f>
        <v>0</v>
      </c>
      <c r="K151" s="134"/>
      <c r="L151" s="30"/>
      <c r="M151" s="135" t="s">
        <v>1</v>
      </c>
      <c r="N151" s="136" t="s">
        <v>38</v>
      </c>
      <c r="P151" s="137">
        <f>O151*H151</f>
        <v>0</v>
      </c>
      <c r="Q151" s="137">
        <v>0.18292</v>
      </c>
      <c r="R151" s="137">
        <f>Q151*H151</f>
        <v>21.40164</v>
      </c>
      <c r="S151" s="137">
        <v>0</v>
      </c>
      <c r="T151" s="138">
        <f>S151*H151</f>
        <v>0</v>
      </c>
      <c r="AR151" s="139" t="s">
        <v>119</v>
      </c>
      <c r="AT151" s="139" t="s">
        <v>115</v>
      </c>
      <c r="AU151" s="139" t="s">
        <v>83</v>
      </c>
      <c r="AY151" s="15" t="s">
        <v>113</v>
      </c>
      <c r="BE151" s="140">
        <f>IF(N151="základní",J151,0)</f>
        <v>0</v>
      </c>
      <c r="BF151" s="140">
        <f>IF(N151="snížená",J151,0)</f>
        <v>0</v>
      </c>
      <c r="BG151" s="140">
        <f>IF(N151="zákl. přenesená",J151,0)</f>
        <v>0</v>
      </c>
      <c r="BH151" s="140">
        <f>IF(N151="sníž. přenesená",J151,0)</f>
        <v>0</v>
      </c>
      <c r="BI151" s="140">
        <f>IF(N151="nulová",J151,0)</f>
        <v>0</v>
      </c>
      <c r="BJ151" s="15" t="s">
        <v>81</v>
      </c>
      <c r="BK151" s="140">
        <f>ROUND(I151*H151,2)</f>
        <v>0</v>
      </c>
      <c r="BL151" s="15" t="s">
        <v>119</v>
      </c>
      <c r="BM151" s="139" t="s">
        <v>179</v>
      </c>
    </row>
    <row r="152" spans="2:65" s="1" customFormat="1" ht="16.5" customHeight="1">
      <c r="B152" s="30"/>
      <c r="C152" s="149" t="s">
        <v>180</v>
      </c>
      <c r="D152" s="149" t="s">
        <v>131</v>
      </c>
      <c r="E152" s="150" t="s">
        <v>181</v>
      </c>
      <c r="F152" s="151" t="s">
        <v>182</v>
      </c>
      <c r="G152" s="152" t="s">
        <v>178</v>
      </c>
      <c r="H152" s="153">
        <v>119.34</v>
      </c>
      <c r="I152" s="154"/>
      <c r="J152" s="155">
        <f>ROUND(I152*H152,2)</f>
        <v>0</v>
      </c>
      <c r="K152" s="156"/>
      <c r="L152" s="157"/>
      <c r="M152" s="158" t="s">
        <v>1</v>
      </c>
      <c r="N152" s="159" t="s">
        <v>38</v>
      </c>
      <c r="P152" s="137">
        <f>O152*H152</f>
        <v>0</v>
      </c>
      <c r="Q152" s="137">
        <v>3.5999999999999997E-2</v>
      </c>
      <c r="R152" s="137">
        <f>Q152*H152</f>
        <v>4.2962400000000001</v>
      </c>
      <c r="S152" s="137">
        <v>0</v>
      </c>
      <c r="T152" s="138">
        <f>S152*H152</f>
        <v>0</v>
      </c>
      <c r="AR152" s="139" t="s">
        <v>135</v>
      </c>
      <c r="AT152" s="139" t="s">
        <v>131</v>
      </c>
      <c r="AU152" s="139" t="s">
        <v>83</v>
      </c>
      <c r="AY152" s="15" t="s">
        <v>113</v>
      </c>
      <c r="BE152" s="140">
        <f>IF(N152="základní",J152,0)</f>
        <v>0</v>
      </c>
      <c r="BF152" s="140">
        <f>IF(N152="snížená",J152,0)</f>
        <v>0</v>
      </c>
      <c r="BG152" s="140">
        <f>IF(N152="zákl. přenesená",J152,0)</f>
        <v>0</v>
      </c>
      <c r="BH152" s="140">
        <f>IF(N152="sníž. přenesená",J152,0)</f>
        <v>0</v>
      </c>
      <c r="BI152" s="140">
        <f>IF(N152="nulová",J152,0)</f>
        <v>0</v>
      </c>
      <c r="BJ152" s="15" t="s">
        <v>81</v>
      </c>
      <c r="BK152" s="140">
        <f>ROUND(I152*H152,2)</f>
        <v>0</v>
      </c>
      <c r="BL152" s="15" t="s">
        <v>119</v>
      </c>
      <c r="BM152" s="139" t="s">
        <v>183</v>
      </c>
    </row>
    <row r="153" spans="2:65" s="12" customFormat="1" ht="11.25">
      <c r="B153" s="141"/>
      <c r="D153" s="142" t="s">
        <v>121</v>
      </c>
      <c r="F153" s="144" t="s">
        <v>184</v>
      </c>
      <c r="H153" s="145">
        <v>119.34</v>
      </c>
      <c r="I153" s="146"/>
      <c r="L153" s="141"/>
      <c r="M153" s="147"/>
      <c r="T153" s="148"/>
      <c r="AT153" s="143" t="s">
        <v>121</v>
      </c>
      <c r="AU153" s="143" t="s">
        <v>83</v>
      </c>
      <c r="AV153" s="12" t="s">
        <v>83</v>
      </c>
      <c r="AW153" s="12" t="s">
        <v>4</v>
      </c>
      <c r="AX153" s="12" t="s">
        <v>81</v>
      </c>
      <c r="AY153" s="143" t="s">
        <v>113</v>
      </c>
    </row>
    <row r="154" spans="2:65" s="1" customFormat="1" ht="33" customHeight="1">
      <c r="B154" s="30"/>
      <c r="C154" s="127" t="s">
        <v>185</v>
      </c>
      <c r="D154" s="127" t="s">
        <v>115</v>
      </c>
      <c r="E154" s="128" t="s">
        <v>186</v>
      </c>
      <c r="F154" s="129" t="s">
        <v>187</v>
      </c>
      <c r="G154" s="130" t="s">
        <v>178</v>
      </c>
      <c r="H154" s="131">
        <v>117</v>
      </c>
      <c r="I154" s="132"/>
      <c r="J154" s="133">
        <f>ROUND(I154*H154,2)</f>
        <v>0</v>
      </c>
      <c r="K154" s="134"/>
      <c r="L154" s="30"/>
      <c r="M154" s="135" t="s">
        <v>1</v>
      </c>
      <c r="N154" s="136" t="s">
        <v>38</v>
      </c>
      <c r="P154" s="137">
        <f>O154*H154</f>
        <v>0</v>
      </c>
      <c r="Q154" s="137">
        <v>0.14041999999999999</v>
      </c>
      <c r="R154" s="137">
        <f>Q154*H154</f>
        <v>16.42914</v>
      </c>
      <c r="S154" s="137">
        <v>0</v>
      </c>
      <c r="T154" s="138">
        <f>S154*H154</f>
        <v>0</v>
      </c>
      <c r="AR154" s="139" t="s">
        <v>119</v>
      </c>
      <c r="AT154" s="139" t="s">
        <v>115</v>
      </c>
      <c r="AU154" s="139" t="s">
        <v>83</v>
      </c>
      <c r="AY154" s="15" t="s">
        <v>113</v>
      </c>
      <c r="BE154" s="140">
        <f>IF(N154="základní",J154,0)</f>
        <v>0</v>
      </c>
      <c r="BF154" s="140">
        <f>IF(N154="snížená",J154,0)</f>
        <v>0</v>
      </c>
      <c r="BG154" s="140">
        <f>IF(N154="zákl. přenesená",J154,0)</f>
        <v>0</v>
      </c>
      <c r="BH154" s="140">
        <f>IF(N154="sníž. přenesená",J154,0)</f>
        <v>0</v>
      </c>
      <c r="BI154" s="140">
        <f>IF(N154="nulová",J154,0)</f>
        <v>0</v>
      </c>
      <c r="BJ154" s="15" t="s">
        <v>81</v>
      </c>
      <c r="BK154" s="140">
        <f>ROUND(I154*H154,2)</f>
        <v>0</v>
      </c>
      <c r="BL154" s="15" t="s">
        <v>119</v>
      </c>
      <c r="BM154" s="139" t="s">
        <v>188</v>
      </c>
    </row>
    <row r="155" spans="2:65" s="1" customFormat="1" ht="16.5" customHeight="1">
      <c r="B155" s="30"/>
      <c r="C155" s="149" t="s">
        <v>189</v>
      </c>
      <c r="D155" s="149" t="s">
        <v>131</v>
      </c>
      <c r="E155" s="150" t="s">
        <v>190</v>
      </c>
      <c r="F155" s="151" t="s">
        <v>191</v>
      </c>
      <c r="G155" s="152" t="s">
        <v>178</v>
      </c>
      <c r="H155" s="153">
        <v>119.34</v>
      </c>
      <c r="I155" s="154"/>
      <c r="J155" s="155">
        <f>ROUND(I155*H155,2)</f>
        <v>0</v>
      </c>
      <c r="K155" s="156"/>
      <c r="L155" s="157"/>
      <c r="M155" s="158" t="s">
        <v>1</v>
      </c>
      <c r="N155" s="159" t="s">
        <v>38</v>
      </c>
      <c r="P155" s="137">
        <f>O155*H155</f>
        <v>0</v>
      </c>
      <c r="Q155" s="137">
        <v>5.6120000000000003E-2</v>
      </c>
      <c r="R155" s="137">
        <f>Q155*H155</f>
        <v>6.6973608000000002</v>
      </c>
      <c r="S155" s="137">
        <v>0</v>
      </c>
      <c r="T155" s="138">
        <f>S155*H155</f>
        <v>0</v>
      </c>
      <c r="AR155" s="139" t="s">
        <v>135</v>
      </c>
      <c r="AT155" s="139" t="s">
        <v>131</v>
      </c>
      <c r="AU155" s="139" t="s">
        <v>83</v>
      </c>
      <c r="AY155" s="15" t="s">
        <v>113</v>
      </c>
      <c r="BE155" s="140">
        <f>IF(N155="základní",J155,0)</f>
        <v>0</v>
      </c>
      <c r="BF155" s="140">
        <f>IF(N155="snížená",J155,0)</f>
        <v>0</v>
      </c>
      <c r="BG155" s="140">
        <f>IF(N155="zákl. přenesená",J155,0)</f>
        <v>0</v>
      </c>
      <c r="BH155" s="140">
        <f>IF(N155="sníž. přenesená",J155,0)</f>
        <v>0</v>
      </c>
      <c r="BI155" s="140">
        <f>IF(N155="nulová",J155,0)</f>
        <v>0</v>
      </c>
      <c r="BJ155" s="15" t="s">
        <v>81</v>
      </c>
      <c r="BK155" s="140">
        <f>ROUND(I155*H155,2)</f>
        <v>0</v>
      </c>
      <c r="BL155" s="15" t="s">
        <v>119</v>
      </c>
      <c r="BM155" s="139" t="s">
        <v>192</v>
      </c>
    </row>
    <row r="156" spans="2:65" s="12" customFormat="1" ht="11.25">
      <c r="B156" s="141"/>
      <c r="D156" s="142" t="s">
        <v>121</v>
      </c>
      <c r="F156" s="144" t="s">
        <v>184</v>
      </c>
      <c r="H156" s="145">
        <v>119.34</v>
      </c>
      <c r="I156" s="146"/>
      <c r="L156" s="141"/>
      <c r="M156" s="147"/>
      <c r="T156" s="148"/>
      <c r="AT156" s="143" t="s">
        <v>121</v>
      </c>
      <c r="AU156" s="143" t="s">
        <v>83</v>
      </c>
      <c r="AV156" s="12" t="s">
        <v>83</v>
      </c>
      <c r="AW156" s="12" t="s">
        <v>4</v>
      </c>
      <c r="AX156" s="12" t="s">
        <v>81</v>
      </c>
      <c r="AY156" s="143" t="s">
        <v>113</v>
      </c>
    </row>
    <row r="157" spans="2:65" s="11" customFormat="1" ht="22.9" customHeight="1">
      <c r="B157" s="115"/>
      <c r="D157" s="116" t="s">
        <v>72</v>
      </c>
      <c r="E157" s="125" t="s">
        <v>193</v>
      </c>
      <c r="F157" s="125" t="s">
        <v>194</v>
      </c>
      <c r="I157" s="118"/>
      <c r="J157" s="126">
        <f>BK157</f>
        <v>0</v>
      </c>
      <c r="L157" s="115"/>
      <c r="M157" s="120"/>
      <c r="P157" s="121">
        <f>SUM(P158:P161)</f>
        <v>0</v>
      </c>
      <c r="R157" s="121">
        <f>SUM(R158:R161)</f>
        <v>0</v>
      </c>
      <c r="T157" s="122">
        <f>SUM(T158:T161)</f>
        <v>0</v>
      </c>
      <c r="AR157" s="116" t="s">
        <v>81</v>
      </c>
      <c r="AT157" s="123" t="s">
        <v>72</v>
      </c>
      <c r="AU157" s="123" t="s">
        <v>81</v>
      </c>
      <c r="AY157" s="116" t="s">
        <v>113</v>
      </c>
      <c r="BK157" s="124">
        <f>SUM(BK158:BK161)</f>
        <v>0</v>
      </c>
    </row>
    <row r="158" spans="2:65" s="1" customFormat="1" ht="21.75" customHeight="1">
      <c r="B158" s="30"/>
      <c r="C158" s="127" t="s">
        <v>195</v>
      </c>
      <c r="D158" s="127" t="s">
        <v>115</v>
      </c>
      <c r="E158" s="128" t="s">
        <v>196</v>
      </c>
      <c r="F158" s="129" t="s">
        <v>197</v>
      </c>
      <c r="G158" s="130" t="s">
        <v>198</v>
      </c>
      <c r="H158" s="131">
        <v>192.56</v>
      </c>
      <c r="I158" s="132"/>
      <c r="J158" s="133">
        <f>ROUND(I158*H158,2)</f>
        <v>0</v>
      </c>
      <c r="K158" s="134"/>
      <c r="L158" s="30"/>
      <c r="M158" s="135" t="s">
        <v>1</v>
      </c>
      <c r="N158" s="136" t="s">
        <v>38</v>
      </c>
      <c r="P158" s="137">
        <f>O158*H158</f>
        <v>0</v>
      </c>
      <c r="Q158" s="137">
        <v>0</v>
      </c>
      <c r="R158" s="137">
        <f>Q158*H158</f>
        <v>0</v>
      </c>
      <c r="S158" s="137">
        <v>0</v>
      </c>
      <c r="T158" s="138">
        <f>S158*H158</f>
        <v>0</v>
      </c>
      <c r="AR158" s="139" t="s">
        <v>119</v>
      </c>
      <c r="AT158" s="139" t="s">
        <v>115</v>
      </c>
      <c r="AU158" s="139" t="s">
        <v>83</v>
      </c>
      <c r="AY158" s="15" t="s">
        <v>113</v>
      </c>
      <c r="BE158" s="140">
        <f>IF(N158="základní",J158,0)</f>
        <v>0</v>
      </c>
      <c r="BF158" s="140">
        <f>IF(N158="snížená",J158,0)</f>
        <v>0</v>
      </c>
      <c r="BG158" s="140">
        <f>IF(N158="zákl. přenesená",J158,0)</f>
        <v>0</v>
      </c>
      <c r="BH158" s="140">
        <f>IF(N158="sníž. přenesená",J158,0)</f>
        <v>0</v>
      </c>
      <c r="BI158" s="140">
        <f>IF(N158="nulová",J158,0)</f>
        <v>0</v>
      </c>
      <c r="BJ158" s="15" t="s">
        <v>81</v>
      </c>
      <c r="BK158" s="140">
        <f>ROUND(I158*H158,2)</f>
        <v>0</v>
      </c>
      <c r="BL158" s="15" t="s">
        <v>119</v>
      </c>
      <c r="BM158" s="139" t="s">
        <v>199</v>
      </c>
    </row>
    <row r="159" spans="2:65" s="1" customFormat="1" ht="24.2" customHeight="1">
      <c r="B159" s="30"/>
      <c r="C159" s="127" t="s">
        <v>200</v>
      </c>
      <c r="D159" s="127" t="s">
        <v>115</v>
      </c>
      <c r="E159" s="128" t="s">
        <v>201</v>
      </c>
      <c r="F159" s="129" t="s">
        <v>202</v>
      </c>
      <c r="G159" s="130" t="s">
        <v>198</v>
      </c>
      <c r="H159" s="131">
        <v>2888.4</v>
      </c>
      <c r="I159" s="132"/>
      <c r="J159" s="133">
        <f>ROUND(I159*H159,2)</f>
        <v>0</v>
      </c>
      <c r="K159" s="134"/>
      <c r="L159" s="30"/>
      <c r="M159" s="135" t="s">
        <v>1</v>
      </c>
      <c r="N159" s="136" t="s">
        <v>38</v>
      </c>
      <c r="P159" s="137">
        <f>O159*H159</f>
        <v>0</v>
      </c>
      <c r="Q159" s="137">
        <v>0</v>
      </c>
      <c r="R159" s="137">
        <f>Q159*H159</f>
        <v>0</v>
      </c>
      <c r="S159" s="137">
        <v>0</v>
      </c>
      <c r="T159" s="138">
        <f>S159*H159</f>
        <v>0</v>
      </c>
      <c r="AR159" s="139" t="s">
        <v>119</v>
      </c>
      <c r="AT159" s="139" t="s">
        <v>115</v>
      </c>
      <c r="AU159" s="139" t="s">
        <v>83</v>
      </c>
      <c r="AY159" s="15" t="s">
        <v>113</v>
      </c>
      <c r="BE159" s="140">
        <f>IF(N159="základní",J159,0)</f>
        <v>0</v>
      </c>
      <c r="BF159" s="140">
        <f>IF(N159="snížená",J159,0)</f>
        <v>0</v>
      </c>
      <c r="BG159" s="140">
        <f>IF(N159="zákl. přenesená",J159,0)</f>
        <v>0</v>
      </c>
      <c r="BH159" s="140">
        <f>IF(N159="sníž. přenesená",J159,0)</f>
        <v>0</v>
      </c>
      <c r="BI159" s="140">
        <f>IF(N159="nulová",J159,0)</f>
        <v>0</v>
      </c>
      <c r="BJ159" s="15" t="s">
        <v>81</v>
      </c>
      <c r="BK159" s="140">
        <f>ROUND(I159*H159,2)</f>
        <v>0</v>
      </c>
      <c r="BL159" s="15" t="s">
        <v>119</v>
      </c>
      <c r="BM159" s="139" t="s">
        <v>203</v>
      </c>
    </row>
    <row r="160" spans="2:65" s="12" customFormat="1" ht="11.25">
      <c r="B160" s="141"/>
      <c r="D160" s="142" t="s">
        <v>121</v>
      </c>
      <c r="F160" s="144" t="s">
        <v>204</v>
      </c>
      <c r="H160" s="145">
        <v>2888.4</v>
      </c>
      <c r="I160" s="146"/>
      <c r="L160" s="141"/>
      <c r="M160" s="147"/>
      <c r="T160" s="148"/>
      <c r="AT160" s="143" t="s">
        <v>121</v>
      </c>
      <c r="AU160" s="143" t="s">
        <v>83</v>
      </c>
      <c r="AV160" s="12" t="s">
        <v>83</v>
      </c>
      <c r="AW160" s="12" t="s">
        <v>4</v>
      </c>
      <c r="AX160" s="12" t="s">
        <v>81</v>
      </c>
      <c r="AY160" s="143" t="s">
        <v>113</v>
      </c>
    </row>
    <row r="161" spans="2:65" s="1" customFormat="1" ht="44.25" customHeight="1">
      <c r="B161" s="30"/>
      <c r="C161" s="127" t="s">
        <v>205</v>
      </c>
      <c r="D161" s="127" t="s">
        <v>115</v>
      </c>
      <c r="E161" s="128" t="s">
        <v>206</v>
      </c>
      <c r="F161" s="129" t="s">
        <v>207</v>
      </c>
      <c r="G161" s="130" t="s">
        <v>198</v>
      </c>
      <c r="H161" s="131">
        <v>192.56</v>
      </c>
      <c r="I161" s="132"/>
      <c r="J161" s="133">
        <f>ROUND(I161*H161,2)</f>
        <v>0</v>
      </c>
      <c r="K161" s="134"/>
      <c r="L161" s="30"/>
      <c r="M161" s="135" t="s">
        <v>1</v>
      </c>
      <c r="N161" s="136" t="s">
        <v>38</v>
      </c>
      <c r="P161" s="137">
        <f>O161*H161</f>
        <v>0</v>
      </c>
      <c r="Q161" s="137">
        <v>0</v>
      </c>
      <c r="R161" s="137">
        <f>Q161*H161</f>
        <v>0</v>
      </c>
      <c r="S161" s="137">
        <v>0</v>
      </c>
      <c r="T161" s="138">
        <f>S161*H161</f>
        <v>0</v>
      </c>
      <c r="AR161" s="139" t="s">
        <v>119</v>
      </c>
      <c r="AT161" s="139" t="s">
        <v>115</v>
      </c>
      <c r="AU161" s="139" t="s">
        <v>83</v>
      </c>
      <c r="AY161" s="15" t="s">
        <v>113</v>
      </c>
      <c r="BE161" s="140">
        <f>IF(N161="základní",J161,0)</f>
        <v>0</v>
      </c>
      <c r="BF161" s="140">
        <f>IF(N161="snížená",J161,0)</f>
        <v>0</v>
      </c>
      <c r="BG161" s="140">
        <f>IF(N161="zákl. přenesená",J161,0)</f>
        <v>0</v>
      </c>
      <c r="BH161" s="140">
        <f>IF(N161="sníž. přenesená",J161,0)</f>
        <v>0</v>
      </c>
      <c r="BI161" s="140">
        <f>IF(N161="nulová",J161,0)</f>
        <v>0</v>
      </c>
      <c r="BJ161" s="15" t="s">
        <v>81</v>
      </c>
      <c r="BK161" s="140">
        <f>ROUND(I161*H161,2)</f>
        <v>0</v>
      </c>
      <c r="BL161" s="15" t="s">
        <v>119</v>
      </c>
      <c r="BM161" s="139" t="s">
        <v>208</v>
      </c>
    </row>
    <row r="162" spans="2:65" s="11" customFormat="1" ht="22.9" customHeight="1">
      <c r="B162" s="115"/>
      <c r="D162" s="116" t="s">
        <v>72</v>
      </c>
      <c r="E162" s="125" t="s">
        <v>209</v>
      </c>
      <c r="F162" s="125" t="s">
        <v>210</v>
      </c>
      <c r="I162" s="118"/>
      <c r="J162" s="126">
        <f>BK162</f>
        <v>0</v>
      </c>
      <c r="L162" s="115"/>
      <c r="M162" s="120"/>
      <c r="P162" s="121">
        <f>P163</f>
        <v>0</v>
      </c>
      <c r="R162" s="121">
        <f>R163</f>
        <v>0</v>
      </c>
      <c r="T162" s="122">
        <f>T163</f>
        <v>0</v>
      </c>
      <c r="AR162" s="116" t="s">
        <v>81</v>
      </c>
      <c r="AT162" s="123" t="s">
        <v>72</v>
      </c>
      <c r="AU162" s="123" t="s">
        <v>81</v>
      </c>
      <c r="AY162" s="116" t="s">
        <v>113</v>
      </c>
      <c r="BK162" s="124">
        <f>BK163</f>
        <v>0</v>
      </c>
    </row>
    <row r="163" spans="2:65" s="1" customFormat="1" ht="24.2" customHeight="1">
      <c r="B163" s="30"/>
      <c r="C163" s="127" t="s">
        <v>211</v>
      </c>
      <c r="D163" s="127" t="s">
        <v>115</v>
      </c>
      <c r="E163" s="128" t="s">
        <v>212</v>
      </c>
      <c r="F163" s="129" t="s">
        <v>213</v>
      </c>
      <c r="G163" s="130" t="s">
        <v>198</v>
      </c>
      <c r="H163" s="131">
        <v>189.011</v>
      </c>
      <c r="I163" s="132"/>
      <c r="J163" s="133">
        <f>ROUND(I163*H163,2)</f>
        <v>0</v>
      </c>
      <c r="K163" s="134"/>
      <c r="L163" s="30"/>
      <c r="M163" s="169" t="s">
        <v>1</v>
      </c>
      <c r="N163" s="170" t="s">
        <v>38</v>
      </c>
      <c r="O163" s="171"/>
      <c r="P163" s="172">
        <f>O163*H163</f>
        <v>0</v>
      </c>
      <c r="Q163" s="172">
        <v>0</v>
      </c>
      <c r="R163" s="172">
        <f>Q163*H163</f>
        <v>0</v>
      </c>
      <c r="S163" s="172">
        <v>0</v>
      </c>
      <c r="T163" s="173">
        <f>S163*H163</f>
        <v>0</v>
      </c>
      <c r="AR163" s="139" t="s">
        <v>119</v>
      </c>
      <c r="AT163" s="139" t="s">
        <v>115</v>
      </c>
      <c r="AU163" s="139" t="s">
        <v>83</v>
      </c>
      <c r="AY163" s="15" t="s">
        <v>113</v>
      </c>
      <c r="BE163" s="140">
        <f>IF(N163="základní",J163,0)</f>
        <v>0</v>
      </c>
      <c r="BF163" s="140">
        <f>IF(N163="snížená",J163,0)</f>
        <v>0</v>
      </c>
      <c r="BG163" s="140">
        <f>IF(N163="zákl. přenesená",J163,0)</f>
        <v>0</v>
      </c>
      <c r="BH163" s="140">
        <f>IF(N163="sníž. přenesená",J163,0)</f>
        <v>0</v>
      </c>
      <c r="BI163" s="140">
        <f>IF(N163="nulová",J163,0)</f>
        <v>0</v>
      </c>
      <c r="BJ163" s="15" t="s">
        <v>81</v>
      </c>
      <c r="BK163" s="140">
        <f>ROUND(I163*H163,2)</f>
        <v>0</v>
      </c>
      <c r="BL163" s="15" t="s">
        <v>119</v>
      </c>
      <c r="BM163" s="139" t="s">
        <v>214</v>
      </c>
    </row>
    <row r="164" spans="2:65" s="1" customFormat="1" ht="6.95" customHeight="1">
      <c r="B164" s="42"/>
      <c r="C164" s="43"/>
      <c r="D164" s="43"/>
      <c r="E164" s="43"/>
      <c r="F164" s="43"/>
      <c r="G164" s="43"/>
      <c r="H164" s="43"/>
      <c r="I164" s="43"/>
      <c r="J164" s="43"/>
      <c r="K164" s="43"/>
      <c r="L164" s="30"/>
    </row>
  </sheetData>
  <sheetProtection algorithmName="SHA-512" hashValue="A45cziPByRWVGekMGKT8ICPXr8lzkWNzw9jgNAdLZii4I0dSBTv1Pl08RbtxeCGTAuf+5PJhI4SzUgp+kJ+eWw==" saltValue="R6fPe/hjjc+Trx8BZPC5Vz4+tBKdLhkEnxFp0ynPM5kCQ9ysjArf5OZBWfFQakLoL8RONfjHqtZzdeM30sY3PQ==" spinCount="100000" sheet="1" objects="1" scenarios="1" formatColumns="0" formatRows="0" autoFilter="0"/>
  <autoFilter ref="C121:K163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SO 01 - oprava účelové ko...</vt:lpstr>
      <vt:lpstr>'Rekapitulace stavby'!Názvy_tisku</vt:lpstr>
      <vt:lpstr>'SO 01 - oprava účelové ko...'!Názvy_tisku</vt:lpstr>
      <vt:lpstr>'Rekapitulace stavby'!Oblast_tisku</vt:lpstr>
      <vt:lpstr>'SO 01 - oprava účelové ko...'!Oblast_tisku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V330-NB\V330</dc:creator>
  <cp:lastModifiedBy>Starostka</cp:lastModifiedBy>
  <dcterms:created xsi:type="dcterms:W3CDTF">2025-02-28T20:31:52Z</dcterms:created>
  <dcterms:modified xsi:type="dcterms:W3CDTF">2025-03-13T10:33:44Z</dcterms:modified>
</cp:coreProperties>
</file>