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Architektonicko-stav..." sheetId="2" r:id="rId2"/>
    <sheet name="02 - Architektonicko-stav..." sheetId="3" r:id="rId3"/>
    <sheet name="03 - Výměna zdroje vytápě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'01 - Architektonicko-stav...'!$C$143:$K$280</definedName>
    <definedName name="_xlnm.Print_Area" localSheetId="1">'01 - Architektonicko-stav...'!$C$4:$J$76,'01 - Architektonicko-stav...'!$C$82:$J$125,'01 - Architektonicko-stav...'!$C$131:$K$280</definedName>
    <definedName name="_xlnm.Print_Titles" localSheetId="1">'01 - Architektonicko-stav...'!$143:$143</definedName>
    <definedName name="_xlnm._FilterDatabase" localSheetId="2" hidden="1">'02 - Architektonicko-stav...'!$C$127:$K$137</definedName>
    <definedName name="_xlnm.Print_Area" localSheetId="2">'02 - Architektonicko-stav...'!$C$4:$J$76,'02 - Architektonicko-stav...'!$C$82:$J$109,'02 - Architektonicko-stav...'!$C$115:$K$137</definedName>
    <definedName name="_xlnm.Print_Titles" localSheetId="2">'02 - Architektonicko-stav...'!$127:$127</definedName>
    <definedName name="_xlnm._FilterDatabase" localSheetId="3" hidden="1">'03 - Výměna zdroje vytápě...'!$C$136:$K$201</definedName>
    <definedName name="_xlnm.Print_Area" localSheetId="3">'03 - Výměna zdroje vytápě...'!$C$4:$J$76,'03 - Výměna zdroje vytápě...'!$C$82:$J$118,'03 - Výměna zdroje vytápě...'!$C$124:$K$201</definedName>
    <definedName name="_xlnm.Print_Titles" localSheetId="3">'03 - Výměna zdroje vytápě...'!$136:$136</definedName>
  </definedNames>
  <calcPr/>
</workbook>
</file>

<file path=xl/calcChain.xml><?xml version="1.0" encoding="utf-8"?>
<calcChain xmlns="http://schemas.openxmlformats.org/spreadsheetml/2006/main">
  <c i="4" l="1" r="J39"/>
  <c r="J38"/>
  <c i="1" r="AY97"/>
  <c i="4" r="J37"/>
  <c i="1" r="AX97"/>
  <c i="4" r="BI201"/>
  <c r="BH201"/>
  <c r="BG201"/>
  <c r="BF201"/>
  <c r="T201"/>
  <c r="T200"/>
  <c r="T199"/>
  <c r="R201"/>
  <c r="R200"/>
  <c r="R199"/>
  <c r="P201"/>
  <c r="P200"/>
  <c r="P199"/>
  <c r="BI198"/>
  <c r="BH198"/>
  <c r="BG198"/>
  <c r="BF198"/>
  <c r="T198"/>
  <c r="T197"/>
  <c r="R198"/>
  <c r="R197"/>
  <c r="P198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J134"/>
  <c r="F133"/>
  <c r="F131"/>
  <c r="E129"/>
  <c r="BI116"/>
  <c r="BH116"/>
  <c r="BG116"/>
  <c r="BF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J92"/>
  <c r="F91"/>
  <c r="F89"/>
  <c r="E87"/>
  <c r="J21"/>
  <c r="E21"/>
  <c r="J133"/>
  <c r="J20"/>
  <c r="J18"/>
  <c r="E18"/>
  <c r="F92"/>
  <c r="J17"/>
  <c r="J12"/>
  <c r="J131"/>
  <c r="E7"/>
  <c r="E85"/>
  <c i="3" r="J39"/>
  <c r="J38"/>
  <c i="1" r="AY96"/>
  <c i="3" r="J37"/>
  <c i="1" r="AX96"/>
  <c i="3"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J125"/>
  <c r="J124"/>
  <c r="F124"/>
  <c r="F122"/>
  <c r="E120"/>
  <c r="BI107"/>
  <c r="BH107"/>
  <c r="BG107"/>
  <c r="BF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J92"/>
  <c r="J91"/>
  <c r="F91"/>
  <c r="F89"/>
  <c r="E87"/>
  <c r="J18"/>
  <c r="E18"/>
  <c r="F92"/>
  <c r="J17"/>
  <c r="J12"/>
  <c r="J122"/>
  <c r="E7"/>
  <c r="E85"/>
  <c i="2" r="J39"/>
  <c r="J38"/>
  <c i="1" r="AY95"/>
  <c i="2" r="J37"/>
  <c i="1" r="AX95"/>
  <c i="2"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T237"/>
  <c r="R238"/>
  <c r="R237"/>
  <c r="P238"/>
  <c r="P237"/>
  <c r="BI236"/>
  <c r="BH236"/>
  <c r="BG236"/>
  <c r="BF236"/>
  <c r="T236"/>
  <c r="T235"/>
  <c r="R236"/>
  <c r="R235"/>
  <c r="P236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1"/>
  <c r="BH221"/>
  <c r="BG221"/>
  <c r="BF221"/>
  <c r="T221"/>
  <c r="T220"/>
  <c r="R221"/>
  <c r="R220"/>
  <c r="P221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J141"/>
  <c r="J140"/>
  <c r="F140"/>
  <c r="F138"/>
  <c r="E136"/>
  <c r="BI123"/>
  <c r="BH123"/>
  <c r="BG123"/>
  <c r="BF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J92"/>
  <c r="J91"/>
  <c r="F91"/>
  <c r="F89"/>
  <c r="E87"/>
  <c r="J18"/>
  <c r="E18"/>
  <c r="F92"/>
  <c r="J17"/>
  <c r="J12"/>
  <c r="J138"/>
  <c r="E7"/>
  <c r="E85"/>
  <c i="1" r="L90"/>
  <c r="AM90"/>
  <c r="AM89"/>
  <c r="L89"/>
  <c r="AM87"/>
  <c r="L87"/>
  <c r="L85"/>
  <c r="L84"/>
  <c i="2" r="J274"/>
  <c r="BK266"/>
  <c r="J246"/>
  <c r="J231"/>
  <c r="J228"/>
  <c r="BK216"/>
  <c r="J211"/>
  <c r="BK198"/>
  <c r="BK193"/>
  <c r="BK183"/>
  <c r="J175"/>
  <c r="BK169"/>
  <c r="BK156"/>
  <c r="J152"/>
  <c r="J271"/>
  <c r="J267"/>
  <c r="BK259"/>
  <c r="BK254"/>
  <c r="J243"/>
  <c r="J238"/>
  <c r="J225"/>
  <c r="BK213"/>
  <c r="J206"/>
  <c r="J199"/>
  <c r="BK191"/>
  <c r="J187"/>
  <c r="BK176"/>
  <c r="J160"/>
  <c r="BK150"/>
  <c r="BK276"/>
  <c r="J264"/>
  <c r="BK253"/>
  <c r="J245"/>
  <c r="BK242"/>
  <c r="BK230"/>
  <c r="J221"/>
  <c r="BK208"/>
  <c r="BK199"/>
  <c r="BK184"/>
  <c r="J176"/>
  <c r="J169"/>
  <c r="BK159"/>
  <c r="BK147"/>
  <c r="BK269"/>
  <c r="J257"/>
  <c r="BK250"/>
  <c r="J241"/>
  <c r="BK228"/>
  <c r="J212"/>
  <c r="BK203"/>
  <c r="BK186"/>
  <c r="J179"/>
  <c r="BK173"/>
  <c r="BK170"/>
  <c r="J158"/>
  <c r="J150"/>
  <c i="3" r="J134"/>
  <c r="J136"/>
  <c r="J133"/>
  <c r="BK135"/>
  <c i="4" r="BK195"/>
  <c r="J183"/>
  <c r="J170"/>
  <c r="BK164"/>
  <c r="BK156"/>
  <c r="J150"/>
  <c r="BK147"/>
  <c r="J191"/>
  <c r="BK182"/>
  <c r="J177"/>
  <c i="2" r="J279"/>
  <c r="BK267"/>
  <c r="J261"/>
  <c r="BK234"/>
  <c r="BK229"/>
  <c r="J219"/>
  <c r="BK212"/>
  <c r="J208"/>
  <c r="BK197"/>
  <c r="J191"/>
  <c r="J182"/>
  <c r="J174"/>
  <c r="J161"/>
  <c r="J154"/>
  <c r="J276"/>
  <c r="J269"/>
  <c r="J262"/>
  <c r="BK256"/>
  <c r="BK252"/>
  <c r="J242"/>
  <c r="J233"/>
  <c r="BK217"/>
  <c r="J207"/>
  <c r="J198"/>
  <c r="BK190"/>
  <c r="BK182"/>
  <c r="BK180"/>
  <c r="J165"/>
  <c r="BK155"/>
  <c r="BK279"/>
  <c r="BK274"/>
  <c r="BK260"/>
  <c r="BK249"/>
  <c r="J244"/>
  <c r="J234"/>
  <c r="BK226"/>
  <c r="J217"/>
  <c r="BK202"/>
  <c r="BK194"/>
  <c r="J180"/>
  <c r="J167"/>
  <c r="BK161"/>
  <c r="BK148"/>
  <c r="BK277"/>
  <c r="BK261"/>
  <c r="J254"/>
  <c r="BK245"/>
  <c r="BK236"/>
  <c r="J216"/>
  <c r="BK206"/>
  <c r="J194"/>
  <c r="J188"/>
  <c r="J177"/>
  <c r="BK172"/>
  <c r="BK160"/>
  <c r="BK153"/>
  <c i="1" r="AS94"/>
  <c i="3" r="BK133"/>
  <c i="4" r="J187"/>
  <c r="J182"/>
  <c r="BK169"/>
  <c r="J160"/>
  <c r="J152"/>
  <c r="BK148"/>
  <c r="J193"/>
  <c r="BK184"/>
  <c r="J178"/>
  <c r="BK170"/>
  <c r="BK163"/>
  <c r="BK152"/>
  <c r="J147"/>
  <c r="BK141"/>
  <c r="BK192"/>
  <c r="J185"/>
  <c r="BK181"/>
  <c r="BK176"/>
  <c r="J169"/>
  <c r="BK159"/>
  <c r="BK153"/>
  <c r="J141"/>
  <c r="BK140"/>
  <c r="BK198"/>
  <c r="BK194"/>
  <c r="J188"/>
  <c r="J184"/>
  <c r="BK177"/>
  <c r="BK175"/>
  <c r="J173"/>
  <c r="BK168"/>
  <c r="J166"/>
  <c r="J164"/>
  <c r="BK160"/>
  <c r="BK158"/>
  <c r="J155"/>
  <c r="J140"/>
  <c i="2" r="BK278"/>
  <c r="J268"/>
  <c r="BK262"/>
  <c r="BK238"/>
  <c r="J230"/>
  <c r="BK221"/>
  <c r="J215"/>
  <c r="BK207"/>
  <c r="J202"/>
  <c r="J190"/>
  <c r="BK179"/>
  <c r="J171"/>
  <c r="BK165"/>
  <c r="J153"/>
  <c r="BK275"/>
  <c r="BK264"/>
  <c r="BK257"/>
  <c r="J253"/>
  <c r="J248"/>
  <c r="J240"/>
  <c r="BK232"/>
  <c r="BK211"/>
  <c r="J205"/>
  <c r="J196"/>
  <c r="BK188"/>
  <c r="BK181"/>
  <c r="J172"/>
  <c r="J159"/>
  <c r="J147"/>
  <c r="J273"/>
  <c r="J259"/>
  <c r="BK248"/>
  <c r="BK243"/>
  <c r="J232"/>
  <c r="BK225"/>
  <c r="BK219"/>
  <c r="J203"/>
  <c r="J193"/>
  <c r="J178"/>
  <c r="J170"/>
  <c r="J164"/>
  <c r="BK152"/>
  <c r="J278"/>
  <c r="J263"/>
  <c r="J255"/>
  <c r="J249"/>
  <c r="BK240"/>
  <c r="J218"/>
  <c r="BK205"/>
  <c r="BK201"/>
  <c r="BK185"/>
  <c r="J181"/>
  <c r="BK174"/>
  <c r="J166"/>
  <c r="J155"/>
  <c r="J148"/>
  <c i="3" r="BK131"/>
  <c r="BK134"/>
  <c r="J137"/>
  <c i="4" r="BK193"/>
  <c r="J181"/>
  <c r="BK166"/>
  <c r="BK157"/>
  <c r="BK154"/>
  <c r="J149"/>
  <c r="BK201"/>
  <c r="BK188"/>
  <c r="BK180"/>
  <c r="BK173"/>
  <c r="J168"/>
  <c r="J156"/>
  <c r="J151"/>
  <c r="BK145"/>
  <c r="J198"/>
  <c r="BK191"/>
  <c r="J186"/>
  <c r="BK183"/>
  <c r="J174"/>
  <c r="BK167"/>
  <c r="J163"/>
  <c r="J154"/>
  <c r="J148"/>
  <c r="J201"/>
  <c r="J195"/>
  <c r="J192"/>
  <c r="BK189"/>
  <c r="BK185"/>
  <c r="J180"/>
  <c r="J176"/>
  <c r="BK174"/>
  <c r="BK171"/>
  <c r="BK165"/>
  <c r="J162"/>
  <c r="J159"/>
  <c r="J157"/>
  <c r="J144"/>
  <c i="2" r="J277"/>
  <c r="BK263"/>
  <c r="J256"/>
  <c r="BK233"/>
  <c r="J226"/>
  <c r="BK218"/>
  <c r="J209"/>
  <c r="BK204"/>
  <c r="BK196"/>
  <c r="J185"/>
  <c r="BK178"/>
  <c r="BK167"/>
  <c r="BK158"/>
  <c r="J280"/>
  <c r="BK273"/>
  <c r="BK268"/>
  <c r="BK255"/>
  <c r="J250"/>
  <c r="J236"/>
  <c r="BK224"/>
  <c r="BK209"/>
  <c r="J201"/>
  <c r="J192"/>
  <c r="J186"/>
  <c r="BK177"/>
  <c r="BK164"/>
  <c r="BK149"/>
  <c r="J275"/>
  <c r="J266"/>
  <c r="J252"/>
  <c r="BK246"/>
  <c r="BK241"/>
  <c r="BK231"/>
  <c r="J224"/>
  <c r="BK215"/>
  <c r="J197"/>
  <c r="J183"/>
  <c r="J173"/>
  <c r="BK166"/>
  <c r="J156"/>
  <c r="BK280"/>
  <c r="BK271"/>
  <c r="J260"/>
  <c r="BK244"/>
  <c r="J229"/>
  <c r="J213"/>
  <c r="J204"/>
  <c r="BK192"/>
  <c r="BK187"/>
  <c r="J184"/>
  <c r="BK175"/>
  <c r="BK171"/>
  <c r="BK154"/>
  <c r="J149"/>
  <c i="3" r="J135"/>
  <c r="BK137"/>
  <c r="J131"/>
  <c r="BK136"/>
  <c i="4" r="J196"/>
  <c r="BK186"/>
  <c r="BK178"/>
  <c r="BK162"/>
  <c r="BK155"/>
  <c r="BK151"/>
  <c r="J145"/>
  <c r="BK196"/>
  <c r="BK187"/>
  <c r="J179"/>
  <c r="J171"/>
  <c r="J167"/>
  <c r="J153"/>
  <c r="BK149"/>
  <c r="BK144"/>
  <c r="J194"/>
  <c r="J189"/>
  <c r="BK179"/>
  <c r="J175"/>
  <c r="J165"/>
  <c r="J158"/>
  <c r="BK150"/>
  <c i="2" l="1" r="T146"/>
  <c r="BK163"/>
  <c r="J163"/>
  <c r="J100"/>
  <c r="R195"/>
  <c r="P210"/>
  <c r="T223"/>
  <c r="R227"/>
  <c r="T239"/>
  <c r="T247"/>
  <c r="R251"/>
  <c r="P258"/>
  <c r="T265"/>
  <c r="T270"/>
  <c i="3" r="R130"/>
  <c r="R129"/>
  <c r="R128"/>
  <c i="4" r="P139"/>
  <c r="P138"/>
  <c r="P146"/>
  <c r="R161"/>
  <c i="2" r="R146"/>
  <c r="R157"/>
  <c r="R163"/>
  <c r="P195"/>
  <c r="R210"/>
  <c r="R223"/>
  <c r="T227"/>
  <c r="R239"/>
  <c r="R247"/>
  <c r="T251"/>
  <c r="T258"/>
  <c r="R265"/>
  <c r="R270"/>
  <c i="3" r="BK130"/>
  <c r="J130"/>
  <c r="J98"/>
  <c i="4" r="T139"/>
  <c r="T138"/>
  <c r="BK146"/>
  <c r="J146"/>
  <c r="J101"/>
  <c r="T161"/>
  <c i="2" r="BK146"/>
  <c r="J146"/>
  <c r="J98"/>
  <c r="BK157"/>
  <c r="J157"/>
  <c r="J99"/>
  <c r="P163"/>
  <c r="BK195"/>
  <c r="J195"/>
  <c r="J101"/>
  <c r="BK210"/>
  <c r="J210"/>
  <c r="J102"/>
  <c r="BK223"/>
  <c r="J223"/>
  <c r="J105"/>
  <c r="P227"/>
  <c r="BK239"/>
  <c r="J239"/>
  <c r="J109"/>
  <c r="P247"/>
  <c r="BK251"/>
  <c r="J251"/>
  <c r="J111"/>
  <c r="BK258"/>
  <c r="J258"/>
  <c r="J112"/>
  <c r="BK265"/>
  <c r="J265"/>
  <c r="J113"/>
  <c r="BK270"/>
  <c r="J270"/>
  <c r="J114"/>
  <c i="3" r="P130"/>
  <c r="P129"/>
  <c r="P128"/>
  <c i="1" r="AU96"/>
  <c i="4" r="BK139"/>
  <c r="J139"/>
  <c r="J98"/>
  <c r="BK143"/>
  <c r="R143"/>
  <c r="T146"/>
  <c r="P161"/>
  <c r="P172"/>
  <c r="R172"/>
  <c r="BK190"/>
  <c r="J190"/>
  <c r="J104"/>
  <c r="R190"/>
  <c i="2" r="P146"/>
  <c r="P145"/>
  <c r="P157"/>
  <c r="T157"/>
  <c r="T163"/>
  <c r="T195"/>
  <c r="T210"/>
  <c r="P223"/>
  <c r="BK227"/>
  <c r="J227"/>
  <c r="J106"/>
  <c r="P239"/>
  <c r="BK247"/>
  <c r="J247"/>
  <c r="J110"/>
  <c r="P251"/>
  <c r="R258"/>
  <c r="P265"/>
  <c r="P270"/>
  <c i="3" r="T130"/>
  <c r="T129"/>
  <c r="T128"/>
  <c i="4" r="R139"/>
  <c r="R138"/>
  <c r="P143"/>
  <c r="T143"/>
  <c r="R146"/>
  <c r="BK161"/>
  <c r="J161"/>
  <c r="J102"/>
  <c r="BK172"/>
  <c r="J172"/>
  <c r="J103"/>
  <c r="T172"/>
  <c r="P190"/>
  <c r="T190"/>
  <c i="2" r="BK220"/>
  <c r="J220"/>
  <c r="J103"/>
  <c r="BK237"/>
  <c r="J237"/>
  <c r="J108"/>
  <c r="BK235"/>
  <c r="J235"/>
  <c r="J107"/>
  <c i="4" r="BK197"/>
  <c r="J197"/>
  <c r="J105"/>
  <c r="BK200"/>
  <c r="J200"/>
  <c r="J107"/>
  <c r="J89"/>
  <c r="E127"/>
  <c r="F134"/>
  <c r="BE145"/>
  <c r="BE150"/>
  <c r="BE151"/>
  <c r="BE153"/>
  <c r="BE154"/>
  <c r="BE155"/>
  <c r="BE158"/>
  <c r="BE162"/>
  <c r="BE168"/>
  <c r="BE170"/>
  <c r="BE173"/>
  <c r="BE180"/>
  <c r="BE181"/>
  <c r="BE192"/>
  <c r="J91"/>
  <c r="BE144"/>
  <c r="BE148"/>
  <c r="BE156"/>
  <c r="BE159"/>
  <c r="BE163"/>
  <c r="BE165"/>
  <c r="BE169"/>
  <c r="BE176"/>
  <c r="BE177"/>
  <c r="BE178"/>
  <c r="BE179"/>
  <c r="BE186"/>
  <c r="BE187"/>
  <c r="BE189"/>
  <c r="BE195"/>
  <c r="BE147"/>
  <c r="BE149"/>
  <c r="BE152"/>
  <c r="BE157"/>
  <c r="BE160"/>
  <c r="BE164"/>
  <c r="BE166"/>
  <c r="BE174"/>
  <c r="BE185"/>
  <c r="BE193"/>
  <c r="BE194"/>
  <c r="BE198"/>
  <c r="BE201"/>
  <c r="BE140"/>
  <c r="BE141"/>
  <c r="BE167"/>
  <c r="BE171"/>
  <c r="BE175"/>
  <c r="BE182"/>
  <c r="BE183"/>
  <c r="BE184"/>
  <c r="BE188"/>
  <c r="BE191"/>
  <c r="BE196"/>
  <c i="3" r="BE133"/>
  <c r="BE135"/>
  <c r="E118"/>
  <c r="F125"/>
  <c r="BE131"/>
  <c r="BE134"/>
  <c r="BE136"/>
  <c r="J89"/>
  <c r="BE137"/>
  <c i="2" r="F141"/>
  <c r="BE147"/>
  <c r="BE155"/>
  <c r="BE158"/>
  <c r="BE160"/>
  <c r="BE167"/>
  <c r="BE177"/>
  <c r="BE182"/>
  <c r="BE190"/>
  <c r="BE196"/>
  <c r="BE197"/>
  <c r="BE198"/>
  <c r="BE208"/>
  <c r="BE212"/>
  <c r="BE216"/>
  <c r="BE218"/>
  <c r="BE224"/>
  <c r="BE230"/>
  <c r="BE241"/>
  <c r="BE245"/>
  <c r="BE246"/>
  <c r="BE253"/>
  <c r="BE255"/>
  <c r="BE257"/>
  <c r="BE259"/>
  <c r="BE263"/>
  <c r="BE278"/>
  <c r="E134"/>
  <c r="BE149"/>
  <c r="BE150"/>
  <c r="BE154"/>
  <c r="BE164"/>
  <c r="BE170"/>
  <c r="BE171"/>
  <c r="BE173"/>
  <c r="BE174"/>
  <c r="BE175"/>
  <c r="BE176"/>
  <c r="BE178"/>
  <c r="BE179"/>
  <c r="BE180"/>
  <c r="BE181"/>
  <c r="BE187"/>
  <c r="BE203"/>
  <c r="BE204"/>
  <c r="BE206"/>
  <c r="BE209"/>
  <c r="BE211"/>
  <c r="BE213"/>
  <c r="BE215"/>
  <c r="BE217"/>
  <c r="BE226"/>
  <c r="BE238"/>
  <c r="BE240"/>
  <c r="BE244"/>
  <c r="BE248"/>
  <c r="BE249"/>
  <c r="BE256"/>
  <c r="BE261"/>
  <c r="BE266"/>
  <c r="BE267"/>
  <c r="BE271"/>
  <c r="BE277"/>
  <c r="BE279"/>
  <c r="J89"/>
  <c r="BE148"/>
  <c r="BE152"/>
  <c r="BE153"/>
  <c r="BE156"/>
  <c r="BE161"/>
  <c r="BE165"/>
  <c r="BE166"/>
  <c r="BE169"/>
  <c r="BE172"/>
  <c r="BE183"/>
  <c r="BE184"/>
  <c r="BE192"/>
  <c r="BE193"/>
  <c r="BE199"/>
  <c r="BE219"/>
  <c r="BE221"/>
  <c r="BE225"/>
  <c r="BE228"/>
  <c r="BE232"/>
  <c r="BE233"/>
  <c r="BE236"/>
  <c r="BE243"/>
  <c r="BE254"/>
  <c r="BE260"/>
  <c r="BE262"/>
  <c r="BE273"/>
  <c r="BE276"/>
  <c r="BE159"/>
  <c r="BE185"/>
  <c r="BE186"/>
  <c r="BE188"/>
  <c r="BE191"/>
  <c r="BE194"/>
  <c r="BE201"/>
  <c r="BE202"/>
  <c r="BE205"/>
  <c r="BE207"/>
  <c r="BE229"/>
  <c r="BE231"/>
  <c r="BE234"/>
  <c r="BE242"/>
  <c r="BE250"/>
  <c r="BE252"/>
  <c r="BE264"/>
  <c r="BE268"/>
  <c r="BE269"/>
  <c r="BE274"/>
  <c r="BE275"/>
  <c r="BE280"/>
  <c r="J36"/>
  <c i="1" r="AW95"/>
  <c i="4" r="F36"/>
  <c i="1" r="BA97"/>
  <c i="3" r="F39"/>
  <c i="1" r="BD96"/>
  <c i="3" r="F38"/>
  <c i="1" r="BC96"/>
  <c i="2" r="F38"/>
  <c i="1" r="BC95"/>
  <c i="2" r="F36"/>
  <c i="1" r="BA95"/>
  <c i="4" r="F37"/>
  <c i="1" r="BB97"/>
  <c i="3" r="J36"/>
  <c i="1" r="AW96"/>
  <c i="2" r="F37"/>
  <c i="1" r="BB95"/>
  <c i="4" r="F39"/>
  <c i="1" r="BD97"/>
  <c i="3" r="F37"/>
  <c i="1" r="BB96"/>
  <c i="3" r="F36"/>
  <c i="1" r="BA96"/>
  <c i="2" r="F39"/>
  <c i="1" r="BD95"/>
  <c i="4" r="J36"/>
  <c i="1" r="AW97"/>
  <c i="4" r="F38"/>
  <c i="1" r="BC97"/>
  <c i="4" l="1" r="T142"/>
  <c r="R142"/>
  <c r="R137"/>
  <c i="2" r="P222"/>
  <c i="4" r="BK142"/>
  <c r="J142"/>
  <c r="J99"/>
  <c r="T137"/>
  <c i="2" r="T222"/>
  <c r="T145"/>
  <c r="T144"/>
  <c i="4" r="P142"/>
  <c r="P137"/>
  <c i="1" r="AU97"/>
  <c i="2" r="P144"/>
  <c i="1" r="AU95"/>
  <c i="2" r="R222"/>
  <c r="R145"/>
  <c r="R144"/>
  <c r="BK145"/>
  <c r="J145"/>
  <c r="J97"/>
  <c r="BK222"/>
  <c r="J222"/>
  <c r="J104"/>
  <c i="4" r="BK138"/>
  <c r="J143"/>
  <c r="J100"/>
  <c i="3" r="BK129"/>
  <c r="BK128"/>
  <c r="J128"/>
  <c r="J96"/>
  <c r="J30"/>
  <c i="4" r="BK199"/>
  <c r="J199"/>
  <c r="J106"/>
  <c i="3" r="J107"/>
  <c r="J101"/>
  <c r="J109"/>
  <c i="1" r="BA94"/>
  <c r="W30"/>
  <c r="BC94"/>
  <c r="W32"/>
  <c r="BB94"/>
  <c r="W31"/>
  <c r="BD94"/>
  <c r="W33"/>
  <c i="4" l="1" r="BK137"/>
  <c r="J137"/>
  <c r="J96"/>
  <c r="J30"/>
  <c i="3" r="BE107"/>
  <c r="J31"/>
  <c r="J129"/>
  <c r="J97"/>
  <c i="4" r="J138"/>
  <c r="J97"/>
  <c i="2" r="BK144"/>
  <c r="J144"/>
  <c r="J96"/>
  <c r="J30"/>
  <c i="4" r="J116"/>
  <c r="J110"/>
  <c r="J118"/>
  <c i="3" r="J35"/>
  <c i="1" r="AV96"/>
  <c r="AT96"/>
  <c r="AY94"/>
  <c r="AW94"/>
  <c r="AK30"/>
  <c r="AU94"/>
  <c i="3" r="J32"/>
  <c i="1" r="AG96"/>
  <c r="AN96"/>
  <c i="3" r="F35"/>
  <c i="1" r="AZ96"/>
  <c i="2" r="J123"/>
  <c r="BE123"/>
  <c r="F35"/>
  <c i="1" r="AZ95"/>
  <c r="AX94"/>
  <c i="3" l="1" r="J41"/>
  <c i="4" r="J31"/>
  <c r="BE116"/>
  <c i="2" r="J35"/>
  <c i="1" r="AV95"/>
  <c r="AT95"/>
  <c i="2" r="J117"/>
  <c r="J125"/>
  <c i="4" r="J32"/>
  <c i="1" r="AG97"/>
  <c i="4" r="J35"/>
  <c i="1" r="AV97"/>
  <c r="AT97"/>
  <c i="2" l="1" r="J31"/>
  <c i="4" r="J41"/>
  <c i="1" r="AN97"/>
  <c i="4" r="F35"/>
  <c i="1" r="AZ97"/>
  <c r="AZ94"/>
  <c r="W29"/>
  <c i="2" r="J32"/>
  <c i="1" r="AG95"/>
  <c r="AN95"/>
  <c i="2" l="1" r="J41"/>
  <c i="1" r="AV94"/>
  <c r="AK29"/>
  <c r="AG94"/>
  <c r="AK26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<sst xmlns="http://schemas.openxmlformats.org/spreadsheetml/2006/main">
  <si>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</si>
  <si>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</si>
  <si>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</si>
  <si>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</si>
  <si>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</si>
  <si>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{5ab2bb85-82b9-484b-a0e5-3dd387e51e88}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</si>
  <si>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</si>
  <si>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</si>
  <si>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</si>
  <si>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</si>
  <si>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</si>
  <si>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</si>
  <si>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</si>
  <si>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</si>
  <si>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2022/011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</si>
  <si>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</si>
  <si>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</si>
  <si>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Snížení energetické náročnosti objektu č.p. 35</t>
  </si>
  <si>
    <t>KSO:</t>
  </si>
  <si>
    <t>CC-CZ:</t>
  </si>
  <si>
    <t>Místo:</t>
  </si>
  <si>
    <t>p.č.st.42/2</t>
  </si>
  <si>
    <t>Datum:</t>
  </si>
  <si>
    <t>26. 6. 2023</t>
  </si>
  <si>
    <t>Zadavatel:</t>
  </si>
  <si>
    <t>IČ:</t>
  </si>
  <si>
    <t>Obec Malotice, č. p. 35, 28163 Malotice</t>
  </si>
  <si>
    <t>DIČ:</t>
  </si>
  <si>
    <t>Uchazeč:</t>
  </si>
  <si>
    <t>Vyplň údaj</t>
  </si>
  <si>
    <t>Projektant:</t>
  </si>
  <si>
    <t>KFJ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</si>
  <si>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</si>
  <si>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</si>
  <si>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</si>
  <si>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</si>
  <si>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</si>
  <si>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</si>
  <si>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</si>
  <si>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</si>
  <si>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</si>
  <si>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</si>
  <si>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</si>
  <si>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</si>
  <si>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</si>
  <si>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</si>
  <si>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</si>
  <si>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</si>
  <si>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</si>
  <si>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</si>
  <si>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</si>
  <si>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</si>
  <si>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</si>
  <si>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</si>
  <si>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</si>
  <si>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</si>
  <si>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</si>
  <si>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</si>
  <si>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</si>
  <si>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</si>
  <si>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</si>
  <si>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</si>
  <si>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</si>
  <si>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</si>
  <si>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</si>
  <si>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</si>
  <si>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</si>
  <si>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</si>
  <si>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</si>
  <si>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</si>
  <si>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</si>
  <si>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</si>
  <si>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</si>
  <si>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</si>
  <si>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</si>
  <si>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</si>
  <si>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</si>
  <si>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</si>
  <si>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</si>
  <si>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</si>
  <si>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</si>
  <si>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Architektonicko-stavební část - uznatelné náklady</t>
  </si>
  <si>
    <t>STA</t>
  </si>
  <si>
    <t>1</t>
  </si>
  <si>
    <t>{883737aa-b0c4-44a3-97d8-4fab6828f583}</t>
  </si>
  <si>
    <t>2</t>
  </si>
  <si>
    <t>02</t>
  </si>
  <si>
    <t>Architektonicko-stavební část - neuznatelné náklady</t>
  </si>
  <si>
    <t>{d210f791-fc80-4b47-81a0-dfd7be3e501d}</t>
  </si>
  <si>
    <t>03</t>
  </si>
  <si>
    <t>Výměna zdroje vytápění a otopná soustava</t>
  </si>
  <si>
    <t>{30cd29c1-dc98-4c84-bd31-b878ba2147df}</t>
  </si>
  <si>
    <t>KRYCÍ LIST SOUPISU PRACÍ</t>
  </si>
  <si>
    <t>Objekt:</t>
  </si>
  <si>
    <t>01 - Architektonicko-stavební část - uznatelné náklady</t>
  </si>
  <si>
    <t>p.č.st. 42/2, k.ú. Malotice</t>
  </si>
  <si>
    <t>Náklady z rozpočtu</t>
  </si>
  <si>
    <t>Ostatní náklady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</si>
  <si>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</si>
  <si>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</si>
  <si>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</si>
  <si>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</si>
  <si>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</si>
  <si>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</si>
  <si>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</si>
  <si>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</si>
  <si>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</si>
  <si>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</si>
  <si>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</si>
  <si>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</si>
  <si>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</si>
  <si>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</si>
  <si>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</si>
  <si>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741 - Elektroinstalace - silnoproud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</si>
  <si>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</si>
  <si>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</si>
  <si>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</si>
  <si>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</si>
  <si>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</si>
  <si>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</si>
  <si>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</si>
  <si>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</si>
  <si>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</si>
  <si>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</si>
  <si>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</si>
  <si>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</si>
  <si>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</si>
  <si>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</si>
  <si>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</si>
  <si>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</si>
  <si>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Celkové náklady za stavbu 1) + 2)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</si>
  <si>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</si>
  <si>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</si>
  <si>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</si>
  <si>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</si>
  <si>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</si>
  <si>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</si>
  <si>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</si>
  <si>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</si>
  <si>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</si>
  <si>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</si>
  <si>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</si>
  <si>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</si>
  <si>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</si>
  <si>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</si>
  <si>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</si>
  <si>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</si>
  <si>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</si>
  <si>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</si>
  <si>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</si>
  <si>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</si>
  <si>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</si>
  <si>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2020 02</t>
  </si>
  <si>
    <t>4</t>
  </si>
  <si>
    <t>154381649</t>
  </si>
  <si>
    <t>132212121</t>
  </si>
  <si>
    <t>Hloubení zapažených rýh šířky do 800 mm v soudržných horninách třídy těžitelnosti I skupiny 3 ručně</t>
  </si>
  <si>
    <t>m3</t>
  </si>
  <si>
    <t>CS ÚRS 2022 01</t>
  </si>
  <si>
    <t>720205524</t>
  </si>
  <si>
    <t>3</t>
  </si>
  <si>
    <t>162751117</t>
  </si>
  <si>
    <t>Vodorovné přemístění do 10000 m výkopku/sypaniny z horniny třídy těžitelnosti I, skupiny 1 až 3</t>
  </si>
  <si>
    <t>501318405</t>
  </si>
  <si>
    <t>162751119</t>
  </si>
  <si>
    <t>Příplatek k vodorovnému přemístění výkopku/sypaniny z horniny třídy těžitelnosti I, skupiny 1 až 3 ZKD 1000 m přes 10000 m</t>
  </si>
  <si>
    <t>-29022910</t>
  </si>
  <si>
    <t>P</t>
  </si>
  <si>
    <t>Poznámka k položce:_x000d_
příplatek za dalších 10 km k odvozu</t>
  </si>
  <si>
    <t>5</t>
  </si>
  <si>
    <t>167111101</t>
  </si>
  <si>
    <t>Nakládání výkopku z hornin třídy těžitelnosti I, skupiny 1 až 3 ručně</t>
  </si>
  <si>
    <t>1255936753</t>
  </si>
  <si>
    <t>6</t>
  </si>
  <si>
    <t>171201231</t>
  </si>
  <si>
    <t>Poplatek za uložení zeminy a kamení na recyklační skládce (skládkovné) kód odpadu 17 05 04</t>
  </si>
  <si>
    <t>t</t>
  </si>
  <si>
    <t>-1866849516</t>
  </si>
  <si>
    <t>7</t>
  </si>
  <si>
    <t>171251201</t>
  </si>
  <si>
    <t>Uložení sypaniny na skládky nebo meziskládky</t>
  </si>
  <si>
    <t>905774841</t>
  </si>
  <si>
    <t>8</t>
  </si>
  <si>
    <t>174111101</t>
  </si>
  <si>
    <t>Zásyp jam, šachet rýh nebo kolem objektů sypaninou se zhutněním ručně</t>
  </si>
  <si>
    <t>1558024148</t>
  </si>
  <si>
    <t>9</t>
  </si>
  <si>
    <t>M</t>
  </si>
  <si>
    <t>58331200</t>
  </si>
  <si>
    <t>štěrkopísek netříděný zásypový</t>
  </si>
  <si>
    <t>CS ÚRS 2023 01</t>
  </si>
  <si>
    <t>-879995996</t>
  </si>
  <si>
    <t>Komunikace pozemní</t>
  </si>
  <si>
    <t>10</t>
  </si>
  <si>
    <t>564730111</t>
  </si>
  <si>
    <t>Podklad z kameniva hrubého drceného vel. 16-32 mm tl 100 mm</t>
  </si>
  <si>
    <t>1253660538</t>
  </si>
  <si>
    <t>11</t>
  </si>
  <si>
    <t>564750011</t>
  </si>
  <si>
    <t>Podklad z kameniva hrubého drceného vel. 8-16 mm tl 150 mm</t>
  </si>
  <si>
    <t>652479061</t>
  </si>
  <si>
    <t>12</t>
  </si>
  <si>
    <t>596211110</t>
  </si>
  <si>
    <t>Kladení zámkové dlažby komunikací pro pěší tl 60 mm skupiny A pl do 50 m2</t>
  </si>
  <si>
    <t>-237717623</t>
  </si>
  <si>
    <t>13</t>
  </si>
  <si>
    <t>59245018</t>
  </si>
  <si>
    <t>dlažba tvar obdélník betonová 200x100x60mm přírodní</t>
  </si>
  <si>
    <t>-572471794</t>
  </si>
  <si>
    <t>Poznámka k položce:_x000d_
příplatek za ztratné při demontáži</t>
  </si>
  <si>
    <t>Úpravy povrchů, podlahy a osazování výplní</t>
  </si>
  <si>
    <t>14</t>
  </si>
  <si>
    <t>612315413VL00</t>
  </si>
  <si>
    <t>Zapravení drážek a prostupů po provedení rozvodů TUV do stěn a stropů</t>
  </si>
  <si>
    <t>soubor</t>
  </si>
  <si>
    <t>-1420373766</t>
  </si>
  <si>
    <t>619991001</t>
  </si>
  <si>
    <t>Zakrytí podlah fólií přilepenou lepící páskou</t>
  </si>
  <si>
    <t>CS ÚRS 2021 01</t>
  </si>
  <si>
    <t>-901390870</t>
  </si>
  <si>
    <t>16</t>
  </si>
  <si>
    <t>619991011</t>
  </si>
  <si>
    <t>Obalení konstrukcí a prvků fólií přilepenou lepící páskou</t>
  </si>
  <si>
    <t>-1239229153</t>
  </si>
  <si>
    <t>17</t>
  </si>
  <si>
    <t>619995001</t>
  </si>
  <si>
    <t>Začištění omítek kolem oken, dveří, podlah nebo obkladů</t>
  </si>
  <si>
    <t>m</t>
  </si>
  <si>
    <t>2012913258</t>
  </si>
  <si>
    <t>Poznámka k položce:_x000d_
začištění omítek kolem měněných oken</t>
  </si>
  <si>
    <t>18</t>
  </si>
  <si>
    <t>622221031</t>
  </si>
  <si>
    <t>Montáž kontaktního zateplení vnějších stěn lepením a mechanickým kotvením TI z minerální vlny s podélnou orientací do zdiva a betonu tl přes 120 do 160 mm</t>
  </si>
  <si>
    <t>1484739799</t>
  </si>
  <si>
    <t>19</t>
  </si>
  <si>
    <t>63141470</t>
  </si>
  <si>
    <t>deska tepelně izolační minerální kontaktních fasád podélné vlákno λ=0,037 tl 140mm</t>
  </si>
  <si>
    <t>157489326</t>
  </si>
  <si>
    <t>20</t>
  </si>
  <si>
    <t>622131121</t>
  </si>
  <si>
    <t>Penetrační nátěr vnějších stěn nanášený ručně</t>
  </si>
  <si>
    <t>-1464690736</t>
  </si>
  <si>
    <t>622135001</t>
  </si>
  <si>
    <t>Vyrovnání podkladu vnějších stěn maltou vápenocementovou tl do 10 mm</t>
  </si>
  <si>
    <t>526582925</t>
  </si>
  <si>
    <t>22</t>
  </si>
  <si>
    <t>622151011</t>
  </si>
  <si>
    <t>Penetrační silikátový nátěr vnějších pastovitých tenkovrstvých omítek stěn</t>
  </si>
  <si>
    <t>1435621306</t>
  </si>
  <si>
    <t>23</t>
  </si>
  <si>
    <t>622151021</t>
  </si>
  <si>
    <t>Penetrační akrylátový nátěr vnějších mozaikových tenkovrstvých omítek stěn</t>
  </si>
  <si>
    <t>277896650</t>
  </si>
  <si>
    <t>24</t>
  </si>
  <si>
    <t>622211021</t>
  </si>
  <si>
    <t>Montáž kontaktního zateplení vnějších stěn lepením a mechanickým kotvením polystyrénových desek tl do 120 mm</t>
  </si>
  <si>
    <t>335088999</t>
  </si>
  <si>
    <t>25</t>
  </si>
  <si>
    <t>28376382</t>
  </si>
  <si>
    <t>deska z polystyrénu XPS, hrana polodrážková a hladký povrch s vyšší odolností tl 100mm</t>
  </si>
  <si>
    <t>-1443710583</t>
  </si>
  <si>
    <t>26</t>
  </si>
  <si>
    <t>622211031</t>
  </si>
  <si>
    <t>Montáž kontaktního zateplení vnějších stěn lepením a mechanickým kotvením polystyrénových desek tl do 160 mm</t>
  </si>
  <si>
    <t>-484205836</t>
  </si>
  <si>
    <t>27</t>
  </si>
  <si>
    <t>28375981</t>
  </si>
  <si>
    <t>deska EPS 100 fasádní λ=0,037 tl 140mm</t>
  </si>
  <si>
    <t>1081144094</t>
  </si>
  <si>
    <t>28</t>
  </si>
  <si>
    <t>622212051</t>
  </si>
  <si>
    <t>Montáž kontaktního zateplení vnějšího ostění, nadpraží nebo parapetu hl. špalety do 400 mm lepením desek z polystyrenu tl do 40 mm</t>
  </si>
  <si>
    <t>1185958765</t>
  </si>
  <si>
    <t>29</t>
  </si>
  <si>
    <t>28375943</t>
  </si>
  <si>
    <t>deska EPS 100 fasádní λ=0,037 tl 30mm</t>
  </si>
  <si>
    <t>-543940052</t>
  </si>
  <si>
    <t>30</t>
  </si>
  <si>
    <t>622251101</t>
  </si>
  <si>
    <t>Příplatek k cenám kontaktního zateplení stěn za použití tepelněizolačních zátek z polystyrenu</t>
  </si>
  <si>
    <t>-713717880</t>
  </si>
  <si>
    <t>31</t>
  </si>
  <si>
    <t>622251105</t>
  </si>
  <si>
    <t>Příplatek k cenám kontaktního zateplení stěn za použití tepelněizolačních zátek z minerální vlny</t>
  </si>
  <si>
    <t>-1370060781</t>
  </si>
  <si>
    <t>32</t>
  </si>
  <si>
    <t>622252001</t>
  </si>
  <si>
    <t>Montáž profilů kontaktního zateplení připevněných mechanicky</t>
  </si>
  <si>
    <t>520138033</t>
  </si>
  <si>
    <t>33</t>
  </si>
  <si>
    <t>59051651</t>
  </si>
  <si>
    <t>profil zakládací Al tl 0,7mm pro ETICS pro izolant tl 140mm</t>
  </si>
  <si>
    <t>589476983</t>
  </si>
  <si>
    <t>34</t>
  </si>
  <si>
    <t>622252002</t>
  </si>
  <si>
    <t>Montáž profilů kontaktního zateplení lepených</t>
  </si>
  <si>
    <t>-1708646990</t>
  </si>
  <si>
    <t>35</t>
  </si>
  <si>
    <t>63127466</t>
  </si>
  <si>
    <t>profil rohový Al 23x23mm s výztužnou tkaninou š 100mm pro ETICS</t>
  </si>
  <si>
    <t>924398093</t>
  </si>
  <si>
    <t>36</t>
  </si>
  <si>
    <t>622323111</t>
  </si>
  <si>
    <t>Vápenocementová omítka hladkých vnějších stěn tloušťky do 5 mm nanášená ručně</t>
  </si>
  <si>
    <t>-927696640</t>
  </si>
  <si>
    <t>37</t>
  </si>
  <si>
    <t>622323191</t>
  </si>
  <si>
    <t>Příplatek k vápenocementové omítce hladkých vnějších stěn za každý další 1 mm tloušťky ručně</t>
  </si>
  <si>
    <t>-1153465002</t>
  </si>
  <si>
    <t>Poznámka k položce:_x000d_
příplatek za dalších 15 mm</t>
  </si>
  <si>
    <t>38</t>
  </si>
  <si>
    <t>622511112</t>
  </si>
  <si>
    <t>Tenkovrstvá akrylátová mozaiková střednězrnná omítka vnějších stěn</t>
  </si>
  <si>
    <t>1040228590</t>
  </si>
  <si>
    <t>39</t>
  </si>
  <si>
    <t>622521022</t>
  </si>
  <si>
    <t>Tenkovrstvá silikátová zatíraná omítka zrnitost 2,0 mm vnějších stěn</t>
  </si>
  <si>
    <t>-1591562524</t>
  </si>
  <si>
    <t>40</t>
  </si>
  <si>
    <t>629991001</t>
  </si>
  <si>
    <t>Zakrytí podélných ploch fólií volně položenou</t>
  </si>
  <si>
    <t>377359301</t>
  </si>
  <si>
    <t>41</t>
  </si>
  <si>
    <t>629991011</t>
  </si>
  <si>
    <t>Zakrytí výplní otvorů a svislých ploch fólií přilepenou lepící páskou</t>
  </si>
  <si>
    <t>-1975439419</t>
  </si>
  <si>
    <t>42</t>
  </si>
  <si>
    <t>629995101</t>
  </si>
  <si>
    <t>Očištění vnějších ploch tlakovou vodou</t>
  </si>
  <si>
    <t>-469457939</t>
  </si>
  <si>
    <t>Ostatní konstrukce a práce, bourání</t>
  </si>
  <si>
    <t>43</t>
  </si>
  <si>
    <t>916331112</t>
  </si>
  <si>
    <t>Osazení zahradního obrubníku betonového do lože z betonu s boční opěrou</t>
  </si>
  <si>
    <t>-1621897111</t>
  </si>
  <si>
    <t>44</t>
  </si>
  <si>
    <t>59217001</t>
  </si>
  <si>
    <t>obrubník betonový zahradní 1000x50x250mm</t>
  </si>
  <si>
    <t>-1746165982</t>
  </si>
  <si>
    <t>45</t>
  </si>
  <si>
    <t>941111111</t>
  </si>
  <si>
    <t>Montáž lešení řadového trubkového lehkého s podlahami zatížení do 200 kg/m2 š do 0,9 m v do 10 m</t>
  </si>
  <si>
    <t>-1933253783</t>
  </si>
  <si>
    <t>46</t>
  </si>
  <si>
    <t>941111211</t>
  </si>
  <si>
    <t>Příplatek k lešení řadovému trubkovému lehkému s podlahami š 0,9 m v 10 m za první a ZKD den použití</t>
  </si>
  <si>
    <t>1464555056</t>
  </si>
  <si>
    <t>Poznámka k položce:_x000d_
pronájem lešení za 45 dní použití</t>
  </si>
  <si>
    <t>47</t>
  </si>
  <si>
    <t>941111811</t>
  </si>
  <si>
    <t>Demontáž lešení řadového trubkového lehkého s podlahami zatížení do 200 kg/m2 š do 0,9 m v do 10 m</t>
  </si>
  <si>
    <t>721517442</t>
  </si>
  <si>
    <t>48</t>
  </si>
  <si>
    <t>944511111</t>
  </si>
  <si>
    <t>Montáž ochranné sítě z textilie z umělých vláken</t>
  </si>
  <si>
    <t>-221003002</t>
  </si>
  <si>
    <t>49</t>
  </si>
  <si>
    <t>944511811</t>
  </si>
  <si>
    <t>Demontáž ochranné sítě z textilie z umělých vláken</t>
  </si>
  <si>
    <t>-254586941</t>
  </si>
  <si>
    <t>50</t>
  </si>
  <si>
    <t>949101111</t>
  </si>
  <si>
    <t>Lešení pomocné pro objekty pozemních staveb s lešeňovou podlahou v do 1,9 m zatížení do 150 kg/m2</t>
  </si>
  <si>
    <t>698410731</t>
  </si>
  <si>
    <t>51</t>
  </si>
  <si>
    <t>966032921</t>
  </si>
  <si>
    <t>Odsekání říms podokenních nebo přesokenních předsazených přes 80 mm</t>
  </si>
  <si>
    <t>136445970</t>
  </si>
  <si>
    <t>52</t>
  </si>
  <si>
    <t>967032975</t>
  </si>
  <si>
    <t>Odsekání plošných fasádních prvků předsazených před líc zdiva přes 80 mm</t>
  </si>
  <si>
    <t>1074982116</t>
  </si>
  <si>
    <t>53</t>
  </si>
  <si>
    <t>968062374VL01</t>
  </si>
  <si>
    <t>Vybourání dřevěných rámů oken včetně křídel</t>
  </si>
  <si>
    <t>1282516441</t>
  </si>
  <si>
    <t>54</t>
  </si>
  <si>
    <t>978015391</t>
  </si>
  <si>
    <t>Otlučení (osekání) vnější vápenné nebo vápenocementové omítky stupně členitosti 1 a 2 do 100%</t>
  </si>
  <si>
    <t>-307364084</t>
  </si>
  <si>
    <t>55</t>
  </si>
  <si>
    <t>979054451</t>
  </si>
  <si>
    <t>Očištění vybouraných zámkových dlaždic s původním spárováním z kameniva těženého</t>
  </si>
  <si>
    <t>-417238665</t>
  </si>
  <si>
    <t>997</t>
  </si>
  <si>
    <t>Přesun sutě</t>
  </si>
  <si>
    <t>56</t>
  </si>
  <si>
    <t>997013153</t>
  </si>
  <si>
    <t>Vnitrostaveništní doprava suti a vybouraných hmot pro budovy v do 12 m s omezením mechanizace</t>
  </si>
  <si>
    <t>63993381</t>
  </si>
  <si>
    <t>57</t>
  </si>
  <si>
    <t>997013501</t>
  </si>
  <si>
    <t>Odvoz suti a vybouraných hmot na skládku nebo meziskládku do 1 km se složením</t>
  </si>
  <si>
    <t>333393267</t>
  </si>
  <si>
    <t>58</t>
  </si>
  <si>
    <t>997013509</t>
  </si>
  <si>
    <t>Příplatek k odvozu suti a vybouraných hmot na skládku ZKD 1 km přes 1 km</t>
  </si>
  <si>
    <t>-1175866685</t>
  </si>
  <si>
    <t>Poznámka k položce:_x000d_
příplatek k dopravě za dalších 19 km odvozu</t>
  </si>
  <si>
    <t>59</t>
  </si>
  <si>
    <t>997013609</t>
  </si>
  <si>
    <t>Poplatek za uložení na skládce (skládkovné) stavebního odpadu ze směsí nebo oddělených frakcí betonu, cihel a keramických výrobků kód odpadu 17 01 07</t>
  </si>
  <si>
    <t>1542642187</t>
  </si>
  <si>
    <t>60</t>
  </si>
  <si>
    <t>997013631</t>
  </si>
  <si>
    <t>Poplatek za uložení na skládce (skládkovné) stavebního odpadu směsného kód odpadu 17 09 04</t>
  </si>
  <si>
    <t>-1116536935</t>
  </si>
  <si>
    <t>61</t>
  </si>
  <si>
    <t>997013811</t>
  </si>
  <si>
    <t>Poplatek za uložení na skládce (skládkovné) stavebního odpadu dřevěného kód odpadu 17 02 01</t>
  </si>
  <si>
    <t>-192022369</t>
  </si>
  <si>
    <t>62</t>
  </si>
  <si>
    <t>997013812</t>
  </si>
  <si>
    <t>Poplatek za uložení na skládce (skládkovné) stavebního odpadu na bázi sádry kód odpadu 17 08 02</t>
  </si>
  <si>
    <t>-864833120</t>
  </si>
  <si>
    <t>63</t>
  </si>
  <si>
    <t>997013814</t>
  </si>
  <si>
    <t>Poplatek za uložení na skládce (skládkovné) stavebního odpadu izolací kód odpadu 17 06 04</t>
  </si>
  <si>
    <t>1548301957</t>
  </si>
  <si>
    <t>998</t>
  </si>
  <si>
    <t>Přesun hmot</t>
  </si>
  <si>
    <t>64</t>
  </si>
  <si>
    <t>998017002</t>
  </si>
  <si>
    <t>Přesun hmot s omezením mechanizace pro budovy v do 12 m</t>
  </si>
  <si>
    <t>-1344523094</t>
  </si>
  <si>
    <t>PSV</t>
  </si>
  <si>
    <t>Práce a dodávky PSV</t>
  </si>
  <si>
    <t>711</t>
  </si>
  <si>
    <t>Izolace proti vodě, vlhkosti a plynům</t>
  </si>
  <si>
    <t>65</t>
  </si>
  <si>
    <t>711161273</t>
  </si>
  <si>
    <t>Provedení izolace proti zemní vlhkosti svislé z nopové fólie</t>
  </si>
  <si>
    <t>-325374102</t>
  </si>
  <si>
    <t>66</t>
  </si>
  <si>
    <t>28323005</t>
  </si>
  <si>
    <t>fólie profilovaná (nopová) drenážní HDPE s výškou nopů 8mm</t>
  </si>
  <si>
    <t>-2095799932</t>
  </si>
  <si>
    <t>67</t>
  </si>
  <si>
    <t>998711102</t>
  </si>
  <si>
    <t>Přesun hmot tonážní pro izolace proti vodě, vlhkosti a plynům v objektech výšky do 12 m</t>
  </si>
  <si>
    <t>1804245366</t>
  </si>
  <si>
    <t>713</t>
  </si>
  <si>
    <t>Izolace tepelné</t>
  </si>
  <si>
    <t>68</t>
  </si>
  <si>
    <t>713110811</t>
  </si>
  <si>
    <t>Odstranění tepelné izolace stropů volně kladené z vláknitých materiálů suchých tl do 100 mm</t>
  </si>
  <si>
    <t>249060002</t>
  </si>
  <si>
    <t>69</t>
  </si>
  <si>
    <t>713110813</t>
  </si>
  <si>
    <t>Odstranění tepelné izolace stropů volně kladené z vláknitých materiálů suchých tl přes 100 mm</t>
  </si>
  <si>
    <t>447562433</t>
  </si>
  <si>
    <t>70</t>
  </si>
  <si>
    <t>713111121</t>
  </si>
  <si>
    <t>Montáž izolace tepelné spodem stropů s uchycením drátem rohoží, pásů, dílců, desek</t>
  </si>
  <si>
    <t>117371785</t>
  </si>
  <si>
    <t>71</t>
  </si>
  <si>
    <t>63152147</t>
  </si>
  <si>
    <t>pás tepelně izolační univerzální λ=0,038-0,039 tl 140mm</t>
  </si>
  <si>
    <t>1031923922</t>
  </si>
  <si>
    <t>72</t>
  </si>
  <si>
    <t>63152150</t>
  </si>
  <si>
    <t>pás tepelně izolační univerzální λ=0,038-0,039 tl 200mm</t>
  </si>
  <si>
    <t>-1883472592</t>
  </si>
  <si>
    <t>73</t>
  </si>
  <si>
    <t>63152148</t>
  </si>
  <si>
    <t>pás tepelně izolační univerzální λ=0,038-0,039 tl 160mm</t>
  </si>
  <si>
    <t>948412643</t>
  </si>
  <si>
    <t>74</t>
  </si>
  <si>
    <t>998713102</t>
  </si>
  <si>
    <t>Přesun hmot tonážní pro izolace tepelné v objektech v přes 6 do 12 m</t>
  </si>
  <si>
    <t>-1592828330</t>
  </si>
  <si>
    <t>741</t>
  </si>
  <si>
    <t>Elektroinstalace - silnoproud</t>
  </si>
  <si>
    <t>75</t>
  </si>
  <si>
    <t>741110001VL01</t>
  </si>
  <si>
    <t>Demontáž a zpětná montáž elektroinstalačních prvků na fasádě vč. ověření jejich funkčnosti</t>
  </si>
  <si>
    <t>-453851648</t>
  </si>
  <si>
    <t>762</t>
  </si>
  <si>
    <t>Konstrukce tesařské</t>
  </si>
  <si>
    <t>76</t>
  </si>
  <si>
    <t>762841812</t>
  </si>
  <si>
    <t>Demontáž podbíjení obkladů stropů a střech sklonu do 60° z hrubých prken s omítkou</t>
  </si>
  <si>
    <t>628350286</t>
  </si>
  <si>
    <t>763</t>
  </si>
  <si>
    <t>Konstrukce suché výstavby</t>
  </si>
  <si>
    <t>77</t>
  </si>
  <si>
    <t>763131431</t>
  </si>
  <si>
    <t>SDK podhled deska 1xDF 12,5 bez izolace dvouvrstvá spodní kce profil CD+UD REI do 90</t>
  </si>
  <si>
    <t>-1929327422</t>
  </si>
  <si>
    <t>78</t>
  </si>
  <si>
    <t>763131714</t>
  </si>
  <si>
    <t>SDK podhled základní penetrační nátěr</t>
  </si>
  <si>
    <t>398350752</t>
  </si>
  <si>
    <t>79</t>
  </si>
  <si>
    <t>763131751</t>
  </si>
  <si>
    <t>Montáž parotěsné zábrany do SDK podhledu</t>
  </si>
  <si>
    <t>-94372627</t>
  </si>
  <si>
    <t>80</t>
  </si>
  <si>
    <t>28329276</t>
  </si>
  <si>
    <t>fólie PE vyztužená pro parotěsnou vrstvu (reakce na oheň - třída E) 140g/m2</t>
  </si>
  <si>
    <t>-651755819</t>
  </si>
  <si>
    <t>81</t>
  </si>
  <si>
    <t>763131767</t>
  </si>
  <si>
    <t>Příplatek k SDK podhledu za výšku zavěšení přes 1,5 m</t>
  </si>
  <si>
    <t>1777259776</t>
  </si>
  <si>
    <t>82</t>
  </si>
  <si>
    <t>763131821</t>
  </si>
  <si>
    <t>Demontáž SDK podhledu s dvouvrstvou nosnou kcí z ocelových profilů opláštění jednoduché</t>
  </si>
  <si>
    <t>727210157</t>
  </si>
  <si>
    <t>83</t>
  </si>
  <si>
    <t>998763302</t>
  </si>
  <si>
    <t>Přesun hmot tonážní pro sádrokartonové konstrukce v objektech v do 12 m</t>
  </si>
  <si>
    <t>231143208</t>
  </si>
  <si>
    <t>764</t>
  </si>
  <si>
    <t>Konstrukce klempířské</t>
  </si>
  <si>
    <t>84</t>
  </si>
  <si>
    <t>764216607</t>
  </si>
  <si>
    <t>Oplechování rovných parapetů mechanicky kotvené z Pz s povrchovou úpravou rš 670 mm</t>
  </si>
  <si>
    <t>70278659</t>
  </si>
  <si>
    <t>85</t>
  </si>
  <si>
    <t>764311405VL</t>
  </si>
  <si>
    <t>Lemování rovných zdí střech, závětrné lišty, svody a okapový plech - demontáž a zpětná montáž po provedení zateplení objektu, popř. doplnění klempířských výrobků</t>
  </si>
  <si>
    <t>-369668502</t>
  </si>
  <si>
    <t>86</t>
  </si>
  <si>
    <t>998764102</t>
  </si>
  <si>
    <t>Přesun hmot tonážní pro konstrukce klempířské v objektech v do 12 m</t>
  </si>
  <si>
    <t>1963409964</t>
  </si>
  <si>
    <t>766</t>
  </si>
  <si>
    <t>Konstrukce truhlářské</t>
  </si>
  <si>
    <t>87</t>
  </si>
  <si>
    <t>766622112VL01</t>
  </si>
  <si>
    <t>Dodávka a montáž plastových oken se zasklením z trojskla, U ≤ 0,9 W/m2K - viz výkaz oken a dveří</t>
  </si>
  <si>
    <t>1094128656</t>
  </si>
  <si>
    <t>88</t>
  </si>
  <si>
    <t>766622112VL02</t>
  </si>
  <si>
    <t>Dodávka a montáž plastových dveří plných, U ≤ 1,2 W/m2K - viz výkaz oken a dveří</t>
  </si>
  <si>
    <t>-601851485</t>
  </si>
  <si>
    <t>89</t>
  </si>
  <si>
    <t>766694124VL01</t>
  </si>
  <si>
    <t>Montáž parapetních dřevěných nebo plastových šířky přes 30 cm</t>
  </si>
  <si>
    <t>kus</t>
  </si>
  <si>
    <t>-1548396646</t>
  </si>
  <si>
    <t>90</t>
  </si>
  <si>
    <t>61140074</t>
  </si>
  <si>
    <t>parapet plastový vnitřní – š 500mm, dekor</t>
  </si>
  <si>
    <t>1859603876</t>
  </si>
  <si>
    <t>91</t>
  </si>
  <si>
    <t>61140076</t>
  </si>
  <si>
    <t>koncovka k parapetu oboustranná š 600mm, barva bílá</t>
  </si>
  <si>
    <t>575120707</t>
  </si>
  <si>
    <t>92</t>
  </si>
  <si>
    <t>998766102</t>
  </si>
  <si>
    <t>Přesun hmot tonážní pro konstrukce truhlářské v objektech v do 12 m</t>
  </si>
  <si>
    <t>-1097475163</t>
  </si>
  <si>
    <t>767</t>
  </si>
  <si>
    <t>Konstrukce zámečnické</t>
  </si>
  <si>
    <t>93</t>
  </si>
  <si>
    <t>767661811</t>
  </si>
  <si>
    <t>Demontáž mříží pevných nebo otevíravých</t>
  </si>
  <si>
    <t>911297958</t>
  </si>
  <si>
    <t>94</t>
  </si>
  <si>
    <t>767662110</t>
  </si>
  <si>
    <t>Montáž mříží pevných šroubovaných</t>
  </si>
  <si>
    <t>979618621</t>
  </si>
  <si>
    <t>95</t>
  </si>
  <si>
    <t>00572100VL01</t>
  </si>
  <si>
    <t>Mříž pevná</t>
  </si>
  <si>
    <t>-1313545685</t>
  </si>
  <si>
    <t>96</t>
  </si>
  <si>
    <t>767662210</t>
  </si>
  <si>
    <t>Montáž mříží otvíravých</t>
  </si>
  <si>
    <t>-360139608</t>
  </si>
  <si>
    <t>97</t>
  </si>
  <si>
    <t>00572100VL02</t>
  </si>
  <si>
    <t>Mříž otvíravá</t>
  </si>
  <si>
    <t>-392713461</t>
  </si>
  <si>
    <t>98</t>
  </si>
  <si>
    <t>998767102</t>
  </si>
  <si>
    <t>Přesun hmot tonážní pro zámečnické konstrukce v objektech v do 12 m</t>
  </si>
  <si>
    <t>2032083799</t>
  </si>
  <si>
    <t>783</t>
  </si>
  <si>
    <t>Dokončovací práce - nátěry</t>
  </si>
  <si>
    <t>99</t>
  </si>
  <si>
    <t>783301303</t>
  </si>
  <si>
    <t>Bezoplachové odrezivění zámečnických konstrukcí</t>
  </si>
  <si>
    <t>-1782913961</t>
  </si>
  <si>
    <t>100</t>
  </si>
  <si>
    <t>783301401</t>
  </si>
  <si>
    <t>Ometení zámečnických konstrukcí</t>
  </si>
  <si>
    <t>1727706556</t>
  </si>
  <si>
    <t>101</t>
  </si>
  <si>
    <t>783314201</t>
  </si>
  <si>
    <t>Základní antikorozní jednonásobný syntetický standardní nátěr zámečnických konstrukcí</t>
  </si>
  <si>
    <t>1648270560</t>
  </si>
  <si>
    <t>102</t>
  </si>
  <si>
    <t>783317101</t>
  </si>
  <si>
    <t>Krycí jednonásobný syntetický standardní nátěr zámečnických konstrukcí</t>
  </si>
  <si>
    <t>338068360</t>
  </si>
  <si>
    <t>784</t>
  </si>
  <si>
    <t>Dokončovací práce - malby a tapety</t>
  </si>
  <si>
    <t>103</t>
  </si>
  <si>
    <t>784111001</t>
  </si>
  <si>
    <t>Oprášení (ometení ) podkladu v místnostech výšky do 3,80 m</t>
  </si>
  <si>
    <t>1189789326</t>
  </si>
  <si>
    <t>Poznámka k položce:_x000d_
oprava malby kolem oken</t>
  </si>
  <si>
    <t>104</t>
  </si>
  <si>
    <t>784111011</t>
  </si>
  <si>
    <t>Obroušení podkladu omítnutého v místnostech výšky do 3,80 m</t>
  </si>
  <si>
    <t>525754633</t>
  </si>
  <si>
    <t>105</t>
  </si>
  <si>
    <t>784121001</t>
  </si>
  <si>
    <t>Oškrabání malby v mísnostech výšky do 3,80 m</t>
  </si>
  <si>
    <t>-1428617892</t>
  </si>
  <si>
    <t>106</t>
  </si>
  <si>
    <t>784121011</t>
  </si>
  <si>
    <t>Rozmývání podkladu po oškrabání malby v místnostech výšky do 3,80 m</t>
  </si>
  <si>
    <t>2039474384</t>
  </si>
  <si>
    <t>107</t>
  </si>
  <si>
    <t>784161001</t>
  </si>
  <si>
    <t>Tmelení spar a rohů šířky do 3 mm akrylátovým tmelem v místnostech v do 3,80 m</t>
  </si>
  <si>
    <t>-1995491925</t>
  </si>
  <si>
    <t>108</t>
  </si>
  <si>
    <t>784171101</t>
  </si>
  <si>
    <t>Zakrytí vnitřních podlah včetně pozdějšího odkrytí</t>
  </si>
  <si>
    <t>843996859</t>
  </si>
  <si>
    <t>109</t>
  </si>
  <si>
    <t>58124844</t>
  </si>
  <si>
    <t>fólie pro malířské potřeby zakrývací tl 25µ 4x5m</t>
  </si>
  <si>
    <t>706256780</t>
  </si>
  <si>
    <t>110</t>
  </si>
  <si>
    <t>784181101</t>
  </si>
  <si>
    <t>Základní akrylátová jednonásobná penetrace podkladu v místnostech výšky do 3,80 m</t>
  </si>
  <si>
    <t>394560651</t>
  </si>
  <si>
    <t>111</t>
  </si>
  <si>
    <t>784221101</t>
  </si>
  <si>
    <t>Dvojnásobné bílé malby ze směsí za sucha dobře otěruvzdorných v místnostech do 3,80 m</t>
  </si>
  <si>
    <t>650518668</t>
  </si>
  <si>
    <t>02 - Architektonicko-stavební část - neuznatelné náklady</t>
  </si>
  <si>
    <t>150404601</t>
  </si>
  <si>
    <t>-274242078</t>
  </si>
  <si>
    <t>-858432210</t>
  </si>
  <si>
    <t>1583106049</t>
  </si>
  <si>
    <t>220670461</t>
  </si>
  <si>
    <t>-794589602</t>
  </si>
  <si>
    <t>03 - Výměna zdroje vytápění a otopná soustava</t>
  </si>
  <si>
    <t>p.č.st.42/2, k.ú. Malotice</t>
  </si>
  <si>
    <t xml:space="preserve">    8 - Trubní vedení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</si>
  <si>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</si>
  <si>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</si>
  <si>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</si>
  <si>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</si>
  <si>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VRN - Vedlejší rozpočtové náklady</t>
  </si>
  <si>
    <t xml:space="preserve">    VRN9 - Ostatní náklady</t>
  </si>
  <si>
    <t>Trubní vedení</t>
  </si>
  <si>
    <t>899911101VL01</t>
  </si>
  <si>
    <t>Kluzná objímka pro potrubí 42x1,5 mm</t>
  </si>
  <si>
    <t>351251833</t>
  </si>
  <si>
    <t>899911101VL02</t>
  </si>
  <si>
    <t>Příchytka dvojitá pro potrubí 15x1-35x1,5 mm - pro uchycení měděných trubek</t>
  </si>
  <si>
    <t>348954156</t>
  </si>
  <si>
    <t>713463211</t>
  </si>
  <si>
    <t>Montáž izolace tepelné potrubí potrubními pouzdry s Al fólií staženými Al páskou 1x D do 50 mm</t>
  </si>
  <si>
    <t>-554627669</t>
  </si>
  <si>
    <t>63154018</t>
  </si>
  <si>
    <t>pouzdro izolační potrubní z minerální vlny s Al fólií max. 250/100°C 54/40mm</t>
  </si>
  <si>
    <t>-1740761389</t>
  </si>
  <si>
    <t>732</t>
  </si>
  <si>
    <t>Ústřední vytápění - strojovny</t>
  </si>
  <si>
    <t>732211116VL01</t>
  </si>
  <si>
    <t>vakouvé odplynění, max. prov. tlak. 4 bar, připojení DN15</t>
  </si>
  <si>
    <t>980532286</t>
  </si>
  <si>
    <t>732211116VL02</t>
  </si>
  <si>
    <t>Kompaktní automatické doplňovací zařízení, prov. tlak 10 bar, připojení DN15 vč. dopojení na vodovod</t>
  </si>
  <si>
    <t>532963744</t>
  </si>
  <si>
    <t>732331617</t>
  </si>
  <si>
    <t>Nádoba tlaková expanzní pro topnou a chladicí soustavu s membránou závitové připojení PN 0,6 o objemu 80 l</t>
  </si>
  <si>
    <t>1802993614</t>
  </si>
  <si>
    <t>732211116VL04</t>
  </si>
  <si>
    <t>Kulový kohout MK 1</t>
  </si>
  <si>
    <t>1745141393</t>
  </si>
  <si>
    <t>732421419</t>
  </si>
  <si>
    <t>Čerpadlo teplovodní mokroběžné závitové oběhové DN 25 výtlak do 8,0 m průtok 4,0 m3/h pro vytápění</t>
  </si>
  <si>
    <t>-1745093776</t>
  </si>
  <si>
    <t>732421419VL01</t>
  </si>
  <si>
    <t>Čerpadlo teplovodní mokroběžné závitové oběhové DN 25 výtlak do 7,0 m pro TČ</t>
  </si>
  <si>
    <t>2097460239</t>
  </si>
  <si>
    <t>732522118VL01</t>
  </si>
  <si>
    <t xml:space="preserve">Tepelné čerpadlo vzduch-voda se jmenovitým topným výkonem 8,3 Kw (při A2/W35 je tepelný výkon 5,21 kW a COP 4,27 kW). </t>
  </si>
  <si>
    <t>-1642841931</t>
  </si>
  <si>
    <t>732522118VL02</t>
  </si>
  <si>
    <t>Řídící jednotka systému MaR vč. kabeláže a čidel</t>
  </si>
  <si>
    <t>1553848589</t>
  </si>
  <si>
    <t>732522118VL03</t>
  </si>
  <si>
    <t>Konzole na zem pro TČ vč. základové konstrukce</t>
  </si>
  <si>
    <t>738723115</t>
  </si>
  <si>
    <t>732522118VL04</t>
  </si>
  <si>
    <t>Ohřev odvodu kondenzátu pro TČ</t>
  </si>
  <si>
    <t>1539466519</t>
  </si>
  <si>
    <t>732522118VL05</t>
  </si>
  <si>
    <t xml:space="preserve">Akumulační nádrž 500 l - bez izolace </t>
  </si>
  <si>
    <t>354987135</t>
  </si>
  <si>
    <t>732522118VL06</t>
  </si>
  <si>
    <t xml:space="preserve">Topná jednotka, 12kW </t>
  </si>
  <si>
    <t>1874624841</t>
  </si>
  <si>
    <t>732522118VL07</t>
  </si>
  <si>
    <t>Izolace 80mm pro akumulační nádrž</t>
  </si>
  <si>
    <t>-2072563949</t>
  </si>
  <si>
    <t>732522118VL08</t>
  </si>
  <si>
    <t>Schválení instalace</t>
  </si>
  <si>
    <t>-517308057</t>
  </si>
  <si>
    <t>733</t>
  </si>
  <si>
    <t>Ústřední vytápění - rozvodné potrubí</t>
  </si>
  <si>
    <t>733131104</t>
  </si>
  <si>
    <t>Kompenzátor pro ocelové potrubí pryžový G 1 PN 16 do 100°C závitový</t>
  </si>
  <si>
    <t>CS ÚRS 2020 01</t>
  </si>
  <si>
    <t>1772378131</t>
  </si>
  <si>
    <t>733223102</t>
  </si>
  <si>
    <t>Potrubí měděné tvrdé spojované měkkým pájením D 15x1</t>
  </si>
  <si>
    <t>-169474667</t>
  </si>
  <si>
    <t>733223103</t>
  </si>
  <si>
    <t>Potrubí měděné tvrdé spojované měkkým pájením D 18x1</t>
  </si>
  <si>
    <t>2133513084</t>
  </si>
  <si>
    <t>733223104</t>
  </si>
  <si>
    <t>Potrubí měděné tvrdé spojované měkkým pájením D 22x1</t>
  </si>
  <si>
    <t>-735430062</t>
  </si>
  <si>
    <t>733223105</t>
  </si>
  <si>
    <t>Potrubí měděné tvrdé spojované měkkým pájením D 28x1,5</t>
  </si>
  <si>
    <t>735612457</t>
  </si>
  <si>
    <t>733223106</t>
  </si>
  <si>
    <t>Potrubí měděné tvrdé spojované měkkým pájením D 35x1,5</t>
  </si>
  <si>
    <t>-1480654851</t>
  </si>
  <si>
    <t>733223107</t>
  </si>
  <si>
    <t>Potrubí měděné tvrdé spojované měkkým pájením D 42x1,5</t>
  </si>
  <si>
    <t>-1543004601</t>
  </si>
  <si>
    <t>733811231</t>
  </si>
  <si>
    <t>Ochrana potrubí ústředního vytápění termoizolačními trubicemi z PE tl do 13 mm DN do 22 mm</t>
  </si>
  <si>
    <t>775076975</t>
  </si>
  <si>
    <t>733811241</t>
  </si>
  <si>
    <t>Ochrana potrubí ústředního vytápění termoizolačními trubicemi z PE tl do 20 mm DN do 22 mm</t>
  </si>
  <si>
    <t>-1168278790</t>
  </si>
  <si>
    <t>733811252</t>
  </si>
  <si>
    <t>Ochrana potrubí ústředního vytápění termoizolačními trubicemi z PE tl do 25 mm DN do 45 mm</t>
  </si>
  <si>
    <t>2061395806</t>
  </si>
  <si>
    <t>734</t>
  </si>
  <si>
    <t>Ústřední vytápění - armatury</t>
  </si>
  <si>
    <t>734211120</t>
  </si>
  <si>
    <t>Ventil závitový odvzdušňovací G 1/2 PN 14 do 120°C automatický</t>
  </si>
  <si>
    <t>492417321</t>
  </si>
  <si>
    <t>734242415</t>
  </si>
  <si>
    <t>Ventil závitový zpětný přímý G 5/4 PN 16 do 110°C</t>
  </si>
  <si>
    <t>716624368</t>
  </si>
  <si>
    <t>734242416</t>
  </si>
  <si>
    <t>Ventil závitový zpětný přímý G 6/4 PN 16 do 110°C</t>
  </si>
  <si>
    <t>1909375465</t>
  </si>
  <si>
    <t>734251211</t>
  </si>
  <si>
    <t>Ventil závitový pojistný rohový G 1/2 provozní tlak od 2,5 do 6 barů</t>
  </si>
  <si>
    <t>-1431850554</t>
  </si>
  <si>
    <t>734251212</t>
  </si>
  <si>
    <t>Ventil závitový pojistný rohový G 3/4 provozní tlak od 2,5 do 6 barů</t>
  </si>
  <si>
    <t>1492742218</t>
  </si>
  <si>
    <t>734261402</t>
  </si>
  <si>
    <t>Armatura připojovací rohová G 1/2x18 PN 10 do 110°C radiátorů typu VK</t>
  </si>
  <si>
    <t>662853547</t>
  </si>
  <si>
    <t>734221682</t>
  </si>
  <si>
    <t>Termostatická hlavice kapalinová PN 10 do 110°C otopných těles VK</t>
  </si>
  <si>
    <t>252363480</t>
  </si>
  <si>
    <t>734291265</t>
  </si>
  <si>
    <t>Filtr závitový přímý G 1 1/4 PN 30 do 110°C s vnitřními závity</t>
  </si>
  <si>
    <t>1087273843</t>
  </si>
  <si>
    <t>734291266</t>
  </si>
  <si>
    <t>Filtr závitový přímý G 1 1/2 PN 30 do 110°C s vnitřními závity</t>
  </si>
  <si>
    <t>-631821111</t>
  </si>
  <si>
    <t>734292715</t>
  </si>
  <si>
    <t>Kohout kulový přímý G 1 PN 42 do 185°C vnitřní závit</t>
  </si>
  <si>
    <t>2132786482</t>
  </si>
  <si>
    <t>734292716</t>
  </si>
  <si>
    <t>Kohout kulový přímý G 1 1/4 PN 42 do 185°C vnitřní závit</t>
  </si>
  <si>
    <t>-982275457</t>
  </si>
  <si>
    <t>734292717</t>
  </si>
  <si>
    <t>Kohout kulový přímý G 1 1/2 PN 42 do 185°C vnitřní závit</t>
  </si>
  <si>
    <t>626601735</t>
  </si>
  <si>
    <t>734292723</t>
  </si>
  <si>
    <t>Kohout kulový přímý G 1/2 PN 42 do 185°C vnitřní závit s vypouštěním</t>
  </si>
  <si>
    <t>1419177349</t>
  </si>
  <si>
    <t>734295022</t>
  </si>
  <si>
    <t>Směšovací armatura závitová trojcestná DN 25 se servomotorem</t>
  </si>
  <si>
    <t>768630817</t>
  </si>
  <si>
    <t>734411103</t>
  </si>
  <si>
    <t>Teploměr technický s pevným stonkem a jímkou zadní připojení průměr 63 mm délky 100 mm</t>
  </si>
  <si>
    <t>954921986</t>
  </si>
  <si>
    <t>734412113</t>
  </si>
  <si>
    <t>Měřič tepla kompaktní Qn 2,5 G 3/4</t>
  </si>
  <si>
    <t>1335581947</t>
  </si>
  <si>
    <t>734421102</t>
  </si>
  <si>
    <t>Tlakoměr s pevným stonkem a zpětnou klapkou tlak 0-16 bar průměr 63 mm spodní připojení</t>
  </si>
  <si>
    <t>-1814956554</t>
  </si>
  <si>
    <t>735</t>
  </si>
  <si>
    <t>Ústřední vytápění - otopná tělesa</t>
  </si>
  <si>
    <t>735152173</t>
  </si>
  <si>
    <t>Otopné těleso panel VK jednodeskové bez přídavné přestupní plochy výška/délka 600/600 mm výkon 362 W</t>
  </si>
  <si>
    <t>-652641773</t>
  </si>
  <si>
    <t>735152573</t>
  </si>
  <si>
    <t>Otopné těleso panelové VK dvoudeskové 2 přídavné přestupní plochy výška/délka 600/600 mm výkon 1007 W</t>
  </si>
  <si>
    <t>1025518404</t>
  </si>
  <si>
    <t>735152575</t>
  </si>
  <si>
    <t>Otopné těleso panelové VK dvoudeskové 2 přídavné přestupní plochy výška/délka 600/800 mm výkon 1343 W</t>
  </si>
  <si>
    <t>-1746786739</t>
  </si>
  <si>
    <t>735152579</t>
  </si>
  <si>
    <t>Otopné těleso panelové VK dvoudeskové 2 přídavné přestupní plochy výška/délka 600/1200 mm výkon 2015 W</t>
  </si>
  <si>
    <t>1628727301</t>
  </si>
  <si>
    <t>735152581</t>
  </si>
  <si>
    <t>Otopné těleso panelové VK dvoudeskové 2 přídavné přestupní plochy výška/délka 600/1600 mm výkon 2686 W</t>
  </si>
  <si>
    <t>-1671430139</t>
  </si>
  <si>
    <t>735152583</t>
  </si>
  <si>
    <t>Otopné těleso panelové VK dvoudeskové 2 přídavné přestupní plochy výška/délka 600/2000 mm výkon 3358 W</t>
  </si>
  <si>
    <t>1114932533</t>
  </si>
  <si>
    <t>741330001VL</t>
  </si>
  <si>
    <t>Elektroinstalační práce - kabeláže, prostupy, drážky, upevňovací materiál, propojení se stávajícími rozvody</t>
  </si>
  <si>
    <t>1132339837</t>
  </si>
  <si>
    <t>Vedlejší rozpočtové náklady</t>
  </si>
  <si>
    <t>VRN9</t>
  </si>
  <si>
    <t>092103001VL</t>
  </si>
  <si>
    <t>Zaregulování topných okruhů, nastáverí regulačních armatur a otopných těles, zkušební provoz, topná zkouška, revize</t>
  </si>
  <si>
    <t>Nh</t>
  </si>
  <si>
    <t>1024</t>
  </si>
  <si>
    <t>-1640080345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</si>
</sst>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29" fillId="0" borderId="0" xfId="0" applyNumberFormat="1" applyFont="1" applyAlignment="1" applyProtection="1">
      <alignment vertical="center"/>
    </xf>
    <xf numFmtId="0" fontId="20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4" fontId="21" fillId="4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32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29" t="s">
        <v>40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41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44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48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49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50</v>
      </c>
      <c r="AI60" s="39"/>
      <c r="AJ60" s="39"/>
      <c r="AK60" s="39"/>
      <c r="AL60" s="39"/>
      <c r="AM60" s="61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52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53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50</v>
      </c>
      <c r="AI75" s="39"/>
      <c r="AJ75" s="39"/>
      <c r="AK75" s="39"/>
      <c r="AL75" s="39"/>
      <c r="AM75" s="61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2022/011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Snížení energetické náročnosti objektu č.p. 35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>p.č.st.42/2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26. 6. 2023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>Obec Malotice, č. p. 35, 28163 Malotice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77" t="str">
        <f>IF(E17="","",E17)</f>
        <v>KFJ s.r.o.</v>
      </c>
      <c r="AN89" s="68"/>
      <c r="AO89" s="68"/>
      <c r="AP89" s="68"/>
      <c r="AQ89" s="37"/>
      <c r="AR89" s="41"/>
      <c r="AS89" s="78" t="s">
        <v>55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77" t="str">
        <f>IF(E20="","",E20)</f>
        <v>KFJ s.r.o.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56</v>
      </c>
      <c r="D92" s="91"/>
      <c r="E92" s="91"/>
      <c r="F92" s="91"/>
      <c r="G92" s="91"/>
      <c r="H92" s="92"/>
      <c r="I92" s="93" t="s">
        <v>57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58</v>
      </c>
      <c r="AH92" s="91"/>
      <c r="AI92" s="91"/>
      <c r="AJ92" s="91"/>
      <c r="AK92" s="91"/>
      <c r="AL92" s="91"/>
      <c r="AM92" s="91"/>
      <c r="AN92" s="93" t="s">
        <v>59</v>
      </c>
      <c r="AO92" s="91"/>
      <c r="AP92" s="95"/>
      <c r="AQ92" s="96" t="s">
        <v>60</v>
      </c>
      <c r="AR92" s="41"/>
      <c r="AS92" s="97" t="s">
        <v>61</v>
      </c>
      <c r="AT92" s="98" t="s">
        <v>62</v>
      </c>
      <c r="AU92" s="98" t="s">
        <v>63</v>
      </c>
      <c r="AV92" s="98" t="s">
        <v>64</v>
      </c>
      <c r="AW92" s="98" t="s">
        <v>65</v>
      </c>
      <c r="AX92" s="98" t="s">
        <v>66</v>
      </c>
      <c r="AY92" s="98" t="s">
        <v>67</v>
      </c>
      <c r="AZ92" s="98" t="s">
        <v>68</v>
      </c>
      <c r="BA92" s="98" t="s">
        <v>69</v>
      </c>
      <c r="BB92" s="98" t="s">
        <v>70</v>
      </c>
      <c r="BC92" s="98" t="s">
        <v>71</v>
      </c>
      <c r="BD92" s="99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73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ROUND(SUM(AG95:AG97),2)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ROUND(SUM(AS95:AS97),2)</f>
        <v>0</v>
      </c>
      <c r="AT94" s="111">
        <f>ROUND(SUM(AV94:AW94),2)</f>
        <v>0</v>
      </c>
      <c r="AU94" s="112">
        <f>ROUND(SUM(AU95:AU97),5)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ROUND(SUM(AZ95:AZ97),2)</f>
        <v>0</v>
      </c>
      <c r="BA94" s="111">
        <f>ROUND(SUM(BA95:BA97),2)</f>
        <v>0</v>
      </c>
      <c r="BB94" s="111">
        <f>ROUND(SUM(BB95:BB97),2)</f>
        <v>0</v>
      </c>
      <c r="BC94" s="111">
        <f>ROUND(SUM(BC95:BC97),2)</f>
        <v>0</v>
      </c>
      <c r="BD94" s="113">
        <f>ROUND(SUM(BD95:BD97),2)</f>
        <v>0</v>
      </c>
      <c r="BE94" s="6"/>
      <c r="BS94" s="114" t="s">
        <v>74</v>
      </c>
      <c r="BT94" s="114" t="s">
        <v>75</v>
      </c>
      <c r="BU94" s="115" t="s">
        <v>76</v>
      </c>
      <c r="BV94" s="114" t="s">
        <v>77</v>
      </c>
      <c r="BW94" s="114" t="s">
        <v>5</v>
      </c>
      <c r="BX94" s="114" t="s">
        <v>78</v>
      </c>
      <c r="CL94" s="114" t="s">
        <v>1</v>
      </c>
    </row>
    <row r="95" s="7" customFormat="1" ht="24.75" customHeight="1">
      <c r="A95" s="116" t="s">
        <v>79</v>
      </c>
      <c r="B95" s="117"/>
      <c r="C95" s="118"/>
      <c r="D95" s="119" t="s">
        <v>80</v>
      </c>
      <c r="E95" s="119"/>
      <c r="F95" s="119"/>
      <c r="G95" s="119"/>
      <c r="H95" s="119"/>
      <c r="I95" s="120"/>
      <c r="J95" s="119" t="s">
        <v>81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'01 - Architektonicko-stav...'!J32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82</v>
      </c>
      <c r="AR95" s="123"/>
      <c r="AS95" s="124">
        <v>0</v>
      </c>
      <c r="AT95" s="125">
        <f>ROUND(SUM(AV95:AW95),2)</f>
        <v>0</v>
      </c>
      <c r="AU95" s="126">
        <f>'01 - Architektonicko-stav...'!P144</f>
        <v>0</v>
      </c>
      <c r="AV95" s="125">
        <f>'01 - Architektonicko-stav...'!J35</f>
        <v>0</v>
      </c>
      <c r="AW95" s="125">
        <f>'01 - Architektonicko-stav...'!J36</f>
        <v>0</v>
      </c>
      <c r="AX95" s="125">
        <f>'01 - Architektonicko-stav...'!J37</f>
        <v>0</v>
      </c>
      <c r="AY95" s="125">
        <f>'01 - Architektonicko-stav...'!J38</f>
        <v>0</v>
      </c>
      <c r="AZ95" s="125">
        <f>'01 - Architektonicko-stav...'!F35</f>
        <v>0</v>
      </c>
      <c r="BA95" s="125">
        <f>'01 - Architektonicko-stav...'!F36</f>
        <v>0</v>
      </c>
      <c r="BB95" s="125">
        <f>'01 - Architektonicko-stav...'!F37</f>
        <v>0</v>
      </c>
      <c r="BC95" s="125">
        <f>'01 - Architektonicko-stav...'!F38</f>
        <v>0</v>
      </c>
      <c r="BD95" s="127">
        <f>'01 - Architektonicko-stav...'!F39</f>
        <v>0</v>
      </c>
      <c r="BE95" s="7"/>
      <c r="BT95" s="128" t="s">
        <v>83</v>
      </c>
      <c r="BV95" s="128" t="s">
        <v>77</v>
      </c>
      <c r="BW95" s="128" t="s">
        <v>84</v>
      </c>
      <c r="BX95" s="128" t="s">
        <v>5</v>
      </c>
      <c r="CL95" s="128" t="s">
        <v>1</v>
      </c>
      <c r="CM95" s="128" t="s">
        <v>85</v>
      </c>
    </row>
    <row r="96" s="7" customFormat="1" ht="24.75" customHeight="1">
      <c r="A96" s="116" t="s">
        <v>79</v>
      </c>
      <c r="B96" s="117"/>
      <c r="C96" s="118"/>
      <c r="D96" s="119" t="s">
        <v>86</v>
      </c>
      <c r="E96" s="119"/>
      <c r="F96" s="119"/>
      <c r="G96" s="119"/>
      <c r="H96" s="119"/>
      <c r="I96" s="120"/>
      <c r="J96" s="119" t="s">
        <v>87</v>
      </c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21">
        <f>'02 - Architektonicko-stav...'!J32</f>
        <v>0</v>
      </c>
      <c r="AH96" s="120"/>
      <c r="AI96" s="120"/>
      <c r="AJ96" s="120"/>
      <c r="AK96" s="120"/>
      <c r="AL96" s="120"/>
      <c r="AM96" s="120"/>
      <c r="AN96" s="121">
        <f>SUM(AG96,AT96)</f>
        <v>0</v>
      </c>
      <c r="AO96" s="120"/>
      <c r="AP96" s="120"/>
      <c r="AQ96" s="122" t="s">
        <v>82</v>
      </c>
      <c r="AR96" s="123"/>
      <c r="AS96" s="124">
        <v>0</v>
      </c>
      <c r="AT96" s="125">
        <f>ROUND(SUM(AV96:AW96),2)</f>
        <v>0</v>
      </c>
      <c r="AU96" s="126">
        <f>'02 - Architektonicko-stav...'!P128</f>
        <v>0</v>
      </c>
      <c r="AV96" s="125">
        <f>'02 - Architektonicko-stav...'!J35</f>
        <v>0</v>
      </c>
      <c r="AW96" s="125">
        <f>'02 - Architektonicko-stav...'!J36</f>
        <v>0</v>
      </c>
      <c r="AX96" s="125">
        <f>'02 - Architektonicko-stav...'!J37</f>
        <v>0</v>
      </c>
      <c r="AY96" s="125">
        <f>'02 - Architektonicko-stav...'!J38</f>
        <v>0</v>
      </c>
      <c r="AZ96" s="125">
        <f>'02 - Architektonicko-stav...'!F35</f>
        <v>0</v>
      </c>
      <c r="BA96" s="125">
        <f>'02 - Architektonicko-stav...'!F36</f>
        <v>0</v>
      </c>
      <c r="BB96" s="125">
        <f>'02 - Architektonicko-stav...'!F37</f>
        <v>0</v>
      </c>
      <c r="BC96" s="125">
        <f>'02 - Architektonicko-stav...'!F38</f>
        <v>0</v>
      </c>
      <c r="BD96" s="127">
        <f>'02 - Architektonicko-stav...'!F39</f>
        <v>0</v>
      </c>
      <c r="BE96" s="7"/>
      <c r="BT96" s="128" t="s">
        <v>83</v>
      </c>
      <c r="BV96" s="128" t="s">
        <v>77</v>
      </c>
      <c r="BW96" s="128" t="s">
        <v>88</v>
      </c>
      <c r="BX96" s="128" t="s">
        <v>5</v>
      </c>
      <c r="CL96" s="128" t="s">
        <v>1</v>
      </c>
      <c r="CM96" s="128" t="s">
        <v>85</v>
      </c>
    </row>
    <row r="97" s="7" customFormat="1" ht="24.75" customHeight="1">
      <c r="A97" s="116" t="s">
        <v>79</v>
      </c>
      <c r="B97" s="117"/>
      <c r="C97" s="118"/>
      <c r="D97" s="119" t="s">
        <v>89</v>
      </c>
      <c r="E97" s="119"/>
      <c r="F97" s="119"/>
      <c r="G97" s="119"/>
      <c r="H97" s="119"/>
      <c r="I97" s="120"/>
      <c r="J97" s="119" t="s">
        <v>90</v>
      </c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21">
        <f>'03 - Výměna zdroje vytápě...'!J32</f>
        <v>0</v>
      </c>
      <c r="AH97" s="120"/>
      <c r="AI97" s="120"/>
      <c r="AJ97" s="120"/>
      <c r="AK97" s="120"/>
      <c r="AL97" s="120"/>
      <c r="AM97" s="120"/>
      <c r="AN97" s="121">
        <f>SUM(AG97,AT97)</f>
        <v>0</v>
      </c>
      <c r="AO97" s="120"/>
      <c r="AP97" s="120"/>
      <c r="AQ97" s="122" t="s">
        <v>82</v>
      </c>
      <c r="AR97" s="123"/>
      <c r="AS97" s="129">
        <v>0</v>
      </c>
      <c r="AT97" s="130">
        <f>ROUND(SUM(AV97:AW97),2)</f>
        <v>0</v>
      </c>
      <c r="AU97" s="131">
        <f>'03 - Výměna zdroje vytápě...'!P137</f>
        <v>0</v>
      </c>
      <c r="AV97" s="130">
        <f>'03 - Výměna zdroje vytápě...'!J35</f>
        <v>0</v>
      </c>
      <c r="AW97" s="130">
        <f>'03 - Výměna zdroje vytápě...'!J36</f>
        <v>0</v>
      </c>
      <c r="AX97" s="130">
        <f>'03 - Výměna zdroje vytápě...'!J37</f>
        <v>0</v>
      </c>
      <c r="AY97" s="130">
        <f>'03 - Výměna zdroje vytápě...'!J38</f>
        <v>0</v>
      </c>
      <c r="AZ97" s="130">
        <f>'03 - Výměna zdroje vytápě...'!F35</f>
        <v>0</v>
      </c>
      <c r="BA97" s="130">
        <f>'03 - Výměna zdroje vytápě...'!F36</f>
        <v>0</v>
      </c>
      <c r="BB97" s="130">
        <f>'03 - Výměna zdroje vytápě...'!F37</f>
        <v>0</v>
      </c>
      <c r="BC97" s="130">
        <f>'03 - Výměna zdroje vytápě...'!F38</f>
        <v>0</v>
      </c>
      <c r="BD97" s="132">
        <f>'03 - Výměna zdroje vytápě...'!F39</f>
        <v>0</v>
      </c>
      <c r="BE97" s="7"/>
      <c r="BT97" s="128" t="s">
        <v>83</v>
      </c>
      <c r="BV97" s="128" t="s">
        <v>77</v>
      </c>
      <c r="BW97" s="128" t="s">
        <v>91</v>
      </c>
      <c r="BX97" s="128" t="s">
        <v>5</v>
      </c>
      <c r="CL97" s="128" t="s">
        <v>1</v>
      </c>
      <c r="CM97" s="128" t="s">
        <v>85</v>
      </c>
    </row>
    <row r="98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="2" customFormat="1" ht="6.96" customHeight="1">
      <c r="A99" s="35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sheetProtection sheet="1" formatColumns="0" formatRows="0" objects="1" scenarios="1" spinCount="100000" saltValue="2sEJuX1VhdOSqNBvR3DOk75F4wmu3npzuIFpKCagMfvxflu64eHYcNdUvbPKQrFL3WDWBfmiO7p4grX1rMsCTQ==" hashValue="GGjNKnoY07i1snsORCh+8T4lSwgW9x62yxmalWtdXQDSn9JOyIgoZSTqCIadcbPq20WiLQakpoLI4Tk3b8pCKg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01 - Architektonicko-stav...'!C2" display="/"/>
    <hyperlink ref="A96" location="'02 - Architektonicko-stav...'!C2" display="/"/>
    <hyperlink ref="A97" location="'03 - Výměna zdroje vytápě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Snížení energetické náročnosti objektu č.p. 35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94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95</v>
      </c>
      <c r="G12" s="35"/>
      <c r="H12" s="35"/>
      <c r="I12" s="137" t="s">
        <v>22</v>
      </c>
      <c r="J12" s="141" t="str">
        <f>'Rekapitulace stavby'!AN8</f>
        <v>26. 6. 2023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31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140" t="s">
        <v>96</v>
      </c>
      <c r="E30" s="35"/>
      <c r="F30" s="35"/>
      <c r="G30" s="35"/>
      <c r="H30" s="35"/>
      <c r="I30" s="35"/>
      <c r="J30" s="147">
        <f>J96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48" t="s">
        <v>97</v>
      </c>
      <c r="E31" s="35"/>
      <c r="F31" s="35"/>
      <c r="G31" s="35"/>
      <c r="H31" s="35"/>
      <c r="I31" s="35"/>
      <c r="J31" s="147">
        <f>J117</f>
        <v>0</v>
      </c>
      <c r="K31" s="3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49" t="s">
        <v>35</v>
      </c>
      <c r="E32" s="35"/>
      <c r="F32" s="35"/>
      <c r="G32" s="35"/>
      <c r="H32" s="35"/>
      <c r="I32" s="35"/>
      <c r="J32" s="150">
        <f>ROUND(J30 + J31,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46"/>
      <c r="E33" s="146"/>
      <c r="F33" s="146"/>
      <c r="G33" s="146"/>
      <c r="H33" s="146"/>
      <c r="I33" s="146"/>
      <c r="J33" s="146"/>
      <c r="K33" s="146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1" t="s">
        <v>37</v>
      </c>
      <c r="G34" s="35"/>
      <c r="H34" s="35"/>
      <c r="I34" s="151" t="s">
        <v>36</v>
      </c>
      <c r="J34" s="151" t="s">
        <v>38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2" t="s">
        <v>39</v>
      </c>
      <c r="E35" s="137" t="s">
        <v>40</v>
      </c>
      <c r="F35" s="153">
        <f>ROUND((SUM(BE117:BE124) + SUM(BE144:BE280)),  2)</f>
        <v>0</v>
      </c>
      <c r="G35" s="35"/>
      <c r="H35" s="35"/>
      <c r="I35" s="154">
        <v>0.20999999999999999</v>
      </c>
      <c r="J35" s="153">
        <f>ROUND(((SUM(BE117:BE124) + SUM(BE144:BE280))*I35),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37" t="s">
        <v>41</v>
      </c>
      <c r="F36" s="153">
        <f>ROUND((SUM(BF117:BF124) + SUM(BF144:BF280)),  2)</f>
        <v>0</v>
      </c>
      <c r="G36" s="35"/>
      <c r="H36" s="35"/>
      <c r="I36" s="154">
        <v>0.14999999999999999</v>
      </c>
      <c r="J36" s="153">
        <f>ROUND(((SUM(BF117:BF124) + SUM(BF144:BF280))*I36),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42</v>
      </c>
      <c r="F37" s="153">
        <f>ROUND((SUM(BG117:BG124) + SUM(BG144:BG280)),  2)</f>
        <v>0</v>
      </c>
      <c r="G37" s="35"/>
      <c r="H37" s="35"/>
      <c r="I37" s="154">
        <v>0.20999999999999999</v>
      </c>
      <c r="J37" s="153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37" t="s">
        <v>43</v>
      </c>
      <c r="F38" s="153">
        <f>ROUND((SUM(BH117:BH124) + SUM(BH144:BH280)),  2)</f>
        <v>0</v>
      </c>
      <c r="G38" s="35"/>
      <c r="H38" s="35"/>
      <c r="I38" s="154">
        <v>0.14999999999999999</v>
      </c>
      <c r="J38" s="153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37" t="s">
        <v>44</v>
      </c>
      <c r="F39" s="153">
        <f>ROUND((SUM(BI117:BI124) + SUM(BI144:BI280)),  2)</f>
        <v>0</v>
      </c>
      <c r="G39" s="35"/>
      <c r="H39" s="35"/>
      <c r="I39" s="154">
        <v>0</v>
      </c>
      <c r="J39" s="153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55"/>
      <c r="D41" s="156" t="s">
        <v>45</v>
      </c>
      <c r="E41" s="157"/>
      <c r="F41" s="157"/>
      <c r="G41" s="158" t="s">
        <v>46</v>
      </c>
      <c r="H41" s="159" t="s">
        <v>47</v>
      </c>
      <c r="I41" s="157"/>
      <c r="J41" s="160">
        <f>SUM(J32:J39)</f>
        <v>0</v>
      </c>
      <c r="K41" s="161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98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3" t="str">
        <f>E7</f>
        <v>Snížení energetické náročnosti objektu č.p. 35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01 - Architektonicko-stavební část - uznatelné náklady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p.č.st. 42/2, k.ú. Malotice</v>
      </c>
      <c r="G89" s="37"/>
      <c r="H89" s="37"/>
      <c r="I89" s="29" t="s">
        <v>22</v>
      </c>
      <c r="J89" s="76" t="str">
        <f>IF(J12="","",J12)</f>
        <v>26. 6. 2023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Malotice, č. p. 35, 28163 Malotice</v>
      </c>
      <c r="G91" s="37"/>
      <c r="H91" s="37"/>
      <c r="I91" s="29" t="s">
        <v>30</v>
      </c>
      <c r="J91" s="33" t="str">
        <f>E21</f>
        <v>KFJ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KFJ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4" t="s">
        <v>99</v>
      </c>
      <c r="D94" s="175"/>
      <c r="E94" s="175"/>
      <c r="F94" s="175"/>
      <c r="G94" s="175"/>
      <c r="H94" s="175"/>
      <c r="I94" s="175"/>
      <c r="J94" s="176" t="s">
        <v>100</v>
      </c>
      <c r="K94" s="175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7" t="s">
        <v>101</v>
      </c>
      <c r="D96" s="37"/>
      <c r="E96" s="37"/>
      <c r="F96" s="37"/>
      <c r="G96" s="37"/>
      <c r="H96" s="37"/>
      <c r="I96" s="37"/>
      <c r="J96" s="107">
        <f>J144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102</v>
      </c>
    </row>
    <row r="97" s="9" customFormat="1" ht="24.96" customHeight="1">
      <c r="A97" s="9"/>
      <c r="B97" s="178"/>
      <c r="C97" s="179"/>
      <c r="D97" s="180" t="s">
        <v>103</v>
      </c>
      <c r="E97" s="181"/>
      <c r="F97" s="181"/>
      <c r="G97" s="181"/>
      <c r="H97" s="181"/>
      <c r="I97" s="181"/>
      <c r="J97" s="182">
        <f>J145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104</v>
      </c>
      <c r="E98" s="187"/>
      <c r="F98" s="187"/>
      <c r="G98" s="187"/>
      <c r="H98" s="187"/>
      <c r="I98" s="187"/>
      <c r="J98" s="188">
        <f>J146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105</v>
      </c>
      <c r="E99" s="187"/>
      <c r="F99" s="187"/>
      <c r="G99" s="187"/>
      <c r="H99" s="187"/>
      <c r="I99" s="187"/>
      <c r="J99" s="188">
        <f>J157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106</v>
      </c>
      <c r="E100" s="187"/>
      <c r="F100" s="187"/>
      <c r="G100" s="187"/>
      <c r="H100" s="187"/>
      <c r="I100" s="187"/>
      <c r="J100" s="188">
        <f>J163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107</v>
      </c>
      <c r="E101" s="187"/>
      <c r="F101" s="187"/>
      <c r="G101" s="187"/>
      <c r="H101" s="187"/>
      <c r="I101" s="187"/>
      <c r="J101" s="188">
        <f>J195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108</v>
      </c>
      <c r="E102" s="187"/>
      <c r="F102" s="187"/>
      <c r="G102" s="187"/>
      <c r="H102" s="187"/>
      <c r="I102" s="187"/>
      <c r="J102" s="188">
        <f>J210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109</v>
      </c>
      <c r="E103" s="187"/>
      <c r="F103" s="187"/>
      <c r="G103" s="187"/>
      <c r="H103" s="187"/>
      <c r="I103" s="187"/>
      <c r="J103" s="188">
        <f>J220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8"/>
      <c r="C104" s="179"/>
      <c r="D104" s="180" t="s">
        <v>110</v>
      </c>
      <c r="E104" s="181"/>
      <c r="F104" s="181"/>
      <c r="G104" s="181"/>
      <c r="H104" s="181"/>
      <c r="I104" s="181"/>
      <c r="J104" s="182">
        <f>J222</f>
        <v>0</v>
      </c>
      <c r="K104" s="179"/>
      <c r="L104" s="18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4"/>
      <c r="C105" s="185"/>
      <c r="D105" s="186" t="s">
        <v>111</v>
      </c>
      <c r="E105" s="187"/>
      <c r="F105" s="187"/>
      <c r="G105" s="187"/>
      <c r="H105" s="187"/>
      <c r="I105" s="187"/>
      <c r="J105" s="188">
        <f>J223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4"/>
      <c r="C106" s="185"/>
      <c r="D106" s="186" t="s">
        <v>112</v>
      </c>
      <c r="E106" s="187"/>
      <c r="F106" s="187"/>
      <c r="G106" s="187"/>
      <c r="H106" s="187"/>
      <c r="I106" s="187"/>
      <c r="J106" s="188">
        <f>J227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4"/>
      <c r="C107" s="185"/>
      <c r="D107" s="186" t="s">
        <v>113</v>
      </c>
      <c r="E107" s="187"/>
      <c r="F107" s="187"/>
      <c r="G107" s="187"/>
      <c r="H107" s="187"/>
      <c r="I107" s="187"/>
      <c r="J107" s="188">
        <f>J235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4"/>
      <c r="C108" s="185"/>
      <c r="D108" s="186" t="s">
        <v>114</v>
      </c>
      <c r="E108" s="187"/>
      <c r="F108" s="187"/>
      <c r="G108" s="187"/>
      <c r="H108" s="187"/>
      <c r="I108" s="187"/>
      <c r="J108" s="188">
        <f>J237</f>
        <v>0</v>
      </c>
      <c r="K108" s="185"/>
      <c r="L108" s="18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4"/>
      <c r="C109" s="185"/>
      <c r="D109" s="186" t="s">
        <v>115</v>
      </c>
      <c r="E109" s="187"/>
      <c r="F109" s="187"/>
      <c r="G109" s="187"/>
      <c r="H109" s="187"/>
      <c r="I109" s="187"/>
      <c r="J109" s="188">
        <f>J239</f>
        <v>0</v>
      </c>
      <c r="K109" s="185"/>
      <c r="L109" s="18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4"/>
      <c r="C110" s="185"/>
      <c r="D110" s="186" t="s">
        <v>116</v>
      </c>
      <c r="E110" s="187"/>
      <c r="F110" s="187"/>
      <c r="G110" s="187"/>
      <c r="H110" s="187"/>
      <c r="I110" s="187"/>
      <c r="J110" s="188">
        <f>J247</f>
        <v>0</v>
      </c>
      <c r="K110" s="185"/>
      <c r="L110" s="18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4"/>
      <c r="C111" s="185"/>
      <c r="D111" s="186" t="s">
        <v>117</v>
      </c>
      <c r="E111" s="187"/>
      <c r="F111" s="187"/>
      <c r="G111" s="187"/>
      <c r="H111" s="187"/>
      <c r="I111" s="187"/>
      <c r="J111" s="188">
        <f>J251</f>
        <v>0</v>
      </c>
      <c r="K111" s="185"/>
      <c r="L111" s="18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4"/>
      <c r="C112" s="185"/>
      <c r="D112" s="186" t="s">
        <v>118</v>
      </c>
      <c r="E112" s="187"/>
      <c r="F112" s="187"/>
      <c r="G112" s="187"/>
      <c r="H112" s="187"/>
      <c r="I112" s="187"/>
      <c r="J112" s="188">
        <f>J258</f>
        <v>0</v>
      </c>
      <c r="K112" s="185"/>
      <c r="L112" s="18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4"/>
      <c r="C113" s="185"/>
      <c r="D113" s="186" t="s">
        <v>119</v>
      </c>
      <c r="E113" s="187"/>
      <c r="F113" s="187"/>
      <c r="G113" s="187"/>
      <c r="H113" s="187"/>
      <c r="I113" s="187"/>
      <c r="J113" s="188">
        <f>J265</f>
        <v>0</v>
      </c>
      <c r="K113" s="185"/>
      <c r="L113" s="189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4"/>
      <c r="C114" s="185"/>
      <c r="D114" s="186" t="s">
        <v>120</v>
      </c>
      <c r="E114" s="187"/>
      <c r="F114" s="187"/>
      <c r="G114" s="187"/>
      <c r="H114" s="187"/>
      <c r="I114" s="187"/>
      <c r="J114" s="188">
        <f>J270</f>
        <v>0</v>
      </c>
      <c r="K114" s="185"/>
      <c r="L114" s="189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9.28" customHeight="1">
      <c r="A117" s="35"/>
      <c r="B117" s="36"/>
      <c r="C117" s="177" t="s">
        <v>121</v>
      </c>
      <c r="D117" s="37"/>
      <c r="E117" s="37"/>
      <c r="F117" s="37"/>
      <c r="G117" s="37"/>
      <c r="H117" s="37"/>
      <c r="I117" s="37"/>
      <c r="J117" s="190">
        <f>ROUND(J118 + J119 + J120 + J121 + J122 + J123,2)</f>
        <v>0</v>
      </c>
      <c r="K117" s="37"/>
      <c r="L117" s="60"/>
      <c r="N117" s="191" t="s">
        <v>39</v>
      </c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8" customHeight="1">
      <c r="A118" s="35"/>
      <c r="B118" s="36"/>
      <c r="C118" s="37"/>
      <c r="D118" s="192" t="s">
        <v>122</v>
      </c>
      <c r="E118" s="193"/>
      <c r="F118" s="193"/>
      <c r="G118" s="37"/>
      <c r="H118" s="37"/>
      <c r="I118" s="37"/>
      <c r="J118" s="194">
        <v>0</v>
      </c>
      <c r="K118" s="37"/>
      <c r="L118" s="195"/>
      <c r="M118" s="196"/>
      <c r="N118" s="197" t="s">
        <v>40</v>
      </c>
      <c r="O118" s="196"/>
      <c r="P118" s="196"/>
      <c r="Q118" s="196"/>
      <c r="R118" s="196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9" t="s">
        <v>123</v>
      </c>
      <c r="AZ118" s="196"/>
      <c r="BA118" s="196"/>
      <c r="BB118" s="196"/>
      <c r="BC118" s="196"/>
      <c r="BD118" s="196"/>
      <c r="BE118" s="200">
        <f>IF(N118="základní",J118,0)</f>
        <v>0</v>
      </c>
      <c r="BF118" s="200">
        <f>IF(N118="snížená",J118,0)</f>
        <v>0</v>
      </c>
      <c r="BG118" s="200">
        <f>IF(N118="zákl. přenesená",J118,0)</f>
        <v>0</v>
      </c>
      <c r="BH118" s="200">
        <f>IF(N118="sníž. přenesená",J118,0)</f>
        <v>0</v>
      </c>
      <c r="BI118" s="200">
        <f>IF(N118="nulová",J118,0)</f>
        <v>0</v>
      </c>
      <c r="BJ118" s="199" t="s">
        <v>83</v>
      </c>
      <c r="BK118" s="196"/>
      <c r="BL118" s="196"/>
      <c r="BM118" s="196"/>
    </row>
    <row r="119" s="2" customFormat="1" ht="18" customHeight="1">
      <c r="A119" s="35"/>
      <c r="B119" s="36"/>
      <c r="C119" s="37"/>
      <c r="D119" s="192" t="s">
        <v>124</v>
      </c>
      <c r="E119" s="193"/>
      <c r="F119" s="193"/>
      <c r="G119" s="37"/>
      <c r="H119" s="37"/>
      <c r="I119" s="37"/>
      <c r="J119" s="194">
        <v>0</v>
      </c>
      <c r="K119" s="37"/>
      <c r="L119" s="195"/>
      <c r="M119" s="196"/>
      <c r="N119" s="197" t="s">
        <v>40</v>
      </c>
      <c r="O119" s="196"/>
      <c r="P119" s="196"/>
      <c r="Q119" s="196"/>
      <c r="R119" s="196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9" t="s">
        <v>123</v>
      </c>
      <c r="AZ119" s="196"/>
      <c r="BA119" s="196"/>
      <c r="BB119" s="196"/>
      <c r="BC119" s="196"/>
      <c r="BD119" s="196"/>
      <c r="BE119" s="200">
        <f>IF(N119="základní",J119,0)</f>
        <v>0</v>
      </c>
      <c r="BF119" s="200">
        <f>IF(N119="snížená",J119,0)</f>
        <v>0</v>
      </c>
      <c r="BG119" s="200">
        <f>IF(N119="zákl. přenesená",J119,0)</f>
        <v>0</v>
      </c>
      <c r="BH119" s="200">
        <f>IF(N119="sníž. přenesená",J119,0)</f>
        <v>0</v>
      </c>
      <c r="BI119" s="200">
        <f>IF(N119="nulová",J119,0)</f>
        <v>0</v>
      </c>
      <c r="BJ119" s="199" t="s">
        <v>83</v>
      </c>
      <c r="BK119" s="196"/>
      <c r="BL119" s="196"/>
      <c r="BM119" s="196"/>
    </row>
    <row r="120" s="2" customFormat="1" ht="18" customHeight="1">
      <c r="A120" s="35"/>
      <c r="B120" s="36"/>
      <c r="C120" s="37"/>
      <c r="D120" s="192" t="s">
        <v>125</v>
      </c>
      <c r="E120" s="193"/>
      <c r="F120" s="193"/>
      <c r="G120" s="37"/>
      <c r="H120" s="37"/>
      <c r="I120" s="37"/>
      <c r="J120" s="194">
        <v>0</v>
      </c>
      <c r="K120" s="37"/>
      <c r="L120" s="195"/>
      <c r="M120" s="196"/>
      <c r="N120" s="197" t="s">
        <v>40</v>
      </c>
      <c r="O120" s="196"/>
      <c r="P120" s="196"/>
      <c r="Q120" s="196"/>
      <c r="R120" s="196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9" t="s">
        <v>123</v>
      </c>
      <c r="AZ120" s="196"/>
      <c r="BA120" s="196"/>
      <c r="BB120" s="196"/>
      <c r="BC120" s="196"/>
      <c r="BD120" s="196"/>
      <c r="BE120" s="200">
        <f>IF(N120="základní",J120,0)</f>
        <v>0</v>
      </c>
      <c r="BF120" s="200">
        <f>IF(N120="snížená",J120,0)</f>
        <v>0</v>
      </c>
      <c r="BG120" s="200">
        <f>IF(N120="zákl. přenesená",J120,0)</f>
        <v>0</v>
      </c>
      <c r="BH120" s="200">
        <f>IF(N120="sníž. přenesená",J120,0)</f>
        <v>0</v>
      </c>
      <c r="BI120" s="200">
        <f>IF(N120="nulová",J120,0)</f>
        <v>0</v>
      </c>
      <c r="BJ120" s="199" t="s">
        <v>83</v>
      </c>
      <c r="BK120" s="196"/>
      <c r="BL120" s="196"/>
      <c r="BM120" s="196"/>
    </row>
    <row r="121" s="2" customFormat="1" ht="18" customHeight="1">
      <c r="A121" s="35"/>
      <c r="B121" s="36"/>
      <c r="C121" s="37"/>
      <c r="D121" s="192" t="s">
        <v>126</v>
      </c>
      <c r="E121" s="193"/>
      <c r="F121" s="193"/>
      <c r="G121" s="37"/>
      <c r="H121" s="37"/>
      <c r="I121" s="37"/>
      <c r="J121" s="194">
        <v>0</v>
      </c>
      <c r="K121" s="37"/>
      <c r="L121" s="195"/>
      <c r="M121" s="196"/>
      <c r="N121" s="197" t="s">
        <v>40</v>
      </c>
      <c r="O121" s="196"/>
      <c r="P121" s="196"/>
      <c r="Q121" s="196"/>
      <c r="R121" s="196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9" t="s">
        <v>123</v>
      </c>
      <c r="AZ121" s="196"/>
      <c r="BA121" s="196"/>
      <c r="BB121" s="196"/>
      <c r="BC121" s="196"/>
      <c r="BD121" s="196"/>
      <c r="BE121" s="200">
        <f>IF(N121="základní",J121,0)</f>
        <v>0</v>
      </c>
      <c r="BF121" s="200">
        <f>IF(N121="snížená",J121,0)</f>
        <v>0</v>
      </c>
      <c r="BG121" s="200">
        <f>IF(N121="zákl. přenesená",J121,0)</f>
        <v>0</v>
      </c>
      <c r="BH121" s="200">
        <f>IF(N121="sníž. přenesená",J121,0)</f>
        <v>0</v>
      </c>
      <c r="BI121" s="200">
        <f>IF(N121="nulová",J121,0)</f>
        <v>0</v>
      </c>
      <c r="BJ121" s="199" t="s">
        <v>83</v>
      </c>
      <c r="BK121" s="196"/>
      <c r="BL121" s="196"/>
      <c r="BM121" s="196"/>
    </row>
    <row r="122" s="2" customFormat="1" ht="18" customHeight="1">
      <c r="A122" s="35"/>
      <c r="B122" s="36"/>
      <c r="C122" s="37"/>
      <c r="D122" s="192" t="s">
        <v>127</v>
      </c>
      <c r="E122" s="193"/>
      <c r="F122" s="193"/>
      <c r="G122" s="37"/>
      <c r="H122" s="37"/>
      <c r="I122" s="37"/>
      <c r="J122" s="194">
        <v>0</v>
      </c>
      <c r="K122" s="37"/>
      <c r="L122" s="195"/>
      <c r="M122" s="196"/>
      <c r="N122" s="197" t="s">
        <v>40</v>
      </c>
      <c r="O122" s="196"/>
      <c r="P122" s="196"/>
      <c r="Q122" s="196"/>
      <c r="R122" s="196"/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9" t="s">
        <v>123</v>
      </c>
      <c r="AZ122" s="196"/>
      <c r="BA122" s="196"/>
      <c r="BB122" s="196"/>
      <c r="BC122" s="196"/>
      <c r="BD122" s="196"/>
      <c r="BE122" s="200">
        <f>IF(N122="základní",J122,0)</f>
        <v>0</v>
      </c>
      <c r="BF122" s="200">
        <f>IF(N122="snížená",J122,0)</f>
        <v>0</v>
      </c>
      <c r="BG122" s="200">
        <f>IF(N122="zákl. přenesená",J122,0)</f>
        <v>0</v>
      </c>
      <c r="BH122" s="200">
        <f>IF(N122="sníž. přenesená",J122,0)</f>
        <v>0</v>
      </c>
      <c r="BI122" s="200">
        <f>IF(N122="nulová",J122,0)</f>
        <v>0</v>
      </c>
      <c r="BJ122" s="199" t="s">
        <v>83</v>
      </c>
      <c r="BK122" s="196"/>
      <c r="BL122" s="196"/>
      <c r="BM122" s="196"/>
    </row>
    <row r="123" s="2" customFormat="1" ht="18" customHeight="1">
      <c r="A123" s="35"/>
      <c r="B123" s="36"/>
      <c r="C123" s="37"/>
      <c r="D123" s="193" t="s">
        <v>128</v>
      </c>
      <c r="E123" s="37"/>
      <c r="F123" s="37"/>
      <c r="G123" s="37"/>
      <c r="H123" s="37"/>
      <c r="I123" s="37"/>
      <c r="J123" s="194">
        <f>ROUND(J30*T123,2)</f>
        <v>0</v>
      </c>
      <c r="K123" s="37"/>
      <c r="L123" s="195"/>
      <c r="M123" s="196"/>
      <c r="N123" s="197" t="s">
        <v>40</v>
      </c>
      <c r="O123" s="196"/>
      <c r="P123" s="196"/>
      <c r="Q123" s="196"/>
      <c r="R123" s="196"/>
      <c r="S123" s="198"/>
      <c r="T123" s="198"/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9" t="s">
        <v>129</v>
      </c>
      <c r="AZ123" s="196"/>
      <c r="BA123" s="196"/>
      <c r="BB123" s="196"/>
      <c r="BC123" s="196"/>
      <c r="BD123" s="196"/>
      <c r="BE123" s="200">
        <f>IF(N123="základní",J123,0)</f>
        <v>0</v>
      </c>
      <c r="BF123" s="200">
        <f>IF(N123="snížená",J123,0)</f>
        <v>0</v>
      </c>
      <c r="BG123" s="200">
        <f>IF(N123="zákl. přenesená",J123,0)</f>
        <v>0</v>
      </c>
      <c r="BH123" s="200">
        <f>IF(N123="sníž. přenesená",J123,0)</f>
        <v>0</v>
      </c>
      <c r="BI123" s="200">
        <f>IF(N123="nulová",J123,0)</f>
        <v>0</v>
      </c>
      <c r="BJ123" s="199" t="s">
        <v>83</v>
      </c>
      <c r="BK123" s="196"/>
      <c r="BL123" s="196"/>
      <c r="BM123" s="196"/>
    </row>
    <row r="124" s="2" customForma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9.28" customHeight="1">
      <c r="A125" s="35"/>
      <c r="B125" s="36"/>
      <c r="C125" s="201" t="s">
        <v>130</v>
      </c>
      <c r="D125" s="175"/>
      <c r="E125" s="175"/>
      <c r="F125" s="175"/>
      <c r="G125" s="175"/>
      <c r="H125" s="175"/>
      <c r="I125" s="175"/>
      <c r="J125" s="202">
        <f>ROUND(J96+J117,2)</f>
        <v>0</v>
      </c>
      <c r="K125" s="175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30" s="2" customFormat="1" ht="6.96" customHeight="1">
      <c r="A130" s="35"/>
      <c r="B130" s="65"/>
      <c r="C130" s="66"/>
      <c r="D130" s="66"/>
      <c r="E130" s="66"/>
      <c r="F130" s="66"/>
      <c r="G130" s="66"/>
      <c r="H130" s="66"/>
      <c r="I130" s="66"/>
      <c r="J130" s="66"/>
      <c r="K130" s="66"/>
      <c r="L130" s="60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24.96" customHeight="1">
      <c r="A131" s="35"/>
      <c r="B131" s="36"/>
      <c r="C131" s="20" t="s">
        <v>131</v>
      </c>
      <c r="D131" s="37"/>
      <c r="E131" s="37"/>
      <c r="F131" s="37"/>
      <c r="G131" s="37"/>
      <c r="H131" s="37"/>
      <c r="I131" s="37"/>
      <c r="J131" s="37"/>
      <c r="K131" s="37"/>
      <c r="L131" s="60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0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2" customHeight="1">
      <c r="A133" s="35"/>
      <c r="B133" s="36"/>
      <c r="C133" s="29" t="s">
        <v>16</v>
      </c>
      <c r="D133" s="37"/>
      <c r="E133" s="37"/>
      <c r="F133" s="37"/>
      <c r="G133" s="37"/>
      <c r="H133" s="37"/>
      <c r="I133" s="37"/>
      <c r="J133" s="37"/>
      <c r="K133" s="37"/>
      <c r="L133" s="60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6.5" customHeight="1">
      <c r="A134" s="35"/>
      <c r="B134" s="36"/>
      <c r="C134" s="37"/>
      <c r="D134" s="37"/>
      <c r="E134" s="173" t="str">
        <f>E7</f>
        <v>Snížení energetické náročnosti objektu č.p. 35</v>
      </c>
      <c r="F134" s="29"/>
      <c r="G134" s="29"/>
      <c r="H134" s="29"/>
      <c r="I134" s="37"/>
      <c r="J134" s="37"/>
      <c r="K134" s="37"/>
      <c r="L134" s="60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2" customHeight="1">
      <c r="A135" s="35"/>
      <c r="B135" s="36"/>
      <c r="C135" s="29" t="s">
        <v>93</v>
      </c>
      <c r="D135" s="37"/>
      <c r="E135" s="37"/>
      <c r="F135" s="37"/>
      <c r="G135" s="37"/>
      <c r="H135" s="37"/>
      <c r="I135" s="37"/>
      <c r="J135" s="37"/>
      <c r="K135" s="37"/>
      <c r="L135" s="60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6.5" customHeight="1">
      <c r="A136" s="35"/>
      <c r="B136" s="36"/>
      <c r="C136" s="37"/>
      <c r="D136" s="37"/>
      <c r="E136" s="73" t="str">
        <f>E9</f>
        <v>01 - Architektonicko-stavební část - uznatelné náklady</v>
      </c>
      <c r="F136" s="37"/>
      <c r="G136" s="37"/>
      <c r="H136" s="37"/>
      <c r="I136" s="37"/>
      <c r="J136" s="37"/>
      <c r="K136" s="37"/>
      <c r="L136" s="60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2" customFormat="1" ht="6.96" customHeight="1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60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="2" customFormat="1" ht="12" customHeight="1">
      <c r="A138" s="35"/>
      <c r="B138" s="36"/>
      <c r="C138" s="29" t="s">
        <v>20</v>
      </c>
      <c r="D138" s="37"/>
      <c r="E138" s="37"/>
      <c r="F138" s="24" t="str">
        <f>F12</f>
        <v>p.č.st. 42/2, k.ú. Malotice</v>
      </c>
      <c r="G138" s="37"/>
      <c r="H138" s="37"/>
      <c r="I138" s="29" t="s">
        <v>22</v>
      </c>
      <c r="J138" s="76" t="str">
        <f>IF(J12="","",J12)</f>
        <v>26. 6. 2023</v>
      </c>
      <c r="K138" s="37"/>
      <c r="L138" s="60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="2" customFormat="1" ht="6.96" customHeight="1">
      <c r="A139" s="35"/>
      <c r="B139" s="36"/>
      <c r="C139" s="37"/>
      <c r="D139" s="37"/>
      <c r="E139" s="37"/>
      <c r="F139" s="37"/>
      <c r="G139" s="37"/>
      <c r="H139" s="37"/>
      <c r="I139" s="37"/>
      <c r="J139" s="37"/>
      <c r="K139" s="37"/>
      <c r="L139" s="60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="2" customFormat="1" ht="15.15" customHeight="1">
      <c r="A140" s="35"/>
      <c r="B140" s="36"/>
      <c r="C140" s="29" t="s">
        <v>24</v>
      </c>
      <c r="D140" s="37"/>
      <c r="E140" s="37"/>
      <c r="F140" s="24" t="str">
        <f>E15</f>
        <v>Obec Malotice, č. p. 35, 28163 Malotice</v>
      </c>
      <c r="G140" s="37"/>
      <c r="H140" s="37"/>
      <c r="I140" s="29" t="s">
        <v>30</v>
      </c>
      <c r="J140" s="33" t="str">
        <f>E21</f>
        <v>KFJ s.r.o.</v>
      </c>
      <c r="K140" s="37"/>
      <c r="L140" s="60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="2" customFormat="1" ht="15.15" customHeight="1">
      <c r="A141" s="35"/>
      <c r="B141" s="36"/>
      <c r="C141" s="29" t="s">
        <v>28</v>
      </c>
      <c r="D141" s="37"/>
      <c r="E141" s="37"/>
      <c r="F141" s="24" t="str">
        <f>IF(E18="","",E18)</f>
        <v>Vyplň údaj</v>
      </c>
      <c r="G141" s="37"/>
      <c r="H141" s="37"/>
      <c r="I141" s="29" t="s">
        <v>33</v>
      </c>
      <c r="J141" s="33" t="str">
        <f>E24</f>
        <v>KFJ s.r.o.</v>
      </c>
      <c r="K141" s="37"/>
      <c r="L141" s="60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="2" customFormat="1" ht="10.32" customHeight="1">
      <c r="A142" s="35"/>
      <c r="B142" s="36"/>
      <c r="C142" s="37"/>
      <c r="D142" s="37"/>
      <c r="E142" s="37"/>
      <c r="F142" s="37"/>
      <c r="G142" s="37"/>
      <c r="H142" s="37"/>
      <c r="I142" s="37"/>
      <c r="J142" s="37"/>
      <c r="K142" s="37"/>
      <c r="L142" s="60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="11" customFormat="1" ht="29.28" customHeight="1">
      <c r="A143" s="203"/>
      <c r="B143" s="204"/>
      <c r="C143" s="205" t="s">
        <v>132</v>
      </c>
      <c r="D143" s="206" t="s">
        <v>60</v>
      </c>
      <c r="E143" s="206" t="s">
        <v>56</v>
      </c>
      <c r="F143" s="206" t="s">
        <v>57</v>
      </c>
      <c r="G143" s="206" t="s">
        <v>133</v>
      </c>
      <c r="H143" s="206" t="s">
        <v>134</v>
      </c>
      <c r="I143" s="206" t="s">
        <v>135</v>
      </c>
      <c r="J143" s="206" t="s">
        <v>100</v>
      </c>
      <c r="K143" s="207" t="s">
        <v>136</v>
      </c>
      <c r="L143" s="208"/>
      <c r="M143" s="97" t="s">
        <v>1</v>
      </c>
      <c r="N143" s="98" t="s">
        <v>39</v>
      </c>
      <c r="O143" s="98" t="s">
        <v>137</v>
      </c>
      <c r="P143" s="98" t="s">
        <v>138</v>
      </c>
      <c r="Q143" s="98" t="s">
        <v>139</v>
      </c>
      <c r="R143" s="98" t="s">
        <v>140</v>
      </c>
      <c r="S143" s="98" t="s">
        <v>141</v>
      </c>
      <c r="T143" s="99" t="s">
        <v>142</v>
      </c>
      <c r="U143" s="203"/>
      <c r="V143" s="203"/>
      <c r="W143" s="203"/>
      <c r="X143" s="203"/>
      <c r="Y143" s="203"/>
      <c r="Z143" s="203"/>
      <c r="AA143" s="203"/>
      <c r="AB143" s="203"/>
      <c r="AC143" s="203"/>
      <c r="AD143" s="203"/>
      <c r="AE143" s="203"/>
    </row>
    <row r="144" s="2" customFormat="1" ht="22.8" customHeight="1">
      <c r="A144" s="35"/>
      <c r="B144" s="36"/>
      <c r="C144" s="104" t="s">
        <v>143</v>
      </c>
      <c r="D144" s="37"/>
      <c r="E144" s="37"/>
      <c r="F144" s="37"/>
      <c r="G144" s="37"/>
      <c r="H144" s="37"/>
      <c r="I144" s="37"/>
      <c r="J144" s="209">
        <f>BK144</f>
        <v>0</v>
      </c>
      <c r="K144" s="37"/>
      <c r="L144" s="41"/>
      <c r="M144" s="100"/>
      <c r="N144" s="210"/>
      <c r="O144" s="101"/>
      <c r="P144" s="211">
        <f>P145+P222</f>
        <v>0</v>
      </c>
      <c r="Q144" s="101"/>
      <c r="R144" s="211">
        <f>R145+R222</f>
        <v>77.726710730801997</v>
      </c>
      <c r="S144" s="101"/>
      <c r="T144" s="212">
        <f>T145+T222</f>
        <v>62.320630799999996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74</v>
      </c>
      <c r="AU144" s="14" t="s">
        <v>102</v>
      </c>
      <c r="BK144" s="213">
        <f>BK145+BK222</f>
        <v>0</v>
      </c>
    </row>
    <row r="145" s="12" customFormat="1" ht="25.92" customHeight="1">
      <c r="A145" s="12"/>
      <c r="B145" s="214"/>
      <c r="C145" s="215"/>
      <c r="D145" s="216" t="s">
        <v>74</v>
      </c>
      <c r="E145" s="217" t="s">
        <v>144</v>
      </c>
      <c r="F145" s="217" t="s">
        <v>145</v>
      </c>
      <c r="G145" s="215"/>
      <c r="H145" s="215"/>
      <c r="I145" s="218"/>
      <c r="J145" s="219">
        <f>BK145</f>
        <v>0</v>
      </c>
      <c r="K145" s="215"/>
      <c r="L145" s="220"/>
      <c r="M145" s="221"/>
      <c r="N145" s="222"/>
      <c r="O145" s="222"/>
      <c r="P145" s="223">
        <f>P146+P157+P163+P195+P210+P220</f>
        <v>0</v>
      </c>
      <c r="Q145" s="222"/>
      <c r="R145" s="223">
        <f>R146+R157+R163+R195+R210+R220</f>
        <v>72.835771970720003</v>
      </c>
      <c r="S145" s="222"/>
      <c r="T145" s="224">
        <f>T146+T157+T163+T195+T210+T220</f>
        <v>56.164288999999997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5" t="s">
        <v>83</v>
      </c>
      <c r="AT145" s="226" t="s">
        <v>74</v>
      </c>
      <c r="AU145" s="226" t="s">
        <v>75</v>
      </c>
      <c r="AY145" s="225" t="s">
        <v>146</v>
      </c>
      <c r="BK145" s="227">
        <f>BK146+BK157+BK163+BK195+BK210+BK220</f>
        <v>0</v>
      </c>
    </row>
    <row r="146" s="12" customFormat="1" ht="22.8" customHeight="1">
      <c r="A146" s="12"/>
      <c r="B146" s="214"/>
      <c r="C146" s="215"/>
      <c r="D146" s="216" t="s">
        <v>74</v>
      </c>
      <c r="E146" s="228" t="s">
        <v>83</v>
      </c>
      <c r="F146" s="228" t="s">
        <v>147</v>
      </c>
      <c r="G146" s="215"/>
      <c r="H146" s="215"/>
      <c r="I146" s="218"/>
      <c r="J146" s="229">
        <f>BK146</f>
        <v>0</v>
      </c>
      <c r="K146" s="215"/>
      <c r="L146" s="220"/>
      <c r="M146" s="221"/>
      <c r="N146" s="222"/>
      <c r="O146" s="222"/>
      <c r="P146" s="223">
        <f>SUM(P147:P156)</f>
        <v>0</v>
      </c>
      <c r="Q146" s="222"/>
      <c r="R146" s="223">
        <f>SUM(R147:R156)</f>
        <v>23.134</v>
      </c>
      <c r="S146" s="222"/>
      <c r="T146" s="224">
        <f>SUM(T147:T156)</f>
        <v>4.6799999999999997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5" t="s">
        <v>83</v>
      </c>
      <c r="AT146" s="226" t="s">
        <v>74</v>
      </c>
      <c r="AU146" s="226" t="s">
        <v>83</v>
      </c>
      <c r="AY146" s="225" t="s">
        <v>146</v>
      </c>
      <c r="BK146" s="227">
        <f>SUM(BK147:BK156)</f>
        <v>0</v>
      </c>
    </row>
    <row r="147" s="2" customFormat="1" ht="24.15" customHeight="1">
      <c r="A147" s="35"/>
      <c r="B147" s="36"/>
      <c r="C147" s="230" t="s">
        <v>83</v>
      </c>
      <c r="D147" s="230" t="s">
        <v>148</v>
      </c>
      <c r="E147" s="231" t="s">
        <v>149</v>
      </c>
      <c r="F147" s="232" t="s">
        <v>150</v>
      </c>
      <c r="G147" s="233" t="s">
        <v>151</v>
      </c>
      <c r="H147" s="234">
        <v>18</v>
      </c>
      <c r="I147" s="235"/>
      <c r="J147" s="236">
        <f>ROUND(I147*H147,2)</f>
        <v>0</v>
      </c>
      <c r="K147" s="232" t="s">
        <v>152</v>
      </c>
      <c r="L147" s="41"/>
      <c r="M147" s="237" t="s">
        <v>1</v>
      </c>
      <c r="N147" s="238" t="s">
        <v>40</v>
      </c>
      <c r="O147" s="88"/>
      <c r="P147" s="239">
        <f>O147*H147</f>
        <v>0</v>
      </c>
      <c r="Q147" s="239">
        <v>0</v>
      </c>
      <c r="R147" s="239">
        <f>Q147*H147</f>
        <v>0</v>
      </c>
      <c r="S147" s="239">
        <v>0.26000000000000001</v>
      </c>
      <c r="T147" s="240">
        <f>S147*H147</f>
        <v>4.6799999999999997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1" t="s">
        <v>153</v>
      </c>
      <c r="AT147" s="241" t="s">
        <v>148</v>
      </c>
      <c r="AU147" s="241" t="s">
        <v>85</v>
      </c>
      <c r="AY147" s="14" t="s">
        <v>146</v>
      </c>
      <c r="BE147" s="242">
        <f>IF(N147="základní",J147,0)</f>
        <v>0</v>
      </c>
      <c r="BF147" s="242">
        <f>IF(N147="snížená",J147,0)</f>
        <v>0</v>
      </c>
      <c r="BG147" s="242">
        <f>IF(N147="zákl. přenesená",J147,0)</f>
        <v>0</v>
      </c>
      <c r="BH147" s="242">
        <f>IF(N147="sníž. přenesená",J147,0)</f>
        <v>0</v>
      </c>
      <c r="BI147" s="242">
        <f>IF(N147="nulová",J147,0)</f>
        <v>0</v>
      </c>
      <c r="BJ147" s="14" t="s">
        <v>83</v>
      </c>
      <c r="BK147" s="242">
        <f>ROUND(I147*H147,2)</f>
        <v>0</v>
      </c>
      <c r="BL147" s="14" t="s">
        <v>153</v>
      </c>
      <c r="BM147" s="241" t="s">
        <v>154</v>
      </c>
    </row>
    <row r="148" s="2" customFormat="1" ht="33" customHeight="1">
      <c r="A148" s="35"/>
      <c r="B148" s="36"/>
      <c r="C148" s="230" t="s">
        <v>85</v>
      </c>
      <c r="D148" s="230" t="s">
        <v>148</v>
      </c>
      <c r="E148" s="231" t="s">
        <v>155</v>
      </c>
      <c r="F148" s="232" t="s">
        <v>156</v>
      </c>
      <c r="G148" s="233" t="s">
        <v>157</v>
      </c>
      <c r="H148" s="234">
        <v>14.651</v>
      </c>
      <c r="I148" s="235"/>
      <c r="J148" s="236">
        <f>ROUND(I148*H148,2)</f>
        <v>0</v>
      </c>
      <c r="K148" s="232" t="s">
        <v>158</v>
      </c>
      <c r="L148" s="41"/>
      <c r="M148" s="237" t="s">
        <v>1</v>
      </c>
      <c r="N148" s="238" t="s">
        <v>40</v>
      </c>
      <c r="O148" s="88"/>
      <c r="P148" s="239">
        <f>O148*H148</f>
        <v>0</v>
      </c>
      <c r="Q148" s="239">
        <v>0</v>
      </c>
      <c r="R148" s="239">
        <f>Q148*H148</f>
        <v>0</v>
      </c>
      <c r="S148" s="239">
        <v>0</v>
      </c>
      <c r="T148" s="240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1" t="s">
        <v>153</v>
      </c>
      <c r="AT148" s="241" t="s">
        <v>148</v>
      </c>
      <c r="AU148" s="241" t="s">
        <v>85</v>
      </c>
      <c r="AY148" s="14" t="s">
        <v>146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4" t="s">
        <v>83</v>
      </c>
      <c r="BK148" s="242">
        <f>ROUND(I148*H148,2)</f>
        <v>0</v>
      </c>
      <c r="BL148" s="14" t="s">
        <v>153</v>
      </c>
      <c r="BM148" s="241" t="s">
        <v>159</v>
      </c>
    </row>
    <row r="149" s="2" customFormat="1" ht="33" customHeight="1">
      <c r="A149" s="35"/>
      <c r="B149" s="36"/>
      <c r="C149" s="230" t="s">
        <v>160</v>
      </c>
      <c r="D149" s="230" t="s">
        <v>148</v>
      </c>
      <c r="E149" s="231" t="s">
        <v>161</v>
      </c>
      <c r="F149" s="232" t="s">
        <v>162</v>
      </c>
      <c r="G149" s="233" t="s">
        <v>157</v>
      </c>
      <c r="H149" s="234">
        <v>14.651</v>
      </c>
      <c r="I149" s="235"/>
      <c r="J149" s="236">
        <f>ROUND(I149*H149,2)</f>
        <v>0</v>
      </c>
      <c r="K149" s="232" t="s">
        <v>152</v>
      </c>
      <c r="L149" s="41"/>
      <c r="M149" s="237" t="s">
        <v>1</v>
      </c>
      <c r="N149" s="238" t="s">
        <v>40</v>
      </c>
      <c r="O149" s="88"/>
      <c r="P149" s="239">
        <f>O149*H149</f>
        <v>0</v>
      </c>
      <c r="Q149" s="239">
        <v>0</v>
      </c>
      <c r="R149" s="239">
        <f>Q149*H149</f>
        <v>0</v>
      </c>
      <c r="S149" s="239">
        <v>0</v>
      </c>
      <c r="T149" s="240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1" t="s">
        <v>153</v>
      </c>
      <c r="AT149" s="241" t="s">
        <v>148</v>
      </c>
      <c r="AU149" s="241" t="s">
        <v>85</v>
      </c>
      <c r="AY149" s="14" t="s">
        <v>146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4" t="s">
        <v>83</v>
      </c>
      <c r="BK149" s="242">
        <f>ROUND(I149*H149,2)</f>
        <v>0</v>
      </c>
      <c r="BL149" s="14" t="s">
        <v>153</v>
      </c>
      <c r="BM149" s="241" t="s">
        <v>163</v>
      </c>
    </row>
    <row r="150" s="2" customFormat="1" ht="37.8" customHeight="1">
      <c r="A150" s="35"/>
      <c r="B150" s="36"/>
      <c r="C150" s="230" t="s">
        <v>153</v>
      </c>
      <c r="D150" s="230" t="s">
        <v>148</v>
      </c>
      <c r="E150" s="231" t="s">
        <v>164</v>
      </c>
      <c r="F150" s="232" t="s">
        <v>165</v>
      </c>
      <c r="G150" s="233" t="s">
        <v>157</v>
      </c>
      <c r="H150" s="234">
        <v>146.50999999999999</v>
      </c>
      <c r="I150" s="235"/>
      <c r="J150" s="236">
        <f>ROUND(I150*H150,2)</f>
        <v>0</v>
      </c>
      <c r="K150" s="232" t="s">
        <v>152</v>
      </c>
      <c r="L150" s="41"/>
      <c r="M150" s="237" t="s">
        <v>1</v>
      </c>
      <c r="N150" s="238" t="s">
        <v>40</v>
      </c>
      <c r="O150" s="88"/>
      <c r="P150" s="239">
        <f>O150*H150</f>
        <v>0</v>
      </c>
      <c r="Q150" s="239">
        <v>0</v>
      </c>
      <c r="R150" s="239">
        <f>Q150*H150</f>
        <v>0</v>
      </c>
      <c r="S150" s="239">
        <v>0</v>
      </c>
      <c r="T150" s="240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1" t="s">
        <v>153</v>
      </c>
      <c r="AT150" s="241" t="s">
        <v>148</v>
      </c>
      <c r="AU150" s="241" t="s">
        <v>85</v>
      </c>
      <c r="AY150" s="14" t="s">
        <v>146</v>
      </c>
      <c r="BE150" s="242">
        <f>IF(N150="základní",J150,0)</f>
        <v>0</v>
      </c>
      <c r="BF150" s="242">
        <f>IF(N150="snížená",J150,0)</f>
        <v>0</v>
      </c>
      <c r="BG150" s="242">
        <f>IF(N150="zákl. přenesená",J150,0)</f>
        <v>0</v>
      </c>
      <c r="BH150" s="242">
        <f>IF(N150="sníž. přenesená",J150,0)</f>
        <v>0</v>
      </c>
      <c r="BI150" s="242">
        <f>IF(N150="nulová",J150,0)</f>
        <v>0</v>
      </c>
      <c r="BJ150" s="14" t="s">
        <v>83</v>
      </c>
      <c r="BK150" s="242">
        <f>ROUND(I150*H150,2)</f>
        <v>0</v>
      </c>
      <c r="BL150" s="14" t="s">
        <v>153</v>
      </c>
      <c r="BM150" s="241" t="s">
        <v>166</v>
      </c>
    </row>
    <row r="151" s="2" customFormat="1">
      <c r="A151" s="35"/>
      <c r="B151" s="36"/>
      <c r="C151" s="37"/>
      <c r="D151" s="243" t="s">
        <v>167</v>
      </c>
      <c r="E151" s="37"/>
      <c r="F151" s="244" t="s">
        <v>168</v>
      </c>
      <c r="G151" s="37"/>
      <c r="H151" s="37"/>
      <c r="I151" s="198"/>
      <c r="J151" s="37"/>
      <c r="K151" s="37"/>
      <c r="L151" s="41"/>
      <c r="M151" s="245"/>
      <c r="N151" s="246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167</v>
      </c>
      <c r="AU151" s="14" t="s">
        <v>85</v>
      </c>
    </row>
    <row r="152" s="2" customFormat="1" ht="24.15" customHeight="1">
      <c r="A152" s="35"/>
      <c r="B152" s="36"/>
      <c r="C152" s="230" t="s">
        <v>169</v>
      </c>
      <c r="D152" s="230" t="s">
        <v>148</v>
      </c>
      <c r="E152" s="231" t="s">
        <v>170</v>
      </c>
      <c r="F152" s="232" t="s">
        <v>171</v>
      </c>
      <c r="G152" s="233" t="s">
        <v>157</v>
      </c>
      <c r="H152" s="234">
        <v>14.651</v>
      </c>
      <c r="I152" s="235"/>
      <c r="J152" s="236">
        <f>ROUND(I152*H152,2)</f>
        <v>0</v>
      </c>
      <c r="K152" s="232" t="s">
        <v>152</v>
      </c>
      <c r="L152" s="41"/>
      <c r="M152" s="237" t="s">
        <v>1</v>
      </c>
      <c r="N152" s="238" t="s">
        <v>40</v>
      </c>
      <c r="O152" s="88"/>
      <c r="P152" s="239">
        <f>O152*H152</f>
        <v>0</v>
      </c>
      <c r="Q152" s="239">
        <v>0</v>
      </c>
      <c r="R152" s="239">
        <f>Q152*H152</f>
        <v>0</v>
      </c>
      <c r="S152" s="239">
        <v>0</v>
      </c>
      <c r="T152" s="240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1" t="s">
        <v>153</v>
      </c>
      <c r="AT152" s="241" t="s">
        <v>148</v>
      </c>
      <c r="AU152" s="241" t="s">
        <v>85</v>
      </c>
      <c r="AY152" s="14" t="s">
        <v>146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4" t="s">
        <v>83</v>
      </c>
      <c r="BK152" s="242">
        <f>ROUND(I152*H152,2)</f>
        <v>0</v>
      </c>
      <c r="BL152" s="14" t="s">
        <v>153</v>
      </c>
      <c r="BM152" s="241" t="s">
        <v>172</v>
      </c>
    </row>
    <row r="153" s="2" customFormat="1" ht="33" customHeight="1">
      <c r="A153" s="35"/>
      <c r="B153" s="36"/>
      <c r="C153" s="230" t="s">
        <v>173</v>
      </c>
      <c r="D153" s="230" t="s">
        <v>148</v>
      </c>
      <c r="E153" s="231" t="s">
        <v>174</v>
      </c>
      <c r="F153" s="232" t="s">
        <v>175</v>
      </c>
      <c r="G153" s="233" t="s">
        <v>176</v>
      </c>
      <c r="H153" s="234">
        <v>26.372</v>
      </c>
      <c r="I153" s="235"/>
      <c r="J153" s="236">
        <f>ROUND(I153*H153,2)</f>
        <v>0</v>
      </c>
      <c r="K153" s="232" t="s">
        <v>152</v>
      </c>
      <c r="L153" s="41"/>
      <c r="M153" s="237" t="s">
        <v>1</v>
      </c>
      <c r="N153" s="238" t="s">
        <v>40</v>
      </c>
      <c r="O153" s="88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1" t="s">
        <v>153</v>
      </c>
      <c r="AT153" s="241" t="s">
        <v>148</v>
      </c>
      <c r="AU153" s="241" t="s">
        <v>85</v>
      </c>
      <c r="AY153" s="14" t="s">
        <v>146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4" t="s">
        <v>83</v>
      </c>
      <c r="BK153" s="242">
        <f>ROUND(I153*H153,2)</f>
        <v>0</v>
      </c>
      <c r="BL153" s="14" t="s">
        <v>153</v>
      </c>
      <c r="BM153" s="241" t="s">
        <v>177</v>
      </c>
    </row>
    <row r="154" s="2" customFormat="1" ht="16.5" customHeight="1">
      <c r="A154" s="35"/>
      <c r="B154" s="36"/>
      <c r="C154" s="230" t="s">
        <v>178</v>
      </c>
      <c r="D154" s="230" t="s">
        <v>148</v>
      </c>
      <c r="E154" s="231" t="s">
        <v>179</v>
      </c>
      <c r="F154" s="232" t="s">
        <v>180</v>
      </c>
      <c r="G154" s="233" t="s">
        <v>157</v>
      </c>
      <c r="H154" s="234">
        <v>14.651</v>
      </c>
      <c r="I154" s="235"/>
      <c r="J154" s="236">
        <f>ROUND(I154*H154,2)</f>
        <v>0</v>
      </c>
      <c r="K154" s="232" t="s">
        <v>152</v>
      </c>
      <c r="L154" s="41"/>
      <c r="M154" s="237" t="s">
        <v>1</v>
      </c>
      <c r="N154" s="238" t="s">
        <v>40</v>
      </c>
      <c r="O154" s="88"/>
      <c r="P154" s="239">
        <f>O154*H154</f>
        <v>0</v>
      </c>
      <c r="Q154" s="239">
        <v>0</v>
      </c>
      <c r="R154" s="239">
        <f>Q154*H154</f>
        <v>0</v>
      </c>
      <c r="S154" s="239">
        <v>0</v>
      </c>
      <c r="T154" s="240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1" t="s">
        <v>153</v>
      </c>
      <c r="AT154" s="241" t="s">
        <v>148</v>
      </c>
      <c r="AU154" s="241" t="s">
        <v>85</v>
      </c>
      <c r="AY154" s="14" t="s">
        <v>146</v>
      </c>
      <c r="BE154" s="242">
        <f>IF(N154="základní",J154,0)</f>
        <v>0</v>
      </c>
      <c r="BF154" s="242">
        <f>IF(N154="snížená",J154,0)</f>
        <v>0</v>
      </c>
      <c r="BG154" s="242">
        <f>IF(N154="zákl. přenesená",J154,0)</f>
        <v>0</v>
      </c>
      <c r="BH154" s="242">
        <f>IF(N154="sníž. přenesená",J154,0)</f>
        <v>0</v>
      </c>
      <c r="BI154" s="242">
        <f>IF(N154="nulová",J154,0)</f>
        <v>0</v>
      </c>
      <c r="BJ154" s="14" t="s">
        <v>83</v>
      </c>
      <c r="BK154" s="242">
        <f>ROUND(I154*H154,2)</f>
        <v>0</v>
      </c>
      <c r="BL154" s="14" t="s">
        <v>153</v>
      </c>
      <c r="BM154" s="241" t="s">
        <v>181</v>
      </c>
    </row>
    <row r="155" s="2" customFormat="1" ht="24.15" customHeight="1">
      <c r="A155" s="35"/>
      <c r="B155" s="36"/>
      <c r="C155" s="230" t="s">
        <v>182</v>
      </c>
      <c r="D155" s="230" t="s">
        <v>148</v>
      </c>
      <c r="E155" s="231" t="s">
        <v>183</v>
      </c>
      <c r="F155" s="232" t="s">
        <v>184</v>
      </c>
      <c r="G155" s="233" t="s">
        <v>157</v>
      </c>
      <c r="H155" s="234">
        <v>11.567</v>
      </c>
      <c r="I155" s="235"/>
      <c r="J155" s="236">
        <f>ROUND(I155*H155,2)</f>
        <v>0</v>
      </c>
      <c r="K155" s="232" t="s">
        <v>152</v>
      </c>
      <c r="L155" s="41"/>
      <c r="M155" s="237" t="s">
        <v>1</v>
      </c>
      <c r="N155" s="238" t="s">
        <v>40</v>
      </c>
      <c r="O155" s="88"/>
      <c r="P155" s="239">
        <f>O155*H155</f>
        <v>0</v>
      </c>
      <c r="Q155" s="239">
        <v>0</v>
      </c>
      <c r="R155" s="239">
        <f>Q155*H155</f>
        <v>0</v>
      </c>
      <c r="S155" s="239">
        <v>0</v>
      </c>
      <c r="T155" s="240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1" t="s">
        <v>153</v>
      </c>
      <c r="AT155" s="241" t="s">
        <v>148</v>
      </c>
      <c r="AU155" s="241" t="s">
        <v>85</v>
      </c>
      <c r="AY155" s="14" t="s">
        <v>146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4" t="s">
        <v>83</v>
      </c>
      <c r="BK155" s="242">
        <f>ROUND(I155*H155,2)</f>
        <v>0</v>
      </c>
      <c r="BL155" s="14" t="s">
        <v>153</v>
      </c>
      <c r="BM155" s="241" t="s">
        <v>185</v>
      </c>
    </row>
    <row r="156" s="2" customFormat="1" ht="16.5" customHeight="1">
      <c r="A156" s="35"/>
      <c r="B156" s="36"/>
      <c r="C156" s="247" t="s">
        <v>186</v>
      </c>
      <c r="D156" s="247" t="s">
        <v>187</v>
      </c>
      <c r="E156" s="248" t="s">
        <v>188</v>
      </c>
      <c r="F156" s="249" t="s">
        <v>189</v>
      </c>
      <c r="G156" s="250" t="s">
        <v>176</v>
      </c>
      <c r="H156" s="251">
        <v>23.134</v>
      </c>
      <c r="I156" s="252"/>
      <c r="J156" s="253">
        <f>ROUND(I156*H156,2)</f>
        <v>0</v>
      </c>
      <c r="K156" s="249" t="s">
        <v>190</v>
      </c>
      <c r="L156" s="254"/>
      <c r="M156" s="255" t="s">
        <v>1</v>
      </c>
      <c r="N156" s="256" t="s">
        <v>40</v>
      </c>
      <c r="O156" s="88"/>
      <c r="P156" s="239">
        <f>O156*H156</f>
        <v>0</v>
      </c>
      <c r="Q156" s="239">
        <v>1</v>
      </c>
      <c r="R156" s="239">
        <f>Q156*H156</f>
        <v>23.134</v>
      </c>
      <c r="S156" s="239">
        <v>0</v>
      </c>
      <c r="T156" s="240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1" t="s">
        <v>182</v>
      </c>
      <c r="AT156" s="241" t="s">
        <v>187</v>
      </c>
      <c r="AU156" s="241" t="s">
        <v>85</v>
      </c>
      <c r="AY156" s="14" t="s">
        <v>146</v>
      </c>
      <c r="BE156" s="242">
        <f>IF(N156="základní",J156,0)</f>
        <v>0</v>
      </c>
      <c r="BF156" s="242">
        <f>IF(N156="snížená",J156,0)</f>
        <v>0</v>
      </c>
      <c r="BG156" s="242">
        <f>IF(N156="zákl. přenesená",J156,0)</f>
        <v>0</v>
      </c>
      <c r="BH156" s="242">
        <f>IF(N156="sníž. přenesená",J156,0)</f>
        <v>0</v>
      </c>
      <c r="BI156" s="242">
        <f>IF(N156="nulová",J156,0)</f>
        <v>0</v>
      </c>
      <c r="BJ156" s="14" t="s">
        <v>83</v>
      </c>
      <c r="BK156" s="242">
        <f>ROUND(I156*H156,2)</f>
        <v>0</v>
      </c>
      <c r="BL156" s="14" t="s">
        <v>153</v>
      </c>
      <c r="BM156" s="241" t="s">
        <v>191</v>
      </c>
    </row>
    <row r="157" s="12" customFormat="1" ht="22.8" customHeight="1">
      <c r="A157" s="12"/>
      <c r="B157" s="214"/>
      <c r="C157" s="215"/>
      <c r="D157" s="216" t="s">
        <v>74</v>
      </c>
      <c r="E157" s="228" t="s">
        <v>169</v>
      </c>
      <c r="F157" s="228" t="s">
        <v>192</v>
      </c>
      <c r="G157" s="215"/>
      <c r="H157" s="215"/>
      <c r="I157" s="218"/>
      <c r="J157" s="229">
        <f>BK157</f>
        <v>0</v>
      </c>
      <c r="K157" s="215"/>
      <c r="L157" s="220"/>
      <c r="M157" s="221"/>
      <c r="N157" s="222"/>
      <c r="O157" s="222"/>
      <c r="P157" s="223">
        <f>SUM(P158:P162)</f>
        <v>0</v>
      </c>
      <c r="Q157" s="222"/>
      <c r="R157" s="223">
        <f>SUM(R158:R162)</f>
        <v>1.8679599999999998</v>
      </c>
      <c r="S157" s="222"/>
      <c r="T157" s="224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5" t="s">
        <v>83</v>
      </c>
      <c r="AT157" s="226" t="s">
        <v>74</v>
      </c>
      <c r="AU157" s="226" t="s">
        <v>83</v>
      </c>
      <c r="AY157" s="225" t="s">
        <v>146</v>
      </c>
      <c r="BK157" s="227">
        <f>SUM(BK158:BK162)</f>
        <v>0</v>
      </c>
    </row>
    <row r="158" s="2" customFormat="1" ht="24.15" customHeight="1">
      <c r="A158" s="35"/>
      <c r="B158" s="36"/>
      <c r="C158" s="230" t="s">
        <v>193</v>
      </c>
      <c r="D158" s="230" t="s">
        <v>148</v>
      </c>
      <c r="E158" s="231" t="s">
        <v>194</v>
      </c>
      <c r="F158" s="232" t="s">
        <v>195</v>
      </c>
      <c r="G158" s="233" t="s">
        <v>151</v>
      </c>
      <c r="H158" s="234">
        <v>18</v>
      </c>
      <c r="I158" s="235"/>
      <c r="J158" s="236">
        <f>ROUND(I158*H158,2)</f>
        <v>0</v>
      </c>
      <c r="K158" s="232" t="s">
        <v>152</v>
      </c>
      <c r="L158" s="41"/>
      <c r="M158" s="237" t="s">
        <v>1</v>
      </c>
      <c r="N158" s="238" t="s">
        <v>40</v>
      </c>
      <c r="O158" s="88"/>
      <c r="P158" s="239">
        <f>O158*H158</f>
        <v>0</v>
      </c>
      <c r="Q158" s="239">
        <v>0</v>
      </c>
      <c r="R158" s="239">
        <f>Q158*H158</f>
        <v>0</v>
      </c>
      <c r="S158" s="239">
        <v>0</v>
      </c>
      <c r="T158" s="240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1" t="s">
        <v>153</v>
      </c>
      <c r="AT158" s="241" t="s">
        <v>148</v>
      </c>
      <c r="AU158" s="241" t="s">
        <v>85</v>
      </c>
      <c r="AY158" s="14" t="s">
        <v>146</v>
      </c>
      <c r="BE158" s="242">
        <f>IF(N158="základní",J158,0)</f>
        <v>0</v>
      </c>
      <c r="BF158" s="242">
        <f>IF(N158="snížená",J158,0)</f>
        <v>0</v>
      </c>
      <c r="BG158" s="242">
        <f>IF(N158="zákl. přenesená",J158,0)</f>
        <v>0</v>
      </c>
      <c r="BH158" s="242">
        <f>IF(N158="sníž. přenesená",J158,0)</f>
        <v>0</v>
      </c>
      <c r="BI158" s="242">
        <f>IF(N158="nulová",J158,0)</f>
        <v>0</v>
      </c>
      <c r="BJ158" s="14" t="s">
        <v>83</v>
      </c>
      <c r="BK158" s="242">
        <f>ROUND(I158*H158,2)</f>
        <v>0</v>
      </c>
      <c r="BL158" s="14" t="s">
        <v>153</v>
      </c>
      <c r="BM158" s="241" t="s">
        <v>196</v>
      </c>
    </row>
    <row r="159" s="2" customFormat="1" ht="24.15" customHeight="1">
      <c r="A159" s="35"/>
      <c r="B159" s="36"/>
      <c r="C159" s="230" t="s">
        <v>197</v>
      </c>
      <c r="D159" s="230" t="s">
        <v>148</v>
      </c>
      <c r="E159" s="231" t="s">
        <v>198</v>
      </c>
      <c r="F159" s="232" t="s">
        <v>199</v>
      </c>
      <c r="G159" s="233" t="s">
        <v>151</v>
      </c>
      <c r="H159" s="234">
        <v>18</v>
      </c>
      <c r="I159" s="235"/>
      <c r="J159" s="236">
        <f>ROUND(I159*H159,2)</f>
        <v>0</v>
      </c>
      <c r="K159" s="232" t="s">
        <v>152</v>
      </c>
      <c r="L159" s="41"/>
      <c r="M159" s="237" t="s">
        <v>1</v>
      </c>
      <c r="N159" s="238" t="s">
        <v>40</v>
      </c>
      <c r="O159" s="88"/>
      <c r="P159" s="239">
        <f>O159*H159</f>
        <v>0</v>
      </c>
      <c r="Q159" s="239">
        <v>0</v>
      </c>
      <c r="R159" s="239">
        <f>Q159*H159</f>
        <v>0</v>
      </c>
      <c r="S159" s="239">
        <v>0</v>
      </c>
      <c r="T159" s="240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1" t="s">
        <v>153</v>
      </c>
      <c r="AT159" s="241" t="s">
        <v>148</v>
      </c>
      <c r="AU159" s="241" t="s">
        <v>85</v>
      </c>
      <c r="AY159" s="14" t="s">
        <v>146</v>
      </c>
      <c r="BE159" s="242">
        <f>IF(N159="základní",J159,0)</f>
        <v>0</v>
      </c>
      <c r="BF159" s="242">
        <f>IF(N159="snížená",J159,0)</f>
        <v>0</v>
      </c>
      <c r="BG159" s="242">
        <f>IF(N159="zákl. přenesená",J159,0)</f>
        <v>0</v>
      </c>
      <c r="BH159" s="242">
        <f>IF(N159="sníž. přenesená",J159,0)</f>
        <v>0</v>
      </c>
      <c r="BI159" s="242">
        <f>IF(N159="nulová",J159,0)</f>
        <v>0</v>
      </c>
      <c r="BJ159" s="14" t="s">
        <v>83</v>
      </c>
      <c r="BK159" s="242">
        <f>ROUND(I159*H159,2)</f>
        <v>0</v>
      </c>
      <c r="BL159" s="14" t="s">
        <v>153</v>
      </c>
      <c r="BM159" s="241" t="s">
        <v>200</v>
      </c>
    </row>
    <row r="160" s="2" customFormat="1" ht="24.15" customHeight="1">
      <c r="A160" s="35"/>
      <c r="B160" s="36"/>
      <c r="C160" s="230" t="s">
        <v>201</v>
      </c>
      <c r="D160" s="230" t="s">
        <v>148</v>
      </c>
      <c r="E160" s="231" t="s">
        <v>202</v>
      </c>
      <c r="F160" s="232" t="s">
        <v>203</v>
      </c>
      <c r="G160" s="233" t="s">
        <v>151</v>
      </c>
      <c r="H160" s="234">
        <v>18</v>
      </c>
      <c r="I160" s="235"/>
      <c r="J160" s="236">
        <f>ROUND(I160*H160,2)</f>
        <v>0</v>
      </c>
      <c r="K160" s="232" t="s">
        <v>152</v>
      </c>
      <c r="L160" s="41"/>
      <c r="M160" s="237" t="s">
        <v>1</v>
      </c>
      <c r="N160" s="238" t="s">
        <v>40</v>
      </c>
      <c r="O160" s="88"/>
      <c r="P160" s="239">
        <f>O160*H160</f>
        <v>0</v>
      </c>
      <c r="Q160" s="239">
        <v>0.089219999999999994</v>
      </c>
      <c r="R160" s="239">
        <f>Q160*H160</f>
        <v>1.6059599999999998</v>
      </c>
      <c r="S160" s="239">
        <v>0</v>
      </c>
      <c r="T160" s="240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1" t="s">
        <v>153</v>
      </c>
      <c r="AT160" s="241" t="s">
        <v>148</v>
      </c>
      <c r="AU160" s="241" t="s">
        <v>85</v>
      </c>
      <c r="AY160" s="14" t="s">
        <v>146</v>
      </c>
      <c r="BE160" s="242">
        <f>IF(N160="základní",J160,0)</f>
        <v>0</v>
      </c>
      <c r="BF160" s="242">
        <f>IF(N160="snížená",J160,0)</f>
        <v>0</v>
      </c>
      <c r="BG160" s="242">
        <f>IF(N160="zákl. přenesená",J160,0)</f>
        <v>0</v>
      </c>
      <c r="BH160" s="242">
        <f>IF(N160="sníž. přenesená",J160,0)</f>
        <v>0</v>
      </c>
      <c r="BI160" s="242">
        <f>IF(N160="nulová",J160,0)</f>
        <v>0</v>
      </c>
      <c r="BJ160" s="14" t="s">
        <v>83</v>
      </c>
      <c r="BK160" s="242">
        <f>ROUND(I160*H160,2)</f>
        <v>0</v>
      </c>
      <c r="BL160" s="14" t="s">
        <v>153</v>
      </c>
      <c r="BM160" s="241" t="s">
        <v>204</v>
      </c>
    </row>
    <row r="161" s="2" customFormat="1" ht="21.75" customHeight="1">
      <c r="A161" s="35"/>
      <c r="B161" s="36"/>
      <c r="C161" s="247" t="s">
        <v>205</v>
      </c>
      <c r="D161" s="247" t="s">
        <v>187</v>
      </c>
      <c r="E161" s="248" t="s">
        <v>206</v>
      </c>
      <c r="F161" s="249" t="s">
        <v>207</v>
      </c>
      <c r="G161" s="250" t="s">
        <v>151</v>
      </c>
      <c r="H161" s="251">
        <v>2</v>
      </c>
      <c r="I161" s="252"/>
      <c r="J161" s="253">
        <f>ROUND(I161*H161,2)</f>
        <v>0</v>
      </c>
      <c r="K161" s="249" t="s">
        <v>190</v>
      </c>
      <c r="L161" s="254"/>
      <c r="M161" s="255" t="s">
        <v>1</v>
      </c>
      <c r="N161" s="256" t="s">
        <v>40</v>
      </c>
      <c r="O161" s="88"/>
      <c r="P161" s="239">
        <f>O161*H161</f>
        <v>0</v>
      </c>
      <c r="Q161" s="239">
        <v>0.13100000000000001</v>
      </c>
      <c r="R161" s="239">
        <f>Q161*H161</f>
        <v>0.26200000000000001</v>
      </c>
      <c r="S161" s="239">
        <v>0</v>
      </c>
      <c r="T161" s="240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1" t="s">
        <v>182</v>
      </c>
      <c r="AT161" s="241" t="s">
        <v>187</v>
      </c>
      <c r="AU161" s="241" t="s">
        <v>85</v>
      </c>
      <c r="AY161" s="14" t="s">
        <v>146</v>
      </c>
      <c r="BE161" s="242">
        <f>IF(N161="základní",J161,0)</f>
        <v>0</v>
      </c>
      <c r="BF161" s="242">
        <f>IF(N161="snížená",J161,0)</f>
        <v>0</v>
      </c>
      <c r="BG161" s="242">
        <f>IF(N161="zákl. přenesená",J161,0)</f>
        <v>0</v>
      </c>
      <c r="BH161" s="242">
        <f>IF(N161="sníž. přenesená",J161,0)</f>
        <v>0</v>
      </c>
      <c r="BI161" s="242">
        <f>IF(N161="nulová",J161,0)</f>
        <v>0</v>
      </c>
      <c r="BJ161" s="14" t="s">
        <v>83</v>
      </c>
      <c r="BK161" s="242">
        <f>ROUND(I161*H161,2)</f>
        <v>0</v>
      </c>
      <c r="BL161" s="14" t="s">
        <v>153</v>
      </c>
      <c r="BM161" s="241" t="s">
        <v>208</v>
      </c>
    </row>
    <row r="162" s="2" customFormat="1">
      <c r="A162" s="35"/>
      <c r="B162" s="36"/>
      <c r="C162" s="37"/>
      <c r="D162" s="243" t="s">
        <v>167</v>
      </c>
      <c r="E162" s="37"/>
      <c r="F162" s="244" t="s">
        <v>209</v>
      </c>
      <c r="G162" s="37"/>
      <c r="H162" s="37"/>
      <c r="I162" s="198"/>
      <c r="J162" s="37"/>
      <c r="K162" s="37"/>
      <c r="L162" s="41"/>
      <c r="M162" s="245"/>
      <c r="N162" s="246"/>
      <c r="O162" s="88"/>
      <c r="P162" s="88"/>
      <c r="Q162" s="88"/>
      <c r="R162" s="88"/>
      <c r="S162" s="88"/>
      <c r="T162" s="89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4" t="s">
        <v>167</v>
      </c>
      <c r="AU162" s="14" t="s">
        <v>85</v>
      </c>
    </row>
    <row r="163" s="12" customFormat="1" ht="22.8" customHeight="1">
      <c r="A163" s="12"/>
      <c r="B163" s="214"/>
      <c r="C163" s="215"/>
      <c r="D163" s="216" t="s">
        <v>74</v>
      </c>
      <c r="E163" s="228" t="s">
        <v>173</v>
      </c>
      <c r="F163" s="228" t="s">
        <v>210</v>
      </c>
      <c r="G163" s="215"/>
      <c r="H163" s="215"/>
      <c r="I163" s="218"/>
      <c r="J163" s="229">
        <f>BK163</f>
        <v>0</v>
      </c>
      <c r="K163" s="215"/>
      <c r="L163" s="220"/>
      <c r="M163" s="221"/>
      <c r="N163" s="222"/>
      <c r="O163" s="222"/>
      <c r="P163" s="223">
        <f>SUM(P164:P194)</f>
        <v>0</v>
      </c>
      <c r="Q163" s="222"/>
      <c r="R163" s="223">
        <f>SUM(R164:R194)</f>
        <v>39.522125510720002</v>
      </c>
      <c r="S163" s="222"/>
      <c r="T163" s="224">
        <f>SUM(T164:T194)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5" t="s">
        <v>83</v>
      </c>
      <c r="AT163" s="226" t="s">
        <v>74</v>
      </c>
      <c r="AU163" s="226" t="s">
        <v>83</v>
      </c>
      <c r="AY163" s="225" t="s">
        <v>146</v>
      </c>
      <c r="BK163" s="227">
        <f>SUM(BK164:BK194)</f>
        <v>0</v>
      </c>
    </row>
    <row r="164" s="2" customFormat="1" ht="24.15" customHeight="1">
      <c r="A164" s="35"/>
      <c r="B164" s="36"/>
      <c r="C164" s="230" t="s">
        <v>211</v>
      </c>
      <c r="D164" s="230" t="s">
        <v>148</v>
      </c>
      <c r="E164" s="231" t="s">
        <v>212</v>
      </c>
      <c r="F164" s="232" t="s">
        <v>213</v>
      </c>
      <c r="G164" s="233" t="s">
        <v>214</v>
      </c>
      <c r="H164" s="234">
        <v>1</v>
      </c>
      <c r="I164" s="235"/>
      <c r="J164" s="236">
        <f>ROUND(I164*H164,2)</f>
        <v>0</v>
      </c>
      <c r="K164" s="232" t="s">
        <v>1</v>
      </c>
      <c r="L164" s="41"/>
      <c r="M164" s="237" t="s">
        <v>1</v>
      </c>
      <c r="N164" s="238" t="s">
        <v>40</v>
      </c>
      <c r="O164" s="88"/>
      <c r="P164" s="239">
        <f>O164*H164</f>
        <v>0</v>
      </c>
      <c r="Q164" s="239">
        <v>0.026200000000000001</v>
      </c>
      <c r="R164" s="239">
        <f>Q164*H164</f>
        <v>0.026200000000000001</v>
      </c>
      <c r="S164" s="239">
        <v>0</v>
      </c>
      <c r="T164" s="240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1" t="s">
        <v>153</v>
      </c>
      <c r="AT164" s="241" t="s">
        <v>148</v>
      </c>
      <c r="AU164" s="241" t="s">
        <v>85</v>
      </c>
      <c r="AY164" s="14" t="s">
        <v>146</v>
      </c>
      <c r="BE164" s="242">
        <f>IF(N164="základní",J164,0)</f>
        <v>0</v>
      </c>
      <c r="BF164" s="242">
        <f>IF(N164="snížená",J164,0)</f>
        <v>0</v>
      </c>
      <c r="BG164" s="242">
        <f>IF(N164="zákl. přenesená",J164,0)</f>
        <v>0</v>
      </c>
      <c r="BH164" s="242">
        <f>IF(N164="sníž. přenesená",J164,0)</f>
        <v>0</v>
      </c>
      <c r="BI164" s="242">
        <f>IF(N164="nulová",J164,0)</f>
        <v>0</v>
      </c>
      <c r="BJ164" s="14" t="s">
        <v>83</v>
      </c>
      <c r="BK164" s="242">
        <f>ROUND(I164*H164,2)</f>
        <v>0</v>
      </c>
      <c r="BL164" s="14" t="s">
        <v>153</v>
      </c>
      <c r="BM164" s="241" t="s">
        <v>215</v>
      </c>
    </row>
    <row r="165" s="2" customFormat="1" ht="16.5" customHeight="1">
      <c r="A165" s="35"/>
      <c r="B165" s="36"/>
      <c r="C165" s="230" t="s">
        <v>8</v>
      </c>
      <c r="D165" s="230" t="s">
        <v>148</v>
      </c>
      <c r="E165" s="231" t="s">
        <v>216</v>
      </c>
      <c r="F165" s="232" t="s">
        <v>217</v>
      </c>
      <c r="G165" s="233" t="s">
        <v>151</v>
      </c>
      <c r="H165" s="234">
        <v>100</v>
      </c>
      <c r="I165" s="235"/>
      <c r="J165" s="236">
        <f>ROUND(I165*H165,2)</f>
        <v>0</v>
      </c>
      <c r="K165" s="232" t="s">
        <v>218</v>
      </c>
      <c r="L165" s="41"/>
      <c r="M165" s="237" t="s">
        <v>1</v>
      </c>
      <c r="N165" s="238" t="s">
        <v>40</v>
      </c>
      <c r="O165" s="88"/>
      <c r="P165" s="239">
        <f>O165*H165</f>
        <v>0</v>
      </c>
      <c r="Q165" s="239">
        <v>0</v>
      </c>
      <c r="R165" s="239">
        <f>Q165*H165</f>
        <v>0</v>
      </c>
      <c r="S165" s="239">
        <v>0</v>
      </c>
      <c r="T165" s="240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1" t="s">
        <v>153</v>
      </c>
      <c r="AT165" s="241" t="s">
        <v>148</v>
      </c>
      <c r="AU165" s="241" t="s">
        <v>85</v>
      </c>
      <c r="AY165" s="14" t="s">
        <v>146</v>
      </c>
      <c r="BE165" s="242">
        <f>IF(N165="základní",J165,0)</f>
        <v>0</v>
      </c>
      <c r="BF165" s="242">
        <f>IF(N165="snížená",J165,0)</f>
        <v>0</v>
      </c>
      <c r="BG165" s="242">
        <f>IF(N165="zákl. přenesená",J165,0)</f>
        <v>0</v>
      </c>
      <c r="BH165" s="242">
        <f>IF(N165="sníž. přenesená",J165,0)</f>
        <v>0</v>
      </c>
      <c r="BI165" s="242">
        <f>IF(N165="nulová",J165,0)</f>
        <v>0</v>
      </c>
      <c r="BJ165" s="14" t="s">
        <v>83</v>
      </c>
      <c r="BK165" s="242">
        <f>ROUND(I165*H165,2)</f>
        <v>0</v>
      </c>
      <c r="BL165" s="14" t="s">
        <v>153</v>
      </c>
      <c r="BM165" s="241" t="s">
        <v>219</v>
      </c>
    </row>
    <row r="166" s="2" customFormat="1" ht="24.15" customHeight="1">
      <c r="A166" s="35"/>
      <c r="B166" s="36"/>
      <c r="C166" s="230" t="s">
        <v>220</v>
      </c>
      <c r="D166" s="230" t="s">
        <v>148</v>
      </c>
      <c r="E166" s="231" t="s">
        <v>221</v>
      </c>
      <c r="F166" s="232" t="s">
        <v>222</v>
      </c>
      <c r="G166" s="233" t="s">
        <v>151</v>
      </c>
      <c r="H166" s="234">
        <v>69.067999999999998</v>
      </c>
      <c r="I166" s="235"/>
      <c r="J166" s="236">
        <f>ROUND(I166*H166,2)</f>
        <v>0</v>
      </c>
      <c r="K166" s="232" t="s">
        <v>218</v>
      </c>
      <c r="L166" s="41"/>
      <c r="M166" s="237" t="s">
        <v>1</v>
      </c>
      <c r="N166" s="238" t="s">
        <v>40</v>
      </c>
      <c r="O166" s="88"/>
      <c r="P166" s="239">
        <f>O166*H166</f>
        <v>0</v>
      </c>
      <c r="Q166" s="239">
        <v>0</v>
      </c>
      <c r="R166" s="239">
        <f>Q166*H166</f>
        <v>0</v>
      </c>
      <c r="S166" s="239">
        <v>0</v>
      </c>
      <c r="T166" s="240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1" t="s">
        <v>153</v>
      </c>
      <c r="AT166" s="241" t="s">
        <v>148</v>
      </c>
      <c r="AU166" s="241" t="s">
        <v>85</v>
      </c>
      <c r="AY166" s="14" t="s">
        <v>146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4" t="s">
        <v>83</v>
      </c>
      <c r="BK166" s="242">
        <f>ROUND(I166*H166,2)</f>
        <v>0</v>
      </c>
      <c r="BL166" s="14" t="s">
        <v>153</v>
      </c>
      <c r="BM166" s="241" t="s">
        <v>223</v>
      </c>
    </row>
    <row r="167" s="2" customFormat="1" ht="24.15" customHeight="1">
      <c r="A167" s="35"/>
      <c r="B167" s="36"/>
      <c r="C167" s="230" t="s">
        <v>224</v>
      </c>
      <c r="D167" s="230" t="s">
        <v>148</v>
      </c>
      <c r="E167" s="231" t="s">
        <v>225</v>
      </c>
      <c r="F167" s="232" t="s">
        <v>226</v>
      </c>
      <c r="G167" s="233" t="s">
        <v>227</v>
      </c>
      <c r="H167" s="234">
        <v>162.90000000000001</v>
      </c>
      <c r="I167" s="235"/>
      <c r="J167" s="236">
        <f>ROUND(I167*H167,2)</f>
        <v>0</v>
      </c>
      <c r="K167" s="232" t="s">
        <v>152</v>
      </c>
      <c r="L167" s="41"/>
      <c r="M167" s="237" t="s">
        <v>1</v>
      </c>
      <c r="N167" s="238" t="s">
        <v>40</v>
      </c>
      <c r="O167" s="88"/>
      <c r="P167" s="239">
        <f>O167*H167</f>
        <v>0</v>
      </c>
      <c r="Q167" s="239">
        <v>0.0015</v>
      </c>
      <c r="R167" s="239">
        <f>Q167*H167</f>
        <v>0.24435000000000001</v>
      </c>
      <c r="S167" s="239">
        <v>0</v>
      </c>
      <c r="T167" s="240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1" t="s">
        <v>153</v>
      </c>
      <c r="AT167" s="241" t="s">
        <v>148</v>
      </c>
      <c r="AU167" s="241" t="s">
        <v>85</v>
      </c>
      <c r="AY167" s="14" t="s">
        <v>146</v>
      </c>
      <c r="BE167" s="242">
        <f>IF(N167="základní",J167,0)</f>
        <v>0</v>
      </c>
      <c r="BF167" s="242">
        <f>IF(N167="snížená",J167,0)</f>
        <v>0</v>
      </c>
      <c r="BG167" s="242">
        <f>IF(N167="zákl. přenesená",J167,0)</f>
        <v>0</v>
      </c>
      <c r="BH167" s="242">
        <f>IF(N167="sníž. přenesená",J167,0)</f>
        <v>0</v>
      </c>
      <c r="BI167" s="242">
        <f>IF(N167="nulová",J167,0)</f>
        <v>0</v>
      </c>
      <c r="BJ167" s="14" t="s">
        <v>83</v>
      </c>
      <c r="BK167" s="242">
        <f>ROUND(I167*H167,2)</f>
        <v>0</v>
      </c>
      <c r="BL167" s="14" t="s">
        <v>153</v>
      </c>
      <c r="BM167" s="241" t="s">
        <v>228</v>
      </c>
    </row>
    <row r="168" s="2" customFormat="1">
      <c r="A168" s="35"/>
      <c r="B168" s="36"/>
      <c r="C168" s="37"/>
      <c r="D168" s="243" t="s">
        <v>167</v>
      </c>
      <c r="E168" s="37"/>
      <c r="F168" s="244" t="s">
        <v>229</v>
      </c>
      <c r="G168" s="37"/>
      <c r="H168" s="37"/>
      <c r="I168" s="198"/>
      <c r="J168" s="37"/>
      <c r="K168" s="37"/>
      <c r="L168" s="41"/>
      <c r="M168" s="245"/>
      <c r="N168" s="246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167</v>
      </c>
      <c r="AU168" s="14" t="s">
        <v>85</v>
      </c>
    </row>
    <row r="169" s="2" customFormat="1" ht="44.25" customHeight="1">
      <c r="A169" s="35"/>
      <c r="B169" s="36"/>
      <c r="C169" s="230" t="s">
        <v>230</v>
      </c>
      <c r="D169" s="230" t="s">
        <v>148</v>
      </c>
      <c r="E169" s="231" t="s">
        <v>231</v>
      </c>
      <c r="F169" s="232" t="s">
        <v>232</v>
      </c>
      <c r="G169" s="233" t="s">
        <v>151</v>
      </c>
      <c r="H169" s="234">
        <v>76.941999999999993</v>
      </c>
      <c r="I169" s="235"/>
      <c r="J169" s="236">
        <f>ROUND(I169*H169,2)</f>
        <v>0</v>
      </c>
      <c r="K169" s="232" t="s">
        <v>158</v>
      </c>
      <c r="L169" s="41"/>
      <c r="M169" s="237" t="s">
        <v>1</v>
      </c>
      <c r="N169" s="238" t="s">
        <v>40</v>
      </c>
      <c r="O169" s="88"/>
      <c r="P169" s="239">
        <f>O169*H169</f>
        <v>0</v>
      </c>
      <c r="Q169" s="239">
        <v>0.01159696</v>
      </c>
      <c r="R169" s="239">
        <f>Q169*H169</f>
        <v>0.89229329631999987</v>
      </c>
      <c r="S169" s="239">
        <v>0</v>
      </c>
      <c r="T169" s="240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1" t="s">
        <v>153</v>
      </c>
      <c r="AT169" s="241" t="s">
        <v>148</v>
      </c>
      <c r="AU169" s="241" t="s">
        <v>85</v>
      </c>
      <c r="AY169" s="14" t="s">
        <v>146</v>
      </c>
      <c r="BE169" s="242">
        <f>IF(N169="základní",J169,0)</f>
        <v>0</v>
      </c>
      <c r="BF169" s="242">
        <f>IF(N169="snížená",J169,0)</f>
        <v>0</v>
      </c>
      <c r="BG169" s="242">
        <f>IF(N169="zákl. přenesená",J169,0)</f>
        <v>0</v>
      </c>
      <c r="BH169" s="242">
        <f>IF(N169="sníž. přenesená",J169,0)</f>
        <v>0</v>
      </c>
      <c r="BI169" s="242">
        <f>IF(N169="nulová",J169,0)</f>
        <v>0</v>
      </c>
      <c r="BJ169" s="14" t="s">
        <v>83</v>
      </c>
      <c r="BK169" s="242">
        <f>ROUND(I169*H169,2)</f>
        <v>0</v>
      </c>
      <c r="BL169" s="14" t="s">
        <v>153</v>
      </c>
      <c r="BM169" s="241" t="s">
        <v>233</v>
      </c>
    </row>
    <row r="170" s="2" customFormat="1" ht="24.15" customHeight="1">
      <c r="A170" s="35"/>
      <c r="B170" s="36"/>
      <c r="C170" s="247" t="s">
        <v>234</v>
      </c>
      <c r="D170" s="247" t="s">
        <v>187</v>
      </c>
      <c r="E170" s="248" t="s">
        <v>235</v>
      </c>
      <c r="F170" s="249" t="s">
        <v>236</v>
      </c>
      <c r="G170" s="250" t="s">
        <v>151</v>
      </c>
      <c r="H170" s="251">
        <v>78.480999999999995</v>
      </c>
      <c r="I170" s="252"/>
      <c r="J170" s="253">
        <f>ROUND(I170*H170,2)</f>
        <v>0</v>
      </c>
      <c r="K170" s="249" t="s">
        <v>190</v>
      </c>
      <c r="L170" s="254"/>
      <c r="M170" s="255" t="s">
        <v>1</v>
      </c>
      <c r="N170" s="256" t="s">
        <v>40</v>
      </c>
      <c r="O170" s="88"/>
      <c r="P170" s="239">
        <f>O170*H170</f>
        <v>0</v>
      </c>
      <c r="Q170" s="239">
        <v>0.014</v>
      </c>
      <c r="R170" s="239">
        <f>Q170*H170</f>
        <v>1.0987339999999999</v>
      </c>
      <c r="S170" s="239">
        <v>0</v>
      </c>
      <c r="T170" s="240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1" t="s">
        <v>182</v>
      </c>
      <c r="AT170" s="241" t="s">
        <v>187</v>
      </c>
      <c r="AU170" s="241" t="s">
        <v>85</v>
      </c>
      <c r="AY170" s="14" t="s">
        <v>146</v>
      </c>
      <c r="BE170" s="242">
        <f>IF(N170="základní",J170,0)</f>
        <v>0</v>
      </c>
      <c r="BF170" s="242">
        <f>IF(N170="snížená",J170,0)</f>
        <v>0</v>
      </c>
      <c r="BG170" s="242">
        <f>IF(N170="zákl. přenesená",J170,0)</f>
        <v>0</v>
      </c>
      <c r="BH170" s="242">
        <f>IF(N170="sníž. přenesená",J170,0)</f>
        <v>0</v>
      </c>
      <c r="BI170" s="242">
        <f>IF(N170="nulová",J170,0)</f>
        <v>0</v>
      </c>
      <c r="BJ170" s="14" t="s">
        <v>83</v>
      </c>
      <c r="BK170" s="242">
        <f>ROUND(I170*H170,2)</f>
        <v>0</v>
      </c>
      <c r="BL170" s="14" t="s">
        <v>153</v>
      </c>
      <c r="BM170" s="241" t="s">
        <v>237</v>
      </c>
    </row>
    <row r="171" s="2" customFormat="1" ht="16.5" customHeight="1">
      <c r="A171" s="35"/>
      <c r="B171" s="36"/>
      <c r="C171" s="230" t="s">
        <v>238</v>
      </c>
      <c r="D171" s="230" t="s">
        <v>148</v>
      </c>
      <c r="E171" s="231" t="s">
        <v>239</v>
      </c>
      <c r="F171" s="232" t="s">
        <v>240</v>
      </c>
      <c r="G171" s="233" t="s">
        <v>151</v>
      </c>
      <c r="H171" s="234">
        <v>842.22500000000002</v>
      </c>
      <c r="I171" s="235"/>
      <c r="J171" s="236">
        <f>ROUND(I171*H171,2)</f>
        <v>0</v>
      </c>
      <c r="K171" s="232" t="s">
        <v>218</v>
      </c>
      <c r="L171" s="41"/>
      <c r="M171" s="237" t="s">
        <v>1</v>
      </c>
      <c r="N171" s="238" t="s">
        <v>40</v>
      </c>
      <c r="O171" s="88"/>
      <c r="P171" s="239">
        <f>O171*H171</f>
        <v>0</v>
      </c>
      <c r="Q171" s="239">
        <v>0.000263</v>
      </c>
      <c r="R171" s="239">
        <f>Q171*H171</f>
        <v>0.221505175</v>
      </c>
      <c r="S171" s="239">
        <v>0</v>
      </c>
      <c r="T171" s="240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1" t="s">
        <v>153</v>
      </c>
      <c r="AT171" s="241" t="s">
        <v>148</v>
      </c>
      <c r="AU171" s="241" t="s">
        <v>85</v>
      </c>
      <c r="AY171" s="14" t="s">
        <v>146</v>
      </c>
      <c r="BE171" s="242">
        <f>IF(N171="základní",J171,0)</f>
        <v>0</v>
      </c>
      <c r="BF171" s="242">
        <f>IF(N171="snížená",J171,0)</f>
        <v>0</v>
      </c>
      <c r="BG171" s="242">
        <f>IF(N171="zákl. přenesená",J171,0)</f>
        <v>0</v>
      </c>
      <c r="BH171" s="242">
        <f>IF(N171="sníž. přenesená",J171,0)</f>
        <v>0</v>
      </c>
      <c r="BI171" s="242">
        <f>IF(N171="nulová",J171,0)</f>
        <v>0</v>
      </c>
      <c r="BJ171" s="14" t="s">
        <v>83</v>
      </c>
      <c r="BK171" s="242">
        <f>ROUND(I171*H171,2)</f>
        <v>0</v>
      </c>
      <c r="BL171" s="14" t="s">
        <v>153</v>
      </c>
      <c r="BM171" s="241" t="s">
        <v>241</v>
      </c>
    </row>
    <row r="172" s="2" customFormat="1" ht="24.15" customHeight="1">
      <c r="A172" s="35"/>
      <c r="B172" s="36"/>
      <c r="C172" s="230" t="s">
        <v>7</v>
      </c>
      <c r="D172" s="230" t="s">
        <v>148</v>
      </c>
      <c r="E172" s="231" t="s">
        <v>242</v>
      </c>
      <c r="F172" s="232" t="s">
        <v>243</v>
      </c>
      <c r="G172" s="233" t="s">
        <v>151</v>
      </c>
      <c r="H172" s="234">
        <v>127.375</v>
      </c>
      <c r="I172" s="235"/>
      <c r="J172" s="236">
        <f>ROUND(I172*H172,2)</f>
        <v>0</v>
      </c>
      <c r="K172" s="232" t="s">
        <v>218</v>
      </c>
      <c r="L172" s="41"/>
      <c r="M172" s="237" t="s">
        <v>1</v>
      </c>
      <c r="N172" s="238" t="s">
        <v>40</v>
      </c>
      <c r="O172" s="88"/>
      <c r="P172" s="239">
        <f>O172*H172</f>
        <v>0</v>
      </c>
      <c r="Q172" s="239">
        <v>0.020480000000000002</v>
      </c>
      <c r="R172" s="239">
        <f>Q172*H172</f>
        <v>2.6086400000000003</v>
      </c>
      <c r="S172" s="239">
        <v>0</v>
      </c>
      <c r="T172" s="240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1" t="s">
        <v>153</v>
      </c>
      <c r="AT172" s="241" t="s">
        <v>148</v>
      </c>
      <c r="AU172" s="241" t="s">
        <v>85</v>
      </c>
      <c r="AY172" s="14" t="s">
        <v>146</v>
      </c>
      <c r="BE172" s="242">
        <f>IF(N172="základní",J172,0)</f>
        <v>0</v>
      </c>
      <c r="BF172" s="242">
        <f>IF(N172="snížená",J172,0)</f>
        <v>0</v>
      </c>
      <c r="BG172" s="242">
        <f>IF(N172="zákl. přenesená",J172,0)</f>
        <v>0</v>
      </c>
      <c r="BH172" s="242">
        <f>IF(N172="sníž. přenesená",J172,0)</f>
        <v>0</v>
      </c>
      <c r="BI172" s="242">
        <f>IF(N172="nulová",J172,0)</f>
        <v>0</v>
      </c>
      <c r="BJ172" s="14" t="s">
        <v>83</v>
      </c>
      <c r="BK172" s="242">
        <f>ROUND(I172*H172,2)</f>
        <v>0</v>
      </c>
      <c r="BL172" s="14" t="s">
        <v>153</v>
      </c>
      <c r="BM172" s="241" t="s">
        <v>244</v>
      </c>
    </row>
    <row r="173" s="2" customFormat="1" ht="24.15" customHeight="1">
      <c r="A173" s="35"/>
      <c r="B173" s="36"/>
      <c r="C173" s="230" t="s">
        <v>245</v>
      </c>
      <c r="D173" s="230" t="s">
        <v>148</v>
      </c>
      <c r="E173" s="231" t="s">
        <v>246</v>
      </c>
      <c r="F173" s="232" t="s">
        <v>247</v>
      </c>
      <c r="G173" s="233" t="s">
        <v>151</v>
      </c>
      <c r="H173" s="234">
        <v>857.46400000000006</v>
      </c>
      <c r="I173" s="235"/>
      <c r="J173" s="236">
        <f>ROUND(I173*H173,2)</f>
        <v>0</v>
      </c>
      <c r="K173" s="232" t="s">
        <v>158</v>
      </c>
      <c r="L173" s="41"/>
      <c r="M173" s="237" t="s">
        <v>1</v>
      </c>
      <c r="N173" s="238" t="s">
        <v>40</v>
      </c>
      <c r="O173" s="88"/>
      <c r="P173" s="239">
        <f>O173*H173</f>
        <v>0</v>
      </c>
      <c r="Q173" s="239">
        <v>0.00020000000000000001</v>
      </c>
      <c r="R173" s="239">
        <f>Q173*H173</f>
        <v>0.17149280000000003</v>
      </c>
      <c r="S173" s="239">
        <v>0</v>
      </c>
      <c r="T173" s="240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1" t="s">
        <v>153</v>
      </c>
      <c r="AT173" s="241" t="s">
        <v>148</v>
      </c>
      <c r="AU173" s="241" t="s">
        <v>85</v>
      </c>
      <c r="AY173" s="14" t="s">
        <v>146</v>
      </c>
      <c r="BE173" s="242">
        <f>IF(N173="základní",J173,0)</f>
        <v>0</v>
      </c>
      <c r="BF173" s="242">
        <f>IF(N173="snížená",J173,0)</f>
        <v>0</v>
      </c>
      <c r="BG173" s="242">
        <f>IF(N173="zákl. přenesená",J173,0)</f>
        <v>0</v>
      </c>
      <c r="BH173" s="242">
        <f>IF(N173="sníž. přenesená",J173,0)</f>
        <v>0</v>
      </c>
      <c r="BI173" s="242">
        <f>IF(N173="nulová",J173,0)</f>
        <v>0</v>
      </c>
      <c r="BJ173" s="14" t="s">
        <v>83</v>
      </c>
      <c r="BK173" s="242">
        <f>ROUND(I173*H173,2)</f>
        <v>0</v>
      </c>
      <c r="BL173" s="14" t="s">
        <v>153</v>
      </c>
      <c r="BM173" s="241" t="s">
        <v>248</v>
      </c>
    </row>
    <row r="174" s="2" customFormat="1" ht="24.15" customHeight="1">
      <c r="A174" s="35"/>
      <c r="B174" s="36"/>
      <c r="C174" s="230" t="s">
        <v>249</v>
      </c>
      <c r="D174" s="230" t="s">
        <v>148</v>
      </c>
      <c r="E174" s="231" t="s">
        <v>250</v>
      </c>
      <c r="F174" s="232" t="s">
        <v>251</v>
      </c>
      <c r="G174" s="233" t="s">
        <v>151</v>
      </c>
      <c r="H174" s="234">
        <v>127.375</v>
      </c>
      <c r="I174" s="235"/>
      <c r="J174" s="236">
        <f>ROUND(I174*H174,2)</f>
        <v>0</v>
      </c>
      <c r="K174" s="232" t="s">
        <v>158</v>
      </c>
      <c r="L174" s="41"/>
      <c r="M174" s="237" t="s">
        <v>1</v>
      </c>
      <c r="N174" s="238" t="s">
        <v>40</v>
      </c>
      <c r="O174" s="88"/>
      <c r="P174" s="239">
        <f>O174*H174</f>
        <v>0</v>
      </c>
      <c r="Q174" s="239">
        <v>0.00018000000000000001</v>
      </c>
      <c r="R174" s="239">
        <f>Q174*H174</f>
        <v>0.0229275</v>
      </c>
      <c r="S174" s="239">
        <v>0</v>
      </c>
      <c r="T174" s="240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1" t="s">
        <v>153</v>
      </c>
      <c r="AT174" s="241" t="s">
        <v>148</v>
      </c>
      <c r="AU174" s="241" t="s">
        <v>85</v>
      </c>
      <c r="AY174" s="14" t="s">
        <v>146</v>
      </c>
      <c r="BE174" s="242">
        <f>IF(N174="základní",J174,0)</f>
        <v>0</v>
      </c>
      <c r="BF174" s="242">
        <f>IF(N174="snížená",J174,0)</f>
        <v>0</v>
      </c>
      <c r="BG174" s="242">
        <f>IF(N174="zákl. přenesená",J174,0)</f>
        <v>0</v>
      </c>
      <c r="BH174" s="242">
        <f>IF(N174="sníž. přenesená",J174,0)</f>
        <v>0</v>
      </c>
      <c r="BI174" s="242">
        <f>IF(N174="nulová",J174,0)</f>
        <v>0</v>
      </c>
      <c r="BJ174" s="14" t="s">
        <v>83</v>
      </c>
      <c r="BK174" s="242">
        <f>ROUND(I174*H174,2)</f>
        <v>0</v>
      </c>
      <c r="BL174" s="14" t="s">
        <v>153</v>
      </c>
      <c r="BM174" s="241" t="s">
        <v>252</v>
      </c>
    </row>
    <row r="175" s="2" customFormat="1" ht="37.8" customHeight="1">
      <c r="A175" s="35"/>
      <c r="B175" s="36"/>
      <c r="C175" s="230" t="s">
        <v>253</v>
      </c>
      <c r="D175" s="230" t="s">
        <v>148</v>
      </c>
      <c r="E175" s="231" t="s">
        <v>254</v>
      </c>
      <c r="F175" s="232" t="s">
        <v>255</v>
      </c>
      <c r="G175" s="233" t="s">
        <v>151</v>
      </c>
      <c r="H175" s="234">
        <v>127.375</v>
      </c>
      <c r="I175" s="235"/>
      <c r="J175" s="236">
        <f>ROUND(I175*H175,2)</f>
        <v>0</v>
      </c>
      <c r="K175" s="232" t="s">
        <v>152</v>
      </c>
      <c r="L175" s="41"/>
      <c r="M175" s="237" t="s">
        <v>1</v>
      </c>
      <c r="N175" s="238" t="s">
        <v>40</v>
      </c>
      <c r="O175" s="88"/>
      <c r="P175" s="239">
        <f>O175*H175</f>
        <v>0</v>
      </c>
      <c r="Q175" s="239">
        <v>0.00851616</v>
      </c>
      <c r="R175" s="239">
        <f>Q175*H175</f>
        <v>1.0847458800000001</v>
      </c>
      <c r="S175" s="239">
        <v>0</v>
      </c>
      <c r="T175" s="240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1" t="s">
        <v>153</v>
      </c>
      <c r="AT175" s="241" t="s">
        <v>148</v>
      </c>
      <c r="AU175" s="241" t="s">
        <v>85</v>
      </c>
      <c r="AY175" s="14" t="s">
        <v>146</v>
      </c>
      <c r="BE175" s="242">
        <f>IF(N175="základní",J175,0)</f>
        <v>0</v>
      </c>
      <c r="BF175" s="242">
        <f>IF(N175="snížená",J175,0)</f>
        <v>0</v>
      </c>
      <c r="BG175" s="242">
        <f>IF(N175="zákl. přenesená",J175,0)</f>
        <v>0</v>
      </c>
      <c r="BH175" s="242">
        <f>IF(N175="sníž. přenesená",J175,0)</f>
        <v>0</v>
      </c>
      <c r="BI175" s="242">
        <f>IF(N175="nulová",J175,0)</f>
        <v>0</v>
      </c>
      <c r="BJ175" s="14" t="s">
        <v>83</v>
      </c>
      <c r="BK175" s="242">
        <f>ROUND(I175*H175,2)</f>
        <v>0</v>
      </c>
      <c r="BL175" s="14" t="s">
        <v>153</v>
      </c>
      <c r="BM175" s="241" t="s">
        <v>256</v>
      </c>
    </row>
    <row r="176" s="2" customFormat="1" ht="24.15" customHeight="1">
      <c r="A176" s="35"/>
      <c r="B176" s="36"/>
      <c r="C176" s="247" t="s">
        <v>257</v>
      </c>
      <c r="D176" s="247" t="s">
        <v>187</v>
      </c>
      <c r="E176" s="248" t="s">
        <v>258</v>
      </c>
      <c r="F176" s="249" t="s">
        <v>259</v>
      </c>
      <c r="G176" s="250" t="s">
        <v>151</v>
      </c>
      <c r="H176" s="251">
        <v>129.922</v>
      </c>
      <c r="I176" s="252"/>
      <c r="J176" s="253">
        <f>ROUND(I176*H176,2)</f>
        <v>0</v>
      </c>
      <c r="K176" s="249" t="s">
        <v>190</v>
      </c>
      <c r="L176" s="254"/>
      <c r="M176" s="255" t="s">
        <v>1</v>
      </c>
      <c r="N176" s="256" t="s">
        <v>40</v>
      </c>
      <c r="O176" s="88"/>
      <c r="P176" s="239">
        <f>O176*H176</f>
        <v>0</v>
      </c>
      <c r="Q176" s="239">
        <v>0.0030000000000000001</v>
      </c>
      <c r="R176" s="239">
        <f>Q176*H176</f>
        <v>0.389766</v>
      </c>
      <c r="S176" s="239">
        <v>0</v>
      </c>
      <c r="T176" s="240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1" t="s">
        <v>182</v>
      </c>
      <c r="AT176" s="241" t="s">
        <v>187</v>
      </c>
      <c r="AU176" s="241" t="s">
        <v>85</v>
      </c>
      <c r="AY176" s="14" t="s">
        <v>146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4" t="s">
        <v>83</v>
      </c>
      <c r="BK176" s="242">
        <f>ROUND(I176*H176,2)</f>
        <v>0</v>
      </c>
      <c r="BL176" s="14" t="s">
        <v>153</v>
      </c>
      <c r="BM176" s="241" t="s">
        <v>260</v>
      </c>
    </row>
    <row r="177" s="2" customFormat="1" ht="37.8" customHeight="1">
      <c r="A177" s="35"/>
      <c r="B177" s="36"/>
      <c r="C177" s="230" t="s">
        <v>261</v>
      </c>
      <c r="D177" s="230" t="s">
        <v>148</v>
      </c>
      <c r="E177" s="231" t="s">
        <v>262</v>
      </c>
      <c r="F177" s="232" t="s">
        <v>263</v>
      </c>
      <c r="G177" s="233" t="s">
        <v>151</v>
      </c>
      <c r="H177" s="234">
        <v>714.85000000000002</v>
      </c>
      <c r="I177" s="235"/>
      <c r="J177" s="236">
        <f>ROUND(I177*H177,2)</f>
        <v>0</v>
      </c>
      <c r="K177" s="232" t="s">
        <v>152</v>
      </c>
      <c r="L177" s="41"/>
      <c r="M177" s="237" t="s">
        <v>1</v>
      </c>
      <c r="N177" s="238" t="s">
        <v>40</v>
      </c>
      <c r="O177" s="88"/>
      <c r="P177" s="239">
        <f>O177*H177</f>
        <v>0</v>
      </c>
      <c r="Q177" s="239">
        <v>0.0085961600000000003</v>
      </c>
      <c r="R177" s="239">
        <f>Q177*H177</f>
        <v>6.1449649760000007</v>
      </c>
      <c r="S177" s="239">
        <v>0</v>
      </c>
      <c r="T177" s="240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1" t="s">
        <v>153</v>
      </c>
      <c r="AT177" s="241" t="s">
        <v>148</v>
      </c>
      <c r="AU177" s="241" t="s">
        <v>85</v>
      </c>
      <c r="AY177" s="14" t="s">
        <v>146</v>
      </c>
      <c r="BE177" s="242">
        <f>IF(N177="základní",J177,0)</f>
        <v>0</v>
      </c>
      <c r="BF177" s="242">
        <f>IF(N177="snížená",J177,0)</f>
        <v>0</v>
      </c>
      <c r="BG177" s="242">
        <f>IF(N177="zákl. přenesená",J177,0)</f>
        <v>0</v>
      </c>
      <c r="BH177" s="242">
        <f>IF(N177="sníž. přenesená",J177,0)</f>
        <v>0</v>
      </c>
      <c r="BI177" s="242">
        <f>IF(N177="nulová",J177,0)</f>
        <v>0</v>
      </c>
      <c r="BJ177" s="14" t="s">
        <v>83</v>
      </c>
      <c r="BK177" s="242">
        <f>ROUND(I177*H177,2)</f>
        <v>0</v>
      </c>
      <c r="BL177" s="14" t="s">
        <v>153</v>
      </c>
      <c r="BM177" s="241" t="s">
        <v>264</v>
      </c>
    </row>
    <row r="178" s="2" customFormat="1" ht="16.5" customHeight="1">
      <c r="A178" s="35"/>
      <c r="B178" s="36"/>
      <c r="C178" s="247" t="s">
        <v>265</v>
      </c>
      <c r="D178" s="247" t="s">
        <v>187</v>
      </c>
      <c r="E178" s="248" t="s">
        <v>266</v>
      </c>
      <c r="F178" s="249" t="s">
        <v>267</v>
      </c>
      <c r="G178" s="250" t="s">
        <v>151</v>
      </c>
      <c r="H178" s="251">
        <v>729.14700000000005</v>
      </c>
      <c r="I178" s="252"/>
      <c r="J178" s="253">
        <f>ROUND(I178*H178,2)</f>
        <v>0</v>
      </c>
      <c r="K178" s="249" t="s">
        <v>190</v>
      </c>
      <c r="L178" s="254"/>
      <c r="M178" s="255" t="s">
        <v>1</v>
      </c>
      <c r="N178" s="256" t="s">
        <v>40</v>
      </c>
      <c r="O178" s="88"/>
      <c r="P178" s="239">
        <f>O178*H178</f>
        <v>0</v>
      </c>
      <c r="Q178" s="239">
        <v>0.0032200000000000002</v>
      </c>
      <c r="R178" s="239">
        <f>Q178*H178</f>
        <v>2.3478533400000003</v>
      </c>
      <c r="S178" s="239">
        <v>0</v>
      </c>
      <c r="T178" s="240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1" t="s">
        <v>182</v>
      </c>
      <c r="AT178" s="241" t="s">
        <v>187</v>
      </c>
      <c r="AU178" s="241" t="s">
        <v>85</v>
      </c>
      <c r="AY178" s="14" t="s">
        <v>146</v>
      </c>
      <c r="BE178" s="242">
        <f>IF(N178="základní",J178,0)</f>
        <v>0</v>
      </c>
      <c r="BF178" s="242">
        <f>IF(N178="snížená",J178,0)</f>
        <v>0</v>
      </c>
      <c r="BG178" s="242">
        <f>IF(N178="zákl. přenesená",J178,0)</f>
        <v>0</v>
      </c>
      <c r="BH178" s="242">
        <f>IF(N178="sníž. přenesená",J178,0)</f>
        <v>0</v>
      </c>
      <c r="BI178" s="242">
        <f>IF(N178="nulová",J178,0)</f>
        <v>0</v>
      </c>
      <c r="BJ178" s="14" t="s">
        <v>83</v>
      </c>
      <c r="BK178" s="242">
        <f>ROUND(I178*H178,2)</f>
        <v>0</v>
      </c>
      <c r="BL178" s="14" t="s">
        <v>153</v>
      </c>
      <c r="BM178" s="241" t="s">
        <v>268</v>
      </c>
    </row>
    <row r="179" s="2" customFormat="1" ht="37.8" customHeight="1">
      <c r="A179" s="35"/>
      <c r="B179" s="36"/>
      <c r="C179" s="230" t="s">
        <v>269</v>
      </c>
      <c r="D179" s="230" t="s">
        <v>148</v>
      </c>
      <c r="E179" s="231" t="s">
        <v>270</v>
      </c>
      <c r="F179" s="232" t="s">
        <v>271</v>
      </c>
      <c r="G179" s="233" t="s">
        <v>227</v>
      </c>
      <c r="H179" s="234">
        <v>164.18000000000001</v>
      </c>
      <c r="I179" s="235"/>
      <c r="J179" s="236">
        <f>ROUND(I179*H179,2)</f>
        <v>0</v>
      </c>
      <c r="K179" s="232" t="s">
        <v>152</v>
      </c>
      <c r="L179" s="41"/>
      <c r="M179" s="237" t="s">
        <v>1</v>
      </c>
      <c r="N179" s="238" t="s">
        <v>40</v>
      </c>
      <c r="O179" s="88"/>
      <c r="P179" s="239">
        <f>O179*H179</f>
        <v>0</v>
      </c>
      <c r="Q179" s="239">
        <v>0.0033899999999999998</v>
      </c>
      <c r="R179" s="239">
        <f>Q179*H179</f>
        <v>0.55657020000000001</v>
      </c>
      <c r="S179" s="239">
        <v>0</v>
      </c>
      <c r="T179" s="240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1" t="s">
        <v>153</v>
      </c>
      <c r="AT179" s="241" t="s">
        <v>148</v>
      </c>
      <c r="AU179" s="241" t="s">
        <v>85</v>
      </c>
      <c r="AY179" s="14" t="s">
        <v>146</v>
      </c>
      <c r="BE179" s="242">
        <f>IF(N179="základní",J179,0)</f>
        <v>0</v>
      </c>
      <c r="BF179" s="242">
        <f>IF(N179="snížená",J179,0)</f>
        <v>0</v>
      </c>
      <c r="BG179" s="242">
        <f>IF(N179="zákl. přenesená",J179,0)</f>
        <v>0</v>
      </c>
      <c r="BH179" s="242">
        <f>IF(N179="sníž. přenesená",J179,0)</f>
        <v>0</v>
      </c>
      <c r="BI179" s="242">
        <f>IF(N179="nulová",J179,0)</f>
        <v>0</v>
      </c>
      <c r="BJ179" s="14" t="s">
        <v>83</v>
      </c>
      <c r="BK179" s="242">
        <f>ROUND(I179*H179,2)</f>
        <v>0</v>
      </c>
      <c r="BL179" s="14" t="s">
        <v>153</v>
      </c>
      <c r="BM179" s="241" t="s">
        <v>272</v>
      </c>
    </row>
    <row r="180" s="2" customFormat="1" ht="16.5" customHeight="1">
      <c r="A180" s="35"/>
      <c r="B180" s="36"/>
      <c r="C180" s="247" t="s">
        <v>273</v>
      </c>
      <c r="D180" s="247" t="s">
        <v>187</v>
      </c>
      <c r="E180" s="248" t="s">
        <v>274</v>
      </c>
      <c r="F180" s="249" t="s">
        <v>275</v>
      </c>
      <c r="G180" s="250" t="s">
        <v>151</v>
      </c>
      <c r="H180" s="251">
        <v>65.671999999999997</v>
      </c>
      <c r="I180" s="252"/>
      <c r="J180" s="253">
        <f>ROUND(I180*H180,2)</f>
        <v>0</v>
      </c>
      <c r="K180" s="249" t="s">
        <v>190</v>
      </c>
      <c r="L180" s="254"/>
      <c r="M180" s="255" t="s">
        <v>1</v>
      </c>
      <c r="N180" s="256" t="s">
        <v>40</v>
      </c>
      <c r="O180" s="88"/>
      <c r="P180" s="239">
        <f>O180*H180</f>
        <v>0</v>
      </c>
      <c r="Q180" s="239">
        <v>0.00068999999999999997</v>
      </c>
      <c r="R180" s="239">
        <f>Q180*H180</f>
        <v>0.045313679999999995</v>
      </c>
      <c r="S180" s="239">
        <v>0</v>
      </c>
      <c r="T180" s="240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1" t="s">
        <v>182</v>
      </c>
      <c r="AT180" s="241" t="s">
        <v>187</v>
      </c>
      <c r="AU180" s="241" t="s">
        <v>85</v>
      </c>
      <c r="AY180" s="14" t="s">
        <v>146</v>
      </c>
      <c r="BE180" s="242">
        <f>IF(N180="základní",J180,0)</f>
        <v>0</v>
      </c>
      <c r="BF180" s="242">
        <f>IF(N180="snížená",J180,0)</f>
        <v>0</v>
      </c>
      <c r="BG180" s="242">
        <f>IF(N180="zákl. přenesená",J180,0)</f>
        <v>0</v>
      </c>
      <c r="BH180" s="242">
        <f>IF(N180="sníž. přenesená",J180,0)</f>
        <v>0</v>
      </c>
      <c r="BI180" s="242">
        <f>IF(N180="nulová",J180,0)</f>
        <v>0</v>
      </c>
      <c r="BJ180" s="14" t="s">
        <v>83</v>
      </c>
      <c r="BK180" s="242">
        <f>ROUND(I180*H180,2)</f>
        <v>0</v>
      </c>
      <c r="BL180" s="14" t="s">
        <v>153</v>
      </c>
      <c r="BM180" s="241" t="s">
        <v>276</v>
      </c>
    </row>
    <row r="181" s="2" customFormat="1" ht="24.15" customHeight="1">
      <c r="A181" s="35"/>
      <c r="B181" s="36"/>
      <c r="C181" s="230" t="s">
        <v>277</v>
      </c>
      <c r="D181" s="230" t="s">
        <v>148</v>
      </c>
      <c r="E181" s="231" t="s">
        <v>278</v>
      </c>
      <c r="F181" s="232" t="s">
        <v>279</v>
      </c>
      <c r="G181" s="233" t="s">
        <v>151</v>
      </c>
      <c r="H181" s="234">
        <v>907.89700000000005</v>
      </c>
      <c r="I181" s="235"/>
      <c r="J181" s="236">
        <f>ROUND(I181*H181,2)</f>
        <v>0</v>
      </c>
      <c r="K181" s="232" t="s">
        <v>152</v>
      </c>
      <c r="L181" s="41"/>
      <c r="M181" s="237" t="s">
        <v>1</v>
      </c>
      <c r="N181" s="238" t="s">
        <v>40</v>
      </c>
      <c r="O181" s="88"/>
      <c r="P181" s="239">
        <f>O181*H181</f>
        <v>0</v>
      </c>
      <c r="Q181" s="239">
        <v>8.0599999999999994E-05</v>
      </c>
      <c r="R181" s="239">
        <f>Q181*H181</f>
        <v>0.073176498199999995</v>
      </c>
      <c r="S181" s="239">
        <v>0</v>
      </c>
      <c r="T181" s="240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1" t="s">
        <v>153</v>
      </c>
      <c r="AT181" s="241" t="s">
        <v>148</v>
      </c>
      <c r="AU181" s="241" t="s">
        <v>85</v>
      </c>
      <c r="AY181" s="14" t="s">
        <v>146</v>
      </c>
      <c r="BE181" s="242">
        <f>IF(N181="základní",J181,0)</f>
        <v>0</v>
      </c>
      <c r="BF181" s="242">
        <f>IF(N181="snížená",J181,0)</f>
        <v>0</v>
      </c>
      <c r="BG181" s="242">
        <f>IF(N181="zákl. přenesená",J181,0)</f>
        <v>0</v>
      </c>
      <c r="BH181" s="242">
        <f>IF(N181="sníž. přenesená",J181,0)</f>
        <v>0</v>
      </c>
      <c r="BI181" s="242">
        <f>IF(N181="nulová",J181,0)</f>
        <v>0</v>
      </c>
      <c r="BJ181" s="14" t="s">
        <v>83</v>
      </c>
      <c r="BK181" s="242">
        <f>ROUND(I181*H181,2)</f>
        <v>0</v>
      </c>
      <c r="BL181" s="14" t="s">
        <v>153</v>
      </c>
      <c r="BM181" s="241" t="s">
        <v>280</v>
      </c>
    </row>
    <row r="182" s="2" customFormat="1" ht="24.15" customHeight="1">
      <c r="A182" s="35"/>
      <c r="B182" s="36"/>
      <c r="C182" s="230" t="s">
        <v>281</v>
      </c>
      <c r="D182" s="230" t="s">
        <v>148</v>
      </c>
      <c r="E182" s="231" t="s">
        <v>282</v>
      </c>
      <c r="F182" s="232" t="s">
        <v>283</v>
      </c>
      <c r="G182" s="233" t="s">
        <v>151</v>
      </c>
      <c r="H182" s="234">
        <v>76.941999999999993</v>
      </c>
      <c r="I182" s="235"/>
      <c r="J182" s="236">
        <f>ROUND(I182*H182,2)</f>
        <v>0</v>
      </c>
      <c r="K182" s="232" t="s">
        <v>152</v>
      </c>
      <c r="L182" s="41"/>
      <c r="M182" s="237" t="s">
        <v>1</v>
      </c>
      <c r="N182" s="238" t="s">
        <v>40</v>
      </c>
      <c r="O182" s="88"/>
      <c r="P182" s="239">
        <f>O182*H182</f>
        <v>0</v>
      </c>
      <c r="Q182" s="239">
        <v>8.0599999999999994E-05</v>
      </c>
      <c r="R182" s="239">
        <f>Q182*H182</f>
        <v>0.0062015251999999986</v>
      </c>
      <c r="S182" s="239">
        <v>0</v>
      </c>
      <c r="T182" s="240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1" t="s">
        <v>153</v>
      </c>
      <c r="AT182" s="241" t="s">
        <v>148</v>
      </c>
      <c r="AU182" s="241" t="s">
        <v>85</v>
      </c>
      <c r="AY182" s="14" t="s">
        <v>146</v>
      </c>
      <c r="BE182" s="242">
        <f>IF(N182="základní",J182,0)</f>
        <v>0</v>
      </c>
      <c r="BF182" s="242">
        <f>IF(N182="snížená",J182,0)</f>
        <v>0</v>
      </c>
      <c r="BG182" s="242">
        <f>IF(N182="zákl. přenesená",J182,0)</f>
        <v>0</v>
      </c>
      <c r="BH182" s="242">
        <f>IF(N182="sníž. přenesená",J182,0)</f>
        <v>0</v>
      </c>
      <c r="BI182" s="242">
        <f>IF(N182="nulová",J182,0)</f>
        <v>0</v>
      </c>
      <c r="BJ182" s="14" t="s">
        <v>83</v>
      </c>
      <c r="BK182" s="242">
        <f>ROUND(I182*H182,2)</f>
        <v>0</v>
      </c>
      <c r="BL182" s="14" t="s">
        <v>153</v>
      </c>
      <c r="BM182" s="241" t="s">
        <v>284</v>
      </c>
    </row>
    <row r="183" s="2" customFormat="1" ht="24.15" customHeight="1">
      <c r="A183" s="35"/>
      <c r="B183" s="36"/>
      <c r="C183" s="230" t="s">
        <v>285</v>
      </c>
      <c r="D183" s="230" t="s">
        <v>148</v>
      </c>
      <c r="E183" s="231" t="s">
        <v>286</v>
      </c>
      <c r="F183" s="232" t="s">
        <v>287</v>
      </c>
      <c r="G183" s="233" t="s">
        <v>227</v>
      </c>
      <c r="H183" s="234">
        <v>70.686000000000007</v>
      </c>
      <c r="I183" s="235"/>
      <c r="J183" s="236">
        <f>ROUND(I183*H183,2)</f>
        <v>0</v>
      </c>
      <c r="K183" s="232" t="s">
        <v>218</v>
      </c>
      <c r="L183" s="41"/>
      <c r="M183" s="237" t="s">
        <v>1</v>
      </c>
      <c r="N183" s="238" t="s">
        <v>40</v>
      </c>
      <c r="O183" s="88"/>
      <c r="P183" s="239">
        <f>O183*H183</f>
        <v>0</v>
      </c>
      <c r="Q183" s="239">
        <v>3.0000000000000001E-05</v>
      </c>
      <c r="R183" s="239">
        <f>Q183*H183</f>
        <v>0.0021205800000000004</v>
      </c>
      <c r="S183" s="239">
        <v>0</v>
      </c>
      <c r="T183" s="240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1" t="s">
        <v>153</v>
      </c>
      <c r="AT183" s="241" t="s">
        <v>148</v>
      </c>
      <c r="AU183" s="241" t="s">
        <v>85</v>
      </c>
      <c r="AY183" s="14" t="s">
        <v>146</v>
      </c>
      <c r="BE183" s="242">
        <f>IF(N183="základní",J183,0)</f>
        <v>0</v>
      </c>
      <c r="BF183" s="242">
        <f>IF(N183="snížená",J183,0)</f>
        <v>0</v>
      </c>
      <c r="BG183" s="242">
        <f>IF(N183="zákl. přenesená",J183,0)</f>
        <v>0</v>
      </c>
      <c r="BH183" s="242">
        <f>IF(N183="sníž. přenesená",J183,0)</f>
        <v>0</v>
      </c>
      <c r="BI183" s="242">
        <f>IF(N183="nulová",J183,0)</f>
        <v>0</v>
      </c>
      <c r="BJ183" s="14" t="s">
        <v>83</v>
      </c>
      <c r="BK183" s="242">
        <f>ROUND(I183*H183,2)</f>
        <v>0</v>
      </c>
      <c r="BL183" s="14" t="s">
        <v>153</v>
      </c>
      <c r="BM183" s="241" t="s">
        <v>288</v>
      </c>
    </row>
    <row r="184" s="2" customFormat="1" ht="24.15" customHeight="1">
      <c r="A184" s="35"/>
      <c r="B184" s="36"/>
      <c r="C184" s="247" t="s">
        <v>289</v>
      </c>
      <c r="D184" s="247" t="s">
        <v>187</v>
      </c>
      <c r="E184" s="248" t="s">
        <v>290</v>
      </c>
      <c r="F184" s="249" t="s">
        <v>291</v>
      </c>
      <c r="G184" s="250" t="s">
        <v>227</v>
      </c>
      <c r="H184" s="251">
        <v>74.219999999999999</v>
      </c>
      <c r="I184" s="252"/>
      <c r="J184" s="253">
        <f>ROUND(I184*H184,2)</f>
        <v>0</v>
      </c>
      <c r="K184" s="249" t="s">
        <v>190</v>
      </c>
      <c r="L184" s="254"/>
      <c r="M184" s="255" t="s">
        <v>1</v>
      </c>
      <c r="N184" s="256" t="s">
        <v>40</v>
      </c>
      <c r="O184" s="88"/>
      <c r="P184" s="239">
        <f>O184*H184</f>
        <v>0</v>
      </c>
      <c r="Q184" s="239">
        <v>0.00050000000000000001</v>
      </c>
      <c r="R184" s="239">
        <f>Q184*H184</f>
        <v>0.037109999999999997</v>
      </c>
      <c r="S184" s="239">
        <v>0</v>
      </c>
      <c r="T184" s="240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1" t="s">
        <v>182</v>
      </c>
      <c r="AT184" s="241" t="s">
        <v>187</v>
      </c>
      <c r="AU184" s="241" t="s">
        <v>85</v>
      </c>
      <c r="AY184" s="14" t="s">
        <v>146</v>
      </c>
      <c r="BE184" s="242">
        <f>IF(N184="základní",J184,0)</f>
        <v>0</v>
      </c>
      <c r="BF184" s="242">
        <f>IF(N184="snížená",J184,0)</f>
        <v>0</v>
      </c>
      <c r="BG184" s="242">
        <f>IF(N184="zákl. přenesená",J184,0)</f>
        <v>0</v>
      </c>
      <c r="BH184" s="242">
        <f>IF(N184="sníž. přenesená",J184,0)</f>
        <v>0</v>
      </c>
      <c r="BI184" s="242">
        <f>IF(N184="nulová",J184,0)</f>
        <v>0</v>
      </c>
      <c r="BJ184" s="14" t="s">
        <v>83</v>
      </c>
      <c r="BK184" s="242">
        <f>ROUND(I184*H184,2)</f>
        <v>0</v>
      </c>
      <c r="BL184" s="14" t="s">
        <v>153</v>
      </c>
      <c r="BM184" s="241" t="s">
        <v>292</v>
      </c>
    </row>
    <row r="185" s="2" customFormat="1" ht="16.5" customHeight="1">
      <c r="A185" s="35"/>
      <c r="B185" s="36"/>
      <c r="C185" s="230" t="s">
        <v>293</v>
      </c>
      <c r="D185" s="230" t="s">
        <v>148</v>
      </c>
      <c r="E185" s="231" t="s">
        <v>294</v>
      </c>
      <c r="F185" s="232" t="s">
        <v>295</v>
      </c>
      <c r="G185" s="233" t="s">
        <v>227</v>
      </c>
      <c r="H185" s="234">
        <v>475</v>
      </c>
      <c r="I185" s="235"/>
      <c r="J185" s="236">
        <f>ROUND(I185*H185,2)</f>
        <v>0</v>
      </c>
      <c r="K185" s="232" t="s">
        <v>218</v>
      </c>
      <c r="L185" s="41"/>
      <c r="M185" s="237" t="s">
        <v>1</v>
      </c>
      <c r="N185" s="238" t="s">
        <v>40</v>
      </c>
      <c r="O185" s="88"/>
      <c r="P185" s="239">
        <f>O185*H185</f>
        <v>0</v>
      </c>
      <c r="Q185" s="239">
        <v>0</v>
      </c>
      <c r="R185" s="239">
        <f>Q185*H185</f>
        <v>0</v>
      </c>
      <c r="S185" s="239">
        <v>0</v>
      </c>
      <c r="T185" s="240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1" t="s">
        <v>153</v>
      </c>
      <c r="AT185" s="241" t="s">
        <v>148</v>
      </c>
      <c r="AU185" s="241" t="s">
        <v>85</v>
      </c>
      <c r="AY185" s="14" t="s">
        <v>146</v>
      </c>
      <c r="BE185" s="242">
        <f>IF(N185="základní",J185,0)</f>
        <v>0</v>
      </c>
      <c r="BF185" s="242">
        <f>IF(N185="snížená",J185,0)</f>
        <v>0</v>
      </c>
      <c r="BG185" s="242">
        <f>IF(N185="zákl. přenesená",J185,0)</f>
        <v>0</v>
      </c>
      <c r="BH185" s="242">
        <f>IF(N185="sníž. přenesená",J185,0)</f>
        <v>0</v>
      </c>
      <c r="BI185" s="242">
        <f>IF(N185="nulová",J185,0)</f>
        <v>0</v>
      </c>
      <c r="BJ185" s="14" t="s">
        <v>83</v>
      </c>
      <c r="BK185" s="242">
        <f>ROUND(I185*H185,2)</f>
        <v>0</v>
      </c>
      <c r="BL185" s="14" t="s">
        <v>153</v>
      </c>
      <c r="BM185" s="241" t="s">
        <v>296</v>
      </c>
    </row>
    <row r="186" s="2" customFormat="1" ht="24.15" customHeight="1">
      <c r="A186" s="35"/>
      <c r="B186" s="36"/>
      <c r="C186" s="247" t="s">
        <v>297</v>
      </c>
      <c r="D186" s="247" t="s">
        <v>187</v>
      </c>
      <c r="E186" s="248" t="s">
        <v>298</v>
      </c>
      <c r="F186" s="249" t="s">
        <v>299</v>
      </c>
      <c r="G186" s="250" t="s">
        <v>227</v>
      </c>
      <c r="H186" s="251">
        <v>498.75</v>
      </c>
      <c r="I186" s="252"/>
      <c r="J186" s="253">
        <f>ROUND(I186*H186,2)</f>
        <v>0</v>
      </c>
      <c r="K186" s="249" t="s">
        <v>190</v>
      </c>
      <c r="L186" s="254"/>
      <c r="M186" s="255" t="s">
        <v>1</v>
      </c>
      <c r="N186" s="256" t="s">
        <v>40</v>
      </c>
      <c r="O186" s="88"/>
      <c r="P186" s="239">
        <f>O186*H186</f>
        <v>0</v>
      </c>
      <c r="Q186" s="239">
        <v>0.00011</v>
      </c>
      <c r="R186" s="239">
        <f>Q186*H186</f>
        <v>0.054862500000000002</v>
      </c>
      <c r="S186" s="239">
        <v>0</v>
      </c>
      <c r="T186" s="240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1" t="s">
        <v>182</v>
      </c>
      <c r="AT186" s="241" t="s">
        <v>187</v>
      </c>
      <c r="AU186" s="241" t="s">
        <v>85</v>
      </c>
      <c r="AY186" s="14" t="s">
        <v>146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4" t="s">
        <v>83</v>
      </c>
      <c r="BK186" s="242">
        <f>ROUND(I186*H186,2)</f>
        <v>0</v>
      </c>
      <c r="BL186" s="14" t="s">
        <v>153</v>
      </c>
      <c r="BM186" s="241" t="s">
        <v>300</v>
      </c>
    </row>
    <row r="187" s="2" customFormat="1" ht="24.15" customHeight="1">
      <c r="A187" s="35"/>
      <c r="B187" s="36"/>
      <c r="C187" s="230" t="s">
        <v>301</v>
      </c>
      <c r="D187" s="230" t="s">
        <v>148</v>
      </c>
      <c r="E187" s="231" t="s">
        <v>302</v>
      </c>
      <c r="F187" s="232" t="s">
        <v>303</v>
      </c>
      <c r="G187" s="233" t="s">
        <v>151</v>
      </c>
      <c r="H187" s="234">
        <v>758.07100000000003</v>
      </c>
      <c r="I187" s="235"/>
      <c r="J187" s="236">
        <f>ROUND(I187*H187,2)</f>
        <v>0</v>
      </c>
      <c r="K187" s="232" t="s">
        <v>152</v>
      </c>
      <c r="L187" s="41"/>
      <c r="M187" s="237" t="s">
        <v>1</v>
      </c>
      <c r="N187" s="238" t="s">
        <v>40</v>
      </c>
      <c r="O187" s="88"/>
      <c r="P187" s="239">
        <f>O187*H187</f>
        <v>0</v>
      </c>
      <c r="Q187" s="239">
        <v>0.0065599999999999999</v>
      </c>
      <c r="R187" s="239">
        <f>Q187*H187</f>
        <v>4.97294576</v>
      </c>
      <c r="S187" s="239">
        <v>0</v>
      </c>
      <c r="T187" s="240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1" t="s">
        <v>153</v>
      </c>
      <c r="AT187" s="241" t="s">
        <v>148</v>
      </c>
      <c r="AU187" s="241" t="s">
        <v>85</v>
      </c>
      <c r="AY187" s="14" t="s">
        <v>146</v>
      </c>
      <c r="BE187" s="242">
        <f>IF(N187="základní",J187,0)</f>
        <v>0</v>
      </c>
      <c r="BF187" s="242">
        <f>IF(N187="snížená",J187,0)</f>
        <v>0</v>
      </c>
      <c r="BG187" s="242">
        <f>IF(N187="zákl. přenesená",J187,0)</f>
        <v>0</v>
      </c>
      <c r="BH187" s="242">
        <f>IF(N187="sníž. přenesená",J187,0)</f>
        <v>0</v>
      </c>
      <c r="BI187" s="242">
        <f>IF(N187="nulová",J187,0)</f>
        <v>0</v>
      </c>
      <c r="BJ187" s="14" t="s">
        <v>83</v>
      </c>
      <c r="BK187" s="242">
        <f>ROUND(I187*H187,2)</f>
        <v>0</v>
      </c>
      <c r="BL187" s="14" t="s">
        <v>153</v>
      </c>
      <c r="BM187" s="241" t="s">
        <v>304</v>
      </c>
    </row>
    <row r="188" s="2" customFormat="1" ht="33" customHeight="1">
      <c r="A188" s="35"/>
      <c r="B188" s="36"/>
      <c r="C188" s="230" t="s">
        <v>305</v>
      </c>
      <c r="D188" s="230" t="s">
        <v>148</v>
      </c>
      <c r="E188" s="231" t="s">
        <v>306</v>
      </c>
      <c r="F188" s="232" t="s">
        <v>307</v>
      </c>
      <c r="G188" s="233" t="s">
        <v>151</v>
      </c>
      <c r="H188" s="234">
        <v>11371.058000000001</v>
      </c>
      <c r="I188" s="235"/>
      <c r="J188" s="236">
        <f>ROUND(I188*H188,2)</f>
        <v>0</v>
      </c>
      <c r="K188" s="232" t="s">
        <v>152</v>
      </c>
      <c r="L188" s="41"/>
      <c r="M188" s="237" t="s">
        <v>1</v>
      </c>
      <c r="N188" s="238" t="s">
        <v>40</v>
      </c>
      <c r="O188" s="88"/>
      <c r="P188" s="239">
        <f>O188*H188</f>
        <v>0</v>
      </c>
      <c r="Q188" s="239">
        <v>0.00131</v>
      </c>
      <c r="R188" s="239">
        <f>Q188*H188</f>
        <v>14.896085980000001</v>
      </c>
      <c r="S188" s="239">
        <v>0</v>
      </c>
      <c r="T188" s="240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1" t="s">
        <v>153</v>
      </c>
      <c r="AT188" s="241" t="s">
        <v>148</v>
      </c>
      <c r="AU188" s="241" t="s">
        <v>85</v>
      </c>
      <c r="AY188" s="14" t="s">
        <v>146</v>
      </c>
      <c r="BE188" s="242">
        <f>IF(N188="základní",J188,0)</f>
        <v>0</v>
      </c>
      <c r="BF188" s="242">
        <f>IF(N188="snížená",J188,0)</f>
        <v>0</v>
      </c>
      <c r="BG188" s="242">
        <f>IF(N188="zákl. přenesená",J188,0)</f>
        <v>0</v>
      </c>
      <c r="BH188" s="242">
        <f>IF(N188="sníž. přenesená",J188,0)</f>
        <v>0</v>
      </c>
      <c r="BI188" s="242">
        <f>IF(N188="nulová",J188,0)</f>
        <v>0</v>
      </c>
      <c r="BJ188" s="14" t="s">
        <v>83</v>
      </c>
      <c r="BK188" s="242">
        <f>ROUND(I188*H188,2)</f>
        <v>0</v>
      </c>
      <c r="BL188" s="14" t="s">
        <v>153</v>
      </c>
      <c r="BM188" s="241" t="s">
        <v>308</v>
      </c>
    </row>
    <row r="189" s="2" customFormat="1">
      <c r="A189" s="35"/>
      <c r="B189" s="36"/>
      <c r="C189" s="37"/>
      <c r="D189" s="243" t="s">
        <v>167</v>
      </c>
      <c r="E189" s="37"/>
      <c r="F189" s="244" t="s">
        <v>309</v>
      </c>
      <c r="G189" s="37"/>
      <c r="H189" s="37"/>
      <c r="I189" s="198"/>
      <c r="J189" s="37"/>
      <c r="K189" s="37"/>
      <c r="L189" s="41"/>
      <c r="M189" s="245"/>
      <c r="N189" s="246"/>
      <c r="O189" s="88"/>
      <c r="P189" s="88"/>
      <c r="Q189" s="88"/>
      <c r="R189" s="88"/>
      <c r="S189" s="88"/>
      <c r="T189" s="89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4" t="s">
        <v>167</v>
      </c>
      <c r="AU189" s="14" t="s">
        <v>85</v>
      </c>
    </row>
    <row r="190" s="2" customFormat="1" ht="24.15" customHeight="1">
      <c r="A190" s="35"/>
      <c r="B190" s="36"/>
      <c r="C190" s="230" t="s">
        <v>310</v>
      </c>
      <c r="D190" s="230" t="s">
        <v>148</v>
      </c>
      <c r="E190" s="231" t="s">
        <v>311</v>
      </c>
      <c r="F190" s="232" t="s">
        <v>312</v>
      </c>
      <c r="G190" s="233" t="s">
        <v>151</v>
      </c>
      <c r="H190" s="234">
        <v>127.375</v>
      </c>
      <c r="I190" s="235"/>
      <c r="J190" s="236">
        <f>ROUND(I190*H190,2)</f>
        <v>0</v>
      </c>
      <c r="K190" s="232" t="s">
        <v>158</v>
      </c>
      <c r="L190" s="41"/>
      <c r="M190" s="237" t="s">
        <v>1</v>
      </c>
      <c r="N190" s="238" t="s">
        <v>40</v>
      </c>
      <c r="O190" s="88"/>
      <c r="P190" s="239">
        <f>O190*H190</f>
        <v>0</v>
      </c>
      <c r="Q190" s="239">
        <v>0.0057000000000000002</v>
      </c>
      <c r="R190" s="239">
        <f>Q190*H190</f>
        <v>0.7260375</v>
      </c>
      <c r="S190" s="239">
        <v>0</v>
      </c>
      <c r="T190" s="240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1" t="s">
        <v>153</v>
      </c>
      <c r="AT190" s="241" t="s">
        <v>148</v>
      </c>
      <c r="AU190" s="241" t="s">
        <v>85</v>
      </c>
      <c r="AY190" s="14" t="s">
        <v>146</v>
      </c>
      <c r="BE190" s="242">
        <f>IF(N190="základní",J190,0)</f>
        <v>0</v>
      </c>
      <c r="BF190" s="242">
        <f>IF(N190="snížená",J190,0)</f>
        <v>0</v>
      </c>
      <c r="BG190" s="242">
        <f>IF(N190="zákl. přenesená",J190,0)</f>
        <v>0</v>
      </c>
      <c r="BH190" s="242">
        <f>IF(N190="sníž. přenesená",J190,0)</f>
        <v>0</v>
      </c>
      <c r="BI190" s="242">
        <f>IF(N190="nulová",J190,0)</f>
        <v>0</v>
      </c>
      <c r="BJ190" s="14" t="s">
        <v>83</v>
      </c>
      <c r="BK190" s="242">
        <f>ROUND(I190*H190,2)</f>
        <v>0</v>
      </c>
      <c r="BL190" s="14" t="s">
        <v>153</v>
      </c>
      <c r="BM190" s="241" t="s">
        <v>313</v>
      </c>
    </row>
    <row r="191" s="2" customFormat="1" ht="24.15" customHeight="1">
      <c r="A191" s="35"/>
      <c r="B191" s="36"/>
      <c r="C191" s="230" t="s">
        <v>314</v>
      </c>
      <c r="D191" s="230" t="s">
        <v>148</v>
      </c>
      <c r="E191" s="231" t="s">
        <v>315</v>
      </c>
      <c r="F191" s="232" t="s">
        <v>316</v>
      </c>
      <c r="G191" s="233" t="s">
        <v>151</v>
      </c>
      <c r="H191" s="234">
        <v>857.46400000000006</v>
      </c>
      <c r="I191" s="235"/>
      <c r="J191" s="236">
        <f>ROUND(I191*H191,2)</f>
        <v>0</v>
      </c>
      <c r="K191" s="232" t="s">
        <v>158</v>
      </c>
      <c r="L191" s="41"/>
      <c r="M191" s="237" t="s">
        <v>1</v>
      </c>
      <c r="N191" s="238" t="s">
        <v>40</v>
      </c>
      <c r="O191" s="88"/>
      <c r="P191" s="239">
        <f>O191*H191</f>
        <v>0</v>
      </c>
      <c r="Q191" s="239">
        <v>0.0033800000000000002</v>
      </c>
      <c r="R191" s="239">
        <f>Q191*H191</f>
        <v>2.8982283200000003</v>
      </c>
      <c r="S191" s="239">
        <v>0</v>
      </c>
      <c r="T191" s="240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1" t="s">
        <v>153</v>
      </c>
      <c r="AT191" s="241" t="s">
        <v>148</v>
      </c>
      <c r="AU191" s="241" t="s">
        <v>85</v>
      </c>
      <c r="AY191" s="14" t="s">
        <v>146</v>
      </c>
      <c r="BE191" s="242">
        <f>IF(N191="základní",J191,0)</f>
        <v>0</v>
      </c>
      <c r="BF191" s="242">
        <f>IF(N191="snížená",J191,0)</f>
        <v>0</v>
      </c>
      <c r="BG191" s="242">
        <f>IF(N191="zákl. přenesená",J191,0)</f>
        <v>0</v>
      </c>
      <c r="BH191" s="242">
        <f>IF(N191="sníž. přenesená",J191,0)</f>
        <v>0</v>
      </c>
      <c r="BI191" s="242">
        <f>IF(N191="nulová",J191,0)</f>
        <v>0</v>
      </c>
      <c r="BJ191" s="14" t="s">
        <v>83</v>
      </c>
      <c r="BK191" s="242">
        <f>ROUND(I191*H191,2)</f>
        <v>0</v>
      </c>
      <c r="BL191" s="14" t="s">
        <v>153</v>
      </c>
      <c r="BM191" s="241" t="s">
        <v>317</v>
      </c>
    </row>
    <row r="192" s="2" customFormat="1" ht="16.5" customHeight="1">
      <c r="A192" s="35"/>
      <c r="B192" s="36"/>
      <c r="C192" s="230" t="s">
        <v>318</v>
      </c>
      <c r="D192" s="230" t="s">
        <v>148</v>
      </c>
      <c r="E192" s="231" t="s">
        <v>319</v>
      </c>
      <c r="F192" s="232" t="s">
        <v>320</v>
      </c>
      <c r="G192" s="233" t="s">
        <v>151</v>
      </c>
      <c r="H192" s="234">
        <v>141.37200000000001</v>
      </c>
      <c r="I192" s="235"/>
      <c r="J192" s="236">
        <f>ROUND(I192*H192,2)</f>
        <v>0</v>
      </c>
      <c r="K192" s="232" t="s">
        <v>218</v>
      </c>
      <c r="L192" s="41"/>
      <c r="M192" s="237" t="s">
        <v>1</v>
      </c>
      <c r="N192" s="238" t="s">
        <v>40</v>
      </c>
      <c r="O192" s="88"/>
      <c r="P192" s="239">
        <f>O192*H192</f>
        <v>0</v>
      </c>
      <c r="Q192" s="239">
        <v>0</v>
      </c>
      <c r="R192" s="239">
        <f>Q192*H192</f>
        <v>0</v>
      </c>
      <c r="S192" s="239">
        <v>0</v>
      </c>
      <c r="T192" s="240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1" t="s">
        <v>153</v>
      </c>
      <c r="AT192" s="241" t="s">
        <v>148</v>
      </c>
      <c r="AU192" s="241" t="s">
        <v>85</v>
      </c>
      <c r="AY192" s="14" t="s">
        <v>146</v>
      </c>
      <c r="BE192" s="242">
        <f>IF(N192="základní",J192,0)</f>
        <v>0</v>
      </c>
      <c r="BF192" s="242">
        <f>IF(N192="snížená",J192,0)</f>
        <v>0</v>
      </c>
      <c r="BG192" s="242">
        <f>IF(N192="zákl. přenesená",J192,0)</f>
        <v>0</v>
      </c>
      <c r="BH192" s="242">
        <f>IF(N192="sníž. přenesená",J192,0)</f>
        <v>0</v>
      </c>
      <c r="BI192" s="242">
        <f>IF(N192="nulová",J192,0)</f>
        <v>0</v>
      </c>
      <c r="BJ192" s="14" t="s">
        <v>83</v>
      </c>
      <c r="BK192" s="242">
        <f>ROUND(I192*H192,2)</f>
        <v>0</v>
      </c>
      <c r="BL192" s="14" t="s">
        <v>153</v>
      </c>
      <c r="BM192" s="241" t="s">
        <v>321</v>
      </c>
    </row>
    <row r="193" s="2" customFormat="1" ht="24.15" customHeight="1">
      <c r="A193" s="35"/>
      <c r="B193" s="36"/>
      <c r="C193" s="230" t="s">
        <v>322</v>
      </c>
      <c r="D193" s="230" t="s">
        <v>148</v>
      </c>
      <c r="E193" s="231" t="s">
        <v>323</v>
      </c>
      <c r="F193" s="232" t="s">
        <v>324</v>
      </c>
      <c r="G193" s="233" t="s">
        <v>151</v>
      </c>
      <c r="H193" s="234">
        <v>75.974999999999994</v>
      </c>
      <c r="I193" s="235"/>
      <c r="J193" s="236">
        <f>ROUND(I193*H193,2)</f>
        <v>0</v>
      </c>
      <c r="K193" s="232" t="s">
        <v>218</v>
      </c>
      <c r="L193" s="41"/>
      <c r="M193" s="237" t="s">
        <v>1</v>
      </c>
      <c r="N193" s="238" t="s">
        <v>40</v>
      </c>
      <c r="O193" s="88"/>
      <c r="P193" s="239">
        <f>O193*H193</f>
        <v>0</v>
      </c>
      <c r="Q193" s="239">
        <v>0</v>
      </c>
      <c r="R193" s="239">
        <f>Q193*H193</f>
        <v>0</v>
      </c>
      <c r="S193" s="239">
        <v>0</v>
      </c>
      <c r="T193" s="240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1" t="s">
        <v>153</v>
      </c>
      <c r="AT193" s="241" t="s">
        <v>148</v>
      </c>
      <c r="AU193" s="241" t="s">
        <v>85</v>
      </c>
      <c r="AY193" s="14" t="s">
        <v>146</v>
      </c>
      <c r="BE193" s="242">
        <f>IF(N193="základní",J193,0)</f>
        <v>0</v>
      </c>
      <c r="BF193" s="242">
        <f>IF(N193="snížená",J193,0)</f>
        <v>0</v>
      </c>
      <c r="BG193" s="242">
        <f>IF(N193="zákl. přenesená",J193,0)</f>
        <v>0</v>
      </c>
      <c r="BH193" s="242">
        <f>IF(N193="sníž. přenesená",J193,0)</f>
        <v>0</v>
      </c>
      <c r="BI193" s="242">
        <f>IF(N193="nulová",J193,0)</f>
        <v>0</v>
      </c>
      <c r="BJ193" s="14" t="s">
        <v>83</v>
      </c>
      <c r="BK193" s="242">
        <f>ROUND(I193*H193,2)</f>
        <v>0</v>
      </c>
      <c r="BL193" s="14" t="s">
        <v>153</v>
      </c>
      <c r="BM193" s="241" t="s">
        <v>325</v>
      </c>
    </row>
    <row r="194" s="2" customFormat="1" ht="16.5" customHeight="1">
      <c r="A194" s="35"/>
      <c r="B194" s="36"/>
      <c r="C194" s="230" t="s">
        <v>326</v>
      </c>
      <c r="D194" s="230" t="s">
        <v>148</v>
      </c>
      <c r="E194" s="231" t="s">
        <v>327</v>
      </c>
      <c r="F194" s="232" t="s">
        <v>328</v>
      </c>
      <c r="G194" s="233" t="s">
        <v>151</v>
      </c>
      <c r="H194" s="234">
        <v>907.89700000000005</v>
      </c>
      <c r="I194" s="235"/>
      <c r="J194" s="236">
        <f>ROUND(I194*H194,2)</f>
        <v>0</v>
      </c>
      <c r="K194" s="232" t="s">
        <v>218</v>
      </c>
      <c r="L194" s="41"/>
      <c r="M194" s="237" t="s">
        <v>1</v>
      </c>
      <c r="N194" s="238" t="s">
        <v>40</v>
      </c>
      <c r="O194" s="88"/>
      <c r="P194" s="239">
        <f>O194*H194</f>
        <v>0</v>
      </c>
      <c r="Q194" s="239">
        <v>0</v>
      </c>
      <c r="R194" s="239">
        <f>Q194*H194</f>
        <v>0</v>
      </c>
      <c r="S194" s="239">
        <v>0</v>
      </c>
      <c r="T194" s="240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1" t="s">
        <v>153</v>
      </c>
      <c r="AT194" s="241" t="s">
        <v>148</v>
      </c>
      <c r="AU194" s="241" t="s">
        <v>85</v>
      </c>
      <c r="AY194" s="14" t="s">
        <v>146</v>
      </c>
      <c r="BE194" s="242">
        <f>IF(N194="základní",J194,0)</f>
        <v>0</v>
      </c>
      <c r="BF194" s="242">
        <f>IF(N194="snížená",J194,0)</f>
        <v>0</v>
      </c>
      <c r="BG194" s="242">
        <f>IF(N194="zákl. přenesená",J194,0)</f>
        <v>0</v>
      </c>
      <c r="BH194" s="242">
        <f>IF(N194="sníž. přenesená",J194,0)</f>
        <v>0</v>
      </c>
      <c r="BI194" s="242">
        <f>IF(N194="nulová",J194,0)</f>
        <v>0</v>
      </c>
      <c r="BJ194" s="14" t="s">
        <v>83</v>
      </c>
      <c r="BK194" s="242">
        <f>ROUND(I194*H194,2)</f>
        <v>0</v>
      </c>
      <c r="BL194" s="14" t="s">
        <v>153</v>
      </c>
      <c r="BM194" s="241" t="s">
        <v>329</v>
      </c>
    </row>
    <row r="195" s="12" customFormat="1" ht="22.8" customHeight="1">
      <c r="A195" s="12"/>
      <c r="B195" s="214"/>
      <c r="C195" s="215"/>
      <c r="D195" s="216" t="s">
        <v>74</v>
      </c>
      <c r="E195" s="228" t="s">
        <v>186</v>
      </c>
      <c r="F195" s="228" t="s">
        <v>330</v>
      </c>
      <c r="G195" s="215"/>
      <c r="H195" s="215"/>
      <c r="I195" s="218"/>
      <c r="J195" s="229">
        <f>BK195</f>
        <v>0</v>
      </c>
      <c r="K195" s="215"/>
      <c r="L195" s="220"/>
      <c r="M195" s="221"/>
      <c r="N195" s="222"/>
      <c r="O195" s="222"/>
      <c r="P195" s="223">
        <f>SUM(P196:P209)</f>
        <v>0</v>
      </c>
      <c r="Q195" s="222"/>
      <c r="R195" s="223">
        <f>SUM(R196:R209)</f>
        <v>8.3116864600000007</v>
      </c>
      <c r="S195" s="222"/>
      <c r="T195" s="224">
        <f>SUM(T196:T209)</f>
        <v>51.484288999999997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5" t="s">
        <v>83</v>
      </c>
      <c r="AT195" s="226" t="s">
        <v>74</v>
      </c>
      <c r="AU195" s="226" t="s">
        <v>83</v>
      </c>
      <c r="AY195" s="225" t="s">
        <v>146</v>
      </c>
      <c r="BK195" s="227">
        <f>SUM(BK196:BK209)</f>
        <v>0</v>
      </c>
    </row>
    <row r="196" s="2" customFormat="1" ht="24.15" customHeight="1">
      <c r="A196" s="35"/>
      <c r="B196" s="36"/>
      <c r="C196" s="230" t="s">
        <v>331</v>
      </c>
      <c r="D196" s="230" t="s">
        <v>148</v>
      </c>
      <c r="E196" s="231" t="s">
        <v>332</v>
      </c>
      <c r="F196" s="232" t="s">
        <v>333</v>
      </c>
      <c r="G196" s="233" t="s">
        <v>227</v>
      </c>
      <c r="H196" s="234">
        <v>64.260000000000005</v>
      </c>
      <c r="I196" s="235"/>
      <c r="J196" s="236">
        <f>ROUND(I196*H196,2)</f>
        <v>0</v>
      </c>
      <c r="K196" s="232" t="s">
        <v>152</v>
      </c>
      <c r="L196" s="41"/>
      <c r="M196" s="237" t="s">
        <v>1</v>
      </c>
      <c r="N196" s="238" t="s">
        <v>40</v>
      </c>
      <c r="O196" s="88"/>
      <c r="P196" s="239">
        <f>O196*H196</f>
        <v>0</v>
      </c>
      <c r="Q196" s="239">
        <v>0.10094599999999999</v>
      </c>
      <c r="R196" s="239">
        <f>Q196*H196</f>
        <v>6.4867899600000003</v>
      </c>
      <c r="S196" s="239">
        <v>0</v>
      </c>
      <c r="T196" s="240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1" t="s">
        <v>153</v>
      </c>
      <c r="AT196" s="241" t="s">
        <v>148</v>
      </c>
      <c r="AU196" s="241" t="s">
        <v>85</v>
      </c>
      <c r="AY196" s="14" t="s">
        <v>146</v>
      </c>
      <c r="BE196" s="242">
        <f>IF(N196="základní",J196,0)</f>
        <v>0</v>
      </c>
      <c r="BF196" s="242">
        <f>IF(N196="snížená",J196,0)</f>
        <v>0</v>
      </c>
      <c r="BG196" s="242">
        <f>IF(N196="zákl. přenesená",J196,0)</f>
        <v>0</v>
      </c>
      <c r="BH196" s="242">
        <f>IF(N196="sníž. přenesená",J196,0)</f>
        <v>0</v>
      </c>
      <c r="BI196" s="242">
        <f>IF(N196="nulová",J196,0)</f>
        <v>0</v>
      </c>
      <c r="BJ196" s="14" t="s">
        <v>83</v>
      </c>
      <c r="BK196" s="242">
        <f>ROUND(I196*H196,2)</f>
        <v>0</v>
      </c>
      <c r="BL196" s="14" t="s">
        <v>153</v>
      </c>
      <c r="BM196" s="241" t="s">
        <v>334</v>
      </c>
    </row>
    <row r="197" s="2" customFormat="1" ht="16.5" customHeight="1">
      <c r="A197" s="35"/>
      <c r="B197" s="36"/>
      <c r="C197" s="247" t="s">
        <v>335</v>
      </c>
      <c r="D197" s="247" t="s">
        <v>187</v>
      </c>
      <c r="E197" s="248" t="s">
        <v>336</v>
      </c>
      <c r="F197" s="249" t="s">
        <v>337</v>
      </c>
      <c r="G197" s="250" t="s">
        <v>227</v>
      </c>
      <c r="H197" s="251">
        <v>64.260000000000005</v>
      </c>
      <c r="I197" s="252"/>
      <c r="J197" s="253">
        <f>ROUND(I197*H197,2)</f>
        <v>0</v>
      </c>
      <c r="K197" s="249" t="s">
        <v>190</v>
      </c>
      <c r="L197" s="254"/>
      <c r="M197" s="255" t="s">
        <v>1</v>
      </c>
      <c r="N197" s="256" t="s">
        <v>40</v>
      </c>
      <c r="O197" s="88"/>
      <c r="P197" s="239">
        <f>O197*H197</f>
        <v>0</v>
      </c>
      <c r="Q197" s="239">
        <v>0.028000000000000001</v>
      </c>
      <c r="R197" s="239">
        <f>Q197*H197</f>
        <v>1.7992800000000002</v>
      </c>
      <c r="S197" s="239">
        <v>0</v>
      </c>
      <c r="T197" s="240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1" t="s">
        <v>182</v>
      </c>
      <c r="AT197" s="241" t="s">
        <v>187</v>
      </c>
      <c r="AU197" s="241" t="s">
        <v>85</v>
      </c>
      <c r="AY197" s="14" t="s">
        <v>146</v>
      </c>
      <c r="BE197" s="242">
        <f>IF(N197="základní",J197,0)</f>
        <v>0</v>
      </c>
      <c r="BF197" s="242">
        <f>IF(N197="snížená",J197,0)</f>
        <v>0</v>
      </c>
      <c r="BG197" s="242">
        <f>IF(N197="zákl. přenesená",J197,0)</f>
        <v>0</v>
      </c>
      <c r="BH197" s="242">
        <f>IF(N197="sníž. přenesená",J197,0)</f>
        <v>0</v>
      </c>
      <c r="BI197" s="242">
        <f>IF(N197="nulová",J197,0)</f>
        <v>0</v>
      </c>
      <c r="BJ197" s="14" t="s">
        <v>83</v>
      </c>
      <c r="BK197" s="242">
        <f>ROUND(I197*H197,2)</f>
        <v>0</v>
      </c>
      <c r="BL197" s="14" t="s">
        <v>153</v>
      </c>
      <c r="BM197" s="241" t="s">
        <v>338</v>
      </c>
    </row>
    <row r="198" s="2" customFormat="1" ht="33" customHeight="1">
      <c r="A198" s="35"/>
      <c r="B198" s="36"/>
      <c r="C198" s="230" t="s">
        <v>339</v>
      </c>
      <c r="D198" s="230" t="s">
        <v>148</v>
      </c>
      <c r="E198" s="231" t="s">
        <v>340</v>
      </c>
      <c r="F198" s="232" t="s">
        <v>341</v>
      </c>
      <c r="G198" s="233" t="s">
        <v>151</v>
      </c>
      <c r="H198" s="234">
        <v>833.87800000000004</v>
      </c>
      <c r="I198" s="235"/>
      <c r="J198" s="236">
        <f>ROUND(I198*H198,2)</f>
        <v>0</v>
      </c>
      <c r="K198" s="232" t="s">
        <v>152</v>
      </c>
      <c r="L198" s="41"/>
      <c r="M198" s="237" t="s">
        <v>1</v>
      </c>
      <c r="N198" s="238" t="s">
        <v>40</v>
      </c>
      <c r="O198" s="88"/>
      <c r="P198" s="239">
        <f>O198*H198</f>
        <v>0</v>
      </c>
      <c r="Q198" s="239">
        <v>0</v>
      </c>
      <c r="R198" s="239">
        <f>Q198*H198</f>
        <v>0</v>
      </c>
      <c r="S198" s="239">
        <v>0</v>
      </c>
      <c r="T198" s="240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1" t="s">
        <v>153</v>
      </c>
      <c r="AT198" s="241" t="s">
        <v>148</v>
      </c>
      <c r="AU198" s="241" t="s">
        <v>85</v>
      </c>
      <c r="AY198" s="14" t="s">
        <v>146</v>
      </c>
      <c r="BE198" s="242">
        <f>IF(N198="základní",J198,0)</f>
        <v>0</v>
      </c>
      <c r="BF198" s="242">
        <f>IF(N198="snížená",J198,0)</f>
        <v>0</v>
      </c>
      <c r="BG198" s="242">
        <f>IF(N198="zákl. přenesená",J198,0)</f>
        <v>0</v>
      </c>
      <c r="BH198" s="242">
        <f>IF(N198="sníž. přenesená",J198,0)</f>
        <v>0</v>
      </c>
      <c r="BI198" s="242">
        <f>IF(N198="nulová",J198,0)</f>
        <v>0</v>
      </c>
      <c r="BJ198" s="14" t="s">
        <v>83</v>
      </c>
      <c r="BK198" s="242">
        <f>ROUND(I198*H198,2)</f>
        <v>0</v>
      </c>
      <c r="BL198" s="14" t="s">
        <v>153</v>
      </c>
      <c r="BM198" s="241" t="s">
        <v>342</v>
      </c>
    </row>
    <row r="199" s="2" customFormat="1" ht="33" customHeight="1">
      <c r="A199" s="35"/>
      <c r="B199" s="36"/>
      <c r="C199" s="230" t="s">
        <v>343</v>
      </c>
      <c r="D199" s="230" t="s">
        <v>148</v>
      </c>
      <c r="E199" s="231" t="s">
        <v>344</v>
      </c>
      <c r="F199" s="232" t="s">
        <v>345</v>
      </c>
      <c r="G199" s="233" t="s">
        <v>151</v>
      </c>
      <c r="H199" s="234">
        <v>37524.514999999999</v>
      </c>
      <c r="I199" s="235"/>
      <c r="J199" s="236">
        <f>ROUND(I199*H199,2)</f>
        <v>0</v>
      </c>
      <c r="K199" s="232" t="s">
        <v>152</v>
      </c>
      <c r="L199" s="41"/>
      <c r="M199" s="237" t="s">
        <v>1</v>
      </c>
      <c r="N199" s="238" t="s">
        <v>40</v>
      </c>
      <c r="O199" s="88"/>
      <c r="P199" s="239">
        <f>O199*H199</f>
        <v>0</v>
      </c>
      <c r="Q199" s="239">
        <v>0</v>
      </c>
      <c r="R199" s="239">
        <f>Q199*H199</f>
        <v>0</v>
      </c>
      <c r="S199" s="239">
        <v>0</v>
      </c>
      <c r="T199" s="240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1" t="s">
        <v>153</v>
      </c>
      <c r="AT199" s="241" t="s">
        <v>148</v>
      </c>
      <c r="AU199" s="241" t="s">
        <v>85</v>
      </c>
      <c r="AY199" s="14" t="s">
        <v>146</v>
      </c>
      <c r="BE199" s="242">
        <f>IF(N199="základní",J199,0)</f>
        <v>0</v>
      </c>
      <c r="BF199" s="242">
        <f>IF(N199="snížená",J199,0)</f>
        <v>0</v>
      </c>
      <c r="BG199" s="242">
        <f>IF(N199="zákl. přenesená",J199,0)</f>
        <v>0</v>
      </c>
      <c r="BH199" s="242">
        <f>IF(N199="sníž. přenesená",J199,0)</f>
        <v>0</v>
      </c>
      <c r="BI199" s="242">
        <f>IF(N199="nulová",J199,0)</f>
        <v>0</v>
      </c>
      <c r="BJ199" s="14" t="s">
        <v>83</v>
      </c>
      <c r="BK199" s="242">
        <f>ROUND(I199*H199,2)</f>
        <v>0</v>
      </c>
      <c r="BL199" s="14" t="s">
        <v>153</v>
      </c>
      <c r="BM199" s="241" t="s">
        <v>346</v>
      </c>
    </row>
    <row r="200" s="2" customFormat="1">
      <c r="A200" s="35"/>
      <c r="B200" s="36"/>
      <c r="C200" s="37"/>
      <c r="D200" s="243" t="s">
        <v>167</v>
      </c>
      <c r="E200" s="37"/>
      <c r="F200" s="244" t="s">
        <v>347</v>
      </c>
      <c r="G200" s="37"/>
      <c r="H200" s="37"/>
      <c r="I200" s="198"/>
      <c r="J200" s="37"/>
      <c r="K200" s="37"/>
      <c r="L200" s="41"/>
      <c r="M200" s="245"/>
      <c r="N200" s="246"/>
      <c r="O200" s="88"/>
      <c r="P200" s="88"/>
      <c r="Q200" s="88"/>
      <c r="R200" s="88"/>
      <c r="S200" s="88"/>
      <c r="T200" s="89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T200" s="14" t="s">
        <v>167</v>
      </c>
      <c r="AU200" s="14" t="s">
        <v>85</v>
      </c>
    </row>
    <row r="201" s="2" customFormat="1" ht="33" customHeight="1">
      <c r="A201" s="35"/>
      <c r="B201" s="36"/>
      <c r="C201" s="230" t="s">
        <v>348</v>
      </c>
      <c r="D201" s="230" t="s">
        <v>148</v>
      </c>
      <c r="E201" s="231" t="s">
        <v>349</v>
      </c>
      <c r="F201" s="232" t="s">
        <v>350</v>
      </c>
      <c r="G201" s="233" t="s">
        <v>151</v>
      </c>
      <c r="H201" s="234">
        <v>833.87800000000004</v>
      </c>
      <c r="I201" s="235"/>
      <c r="J201" s="236">
        <f>ROUND(I201*H201,2)</f>
        <v>0</v>
      </c>
      <c r="K201" s="232" t="s">
        <v>152</v>
      </c>
      <c r="L201" s="41"/>
      <c r="M201" s="237" t="s">
        <v>1</v>
      </c>
      <c r="N201" s="238" t="s">
        <v>40</v>
      </c>
      <c r="O201" s="88"/>
      <c r="P201" s="239">
        <f>O201*H201</f>
        <v>0</v>
      </c>
      <c r="Q201" s="239">
        <v>0</v>
      </c>
      <c r="R201" s="239">
        <f>Q201*H201</f>
        <v>0</v>
      </c>
      <c r="S201" s="239">
        <v>0</v>
      </c>
      <c r="T201" s="240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1" t="s">
        <v>153</v>
      </c>
      <c r="AT201" s="241" t="s">
        <v>148</v>
      </c>
      <c r="AU201" s="241" t="s">
        <v>85</v>
      </c>
      <c r="AY201" s="14" t="s">
        <v>146</v>
      </c>
      <c r="BE201" s="242">
        <f>IF(N201="základní",J201,0)</f>
        <v>0</v>
      </c>
      <c r="BF201" s="242">
        <f>IF(N201="snížená",J201,0)</f>
        <v>0</v>
      </c>
      <c r="BG201" s="242">
        <f>IF(N201="zákl. přenesená",J201,0)</f>
        <v>0</v>
      </c>
      <c r="BH201" s="242">
        <f>IF(N201="sníž. přenesená",J201,0)</f>
        <v>0</v>
      </c>
      <c r="BI201" s="242">
        <f>IF(N201="nulová",J201,0)</f>
        <v>0</v>
      </c>
      <c r="BJ201" s="14" t="s">
        <v>83</v>
      </c>
      <c r="BK201" s="242">
        <f>ROUND(I201*H201,2)</f>
        <v>0</v>
      </c>
      <c r="BL201" s="14" t="s">
        <v>153</v>
      </c>
      <c r="BM201" s="241" t="s">
        <v>351</v>
      </c>
    </row>
    <row r="202" s="2" customFormat="1" ht="16.5" customHeight="1">
      <c r="A202" s="35"/>
      <c r="B202" s="36"/>
      <c r="C202" s="230" t="s">
        <v>352</v>
      </c>
      <c r="D202" s="230" t="s">
        <v>148</v>
      </c>
      <c r="E202" s="231" t="s">
        <v>353</v>
      </c>
      <c r="F202" s="232" t="s">
        <v>354</v>
      </c>
      <c r="G202" s="233" t="s">
        <v>151</v>
      </c>
      <c r="H202" s="234">
        <v>833.87800000000004</v>
      </c>
      <c r="I202" s="235"/>
      <c r="J202" s="236">
        <f>ROUND(I202*H202,2)</f>
        <v>0</v>
      </c>
      <c r="K202" s="232" t="s">
        <v>152</v>
      </c>
      <c r="L202" s="41"/>
      <c r="M202" s="237" t="s">
        <v>1</v>
      </c>
      <c r="N202" s="238" t="s">
        <v>40</v>
      </c>
      <c r="O202" s="88"/>
      <c r="P202" s="239">
        <f>O202*H202</f>
        <v>0</v>
      </c>
      <c r="Q202" s="239">
        <v>0</v>
      </c>
      <c r="R202" s="239">
        <f>Q202*H202</f>
        <v>0</v>
      </c>
      <c r="S202" s="239">
        <v>0</v>
      </c>
      <c r="T202" s="240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1" t="s">
        <v>153</v>
      </c>
      <c r="AT202" s="241" t="s">
        <v>148</v>
      </c>
      <c r="AU202" s="241" t="s">
        <v>85</v>
      </c>
      <c r="AY202" s="14" t="s">
        <v>146</v>
      </c>
      <c r="BE202" s="242">
        <f>IF(N202="základní",J202,0)</f>
        <v>0</v>
      </c>
      <c r="BF202" s="242">
        <f>IF(N202="snížená",J202,0)</f>
        <v>0</v>
      </c>
      <c r="BG202" s="242">
        <f>IF(N202="zákl. přenesená",J202,0)</f>
        <v>0</v>
      </c>
      <c r="BH202" s="242">
        <f>IF(N202="sníž. přenesená",J202,0)</f>
        <v>0</v>
      </c>
      <c r="BI202" s="242">
        <f>IF(N202="nulová",J202,0)</f>
        <v>0</v>
      </c>
      <c r="BJ202" s="14" t="s">
        <v>83</v>
      </c>
      <c r="BK202" s="242">
        <f>ROUND(I202*H202,2)</f>
        <v>0</v>
      </c>
      <c r="BL202" s="14" t="s">
        <v>153</v>
      </c>
      <c r="BM202" s="241" t="s">
        <v>355</v>
      </c>
    </row>
    <row r="203" s="2" customFormat="1" ht="21.75" customHeight="1">
      <c r="A203" s="35"/>
      <c r="B203" s="36"/>
      <c r="C203" s="230" t="s">
        <v>356</v>
      </c>
      <c r="D203" s="230" t="s">
        <v>148</v>
      </c>
      <c r="E203" s="231" t="s">
        <v>357</v>
      </c>
      <c r="F203" s="232" t="s">
        <v>358</v>
      </c>
      <c r="G203" s="233" t="s">
        <v>151</v>
      </c>
      <c r="H203" s="234">
        <v>833.87800000000004</v>
      </c>
      <c r="I203" s="235"/>
      <c r="J203" s="236">
        <f>ROUND(I203*H203,2)</f>
        <v>0</v>
      </c>
      <c r="K203" s="232" t="s">
        <v>152</v>
      </c>
      <c r="L203" s="41"/>
      <c r="M203" s="237" t="s">
        <v>1</v>
      </c>
      <c r="N203" s="238" t="s">
        <v>40</v>
      </c>
      <c r="O203" s="88"/>
      <c r="P203" s="239">
        <f>O203*H203</f>
        <v>0</v>
      </c>
      <c r="Q203" s="239">
        <v>0</v>
      </c>
      <c r="R203" s="239">
        <f>Q203*H203</f>
        <v>0</v>
      </c>
      <c r="S203" s="239">
        <v>0</v>
      </c>
      <c r="T203" s="240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1" t="s">
        <v>153</v>
      </c>
      <c r="AT203" s="241" t="s">
        <v>148</v>
      </c>
      <c r="AU203" s="241" t="s">
        <v>85</v>
      </c>
      <c r="AY203" s="14" t="s">
        <v>146</v>
      </c>
      <c r="BE203" s="242">
        <f>IF(N203="základní",J203,0)</f>
        <v>0</v>
      </c>
      <c r="BF203" s="242">
        <f>IF(N203="snížená",J203,0)</f>
        <v>0</v>
      </c>
      <c r="BG203" s="242">
        <f>IF(N203="zákl. přenesená",J203,0)</f>
        <v>0</v>
      </c>
      <c r="BH203" s="242">
        <f>IF(N203="sníž. přenesená",J203,0)</f>
        <v>0</v>
      </c>
      <c r="BI203" s="242">
        <f>IF(N203="nulová",J203,0)</f>
        <v>0</v>
      </c>
      <c r="BJ203" s="14" t="s">
        <v>83</v>
      </c>
      <c r="BK203" s="242">
        <f>ROUND(I203*H203,2)</f>
        <v>0</v>
      </c>
      <c r="BL203" s="14" t="s">
        <v>153</v>
      </c>
      <c r="BM203" s="241" t="s">
        <v>359</v>
      </c>
    </row>
    <row r="204" s="2" customFormat="1" ht="33" customHeight="1">
      <c r="A204" s="35"/>
      <c r="B204" s="36"/>
      <c r="C204" s="230" t="s">
        <v>360</v>
      </c>
      <c r="D204" s="230" t="s">
        <v>148</v>
      </c>
      <c r="E204" s="231" t="s">
        <v>361</v>
      </c>
      <c r="F204" s="232" t="s">
        <v>362</v>
      </c>
      <c r="G204" s="233" t="s">
        <v>151</v>
      </c>
      <c r="H204" s="234">
        <v>197.05000000000001</v>
      </c>
      <c r="I204" s="235"/>
      <c r="J204" s="236">
        <f>ROUND(I204*H204,2)</f>
        <v>0</v>
      </c>
      <c r="K204" s="232" t="s">
        <v>152</v>
      </c>
      <c r="L204" s="41"/>
      <c r="M204" s="237" t="s">
        <v>1</v>
      </c>
      <c r="N204" s="238" t="s">
        <v>40</v>
      </c>
      <c r="O204" s="88"/>
      <c r="P204" s="239">
        <f>O204*H204</f>
        <v>0</v>
      </c>
      <c r="Q204" s="239">
        <v>0.00012999999999999999</v>
      </c>
      <c r="R204" s="239">
        <f>Q204*H204</f>
        <v>0.0256165</v>
      </c>
      <c r="S204" s="239">
        <v>0</v>
      </c>
      <c r="T204" s="240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1" t="s">
        <v>153</v>
      </c>
      <c r="AT204" s="241" t="s">
        <v>148</v>
      </c>
      <c r="AU204" s="241" t="s">
        <v>85</v>
      </c>
      <c r="AY204" s="14" t="s">
        <v>146</v>
      </c>
      <c r="BE204" s="242">
        <f>IF(N204="základní",J204,0)</f>
        <v>0</v>
      </c>
      <c r="BF204" s="242">
        <f>IF(N204="snížená",J204,0)</f>
        <v>0</v>
      </c>
      <c r="BG204" s="242">
        <f>IF(N204="zákl. přenesená",J204,0)</f>
        <v>0</v>
      </c>
      <c r="BH204" s="242">
        <f>IF(N204="sníž. přenesená",J204,0)</f>
        <v>0</v>
      </c>
      <c r="BI204" s="242">
        <f>IF(N204="nulová",J204,0)</f>
        <v>0</v>
      </c>
      <c r="BJ204" s="14" t="s">
        <v>83</v>
      </c>
      <c r="BK204" s="242">
        <f>ROUND(I204*H204,2)</f>
        <v>0</v>
      </c>
      <c r="BL204" s="14" t="s">
        <v>153</v>
      </c>
      <c r="BM204" s="241" t="s">
        <v>363</v>
      </c>
    </row>
    <row r="205" s="2" customFormat="1" ht="24.15" customHeight="1">
      <c r="A205" s="35"/>
      <c r="B205" s="36"/>
      <c r="C205" s="230" t="s">
        <v>364</v>
      </c>
      <c r="D205" s="230" t="s">
        <v>148</v>
      </c>
      <c r="E205" s="231" t="s">
        <v>365</v>
      </c>
      <c r="F205" s="232" t="s">
        <v>366</v>
      </c>
      <c r="G205" s="233" t="s">
        <v>227</v>
      </c>
      <c r="H205" s="234">
        <v>21.530000000000001</v>
      </c>
      <c r="I205" s="235"/>
      <c r="J205" s="236">
        <f>ROUND(I205*H205,2)</f>
        <v>0</v>
      </c>
      <c r="K205" s="232" t="s">
        <v>152</v>
      </c>
      <c r="L205" s="41"/>
      <c r="M205" s="237" t="s">
        <v>1</v>
      </c>
      <c r="N205" s="238" t="s">
        <v>40</v>
      </c>
      <c r="O205" s="88"/>
      <c r="P205" s="239">
        <f>O205*H205</f>
        <v>0</v>
      </c>
      <c r="Q205" s="239">
        <v>0</v>
      </c>
      <c r="R205" s="239">
        <f>Q205*H205</f>
        <v>0</v>
      </c>
      <c r="S205" s="239">
        <v>0.029999999999999999</v>
      </c>
      <c r="T205" s="240">
        <f>S205*H205</f>
        <v>0.64590000000000003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1" t="s">
        <v>153</v>
      </c>
      <c r="AT205" s="241" t="s">
        <v>148</v>
      </c>
      <c r="AU205" s="241" t="s">
        <v>85</v>
      </c>
      <c r="AY205" s="14" t="s">
        <v>146</v>
      </c>
      <c r="BE205" s="242">
        <f>IF(N205="základní",J205,0)</f>
        <v>0</v>
      </c>
      <c r="BF205" s="242">
        <f>IF(N205="snížená",J205,0)</f>
        <v>0</v>
      </c>
      <c r="BG205" s="242">
        <f>IF(N205="zákl. přenesená",J205,0)</f>
        <v>0</v>
      </c>
      <c r="BH205" s="242">
        <f>IF(N205="sníž. přenesená",J205,0)</f>
        <v>0</v>
      </c>
      <c r="BI205" s="242">
        <f>IF(N205="nulová",J205,0)</f>
        <v>0</v>
      </c>
      <c r="BJ205" s="14" t="s">
        <v>83</v>
      </c>
      <c r="BK205" s="242">
        <f>ROUND(I205*H205,2)</f>
        <v>0</v>
      </c>
      <c r="BL205" s="14" t="s">
        <v>153</v>
      </c>
      <c r="BM205" s="241" t="s">
        <v>367</v>
      </c>
    </row>
    <row r="206" s="2" customFormat="1" ht="24.15" customHeight="1">
      <c r="A206" s="35"/>
      <c r="B206" s="36"/>
      <c r="C206" s="230" t="s">
        <v>368</v>
      </c>
      <c r="D206" s="230" t="s">
        <v>148</v>
      </c>
      <c r="E206" s="231" t="s">
        <v>369</v>
      </c>
      <c r="F206" s="232" t="s">
        <v>370</v>
      </c>
      <c r="G206" s="233" t="s">
        <v>151</v>
      </c>
      <c r="H206" s="234">
        <v>16.969999999999999</v>
      </c>
      <c r="I206" s="235"/>
      <c r="J206" s="236">
        <f>ROUND(I206*H206,2)</f>
        <v>0</v>
      </c>
      <c r="K206" s="232" t="s">
        <v>152</v>
      </c>
      <c r="L206" s="41"/>
      <c r="M206" s="237" t="s">
        <v>1</v>
      </c>
      <c r="N206" s="238" t="s">
        <v>40</v>
      </c>
      <c r="O206" s="88"/>
      <c r="P206" s="239">
        <f>O206*H206</f>
        <v>0</v>
      </c>
      <c r="Q206" s="239">
        <v>0</v>
      </c>
      <c r="R206" s="239">
        <f>Q206*H206</f>
        <v>0</v>
      </c>
      <c r="S206" s="239">
        <v>0.17999999999999999</v>
      </c>
      <c r="T206" s="240">
        <f>S206*H206</f>
        <v>3.0545999999999998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1" t="s">
        <v>153</v>
      </c>
      <c r="AT206" s="241" t="s">
        <v>148</v>
      </c>
      <c r="AU206" s="241" t="s">
        <v>85</v>
      </c>
      <c r="AY206" s="14" t="s">
        <v>146</v>
      </c>
      <c r="BE206" s="242">
        <f>IF(N206="základní",J206,0)</f>
        <v>0</v>
      </c>
      <c r="BF206" s="242">
        <f>IF(N206="snížená",J206,0)</f>
        <v>0</v>
      </c>
      <c r="BG206" s="242">
        <f>IF(N206="zákl. přenesená",J206,0)</f>
        <v>0</v>
      </c>
      <c r="BH206" s="242">
        <f>IF(N206="sníž. přenesená",J206,0)</f>
        <v>0</v>
      </c>
      <c r="BI206" s="242">
        <f>IF(N206="nulová",J206,0)</f>
        <v>0</v>
      </c>
      <c r="BJ206" s="14" t="s">
        <v>83</v>
      </c>
      <c r="BK206" s="242">
        <f>ROUND(I206*H206,2)</f>
        <v>0</v>
      </c>
      <c r="BL206" s="14" t="s">
        <v>153</v>
      </c>
      <c r="BM206" s="241" t="s">
        <v>371</v>
      </c>
    </row>
    <row r="207" s="2" customFormat="1" ht="16.5" customHeight="1">
      <c r="A207" s="35"/>
      <c r="B207" s="36"/>
      <c r="C207" s="230" t="s">
        <v>372</v>
      </c>
      <c r="D207" s="230" t="s">
        <v>148</v>
      </c>
      <c r="E207" s="231" t="s">
        <v>373</v>
      </c>
      <c r="F207" s="232" t="s">
        <v>374</v>
      </c>
      <c r="G207" s="233" t="s">
        <v>151</v>
      </c>
      <c r="H207" s="234">
        <v>63.700000000000003</v>
      </c>
      <c r="I207" s="235"/>
      <c r="J207" s="236">
        <f>ROUND(I207*H207,2)</f>
        <v>0</v>
      </c>
      <c r="K207" s="232" t="s">
        <v>1</v>
      </c>
      <c r="L207" s="41"/>
      <c r="M207" s="237" t="s">
        <v>1</v>
      </c>
      <c r="N207" s="238" t="s">
        <v>40</v>
      </c>
      <c r="O207" s="88"/>
      <c r="P207" s="239">
        <f>O207*H207</f>
        <v>0</v>
      </c>
      <c r="Q207" s="239">
        <v>0</v>
      </c>
      <c r="R207" s="239">
        <f>Q207*H207</f>
        <v>0</v>
      </c>
      <c r="S207" s="239">
        <v>0.048000000000000001</v>
      </c>
      <c r="T207" s="240">
        <f>S207*H207</f>
        <v>3.0576000000000003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1" t="s">
        <v>153</v>
      </c>
      <c r="AT207" s="241" t="s">
        <v>148</v>
      </c>
      <c r="AU207" s="241" t="s">
        <v>85</v>
      </c>
      <c r="AY207" s="14" t="s">
        <v>146</v>
      </c>
      <c r="BE207" s="242">
        <f>IF(N207="základní",J207,0)</f>
        <v>0</v>
      </c>
      <c r="BF207" s="242">
        <f>IF(N207="snížená",J207,0)</f>
        <v>0</v>
      </c>
      <c r="BG207" s="242">
        <f>IF(N207="zákl. přenesená",J207,0)</f>
        <v>0</v>
      </c>
      <c r="BH207" s="242">
        <f>IF(N207="sníž. přenesená",J207,0)</f>
        <v>0</v>
      </c>
      <c r="BI207" s="242">
        <f>IF(N207="nulová",J207,0)</f>
        <v>0</v>
      </c>
      <c r="BJ207" s="14" t="s">
        <v>83</v>
      </c>
      <c r="BK207" s="242">
        <f>ROUND(I207*H207,2)</f>
        <v>0</v>
      </c>
      <c r="BL207" s="14" t="s">
        <v>153</v>
      </c>
      <c r="BM207" s="241" t="s">
        <v>375</v>
      </c>
    </row>
    <row r="208" s="2" customFormat="1" ht="37.8" customHeight="1">
      <c r="A208" s="35"/>
      <c r="B208" s="36"/>
      <c r="C208" s="230" t="s">
        <v>376</v>
      </c>
      <c r="D208" s="230" t="s">
        <v>148</v>
      </c>
      <c r="E208" s="231" t="s">
        <v>377</v>
      </c>
      <c r="F208" s="232" t="s">
        <v>378</v>
      </c>
      <c r="G208" s="233" t="s">
        <v>151</v>
      </c>
      <c r="H208" s="234">
        <v>758.07100000000003</v>
      </c>
      <c r="I208" s="235"/>
      <c r="J208" s="236">
        <f>ROUND(I208*H208,2)</f>
        <v>0</v>
      </c>
      <c r="K208" s="232" t="s">
        <v>152</v>
      </c>
      <c r="L208" s="41"/>
      <c r="M208" s="237" t="s">
        <v>1</v>
      </c>
      <c r="N208" s="238" t="s">
        <v>40</v>
      </c>
      <c r="O208" s="88"/>
      <c r="P208" s="239">
        <f>O208*H208</f>
        <v>0</v>
      </c>
      <c r="Q208" s="239">
        <v>0</v>
      </c>
      <c r="R208" s="239">
        <f>Q208*H208</f>
        <v>0</v>
      </c>
      <c r="S208" s="239">
        <v>0.058999999999999997</v>
      </c>
      <c r="T208" s="240">
        <f>S208*H208</f>
        <v>44.726188999999998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1" t="s">
        <v>153</v>
      </c>
      <c r="AT208" s="241" t="s">
        <v>148</v>
      </c>
      <c r="AU208" s="241" t="s">
        <v>85</v>
      </c>
      <c r="AY208" s="14" t="s">
        <v>146</v>
      </c>
      <c r="BE208" s="242">
        <f>IF(N208="základní",J208,0)</f>
        <v>0</v>
      </c>
      <c r="BF208" s="242">
        <f>IF(N208="snížená",J208,0)</f>
        <v>0</v>
      </c>
      <c r="BG208" s="242">
        <f>IF(N208="zákl. přenesená",J208,0)</f>
        <v>0</v>
      </c>
      <c r="BH208" s="242">
        <f>IF(N208="sníž. přenesená",J208,0)</f>
        <v>0</v>
      </c>
      <c r="BI208" s="242">
        <f>IF(N208="nulová",J208,0)</f>
        <v>0</v>
      </c>
      <c r="BJ208" s="14" t="s">
        <v>83</v>
      </c>
      <c r="BK208" s="242">
        <f>ROUND(I208*H208,2)</f>
        <v>0</v>
      </c>
      <c r="BL208" s="14" t="s">
        <v>153</v>
      </c>
      <c r="BM208" s="241" t="s">
        <v>379</v>
      </c>
    </row>
    <row r="209" s="2" customFormat="1" ht="24.15" customHeight="1">
      <c r="A209" s="35"/>
      <c r="B209" s="36"/>
      <c r="C209" s="230" t="s">
        <v>380</v>
      </c>
      <c r="D209" s="230" t="s">
        <v>148</v>
      </c>
      <c r="E209" s="231" t="s">
        <v>381</v>
      </c>
      <c r="F209" s="232" t="s">
        <v>382</v>
      </c>
      <c r="G209" s="233" t="s">
        <v>151</v>
      </c>
      <c r="H209" s="234">
        <v>18</v>
      </c>
      <c r="I209" s="235"/>
      <c r="J209" s="236">
        <f>ROUND(I209*H209,2)</f>
        <v>0</v>
      </c>
      <c r="K209" s="232" t="s">
        <v>152</v>
      </c>
      <c r="L209" s="41"/>
      <c r="M209" s="237" t="s">
        <v>1</v>
      </c>
      <c r="N209" s="238" t="s">
        <v>40</v>
      </c>
      <c r="O209" s="88"/>
      <c r="P209" s="239">
        <f>O209*H209</f>
        <v>0</v>
      </c>
      <c r="Q209" s="239">
        <v>0</v>
      </c>
      <c r="R209" s="239">
        <f>Q209*H209</f>
        <v>0</v>
      </c>
      <c r="S209" s="239">
        <v>0</v>
      </c>
      <c r="T209" s="240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1" t="s">
        <v>153</v>
      </c>
      <c r="AT209" s="241" t="s">
        <v>148</v>
      </c>
      <c r="AU209" s="241" t="s">
        <v>85</v>
      </c>
      <c r="AY209" s="14" t="s">
        <v>146</v>
      </c>
      <c r="BE209" s="242">
        <f>IF(N209="základní",J209,0)</f>
        <v>0</v>
      </c>
      <c r="BF209" s="242">
        <f>IF(N209="snížená",J209,0)</f>
        <v>0</v>
      </c>
      <c r="BG209" s="242">
        <f>IF(N209="zákl. přenesená",J209,0)</f>
        <v>0</v>
      </c>
      <c r="BH209" s="242">
        <f>IF(N209="sníž. přenesená",J209,0)</f>
        <v>0</v>
      </c>
      <c r="BI209" s="242">
        <f>IF(N209="nulová",J209,0)</f>
        <v>0</v>
      </c>
      <c r="BJ209" s="14" t="s">
        <v>83</v>
      </c>
      <c r="BK209" s="242">
        <f>ROUND(I209*H209,2)</f>
        <v>0</v>
      </c>
      <c r="BL209" s="14" t="s">
        <v>153</v>
      </c>
      <c r="BM209" s="241" t="s">
        <v>383</v>
      </c>
    </row>
    <row r="210" s="12" customFormat="1" ht="22.8" customHeight="1">
      <c r="A210" s="12"/>
      <c r="B210" s="214"/>
      <c r="C210" s="215"/>
      <c r="D210" s="216" t="s">
        <v>74</v>
      </c>
      <c r="E210" s="228" t="s">
        <v>384</v>
      </c>
      <c r="F210" s="228" t="s">
        <v>385</v>
      </c>
      <c r="G210" s="215"/>
      <c r="H210" s="215"/>
      <c r="I210" s="218"/>
      <c r="J210" s="229">
        <f>BK210</f>
        <v>0</v>
      </c>
      <c r="K210" s="215"/>
      <c r="L210" s="220"/>
      <c r="M210" s="221"/>
      <c r="N210" s="222"/>
      <c r="O210" s="222"/>
      <c r="P210" s="223">
        <f>SUM(P211:P219)</f>
        <v>0</v>
      </c>
      <c r="Q210" s="222"/>
      <c r="R210" s="223">
        <f>SUM(R211:R219)</f>
        <v>0</v>
      </c>
      <c r="S210" s="222"/>
      <c r="T210" s="224">
        <f>SUM(T211:T219)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25" t="s">
        <v>83</v>
      </c>
      <c r="AT210" s="226" t="s">
        <v>74</v>
      </c>
      <c r="AU210" s="226" t="s">
        <v>83</v>
      </c>
      <c r="AY210" s="225" t="s">
        <v>146</v>
      </c>
      <c r="BK210" s="227">
        <f>SUM(BK211:BK219)</f>
        <v>0</v>
      </c>
    </row>
    <row r="211" s="2" customFormat="1" ht="33" customHeight="1">
      <c r="A211" s="35"/>
      <c r="B211" s="36"/>
      <c r="C211" s="230" t="s">
        <v>386</v>
      </c>
      <c r="D211" s="230" t="s">
        <v>148</v>
      </c>
      <c r="E211" s="231" t="s">
        <v>387</v>
      </c>
      <c r="F211" s="232" t="s">
        <v>388</v>
      </c>
      <c r="G211" s="233" t="s">
        <v>176</v>
      </c>
      <c r="H211" s="234">
        <v>62.320999999999998</v>
      </c>
      <c r="I211" s="235"/>
      <c r="J211" s="236">
        <f>ROUND(I211*H211,2)</f>
        <v>0</v>
      </c>
      <c r="K211" s="232" t="s">
        <v>218</v>
      </c>
      <c r="L211" s="41"/>
      <c r="M211" s="237" t="s">
        <v>1</v>
      </c>
      <c r="N211" s="238" t="s">
        <v>40</v>
      </c>
      <c r="O211" s="88"/>
      <c r="P211" s="239">
        <f>O211*H211</f>
        <v>0</v>
      </c>
      <c r="Q211" s="239">
        <v>0</v>
      </c>
      <c r="R211" s="239">
        <f>Q211*H211</f>
        <v>0</v>
      </c>
      <c r="S211" s="239">
        <v>0</v>
      </c>
      <c r="T211" s="240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1" t="s">
        <v>153</v>
      </c>
      <c r="AT211" s="241" t="s">
        <v>148</v>
      </c>
      <c r="AU211" s="241" t="s">
        <v>85</v>
      </c>
      <c r="AY211" s="14" t="s">
        <v>146</v>
      </c>
      <c r="BE211" s="242">
        <f>IF(N211="základní",J211,0)</f>
        <v>0</v>
      </c>
      <c r="BF211" s="242">
        <f>IF(N211="snížená",J211,0)</f>
        <v>0</v>
      </c>
      <c r="BG211" s="242">
        <f>IF(N211="zákl. přenesená",J211,0)</f>
        <v>0</v>
      </c>
      <c r="BH211" s="242">
        <f>IF(N211="sníž. přenesená",J211,0)</f>
        <v>0</v>
      </c>
      <c r="BI211" s="242">
        <f>IF(N211="nulová",J211,0)</f>
        <v>0</v>
      </c>
      <c r="BJ211" s="14" t="s">
        <v>83</v>
      </c>
      <c r="BK211" s="242">
        <f>ROUND(I211*H211,2)</f>
        <v>0</v>
      </c>
      <c r="BL211" s="14" t="s">
        <v>153</v>
      </c>
      <c r="BM211" s="241" t="s">
        <v>389</v>
      </c>
    </row>
    <row r="212" s="2" customFormat="1" ht="24.15" customHeight="1">
      <c r="A212" s="35"/>
      <c r="B212" s="36"/>
      <c r="C212" s="230" t="s">
        <v>390</v>
      </c>
      <c r="D212" s="230" t="s">
        <v>148</v>
      </c>
      <c r="E212" s="231" t="s">
        <v>391</v>
      </c>
      <c r="F212" s="232" t="s">
        <v>392</v>
      </c>
      <c r="G212" s="233" t="s">
        <v>176</v>
      </c>
      <c r="H212" s="234">
        <v>62.320999999999998</v>
      </c>
      <c r="I212" s="235"/>
      <c r="J212" s="236">
        <f>ROUND(I212*H212,2)</f>
        <v>0</v>
      </c>
      <c r="K212" s="232" t="s">
        <v>152</v>
      </c>
      <c r="L212" s="41"/>
      <c r="M212" s="237" t="s">
        <v>1</v>
      </c>
      <c r="N212" s="238" t="s">
        <v>40</v>
      </c>
      <c r="O212" s="88"/>
      <c r="P212" s="239">
        <f>O212*H212</f>
        <v>0</v>
      </c>
      <c r="Q212" s="239">
        <v>0</v>
      </c>
      <c r="R212" s="239">
        <f>Q212*H212</f>
        <v>0</v>
      </c>
      <c r="S212" s="239">
        <v>0</v>
      </c>
      <c r="T212" s="240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1" t="s">
        <v>153</v>
      </c>
      <c r="AT212" s="241" t="s">
        <v>148</v>
      </c>
      <c r="AU212" s="241" t="s">
        <v>85</v>
      </c>
      <c r="AY212" s="14" t="s">
        <v>146</v>
      </c>
      <c r="BE212" s="242">
        <f>IF(N212="základní",J212,0)</f>
        <v>0</v>
      </c>
      <c r="BF212" s="242">
        <f>IF(N212="snížená",J212,0)</f>
        <v>0</v>
      </c>
      <c r="BG212" s="242">
        <f>IF(N212="zákl. přenesená",J212,0)</f>
        <v>0</v>
      </c>
      <c r="BH212" s="242">
        <f>IF(N212="sníž. přenesená",J212,0)</f>
        <v>0</v>
      </c>
      <c r="BI212" s="242">
        <f>IF(N212="nulová",J212,0)</f>
        <v>0</v>
      </c>
      <c r="BJ212" s="14" t="s">
        <v>83</v>
      </c>
      <c r="BK212" s="242">
        <f>ROUND(I212*H212,2)</f>
        <v>0</v>
      </c>
      <c r="BL212" s="14" t="s">
        <v>153</v>
      </c>
      <c r="BM212" s="241" t="s">
        <v>393</v>
      </c>
    </row>
    <row r="213" s="2" customFormat="1" ht="24.15" customHeight="1">
      <c r="A213" s="35"/>
      <c r="B213" s="36"/>
      <c r="C213" s="230" t="s">
        <v>394</v>
      </c>
      <c r="D213" s="230" t="s">
        <v>148</v>
      </c>
      <c r="E213" s="231" t="s">
        <v>395</v>
      </c>
      <c r="F213" s="232" t="s">
        <v>396</v>
      </c>
      <c r="G213" s="233" t="s">
        <v>176</v>
      </c>
      <c r="H213" s="234">
        <v>1184.0989999999999</v>
      </c>
      <c r="I213" s="235"/>
      <c r="J213" s="236">
        <f>ROUND(I213*H213,2)</f>
        <v>0</v>
      </c>
      <c r="K213" s="232" t="s">
        <v>152</v>
      </c>
      <c r="L213" s="41"/>
      <c r="M213" s="237" t="s">
        <v>1</v>
      </c>
      <c r="N213" s="238" t="s">
        <v>40</v>
      </c>
      <c r="O213" s="88"/>
      <c r="P213" s="239">
        <f>O213*H213</f>
        <v>0</v>
      </c>
      <c r="Q213" s="239">
        <v>0</v>
      </c>
      <c r="R213" s="239">
        <f>Q213*H213</f>
        <v>0</v>
      </c>
      <c r="S213" s="239">
        <v>0</v>
      </c>
      <c r="T213" s="240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1" t="s">
        <v>153</v>
      </c>
      <c r="AT213" s="241" t="s">
        <v>148</v>
      </c>
      <c r="AU213" s="241" t="s">
        <v>85</v>
      </c>
      <c r="AY213" s="14" t="s">
        <v>146</v>
      </c>
      <c r="BE213" s="242">
        <f>IF(N213="základní",J213,0)</f>
        <v>0</v>
      </c>
      <c r="BF213" s="242">
        <f>IF(N213="snížená",J213,0)</f>
        <v>0</v>
      </c>
      <c r="BG213" s="242">
        <f>IF(N213="zákl. přenesená",J213,0)</f>
        <v>0</v>
      </c>
      <c r="BH213" s="242">
        <f>IF(N213="sníž. přenesená",J213,0)</f>
        <v>0</v>
      </c>
      <c r="BI213" s="242">
        <f>IF(N213="nulová",J213,0)</f>
        <v>0</v>
      </c>
      <c r="BJ213" s="14" t="s">
        <v>83</v>
      </c>
      <c r="BK213" s="242">
        <f>ROUND(I213*H213,2)</f>
        <v>0</v>
      </c>
      <c r="BL213" s="14" t="s">
        <v>153</v>
      </c>
      <c r="BM213" s="241" t="s">
        <v>397</v>
      </c>
    </row>
    <row r="214" s="2" customFormat="1">
      <c r="A214" s="35"/>
      <c r="B214" s="36"/>
      <c r="C214" s="37"/>
      <c r="D214" s="243" t="s">
        <v>167</v>
      </c>
      <c r="E214" s="37"/>
      <c r="F214" s="244" t="s">
        <v>398</v>
      </c>
      <c r="G214" s="37"/>
      <c r="H214" s="37"/>
      <c r="I214" s="198"/>
      <c r="J214" s="37"/>
      <c r="K214" s="37"/>
      <c r="L214" s="41"/>
      <c r="M214" s="245"/>
      <c r="N214" s="246"/>
      <c r="O214" s="88"/>
      <c r="P214" s="88"/>
      <c r="Q214" s="88"/>
      <c r="R214" s="88"/>
      <c r="S214" s="88"/>
      <c r="T214" s="89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4" t="s">
        <v>167</v>
      </c>
      <c r="AU214" s="14" t="s">
        <v>85</v>
      </c>
    </row>
    <row r="215" s="2" customFormat="1" ht="49.05" customHeight="1">
      <c r="A215" s="35"/>
      <c r="B215" s="36"/>
      <c r="C215" s="230" t="s">
        <v>399</v>
      </c>
      <c r="D215" s="230" t="s">
        <v>148</v>
      </c>
      <c r="E215" s="231" t="s">
        <v>400</v>
      </c>
      <c r="F215" s="232" t="s">
        <v>401</v>
      </c>
      <c r="G215" s="233" t="s">
        <v>176</v>
      </c>
      <c r="H215" s="234">
        <v>48.463000000000001</v>
      </c>
      <c r="I215" s="235"/>
      <c r="J215" s="236">
        <f>ROUND(I215*H215,2)</f>
        <v>0</v>
      </c>
      <c r="K215" s="232" t="s">
        <v>152</v>
      </c>
      <c r="L215" s="41"/>
      <c r="M215" s="237" t="s">
        <v>1</v>
      </c>
      <c r="N215" s="238" t="s">
        <v>40</v>
      </c>
      <c r="O215" s="88"/>
      <c r="P215" s="239">
        <f>O215*H215</f>
        <v>0</v>
      </c>
      <c r="Q215" s="239">
        <v>0</v>
      </c>
      <c r="R215" s="239">
        <f>Q215*H215</f>
        <v>0</v>
      </c>
      <c r="S215" s="239">
        <v>0</v>
      </c>
      <c r="T215" s="240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1" t="s">
        <v>153</v>
      </c>
      <c r="AT215" s="241" t="s">
        <v>148</v>
      </c>
      <c r="AU215" s="241" t="s">
        <v>85</v>
      </c>
      <c r="AY215" s="14" t="s">
        <v>146</v>
      </c>
      <c r="BE215" s="242">
        <f>IF(N215="základní",J215,0)</f>
        <v>0</v>
      </c>
      <c r="BF215" s="242">
        <f>IF(N215="snížená",J215,0)</f>
        <v>0</v>
      </c>
      <c r="BG215" s="242">
        <f>IF(N215="zákl. přenesená",J215,0)</f>
        <v>0</v>
      </c>
      <c r="BH215" s="242">
        <f>IF(N215="sníž. přenesená",J215,0)</f>
        <v>0</v>
      </c>
      <c r="BI215" s="242">
        <f>IF(N215="nulová",J215,0)</f>
        <v>0</v>
      </c>
      <c r="BJ215" s="14" t="s">
        <v>83</v>
      </c>
      <c r="BK215" s="242">
        <f>ROUND(I215*H215,2)</f>
        <v>0</v>
      </c>
      <c r="BL215" s="14" t="s">
        <v>153</v>
      </c>
      <c r="BM215" s="241" t="s">
        <v>402</v>
      </c>
    </row>
    <row r="216" s="2" customFormat="1" ht="33" customHeight="1">
      <c r="A216" s="35"/>
      <c r="B216" s="36"/>
      <c r="C216" s="230" t="s">
        <v>403</v>
      </c>
      <c r="D216" s="230" t="s">
        <v>148</v>
      </c>
      <c r="E216" s="231" t="s">
        <v>404</v>
      </c>
      <c r="F216" s="232" t="s">
        <v>405</v>
      </c>
      <c r="G216" s="233" t="s">
        <v>176</v>
      </c>
      <c r="H216" s="234">
        <v>0.61099999999999999</v>
      </c>
      <c r="I216" s="235"/>
      <c r="J216" s="236">
        <f>ROUND(I216*H216,2)</f>
        <v>0</v>
      </c>
      <c r="K216" s="232" t="s">
        <v>152</v>
      </c>
      <c r="L216" s="41"/>
      <c r="M216" s="237" t="s">
        <v>1</v>
      </c>
      <c r="N216" s="238" t="s">
        <v>40</v>
      </c>
      <c r="O216" s="88"/>
      <c r="P216" s="239">
        <f>O216*H216</f>
        <v>0</v>
      </c>
      <c r="Q216" s="239">
        <v>0</v>
      </c>
      <c r="R216" s="239">
        <f>Q216*H216</f>
        <v>0</v>
      </c>
      <c r="S216" s="239">
        <v>0</v>
      </c>
      <c r="T216" s="240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1" t="s">
        <v>153</v>
      </c>
      <c r="AT216" s="241" t="s">
        <v>148</v>
      </c>
      <c r="AU216" s="241" t="s">
        <v>85</v>
      </c>
      <c r="AY216" s="14" t="s">
        <v>146</v>
      </c>
      <c r="BE216" s="242">
        <f>IF(N216="základní",J216,0)</f>
        <v>0</v>
      </c>
      <c r="BF216" s="242">
        <f>IF(N216="snížená",J216,0)</f>
        <v>0</v>
      </c>
      <c r="BG216" s="242">
        <f>IF(N216="zákl. přenesená",J216,0)</f>
        <v>0</v>
      </c>
      <c r="BH216" s="242">
        <f>IF(N216="sníž. přenesená",J216,0)</f>
        <v>0</v>
      </c>
      <c r="BI216" s="242">
        <f>IF(N216="nulová",J216,0)</f>
        <v>0</v>
      </c>
      <c r="BJ216" s="14" t="s">
        <v>83</v>
      </c>
      <c r="BK216" s="242">
        <f>ROUND(I216*H216,2)</f>
        <v>0</v>
      </c>
      <c r="BL216" s="14" t="s">
        <v>153</v>
      </c>
      <c r="BM216" s="241" t="s">
        <v>406</v>
      </c>
    </row>
    <row r="217" s="2" customFormat="1" ht="33" customHeight="1">
      <c r="A217" s="35"/>
      <c r="B217" s="36"/>
      <c r="C217" s="230" t="s">
        <v>407</v>
      </c>
      <c r="D217" s="230" t="s">
        <v>148</v>
      </c>
      <c r="E217" s="231" t="s">
        <v>408</v>
      </c>
      <c r="F217" s="232" t="s">
        <v>409</v>
      </c>
      <c r="G217" s="233" t="s">
        <v>176</v>
      </c>
      <c r="H217" s="234">
        <v>6.2169999999999996</v>
      </c>
      <c r="I217" s="235"/>
      <c r="J217" s="236">
        <f>ROUND(I217*H217,2)</f>
        <v>0</v>
      </c>
      <c r="K217" s="232" t="s">
        <v>152</v>
      </c>
      <c r="L217" s="41"/>
      <c r="M217" s="237" t="s">
        <v>1</v>
      </c>
      <c r="N217" s="238" t="s">
        <v>40</v>
      </c>
      <c r="O217" s="88"/>
      <c r="P217" s="239">
        <f>O217*H217</f>
        <v>0</v>
      </c>
      <c r="Q217" s="239">
        <v>0</v>
      </c>
      <c r="R217" s="239">
        <f>Q217*H217</f>
        <v>0</v>
      </c>
      <c r="S217" s="239">
        <v>0</v>
      </c>
      <c r="T217" s="240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1" t="s">
        <v>153</v>
      </c>
      <c r="AT217" s="241" t="s">
        <v>148</v>
      </c>
      <c r="AU217" s="241" t="s">
        <v>85</v>
      </c>
      <c r="AY217" s="14" t="s">
        <v>146</v>
      </c>
      <c r="BE217" s="242">
        <f>IF(N217="základní",J217,0)</f>
        <v>0</v>
      </c>
      <c r="BF217" s="242">
        <f>IF(N217="snížená",J217,0)</f>
        <v>0</v>
      </c>
      <c r="BG217" s="242">
        <f>IF(N217="zákl. přenesená",J217,0)</f>
        <v>0</v>
      </c>
      <c r="BH217" s="242">
        <f>IF(N217="sníž. přenesená",J217,0)</f>
        <v>0</v>
      </c>
      <c r="BI217" s="242">
        <f>IF(N217="nulová",J217,0)</f>
        <v>0</v>
      </c>
      <c r="BJ217" s="14" t="s">
        <v>83</v>
      </c>
      <c r="BK217" s="242">
        <f>ROUND(I217*H217,2)</f>
        <v>0</v>
      </c>
      <c r="BL217" s="14" t="s">
        <v>153</v>
      </c>
      <c r="BM217" s="241" t="s">
        <v>410</v>
      </c>
    </row>
    <row r="218" s="2" customFormat="1" ht="33" customHeight="1">
      <c r="A218" s="35"/>
      <c r="B218" s="36"/>
      <c r="C218" s="230" t="s">
        <v>411</v>
      </c>
      <c r="D218" s="230" t="s">
        <v>148</v>
      </c>
      <c r="E218" s="231" t="s">
        <v>412</v>
      </c>
      <c r="F218" s="232" t="s">
        <v>413</v>
      </c>
      <c r="G218" s="233" t="s">
        <v>176</v>
      </c>
      <c r="H218" s="234">
        <v>2.032</v>
      </c>
      <c r="I218" s="235"/>
      <c r="J218" s="236">
        <f>ROUND(I218*H218,2)</f>
        <v>0</v>
      </c>
      <c r="K218" s="232" t="s">
        <v>158</v>
      </c>
      <c r="L218" s="41"/>
      <c r="M218" s="237" t="s">
        <v>1</v>
      </c>
      <c r="N218" s="238" t="s">
        <v>40</v>
      </c>
      <c r="O218" s="88"/>
      <c r="P218" s="239">
        <f>O218*H218</f>
        <v>0</v>
      </c>
      <c r="Q218" s="239">
        <v>0</v>
      </c>
      <c r="R218" s="239">
        <f>Q218*H218</f>
        <v>0</v>
      </c>
      <c r="S218" s="239">
        <v>0</v>
      </c>
      <c r="T218" s="240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1" t="s">
        <v>153</v>
      </c>
      <c r="AT218" s="241" t="s">
        <v>148</v>
      </c>
      <c r="AU218" s="241" t="s">
        <v>85</v>
      </c>
      <c r="AY218" s="14" t="s">
        <v>146</v>
      </c>
      <c r="BE218" s="242">
        <f>IF(N218="základní",J218,0)</f>
        <v>0</v>
      </c>
      <c r="BF218" s="242">
        <f>IF(N218="snížená",J218,0)</f>
        <v>0</v>
      </c>
      <c r="BG218" s="242">
        <f>IF(N218="zákl. přenesená",J218,0)</f>
        <v>0</v>
      </c>
      <c r="BH218" s="242">
        <f>IF(N218="sníž. přenesená",J218,0)</f>
        <v>0</v>
      </c>
      <c r="BI218" s="242">
        <f>IF(N218="nulová",J218,0)</f>
        <v>0</v>
      </c>
      <c r="BJ218" s="14" t="s">
        <v>83</v>
      </c>
      <c r="BK218" s="242">
        <f>ROUND(I218*H218,2)</f>
        <v>0</v>
      </c>
      <c r="BL218" s="14" t="s">
        <v>153</v>
      </c>
      <c r="BM218" s="241" t="s">
        <v>414</v>
      </c>
    </row>
    <row r="219" s="2" customFormat="1" ht="33" customHeight="1">
      <c r="A219" s="35"/>
      <c r="B219" s="36"/>
      <c r="C219" s="230" t="s">
        <v>415</v>
      </c>
      <c r="D219" s="230" t="s">
        <v>148</v>
      </c>
      <c r="E219" s="231" t="s">
        <v>416</v>
      </c>
      <c r="F219" s="232" t="s">
        <v>417</v>
      </c>
      <c r="G219" s="233" t="s">
        <v>176</v>
      </c>
      <c r="H219" s="234">
        <v>0.318</v>
      </c>
      <c r="I219" s="235"/>
      <c r="J219" s="236">
        <f>ROUND(I219*H219,2)</f>
        <v>0</v>
      </c>
      <c r="K219" s="232" t="s">
        <v>158</v>
      </c>
      <c r="L219" s="41"/>
      <c r="M219" s="237" t="s">
        <v>1</v>
      </c>
      <c r="N219" s="238" t="s">
        <v>40</v>
      </c>
      <c r="O219" s="88"/>
      <c r="P219" s="239">
        <f>O219*H219</f>
        <v>0</v>
      </c>
      <c r="Q219" s="239">
        <v>0</v>
      </c>
      <c r="R219" s="239">
        <f>Q219*H219</f>
        <v>0</v>
      </c>
      <c r="S219" s="239">
        <v>0</v>
      </c>
      <c r="T219" s="240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1" t="s">
        <v>153</v>
      </c>
      <c r="AT219" s="241" t="s">
        <v>148</v>
      </c>
      <c r="AU219" s="241" t="s">
        <v>85</v>
      </c>
      <c r="AY219" s="14" t="s">
        <v>146</v>
      </c>
      <c r="BE219" s="242">
        <f>IF(N219="základní",J219,0)</f>
        <v>0</v>
      </c>
      <c r="BF219" s="242">
        <f>IF(N219="snížená",J219,0)</f>
        <v>0</v>
      </c>
      <c r="BG219" s="242">
        <f>IF(N219="zákl. přenesená",J219,0)</f>
        <v>0</v>
      </c>
      <c r="BH219" s="242">
        <f>IF(N219="sníž. přenesená",J219,0)</f>
        <v>0</v>
      </c>
      <c r="BI219" s="242">
        <f>IF(N219="nulová",J219,0)</f>
        <v>0</v>
      </c>
      <c r="BJ219" s="14" t="s">
        <v>83</v>
      </c>
      <c r="BK219" s="242">
        <f>ROUND(I219*H219,2)</f>
        <v>0</v>
      </c>
      <c r="BL219" s="14" t="s">
        <v>153</v>
      </c>
      <c r="BM219" s="241" t="s">
        <v>418</v>
      </c>
    </row>
    <row r="220" s="12" customFormat="1" ht="22.8" customHeight="1">
      <c r="A220" s="12"/>
      <c r="B220" s="214"/>
      <c r="C220" s="215"/>
      <c r="D220" s="216" t="s">
        <v>74</v>
      </c>
      <c r="E220" s="228" t="s">
        <v>419</v>
      </c>
      <c r="F220" s="228" t="s">
        <v>420</v>
      </c>
      <c r="G220" s="215"/>
      <c r="H220" s="215"/>
      <c r="I220" s="218"/>
      <c r="J220" s="229">
        <f>BK220</f>
        <v>0</v>
      </c>
      <c r="K220" s="215"/>
      <c r="L220" s="220"/>
      <c r="M220" s="221"/>
      <c r="N220" s="222"/>
      <c r="O220" s="222"/>
      <c r="P220" s="223">
        <f>P221</f>
        <v>0</v>
      </c>
      <c r="Q220" s="222"/>
      <c r="R220" s="223">
        <f>R221</f>
        <v>0</v>
      </c>
      <c r="S220" s="222"/>
      <c r="T220" s="224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5" t="s">
        <v>83</v>
      </c>
      <c r="AT220" s="226" t="s">
        <v>74</v>
      </c>
      <c r="AU220" s="226" t="s">
        <v>83</v>
      </c>
      <c r="AY220" s="225" t="s">
        <v>146</v>
      </c>
      <c r="BK220" s="227">
        <f>BK221</f>
        <v>0</v>
      </c>
    </row>
    <row r="221" s="2" customFormat="1" ht="24.15" customHeight="1">
      <c r="A221" s="35"/>
      <c r="B221" s="36"/>
      <c r="C221" s="230" t="s">
        <v>421</v>
      </c>
      <c r="D221" s="230" t="s">
        <v>148</v>
      </c>
      <c r="E221" s="231" t="s">
        <v>422</v>
      </c>
      <c r="F221" s="232" t="s">
        <v>423</v>
      </c>
      <c r="G221" s="233" t="s">
        <v>176</v>
      </c>
      <c r="H221" s="234">
        <v>74.134</v>
      </c>
      <c r="I221" s="235"/>
      <c r="J221" s="236">
        <f>ROUND(I221*H221,2)</f>
        <v>0</v>
      </c>
      <c r="K221" s="232" t="s">
        <v>218</v>
      </c>
      <c r="L221" s="41"/>
      <c r="M221" s="237" t="s">
        <v>1</v>
      </c>
      <c r="N221" s="238" t="s">
        <v>40</v>
      </c>
      <c r="O221" s="88"/>
      <c r="P221" s="239">
        <f>O221*H221</f>
        <v>0</v>
      </c>
      <c r="Q221" s="239">
        <v>0</v>
      </c>
      <c r="R221" s="239">
        <f>Q221*H221</f>
        <v>0</v>
      </c>
      <c r="S221" s="239">
        <v>0</v>
      </c>
      <c r="T221" s="240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1" t="s">
        <v>153</v>
      </c>
      <c r="AT221" s="241" t="s">
        <v>148</v>
      </c>
      <c r="AU221" s="241" t="s">
        <v>85</v>
      </c>
      <c r="AY221" s="14" t="s">
        <v>146</v>
      </c>
      <c r="BE221" s="242">
        <f>IF(N221="základní",J221,0)</f>
        <v>0</v>
      </c>
      <c r="BF221" s="242">
        <f>IF(N221="snížená",J221,0)</f>
        <v>0</v>
      </c>
      <c r="BG221" s="242">
        <f>IF(N221="zákl. přenesená",J221,0)</f>
        <v>0</v>
      </c>
      <c r="BH221" s="242">
        <f>IF(N221="sníž. přenesená",J221,0)</f>
        <v>0</v>
      </c>
      <c r="BI221" s="242">
        <f>IF(N221="nulová",J221,0)</f>
        <v>0</v>
      </c>
      <c r="BJ221" s="14" t="s">
        <v>83</v>
      </c>
      <c r="BK221" s="242">
        <f>ROUND(I221*H221,2)</f>
        <v>0</v>
      </c>
      <c r="BL221" s="14" t="s">
        <v>153</v>
      </c>
      <c r="BM221" s="241" t="s">
        <v>424</v>
      </c>
    </row>
    <row r="222" s="12" customFormat="1" ht="25.92" customHeight="1">
      <c r="A222" s="12"/>
      <c r="B222" s="214"/>
      <c r="C222" s="215"/>
      <c r="D222" s="216" t="s">
        <v>74</v>
      </c>
      <c r="E222" s="217" t="s">
        <v>425</v>
      </c>
      <c r="F222" s="217" t="s">
        <v>426</v>
      </c>
      <c r="G222" s="215"/>
      <c r="H222" s="215"/>
      <c r="I222" s="218"/>
      <c r="J222" s="219">
        <f>BK222</f>
        <v>0</v>
      </c>
      <c r="K222" s="215"/>
      <c r="L222" s="220"/>
      <c r="M222" s="221"/>
      <c r="N222" s="222"/>
      <c r="O222" s="222"/>
      <c r="P222" s="223">
        <f>P223+P227+P235+P237+P239+P247+P251+P258+P265+P270</f>
        <v>0</v>
      </c>
      <c r="Q222" s="222"/>
      <c r="R222" s="223">
        <f>R223+R227+R235+R237+R239+R247+R251+R258+R265+R270</f>
        <v>4.8909387600820002</v>
      </c>
      <c r="S222" s="222"/>
      <c r="T222" s="224">
        <f>T223+T227+T235+T237+T239+T247+T251+T258+T265+T270</f>
        <v>6.1563417999999999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5" t="s">
        <v>85</v>
      </c>
      <c r="AT222" s="226" t="s">
        <v>74</v>
      </c>
      <c r="AU222" s="226" t="s">
        <v>75</v>
      </c>
      <c r="AY222" s="225" t="s">
        <v>146</v>
      </c>
      <c r="BK222" s="227">
        <f>BK223+BK227+BK235+BK237+BK239+BK247+BK251+BK258+BK265+BK270</f>
        <v>0</v>
      </c>
    </row>
    <row r="223" s="12" customFormat="1" ht="22.8" customHeight="1">
      <c r="A223" s="12"/>
      <c r="B223" s="214"/>
      <c r="C223" s="215"/>
      <c r="D223" s="216" t="s">
        <v>74</v>
      </c>
      <c r="E223" s="228" t="s">
        <v>427</v>
      </c>
      <c r="F223" s="228" t="s">
        <v>428</v>
      </c>
      <c r="G223" s="215"/>
      <c r="H223" s="215"/>
      <c r="I223" s="218"/>
      <c r="J223" s="229">
        <f>BK223</f>
        <v>0</v>
      </c>
      <c r="K223" s="215"/>
      <c r="L223" s="220"/>
      <c r="M223" s="221"/>
      <c r="N223" s="222"/>
      <c r="O223" s="222"/>
      <c r="P223" s="223">
        <f>SUM(P224:P226)</f>
        <v>0</v>
      </c>
      <c r="Q223" s="222"/>
      <c r="R223" s="223">
        <f>SUM(R224:R226)</f>
        <v>0.012851999999999999</v>
      </c>
      <c r="S223" s="222"/>
      <c r="T223" s="224">
        <f>SUM(T224:T226)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5" t="s">
        <v>85</v>
      </c>
      <c r="AT223" s="226" t="s">
        <v>74</v>
      </c>
      <c r="AU223" s="226" t="s">
        <v>83</v>
      </c>
      <c r="AY223" s="225" t="s">
        <v>146</v>
      </c>
      <c r="BK223" s="227">
        <f>SUM(BK224:BK226)</f>
        <v>0</v>
      </c>
    </row>
    <row r="224" s="2" customFormat="1" ht="24.15" customHeight="1">
      <c r="A224" s="35"/>
      <c r="B224" s="36"/>
      <c r="C224" s="230" t="s">
        <v>429</v>
      </c>
      <c r="D224" s="230" t="s">
        <v>148</v>
      </c>
      <c r="E224" s="231" t="s">
        <v>430</v>
      </c>
      <c r="F224" s="232" t="s">
        <v>431</v>
      </c>
      <c r="G224" s="233" t="s">
        <v>151</v>
      </c>
      <c r="H224" s="234">
        <v>32.130000000000003</v>
      </c>
      <c r="I224" s="235"/>
      <c r="J224" s="236">
        <f>ROUND(I224*H224,2)</f>
        <v>0</v>
      </c>
      <c r="K224" s="232" t="s">
        <v>152</v>
      </c>
      <c r="L224" s="41"/>
      <c r="M224" s="237" t="s">
        <v>1</v>
      </c>
      <c r="N224" s="238" t="s">
        <v>40</v>
      </c>
      <c r="O224" s="88"/>
      <c r="P224" s="239">
        <f>O224*H224</f>
        <v>0</v>
      </c>
      <c r="Q224" s="239">
        <v>4.0000000000000003E-05</v>
      </c>
      <c r="R224" s="239">
        <f>Q224*H224</f>
        <v>0.0012852000000000002</v>
      </c>
      <c r="S224" s="239">
        <v>0</v>
      </c>
      <c r="T224" s="240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1" t="s">
        <v>220</v>
      </c>
      <c r="AT224" s="241" t="s">
        <v>148</v>
      </c>
      <c r="AU224" s="241" t="s">
        <v>85</v>
      </c>
      <c r="AY224" s="14" t="s">
        <v>146</v>
      </c>
      <c r="BE224" s="242">
        <f>IF(N224="základní",J224,0)</f>
        <v>0</v>
      </c>
      <c r="BF224" s="242">
        <f>IF(N224="snížená",J224,0)</f>
        <v>0</v>
      </c>
      <c r="BG224" s="242">
        <f>IF(N224="zákl. přenesená",J224,0)</f>
        <v>0</v>
      </c>
      <c r="BH224" s="242">
        <f>IF(N224="sníž. přenesená",J224,0)</f>
        <v>0</v>
      </c>
      <c r="BI224" s="242">
        <f>IF(N224="nulová",J224,0)</f>
        <v>0</v>
      </c>
      <c r="BJ224" s="14" t="s">
        <v>83</v>
      </c>
      <c r="BK224" s="242">
        <f>ROUND(I224*H224,2)</f>
        <v>0</v>
      </c>
      <c r="BL224" s="14" t="s">
        <v>220</v>
      </c>
      <c r="BM224" s="241" t="s">
        <v>432</v>
      </c>
    </row>
    <row r="225" s="2" customFormat="1" ht="24.15" customHeight="1">
      <c r="A225" s="35"/>
      <c r="B225" s="36"/>
      <c r="C225" s="247" t="s">
        <v>433</v>
      </c>
      <c r="D225" s="247" t="s">
        <v>187</v>
      </c>
      <c r="E225" s="248" t="s">
        <v>434</v>
      </c>
      <c r="F225" s="249" t="s">
        <v>435</v>
      </c>
      <c r="G225" s="250" t="s">
        <v>151</v>
      </c>
      <c r="H225" s="251">
        <v>38.555999999999997</v>
      </c>
      <c r="I225" s="252"/>
      <c r="J225" s="253">
        <f>ROUND(I225*H225,2)</f>
        <v>0</v>
      </c>
      <c r="K225" s="249" t="s">
        <v>190</v>
      </c>
      <c r="L225" s="254"/>
      <c r="M225" s="255" t="s">
        <v>1</v>
      </c>
      <c r="N225" s="256" t="s">
        <v>40</v>
      </c>
      <c r="O225" s="88"/>
      <c r="P225" s="239">
        <f>O225*H225</f>
        <v>0</v>
      </c>
      <c r="Q225" s="239">
        <v>0.00029999999999999997</v>
      </c>
      <c r="R225" s="239">
        <f>Q225*H225</f>
        <v>0.011566799999999999</v>
      </c>
      <c r="S225" s="239">
        <v>0</v>
      </c>
      <c r="T225" s="240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1" t="s">
        <v>285</v>
      </c>
      <c r="AT225" s="241" t="s">
        <v>187</v>
      </c>
      <c r="AU225" s="241" t="s">
        <v>85</v>
      </c>
      <c r="AY225" s="14" t="s">
        <v>146</v>
      </c>
      <c r="BE225" s="242">
        <f>IF(N225="základní",J225,0)</f>
        <v>0</v>
      </c>
      <c r="BF225" s="242">
        <f>IF(N225="snížená",J225,0)</f>
        <v>0</v>
      </c>
      <c r="BG225" s="242">
        <f>IF(N225="zákl. přenesená",J225,0)</f>
        <v>0</v>
      </c>
      <c r="BH225" s="242">
        <f>IF(N225="sníž. přenesená",J225,0)</f>
        <v>0</v>
      </c>
      <c r="BI225" s="242">
        <f>IF(N225="nulová",J225,0)</f>
        <v>0</v>
      </c>
      <c r="BJ225" s="14" t="s">
        <v>83</v>
      </c>
      <c r="BK225" s="242">
        <f>ROUND(I225*H225,2)</f>
        <v>0</v>
      </c>
      <c r="BL225" s="14" t="s">
        <v>220</v>
      </c>
      <c r="BM225" s="241" t="s">
        <v>436</v>
      </c>
    </row>
    <row r="226" s="2" customFormat="1" ht="24.15" customHeight="1">
      <c r="A226" s="35"/>
      <c r="B226" s="36"/>
      <c r="C226" s="230" t="s">
        <v>437</v>
      </c>
      <c r="D226" s="230" t="s">
        <v>148</v>
      </c>
      <c r="E226" s="231" t="s">
        <v>438</v>
      </c>
      <c r="F226" s="232" t="s">
        <v>439</v>
      </c>
      <c r="G226" s="233" t="s">
        <v>176</v>
      </c>
      <c r="H226" s="234">
        <v>0.012999999999999999</v>
      </c>
      <c r="I226" s="235"/>
      <c r="J226" s="236">
        <f>ROUND(I226*H226,2)</f>
        <v>0</v>
      </c>
      <c r="K226" s="232" t="s">
        <v>152</v>
      </c>
      <c r="L226" s="41"/>
      <c r="M226" s="237" t="s">
        <v>1</v>
      </c>
      <c r="N226" s="238" t="s">
        <v>40</v>
      </c>
      <c r="O226" s="88"/>
      <c r="P226" s="239">
        <f>O226*H226</f>
        <v>0</v>
      </c>
      <c r="Q226" s="239">
        <v>0</v>
      </c>
      <c r="R226" s="239">
        <f>Q226*H226</f>
        <v>0</v>
      </c>
      <c r="S226" s="239">
        <v>0</v>
      </c>
      <c r="T226" s="240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1" t="s">
        <v>220</v>
      </c>
      <c r="AT226" s="241" t="s">
        <v>148</v>
      </c>
      <c r="AU226" s="241" t="s">
        <v>85</v>
      </c>
      <c r="AY226" s="14" t="s">
        <v>146</v>
      </c>
      <c r="BE226" s="242">
        <f>IF(N226="základní",J226,0)</f>
        <v>0</v>
      </c>
      <c r="BF226" s="242">
        <f>IF(N226="snížená",J226,0)</f>
        <v>0</v>
      </c>
      <c r="BG226" s="242">
        <f>IF(N226="zákl. přenesená",J226,0)</f>
        <v>0</v>
      </c>
      <c r="BH226" s="242">
        <f>IF(N226="sníž. přenesená",J226,0)</f>
        <v>0</v>
      </c>
      <c r="BI226" s="242">
        <f>IF(N226="nulová",J226,0)</f>
        <v>0</v>
      </c>
      <c r="BJ226" s="14" t="s">
        <v>83</v>
      </c>
      <c r="BK226" s="242">
        <f>ROUND(I226*H226,2)</f>
        <v>0</v>
      </c>
      <c r="BL226" s="14" t="s">
        <v>220</v>
      </c>
      <c r="BM226" s="241" t="s">
        <v>440</v>
      </c>
    </row>
    <row r="227" s="12" customFormat="1" ht="22.8" customHeight="1">
      <c r="A227" s="12"/>
      <c r="B227" s="214"/>
      <c r="C227" s="215"/>
      <c r="D227" s="216" t="s">
        <v>74</v>
      </c>
      <c r="E227" s="228" t="s">
        <v>441</v>
      </c>
      <c r="F227" s="228" t="s">
        <v>442</v>
      </c>
      <c r="G227" s="215"/>
      <c r="H227" s="215"/>
      <c r="I227" s="218"/>
      <c r="J227" s="229">
        <f>BK227</f>
        <v>0</v>
      </c>
      <c r="K227" s="215"/>
      <c r="L227" s="220"/>
      <c r="M227" s="221"/>
      <c r="N227" s="222"/>
      <c r="O227" s="222"/>
      <c r="P227" s="223">
        <f>SUM(P228:P234)</f>
        <v>0</v>
      </c>
      <c r="Q227" s="222"/>
      <c r="R227" s="223">
        <f>SUM(R228:R234)</f>
        <v>1.3679634000000001</v>
      </c>
      <c r="S227" s="222"/>
      <c r="T227" s="224">
        <f>SUM(T228:T234)</f>
        <v>0.31719799999999998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5" t="s">
        <v>85</v>
      </c>
      <c r="AT227" s="226" t="s">
        <v>74</v>
      </c>
      <c r="AU227" s="226" t="s">
        <v>83</v>
      </c>
      <c r="AY227" s="225" t="s">
        <v>146</v>
      </c>
      <c r="BK227" s="227">
        <f>SUM(BK228:BK234)</f>
        <v>0</v>
      </c>
    </row>
    <row r="228" s="2" customFormat="1" ht="24.15" customHeight="1">
      <c r="A228" s="35"/>
      <c r="B228" s="36"/>
      <c r="C228" s="230" t="s">
        <v>443</v>
      </c>
      <c r="D228" s="230" t="s">
        <v>148</v>
      </c>
      <c r="E228" s="231" t="s">
        <v>444</v>
      </c>
      <c r="F228" s="232" t="s">
        <v>445</v>
      </c>
      <c r="G228" s="233" t="s">
        <v>151</v>
      </c>
      <c r="H228" s="234">
        <v>78.969999999999999</v>
      </c>
      <c r="I228" s="235"/>
      <c r="J228" s="236">
        <f>ROUND(I228*H228,2)</f>
        <v>0</v>
      </c>
      <c r="K228" s="232" t="s">
        <v>152</v>
      </c>
      <c r="L228" s="41"/>
      <c r="M228" s="237" t="s">
        <v>1</v>
      </c>
      <c r="N228" s="238" t="s">
        <v>40</v>
      </c>
      <c r="O228" s="88"/>
      <c r="P228" s="239">
        <f>O228*H228</f>
        <v>0</v>
      </c>
      <c r="Q228" s="239">
        <v>0</v>
      </c>
      <c r="R228" s="239">
        <f>Q228*H228</f>
        <v>0</v>
      </c>
      <c r="S228" s="239">
        <v>0.0014</v>
      </c>
      <c r="T228" s="240">
        <f>S228*H228</f>
        <v>0.110558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1" t="s">
        <v>220</v>
      </c>
      <c r="AT228" s="241" t="s">
        <v>148</v>
      </c>
      <c r="AU228" s="241" t="s">
        <v>85</v>
      </c>
      <c r="AY228" s="14" t="s">
        <v>146</v>
      </c>
      <c r="BE228" s="242">
        <f>IF(N228="základní",J228,0)</f>
        <v>0</v>
      </c>
      <c r="BF228" s="242">
        <f>IF(N228="snížená",J228,0)</f>
        <v>0</v>
      </c>
      <c r="BG228" s="242">
        <f>IF(N228="zákl. přenesená",J228,0)</f>
        <v>0</v>
      </c>
      <c r="BH228" s="242">
        <f>IF(N228="sníž. přenesená",J228,0)</f>
        <v>0</v>
      </c>
      <c r="BI228" s="242">
        <f>IF(N228="nulová",J228,0)</f>
        <v>0</v>
      </c>
      <c r="BJ228" s="14" t="s">
        <v>83</v>
      </c>
      <c r="BK228" s="242">
        <f>ROUND(I228*H228,2)</f>
        <v>0</v>
      </c>
      <c r="BL228" s="14" t="s">
        <v>220</v>
      </c>
      <c r="BM228" s="241" t="s">
        <v>446</v>
      </c>
    </row>
    <row r="229" s="2" customFormat="1" ht="24.15" customHeight="1">
      <c r="A229" s="35"/>
      <c r="B229" s="36"/>
      <c r="C229" s="230" t="s">
        <v>447</v>
      </c>
      <c r="D229" s="230" t="s">
        <v>148</v>
      </c>
      <c r="E229" s="231" t="s">
        <v>448</v>
      </c>
      <c r="F229" s="232" t="s">
        <v>449</v>
      </c>
      <c r="G229" s="233" t="s">
        <v>151</v>
      </c>
      <c r="H229" s="234">
        <v>118.08</v>
      </c>
      <c r="I229" s="235"/>
      <c r="J229" s="236">
        <f>ROUND(I229*H229,2)</f>
        <v>0</v>
      </c>
      <c r="K229" s="232" t="s">
        <v>152</v>
      </c>
      <c r="L229" s="41"/>
      <c r="M229" s="237" t="s">
        <v>1</v>
      </c>
      <c r="N229" s="238" t="s">
        <v>40</v>
      </c>
      <c r="O229" s="88"/>
      <c r="P229" s="239">
        <f>O229*H229</f>
        <v>0</v>
      </c>
      <c r="Q229" s="239">
        <v>0</v>
      </c>
      <c r="R229" s="239">
        <f>Q229*H229</f>
        <v>0</v>
      </c>
      <c r="S229" s="239">
        <v>0.00175</v>
      </c>
      <c r="T229" s="240">
        <f>S229*H229</f>
        <v>0.20663999999999999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1" t="s">
        <v>220</v>
      </c>
      <c r="AT229" s="241" t="s">
        <v>148</v>
      </c>
      <c r="AU229" s="241" t="s">
        <v>85</v>
      </c>
      <c r="AY229" s="14" t="s">
        <v>146</v>
      </c>
      <c r="BE229" s="242">
        <f>IF(N229="základní",J229,0)</f>
        <v>0</v>
      </c>
      <c r="BF229" s="242">
        <f>IF(N229="snížená",J229,0)</f>
        <v>0</v>
      </c>
      <c r="BG229" s="242">
        <f>IF(N229="zákl. přenesená",J229,0)</f>
        <v>0</v>
      </c>
      <c r="BH229" s="242">
        <f>IF(N229="sníž. přenesená",J229,0)</f>
        <v>0</v>
      </c>
      <c r="BI229" s="242">
        <f>IF(N229="nulová",J229,0)</f>
        <v>0</v>
      </c>
      <c r="BJ229" s="14" t="s">
        <v>83</v>
      </c>
      <c r="BK229" s="242">
        <f>ROUND(I229*H229,2)</f>
        <v>0</v>
      </c>
      <c r="BL229" s="14" t="s">
        <v>220</v>
      </c>
      <c r="BM229" s="241" t="s">
        <v>450</v>
      </c>
    </row>
    <row r="230" s="2" customFormat="1" ht="24.15" customHeight="1">
      <c r="A230" s="35"/>
      <c r="B230" s="36"/>
      <c r="C230" s="230" t="s">
        <v>451</v>
      </c>
      <c r="D230" s="230" t="s">
        <v>148</v>
      </c>
      <c r="E230" s="231" t="s">
        <v>452</v>
      </c>
      <c r="F230" s="232" t="s">
        <v>453</v>
      </c>
      <c r="G230" s="233" t="s">
        <v>151</v>
      </c>
      <c r="H230" s="234">
        <v>233.24000000000001</v>
      </c>
      <c r="I230" s="235"/>
      <c r="J230" s="236">
        <f>ROUND(I230*H230,2)</f>
        <v>0</v>
      </c>
      <c r="K230" s="232" t="s">
        <v>152</v>
      </c>
      <c r="L230" s="41"/>
      <c r="M230" s="237" t="s">
        <v>1</v>
      </c>
      <c r="N230" s="238" t="s">
        <v>40</v>
      </c>
      <c r="O230" s="88"/>
      <c r="P230" s="239">
        <f>O230*H230</f>
        <v>0</v>
      </c>
      <c r="Q230" s="239">
        <v>0.00029999999999999997</v>
      </c>
      <c r="R230" s="239">
        <f>Q230*H230</f>
        <v>0.069971999999999993</v>
      </c>
      <c r="S230" s="239">
        <v>0</v>
      </c>
      <c r="T230" s="240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1" t="s">
        <v>220</v>
      </c>
      <c r="AT230" s="241" t="s">
        <v>148</v>
      </c>
      <c r="AU230" s="241" t="s">
        <v>85</v>
      </c>
      <c r="AY230" s="14" t="s">
        <v>146</v>
      </c>
      <c r="BE230" s="242">
        <f>IF(N230="základní",J230,0)</f>
        <v>0</v>
      </c>
      <c r="BF230" s="242">
        <f>IF(N230="snížená",J230,0)</f>
        <v>0</v>
      </c>
      <c r="BG230" s="242">
        <f>IF(N230="zákl. přenesená",J230,0)</f>
        <v>0</v>
      </c>
      <c r="BH230" s="242">
        <f>IF(N230="sníž. přenesená",J230,0)</f>
        <v>0</v>
      </c>
      <c r="BI230" s="242">
        <f>IF(N230="nulová",J230,0)</f>
        <v>0</v>
      </c>
      <c r="BJ230" s="14" t="s">
        <v>83</v>
      </c>
      <c r="BK230" s="242">
        <f>ROUND(I230*H230,2)</f>
        <v>0</v>
      </c>
      <c r="BL230" s="14" t="s">
        <v>220</v>
      </c>
      <c r="BM230" s="241" t="s">
        <v>454</v>
      </c>
    </row>
    <row r="231" s="2" customFormat="1" ht="24.15" customHeight="1">
      <c r="A231" s="35"/>
      <c r="B231" s="36"/>
      <c r="C231" s="247" t="s">
        <v>455</v>
      </c>
      <c r="D231" s="247" t="s">
        <v>187</v>
      </c>
      <c r="E231" s="248" t="s">
        <v>456</v>
      </c>
      <c r="F231" s="249" t="s">
        <v>457</v>
      </c>
      <c r="G231" s="250" t="s">
        <v>151</v>
      </c>
      <c r="H231" s="251">
        <v>68.075000000000003</v>
      </c>
      <c r="I231" s="252"/>
      <c r="J231" s="253">
        <f>ROUND(I231*H231,2)</f>
        <v>0</v>
      </c>
      <c r="K231" s="249" t="s">
        <v>190</v>
      </c>
      <c r="L231" s="254"/>
      <c r="M231" s="255" t="s">
        <v>1</v>
      </c>
      <c r="N231" s="256" t="s">
        <v>40</v>
      </c>
      <c r="O231" s="88"/>
      <c r="P231" s="239">
        <f>O231*H231</f>
        <v>0</v>
      </c>
      <c r="Q231" s="239">
        <v>0.0041999999999999997</v>
      </c>
      <c r="R231" s="239">
        <f>Q231*H231</f>
        <v>0.28591499999999997</v>
      </c>
      <c r="S231" s="239">
        <v>0</v>
      </c>
      <c r="T231" s="240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1" t="s">
        <v>182</v>
      </c>
      <c r="AT231" s="241" t="s">
        <v>187</v>
      </c>
      <c r="AU231" s="241" t="s">
        <v>85</v>
      </c>
      <c r="AY231" s="14" t="s">
        <v>146</v>
      </c>
      <c r="BE231" s="242">
        <f>IF(N231="základní",J231,0)</f>
        <v>0</v>
      </c>
      <c r="BF231" s="242">
        <f>IF(N231="snížená",J231,0)</f>
        <v>0</v>
      </c>
      <c r="BG231" s="242">
        <f>IF(N231="zákl. přenesená",J231,0)</f>
        <v>0</v>
      </c>
      <c r="BH231" s="242">
        <f>IF(N231="sníž. přenesená",J231,0)</f>
        <v>0</v>
      </c>
      <c r="BI231" s="242">
        <f>IF(N231="nulová",J231,0)</f>
        <v>0</v>
      </c>
      <c r="BJ231" s="14" t="s">
        <v>83</v>
      </c>
      <c r="BK231" s="242">
        <f>ROUND(I231*H231,2)</f>
        <v>0</v>
      </c>
      <c r="BL231" s="14" t="s">
        <v>153</v>
      </c>
      <c r="BM231" s="241" t="s">
        <v>458</v>
      </c>
    </row>
    <row r="232" s="2" customFormat="1" ht="24.15" customHeight="1">
      <c r="A232" s="35"/>
      <c r="B232" s="36"/>
      <c r="C232" s="247" t="s">
        <v>459</v>
      </c>
      <c r="D232" s="247" t="s">
        <v>187</v>
      </c>
      <c r="E232" s="248" t="s">
        <v>460</v>
      </c>
      <c r="F232" s="249" t="s">
        <v>461</v>
      </c>
      <c r="G232" s="250" t="s">
        <v>151</v>
      </c>
      <c r="H232" s="251">
        <v>164.077</v>
      </c>
      <c r="I232" s="252"/>
      <c r="J232" s="253">
        <f>ROUND(I232*H232,2)</f>
        <v>0</v>
      </c>
      <c r="K232" s="249" t="s">
        <v>190</v>
      </c>
      <c r="L232" s="254"/>
      <c r="M232" s="255" t="s">
        <v>1</v>
      </c>
      <c r="N232" s="256" t="s">
        <v>40</v>
      </c>
      <c r="O232" s="88"/>
      <c r="P232" s="239">
        <f>O232*H232</f>
        <v>0</v>
      </c>
      <c r="Q232" s="239">
        <v>0.0060000000000000001</v>
      </c>
      <c r="R232" s="239">
        <f>Q232*H232</f>
        <v>0.98446200000000006</v>
      </c>
      <c r="S232" s="239">
        <v>0</v>
      </c>
      <c r="T232" s="240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1" t="s">
        <v>182</v>
      </c>
      <c r="AT232" s="241" t="s">
        <v>187</v>
      </c>
      <c r="AU232" s="241" t="s">
        <v>85</v>
      </c>
      <c r="AY232" s="14" t="s">
        <v>146</v>
      </c>
      <c r="BE232" s="242">
        <f>IF(N232="základní",J232,0)</f>
        <v>0</v>
      </c>
      <c r="BF232" s="242">
        <f>IF(N232="snížená",J232,0)</f>
        <v>0</v>
      </c>
      <c r="BG232" s="242">
        <f>IF(N232="zákl. přenesená",J232,0)</f>
        <v>0</v>
      </c>
      <c r="BH232" s="242">
        <f>IF(N232="sníž. přenesená",J232,0)</f>
        <v>0</v>
      </c>
      <c r="BI232" s="242">
        <f>IF(N232="nulová",J232,0)</f>
        <v>0</v>
      </c>
      <c r="BJ232" s="14" t="s">
        <v>83</v>
      </c>
      <c r="BK232" s="242">
        <f>ROUND(I232*H232,2)</f>
        <v>0</v>
      </c>
      <c r="BL232" s="14" t="s">
        <v>153</v>
      </c>
      <c r="BM232" s="241" t="s">
        <v>462</v>
      </c>
    </row>
    <row r="233" s="2" customFormat="1" ht="24.15" customHeight="1">
      <c r="A233" s="35"/>
      <c r="B233" s="36"/>
      <c r="C233" s="247" t="s">
        <v>463</v>
      </c>
      <c r="D233" s="247" t="s">
        <v>187</v>
      </c>
      <c r="E233" s="248" t="s">
        <v>464</v>
      </c>
      <c r="F233" s="249" t="s">
        <v>465</v>
      </c>
      <c r="G233" s="250" t="s">
        <v>151</v>
      </c>
      <c r="H233" s="251">
        <v>5.7530000000000001</v>
      </c>
      <c r="I233" s="252"/>
      <c r="J233" s="253">
        <f>ROUND(I233*H233,2)</f>
        <v>0</v>
      </c>
      <c r="K233" s="249" t="s">
        <v>190</v>
      </c>
      <c r="L233" s="254"/>
      <c r="M233" s="255" t="s">
        <v>1</v>
      </c>
      <c r="N233" s="256" t="s">
        <v>40</v>
      </c>
      <c r="O233" s="88"/>
      <c r="P233" s="239">
        <f>O233*H233</f>
        <v>0</v>
      </c>
      <c r="Q233" s="239">
        <v>0.0047999999999999996</v>
      </c>
      <c r="R233" s="239">
        <f>Q233*H233</f>
        <v>0.027614399999999997</v>
      </c>
      <c r="S233" s="239">
        <v>0</v>
      </c>
      <c r="T233" s="240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1" t="s">
        <v>182</v>
      </c>
      <c r="AT233" s="241" t="s">
        <v>187</v>
      </c>
      <c r="AU233" s="241" t="s">
        <v>85</v>
      </c>
      <c r="AY233" s="14" t="s">
        <v>146</v>
      </c>
      <c r="BE233" s="242">
        <f>IF(N233="základní",J233,0)</f>
        <v>0</v>
      </c>
      <c r="BF233" s="242">
        <f>IF(N233="snížená",J233,0)</f>
        <v>0</v>
      </c>
      <c r="BG233" s="242">
        <f>IF(N233="zákl. přenesená",J233,0)</f>
        <v>0</v>
      </c>
      <c r="BH233" s="242">
        <f>IF(N233="sníž. přenesená",J233,0)</f>
        <v>0</v>
      </c>
      <c r="BI233" s="242">
        <f>IF(N233="nulová",J233,0)</f>
        <v>0</v>
      </c>
      <c r="BJ233" s="14" t="s">
        <v>83</v>
      </c>
      <c r="BK233" s="242">
        <f>ROUND(I233*H233,2)</f>
        <v>0</v>
      </c>
      <c r="BL233" s="14" t="s">
        <v>153</v>
      </c>
      <c r="BM233" s="241" t="s">
        <v>466</v>
      </c>
    </row>
    <row r="234" s="2" customFormat="1" ht="24.15" customHeight="1">
      <c r="A234" s="35"/>
      <c r="B234" s="36"/>
      <c r="C234" s="230" t="s">
        <v>467</v>
      </c>
      <c r="D234" s="230" t="s">
        <v>148</v>
      </c>
      <c r="E234" s="231" t="s">
        <v>468</v>
      </c>
      <c r="F234" s="232" t="s">
        <v>469</v>
      </c>
      <c r="G234" s="233" t="s">
        <v>176</v>
      </c>
      <c r="H234" s="234">
        <v>0.070000000000000007</v>
      </c>
      <c r="I234" s="235"/>
      <c r="J234" s="236">
        <f>ROUND(I234*H234,2)</f>
        <v>0</v>
      </c>
      <c r="K234" s="232" t="s">
        <v>158</v>
      </c>
      <c r="L234" s="41"/>
      <c r="M234" s="237" t="s">
        <v>1</v>
      </c>
      <c r="N234" s="238" t="s">
        <v>40</v>
      </c>
      <c r="O234" s="88"/>
      <c r="P234" s="239">
        <f>O234*H234</f>
        <v>0</v>
      </c>
      <c r="Q234" s="239">
        <v>0</v>
      </c>
      <c r="R234" s="239">
        <f>Q234*H234</f>
        <v>0</v>
      </c>
      <c r="S234" s="239">
        <v>0</v>
      </c>
      <c r="T234" s="240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1" t="s">
        <v>220</v>
      </c>
      <c r="AT234" s="241" t="s">
        <v>148</v>
      </c>
      <c r="AU234" s="241" t="s">
        <v>85</v>
      </c>
      <c r="AY234" s="14" t="s">
        <v>146</v>
      </c>
      <c r="BE234" s="242">
        <f>IF(N234="základní",J234,0)</f>
        <v>0</v>
      </c>
      <c r="BF234" s="242">
        <f>IF(N234="snížená",J234,0)</f>
        <v>0</v>
      </c>
      <c r="BG234" s="242">
        <f>IF(N234="zákl. přenesená",J234,0)</f>
        <v>0</v>
      </c>
      <c r="BH234" s="242">
        <f>IF(N234="sníž. přenesená",J234,0)</f>
        <v>0</v>
      </c>
      <c r="BI234" s="242">
        <f>IF(N234="nulová",J234,0)</f>
        <v>0</v>
      </c>
      <c r="BJ234" s="14" t="s">
        <v>83</v>
      </c>
      <c r="BK234" s="242">
        <f>ROUND(I234*H234,2)</f>
        <v>0</v>
      </c>
      <c r="BL234" s="14" t="s">
        <v>220</v>
      </c>
      <c r="BM234" s="241" t="s">
        <v>470</v>
      </c>
    </row>
    <row r="235" s="12" customFormat="1" ht="22.8" customHeight="1">
      <c r="A235" s="12"/>
      <c r="B235" s="214"/>
      <c r="C235" s="215"/>
      <c r="D235" s="216" t="s">
        <v>74</v>
      </c>
      <c r="E235" s="228" t="s">
        <v>471</v>
      </c>
      <c r="F235" s="228" t="s">
        <v>472</v>
      </c>
      <c r="G235" s="215"/>
      <c r="H235" s="215"/>
      <c r="I235" s="218"/>
      <c r="J235" s="229">
        <f>BK235</f>
        <v>0</v>
      </c>
      <c r="K235" s="215"/>
      <c r="L235" s="220"/>
      <c r="M235" s="221"/>
      <c r="N235" s="222"/>
      <c r="O235" s="222"/>
      <c r="P235" s="223">
        <f>P236</f>
        <v>0</v>
      </c>
      <c r="Q235" s="222"/>
      <c r="R235" s="223">
        <f>R236</f>
        <v>0</v>
      </c>
      <c r="S235" s="222"/>
      <c r="T235" s="224">
        <f>T236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25" t="s">
        <v>85</v>
      </c>
      <c r="AT235" s="226" t="s">
        <v>74</v>
      </c>
      <c r="AU235" s="226" t="s">
        <v>83</v>
      </c>
      <c r="AY235" s="225" t="s">
        <v>146</v>
      </c>
      <c r="BK235" s="227">
        <f>BK236</f>
        <v>0</v>
      </c>
    </row>
    <row r="236" s="2" customFormat="1" ht="24.15" customHeight="1">
      <c r="A236" s="35"/>
      <c r="B236" s="36"/>
      <c r="C236" s="230" t="s">
        <v>473</v>
      </c>
      <c r="D236" s="230" t="s">
        <v>148</v>
      </c>
      <c r="E236" s="231" t="s">
        <v>474</v>
      </c>
      <c r="F236" s="232" t="s">
        <v>475</v>
      </c>
      <c r="G236" s="233" t="s">
        <v>214</v>
      </c>
      <c r="H236" s="234">
        <v>1</v>
      </c>
      <c r="I236" s="235"/>
      <c r="J236" s="236">
        <f>ROUND(I236*H236,2)</f>
        <v>0</v>
      </c>
      <c r="K236" s="232" t="s">
        <v>1</v>
      </c>
      <c r="L236" s="41"/>
      <c r="M236" s="237" t="s">
        <v>1</v>
      </c>
      <c r="N236" s="238" t="s">
        <v>40</v>
      </c>
      <c r="O236" s="88"/>
      <c r="P236" s="239">
        <f>O236*H236</f>
        <v>0</v>
      </c>
      <c r="Q236" s="239">
        <v>0</v>
      </c>
      <c r="R236" s="239">
        <f>Q236*H236</f>
        <v>0</v>
      </c>
      <c r="S236" s="239">
        <v>0</v>
      </c>
      <c r="T236" s="240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1" t="s">
        <v>220</v>
      </c>
      <c r="AT236" s="241" t="s">
        <v>148</v>
      </c>
      <c r="AU236" s="241" t="s">
        <v>85</v>
      </c>
      <c r="AY236" s="14" t="s">
        <v>146</v>
      </c>
      <c r="BE236" s="242">
        <f>IF(N236="základní",J236,0)</f>
        <v>0</v>
      </c>
      <c r="BF236" s="242">
        <f>IF(N236="snížená",J236,0)</f>
        <v>0</v>
      </c>
      <c r="BG236" s="242">
        <f>IF(N236="zákl. přenesená",J236,0)</f>
        <v>0</v>
      </c>
      <c r="BH236" s="242">
        <f>IF(N236="sníž. přenesená",J236,0)</f>
        <v>0</v>
      </c>
      <c r="BI236" s="242">
        <f>IF(N236="nulová",J236,0)</f>
        <v>0</v>
      </c>
      <c r="BJ236" s="14" t="s">
        <v>83</v>
      </c>
      <c r="BK236" s="242">
        <f>ROUND(I236*H236,2)</f>
        <v>0</v>
      </c>
      <c r="BL236" s="14" t="s">
        <v>220</v>
      </c>
      <c r="BM236" s="241" t="s">
        <v>476</v>
      </c>
    </row>
    <row r="237" s="12" customFormat="1" ht="22.8" customHeight="1">
      <c r="A237" s="12"/>
      <c r="B237" s="214"/>
      <c r="C237" s="215"/>
      <c r="D237" s="216" t="s">
        <v>74</v>
      </c>
      <c r="E237" s="228" t="s">
        <v>477</v>
      </c>
      <c r="F237" s="228" t="s">
        <v>478</v>
      </c>
      <c r="G237" s="215"/>
      <c r="H237" s="215"/>
      <c r="I237" s="218"/>
      <c r="J237" s="229">
        <f>BK237</f>
        <v>0</v>
      </c>
      <c r="K237" s="215"/>
      <c r="L237" s="220"/>
      <c r="M237" s="221"/>
      <c r="N237" s="222"/>
      <c r="O237" s="222"/>
      <c r="P237" s="223">
        <f>P238</f>
        <v>0</v>
      </c>
      <c r="Q237" s="222"/>
      <c r="R237" s="223">
        <f>R238</f>
        <v>0</v>
      </c>
      <c r="S237" s="222"/>
      <c r="T237" s="224">
        <f>T238</f>
        <v>3.1587999999999998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25" t="s">
        <v>85</v>
      </c>
      <c r="AT237" s="226" t="s">
        <v>74</v>
      </c>
      <c r="AU237" s="226" t="s">
        <v>83</v>
      </c>
      <c r="AY237" s="225" t="s">
        <v>146</v>
      </c>
      <c r="BK237" s="227">
        <f>BK238</f>
        <v>0</v>
      </c>
    </row>
    <row r="238" s="2" customFormat="1" ht="24.15" customHeight="1">
      <c r="A238" s="35"/>
      <c r="B238" s="36"/>
      <c r="C238" s="230" t="s">
        <v>479</v>
      </c>
      <c r="D238" s="230" t="s">
        <v>148</v>
      </c>
      <c r="E238" s="231" t="s">
        <v>480</v>
      </c>
      <c r="F238" s="232" t="s">
        <v>481</v>
      </c>
      <c r="G238" s="233" t="s">
        <v>151</v>
      </c>
      <c r="H238" s="234">
        <v>78.969999999999999</v>
      </c>
      <c r="I238" s="235"/>
      <c r="J238" s="236">
        <f>ROUND(I238*H238,2)</f>
        <v>0</v>
      </c>
      <c r="K238" s="232" t="s">
        <v>152</v>
      </c>
      <c r="L238" s="41"/>
      <c r="M238" s="237" t="s">
        <v>1</v>
      </c>
      <c r="N238" s="238" t="s">
        <v>40</v>
      </c>
      <c r="O238" s="88"/>
      <c r="P238" s="239">
        <f>O238*H238</f>
        <v>0</v>
      </c>
      <c r="Q238" s="239">
        <v>0</v>
      </c>
      <c r="R238" s="239">
        <f>Q238*H238</f>
        <v>0</v>
      </c>
      <c r="S238" s="239">
        <v>0.040000000000000001</v>
      </c>
      <c r="T238" s="240">
        <f>S238*H238</f>
        <v>3.1587999999999998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1" t="s">
        <v>220</v>
      </c>
      <c r="AT238" s="241" t="s">
        <v>148</v>
      </c>
      <c r="AU238" s="241" t="s">
        <v>85</v>
      </c>
      <c r="AY238" s="14" t="s">
        <v>146</v>
      </c>
      <c r="BE238" s="242">
        <f>IF(N238="základní",J238,0)</f>
        <v>0</v>
      </c>
      <c r="BF238" s="242">
        <f>IF(N238="snížená",J238,0)</f>
        <v>0</v>
      </c>
      <c r="BG238" s="242">
        <f>IF(N238="zákl. přenesená",J238,0)</f>
        <v>0</v>
      </c>
      <c r="BH238" s="242">
        <f>IF(N238="sníž. přenesená",J238,0)</f>
        <v>0</v>
      </c>
      <c r="BI238" s="242">
        <f>IF(N238="nulová",J238,0)</f>
        <v>0</v>
      </c>
      <c r="BJ238" s="14" t="s">
        <v>83</v>
      </c>
      <c r="BK238" s="242">
        <f>ROUND(I238*H238,2)</f>
        <v>0</v>
      </c>
      <c r="BL238" s="14" t="s">
        <v>220</v>
      </c>
      <c r="BM238" s="241" t="s">
        <v>482</v>
      </c>
    </row>
    <row r="239" s="12" customFormat="1" ht="22.8" customHeight="1">
      <c r="A239" s="12"/>
      <c r="B239" s="214"/>
      <c r="C239" s="215"/>
      <c r="D239" s="216" t="s">
        <v>74</v>
      </c>
      <c r="E239" s="228" t="s">
        <v>483</v>
      </c>
      <c r="F239" s="228" t="s">
        <v>484</v>
      </c>
      <c r="G239" s="215"/>
      <c r="H239" s="215"/>
      <c r="I239" s="218"/>
      <c r="J239" s="229">
        <f>BK239</f>
        <v>0</v>
      </c>
      <c r="K239" s="215"/>
      <c r="L239" s="220"/>
      <c r="M239" s="221"/>
      <c r="N239" s="222"/>
      <c r="O239" s="222"/>
      <c r="P239" s="223">
        <f>SUM(P240:P246)</f>
        <v>0</v>
      </c>
      <c r="Q239" s="222"/>
      <c r="R239" s="223">
        <f>SUM(R240:R246)</f>
        <v>2.784294016</v>
      </c>
      <c r="S239" s="222"/>
      <c r="T239" s="224">
        <f>SUM(T240:T246)</f>
        <v>2.0321568000000001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5" t="s">
        <v>85</v>
      </c>
      <c r="AT239" s="226" t="s">
        <v>74</v>
      </c>
      <c r="AU239" s="226" t="s">
        <v>83</v>
      </c>
      <c r="AY239" s="225" t="s">
        <v>146</v>
      </c>
      <c r="BK239" s="227">
        <f>SUM(BK240:BK246)</f>
        <v>0</v>
      </c>
    </row>
    <row r="240" s="2" customFormat="1" ht="24.15" customHeight="1">
      <c r="A240" s="35"/>
      <c r="B240" s="36"/>
      <c r="C240" s="230" t="s">
        <v>485</v>
      </c>
      <c r="D240" s="230" t="s">
        <v>148</v>
      </c>
      <c r="E240" s="231" t="s">
        <v>486</v>
      </c>
      <c r="F240" s="232" t="s">
        <v>487</v>
      </c>
      <c r="G240" s="233" t="s">
        <v>151</v>
      </c>
      <c r="H240" s="234">
        <v>197.05000000000001</v>
      </c>
      <c r="I240" s="235"/>
      <c r="J240" s="236">
        <f>ROUND(I240*H240,2)</f>
        <v>0</v>
      </c>
      <c r="K240" s="232" t="s">
        <v>158</v>
      </c>
      <c r="L240" s="41"/>
      <c r="M240" s="237" t="s">
        <v>1</v>
      </c>
      <c r="N240" s="238" t="s">
        <v>40</v>
      </c>
      <c r="O240" s="88"/>
      <c r="P240" s="239">
        <f>O240*H240</f>
        <v>0</v>
      </c>
      <c r="Q240" s="239">
        <v>0.01384872</v>
      </c>
      <c r="R240" s="239">
        <f>Q240*H240</f>
        <v>2.728890276</v>
      </c>
      <c r="S240" s="239">
        <v>0</v>
      </c>
      <c r="T240" s="240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1" t="s">
        <v>220</v>
      </c>
      <c r="AT240" s="241" t="s">
        <v>148</v>
      </c>
      <c r="AU240" s="241" t="s">
        <v>85</v>
      </c>
      <c r="AY240" s="14" t="s">
        <v>146</v>
      </c>
      <c r="BE240" s="242">
        <f>IF(N240="základní",J240,0)</f>
        <v>0</v>
      </c>
      <c r="BF240" s="242">
        <f>IF(N240="snížená",J240,0)</f>
        <v>0</v>
      </c>
      <c r="BG240" s="242">
        <f>IF(N240="zákl. přenesená",J240,0)</f>
        <v>0</v>
      </c>
      <c r="BH240" s="242">
        <f>IF(N240="sníž. přenesená",J240,0)</f>
        <v>0</v>
      </c>
      <c r="BI240" s="242">
        <f>IF(N240="nulová",J240,0)</f>
        <v>0</v>
      </c>
      <c r="BJ240" s="14" t="s">
        <v>83</v>
      </c>
      <c r="BK240" s="242">
        <f>ROUND(I240*H240,2)</f>
        <v>0</v>
      </c>
      <c r="BL240" s="14" t="s">
        <v>220</v>
      </c>
      <c r="BM240" s="241" t="s">
        <v>488</v>
      </c>
    </row>
    <row r="241" s="2" customFormat="1" ht="16.5" customHeight="1">
      <c r="A241" s="35"/>
      <c r="B241" s="36"/>
      <c r="C241" s="230" t="s">
        <v>489</v>
      </c>
      <c r="D241" s="230" t="s">
        <v>148</v>
      </c>
      <c r="E241" s="231" t="s">
        <v>490</v>
      </c>
      <c r="F241" s="232" t="s">
        <v>491</v>
      </c>
      <c r="G241" s="233" t="s">
        <v>151</v>
      </c>
      <c r="H241" s="234">
        <v>197.05000000000001</v>
      </c>
      <c r="I241" s="235"/>
      <c r="J241" s="236">
        <f>ROUND(I241*H241,2)</f>
        <v>0</v>
      </c>
      <c r="K241" s="232" t="s">
        <v>152</v>
      </c>
      <c r="L241" s="41"/>
      <c r="M241" s="237" t="s">
        <v>1</v>
      </c>
      <c r="N241" s="238" t="s">
        <v>40</v>
      </c>
      <c r="O241" s="88"/>
      <c r="P241" s="239">
        <f>O241*H241</f>
        <v>0</v>
      </c>
      <c r="Q241" s="239">
        <v>0.00010000000000000001</v>
      </c>
      <c r="R241" s="239">
        <f>Q241*H241</f>
        <v>0.019705000000000004</v>
      </c>
      <c r="S241" s="239">
        <v>0</v>
      </c>
      <c r="T241" s="240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1" t="s">
        <v>220</v>
      </c>
      <c r="AT241" s="241" t="s">
        <v>148</v>
      </c>
      <c r="AU241" s="241" t="s">
        <v>85</v>
      </c>
      <c r="AY241" s="14" t="s">
        <v>146</v>
      </c>
      <c r="BE241" s="242">
        <f>IF(N241="základní",J241,0)</f>
        <v>0</v>
      </c>
      <c r="BF241" s="242">
        <f>IF(N241="snížená",J241,0)</f>
        <v>0</v>
      </c>
      <c r="BG241" s="242">
        <f>IF(N241="zákl. přenesená",J241,0)</f>
        <v>0</v>
      </c>
      <c r="BH241" s="242">
        <f>IF(N241="sníž. přenesená",J241,0)</f>
        <v>0</v>
      </c>
      <c r="BI241" s="242">
        <f>IF(N241="nulová",J241,0)</f>
        <v>0</v>
      </c>
      <c r="BJ241" s="14" t="s">
        <v>83</v>
      </c>
      <c r="BK241" s="242">
        <f>ROUND(I241*H241,2)</f>
        <v>0</v>
      </c>
      <c r="BL241" s="14" t="s">
        <v>220</v>
      </c>
      <c r="BM241" s="241" t="s">
        <v>492</v>
      </c>
    </row>
    <row r="242" s="2" customFormat="1" ht="16.5" customHeight="1">
      <c r="A242" s="35"/>
      <c r="B242" s="36"/>
      <c r="C242" s="230" t="s">
        <v>493</v>
      </c>
      <c r="D242" s="230" t="s">
        <v>148</v>
      </c>
      <c r="E242" s="231" t="s">
        <v>494</v>
      </c>
      <c r="F242" s="232" t="s">
        <v>495</v>
      </c>
      <c r="G242" s="233" t="s">
        <v>151</v>
      </c>
      <c r="H242" s="234">
        <v>197.05000000000001</v>
      </c>
      <c r="I242" s="235"/>
      <c r="J242" s="236">
        <f>ROUND(I242*H242,2)</f>
        <v>0</v>
      </c>
      <c r="K242" s="232" t="s">
        <v>158</v>
      </c>
      <c r="L242" s="41"/>
      <c r="M242" s="237" t="s">
        <v>1</v>
      </c>
      <c r="N242" s="238" t="s">
        <v>40</v>
      </c>
      <c r="O242" s="88"/>
      <c r="P242" s="239">
        <f>O242*H242</f>
        <v>0</v>
      </c>
      <c r="Q242" s="239">
        <v>0</v>
      </c>
      <c r="R242" s="239">
        <f>Q242*H242</f>
        <v>0</v>
      </c>
      <c r="S242" s="239">
        <v>0</v>
      </c>
      <c r="T242" s="240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1" t="s">
        <v>220</v>
      </c>
      <c r="AT242" s="241" t="s">
        <v>148</v>
      </c>
      <c r="AU242" s="241" t="s">
        <v>85</v>
      </c>
      <c r="AY242" s="14" t="s">
        <v>146</v>
      </c>
      <c r="BE242" s="242">
        <f>IF(N242="základní",J242,0)</f>
        <v>0</v>
      </c>
      <c r="BF242" s="242">
        <f>IF(N242="snížená",J242,0)</f>
        <v>0</v>
      </c>
      <c r="BG242" s="242">
        <f>IF(N242="zákl. přenesená",J242,0)</f>
        <v>0</v>
      </c>
      <c r="BH242" s="242">
        <f>IF(N242="sníž. přenesená",J242,0)</f>
        <v>0</v>
      </c>
      <c r="BI242" s="242">
        <f>IF(N242="nulová",J242,0)</f>
        <v>0</v>
      </c>
      <c r="BJ242" s="14" t="s">
        <v>83</v>
      </c>
      <c r="BK242" s="242">
        <f>ROUND(I242*H242,2)</f>
        <v>0</v>
      </c>
      <c r="BL242" s="14" t="s">
        <v>220</v>
      </c>
      <c r="BM242" s="241" t="s">
        <v>496</v>
      </c>
    </row>
    <row r="243" s="2" customFormat="1" ht="24.15" customHeight="1">
      <c r="A243" s="35"/>
      <c r="B243" s="36"/>
      <c r="C243" s="247" t="s">
        <v>497</v>
      </c>
      <c r="D243" s="247" t="s">
        <v>187</v>
      </c>
      <c r="E243" s="248" t="s">
        <v>498</v>
      </c>
      <c r="F243" s="249" t="s">
        <v>499</v>
      </c>
      <c r="G243" s="250" t="s">
        <v>151</v>
      </c>
      <c r="H243" s="251">
        <v>221.386</v>
      </c>
      <c r="I243" s="252"/>
      <c r="J243" s="253">
        <f>ROUND(I243*H243,2)</f>
        <v>0</v>
      </c>
      <c r="K243" s="249" t="s">
        <v>190</v>
      </c>
      <c r="L243" s="254"/>
      <c r="M243" s="255" t="s">
        <v>1</v>
      </c>
      <c r="N243" s="256" t="s">
        <v>40</v>
      </c>
      <c r="O243" s="88"/>
      <c r="P243" s="239">
        <f>O243*H243</f>
        <v>0</v>
      </c>
      <c r="Q243" s="239">
        <v>0.00013999999999999999</v>
      </c>
      <c r="R243" s="239">
        <f>Q243*H243</f>
        <v>0.030994039999999997</v>
      </c>
      <c r="S243" s="239">
        <v>0</v>
      </c>
      <c r="T243" s="240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1" t="s">
        <v>285</v>
      </c>
      <c r="AT243" s="241" t="s">
        <v>187</v>
      </c>
      <c r="AU243" s="241" t="s">
        <v>85</v>
      </c>
      <c r="AY243" s="14" t="s">
        <v>146</v>
      </c>
      <c r="BE243" s="242">
        <f>IF(N243="základní",J243,0)</f>
        <v>0</v>
      </c>
      <c r="BF243" s="242">
        <f>IF(N243="snížená",J243,0)</f>
        <v>0</v>
      </c>
      <c r="BG243" s="242">
        <f>IF(N243="zákl. přenesená",J243,0)</f>
        <v>0</v>
      </c>
      <c r="BH243" s="242">
        <f>IF(N243="sníž. přenesená",J243,0)</f>
        <v>0</v>
      </c>
      <c r="BI243" s="242">
        <f>IF(N243="nulová",J243,0)</f>
        <v>0</v>
      </c>
      <c r="BJ243" s="14" t="s">
        <v>83</v>
      </c>
      <c r="BK243" s="242">
        <f>ROUND(I243*H243,2)</f>
        <v>0</v>
      </c>
      <c r="BL243" s="14" t="s">
        <v>220</v>
      </c>
      <c r="BM243" s="241" t="s">
        <v>500</v>
      </c>
    </row>
    <row r="244" s="2" customFormat="1" ht="21.75" customHeight="1">
      <c r="A244" s="35"/>
      <c r="B244" s="36"/>
      <c r="C244" s="230" t="s">
        <v>501</v>
      </c>
      <c r="D244" s="230" t="s">
        <v>148</v>
      </c>
      <c r="E244" s="231" t="s">
        <v>502</v>
      </c>
      <c r="F244" s="232" t="s">
        <v>503</v>
      </c>
      <c r="G244" s="233" t="s">
        <v>151</v>
      </c>
      <c r="H244" s="234">
        <v>30.550000000000001</v>
      </c>
      <c r="I244" s="235"/>
      <c r="J244" s="236">
        <f>ROUND(I244*H244,2)</f>
        <v>0</v>
      </c>
      <c r="K244" s="232" t="s">
        <v>158</v>
      </c>
      <c r="L244" s="41"/>
      <c r="M244" s="237" t="s">
        <v>1</v>
      </c>
      <c r="N244" s="238" t="s">
        <v>40</v>
      </c>
      <c r="O244" s="88"/>
      <c r="P244" s="239">
        <f>O244*H244</f>
        <v>0</v>
      </c>
      <c r="Q244" s="239">
        <v>0.000154</v>
      </c>
      <c r="R244" s="239">
        <f>Q244*H244</f>
        <v>0.0047047</v>
      </c>
      <c r="S244" s="239">
        <v>0</v>
      </c>
      <c r="T244" s="240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1" t="s">
        <v>220</v>
      </c>
      <c r="AT244" s="241" t="s">
        <v>148</v>
      </c>
      <c r="AU244" s="241" t="s">
        <v>85</v>
      </c>
      <c r="AY244" s="14" t="s">
        <v>146</v>
      </c>
      <c r="BE244" s="242">
        <f>IF(N244="základní",J244,0)</f>
        <v>0</v>
      </c>
      <c r="BF244" s="242">
        <f>IF(N244="snížená",J244,0)</f>
        <v>0</v>
      </c>
      <c r="BG244" s="242">
        <f>IF(N244="zákl. přenesená",J244,0)</f>
        <v>0</v>
      </c>
      <c r="BH244" s="242">
        <f>IF(N244="sníž. přenesená",J244,0)</f>
        <v>0</v>
      </c>
      <c r="BI244" s="242">
        <f>IF(N244="nulová",J244,0)</f>
        <v>0</v>
      </c>
      <c r="BJ244" s="14" t="s">
        <v>83</v>
      </c>
      <c r="BK244" s="242">
        <f>ROUND(I244*H244,2)</f>
        <v>0</v>
      </c>
      <c r="BL244" s="14" t="s">
        <v>220</v>
      </c>
      <c r="BM244" s="241" t="s">
        <v>504</v>
      </c>
    </row>
    <row r="245" s="2" customFormat="1" ht="24.15" customHeight="1">
      <c r="A245" s="35"/>
      <c r="B245" s="36"/>
      <c r="C245" s="230" t="s">
        <v>505</v>
      </c>
      <c r="D245" s="230" t="s">
        <v>148</v>
      </c>
      <c r="E245" s="231" t="s">
        <v>506</v>
      </c>
      <c r="F245" s="232" t="s">
        <v>507</v>
      </c>
      <c r="G245" s="233" t="s">
        <v>151</v>
      </c>
      <c r="H245" s="234">
        <v>118.08</v>
      </c>
      <c r="I245" s="235"/>
      <c r="J245" s="236">
        <f>ROUND(I245*H245,2)</f>
        <v>0</v>
      </c>
      <c r="K245" s="232" t="s">
        <v>152</v>
      </c>
      <c r="L245" s="41"/>
      <c r="M245" s="237" t="s">
        <v>1</v>
      </c>
      <c r="N245" s="238" t="s">
        <v>40</v>
      </c>
      <c r="O245" s="88"/>
      <c r="P245" s="239">
        <f>O245*H245</f>
        <v>0</v>
      </c>
      <c r="Q245" s="239">
        <v>0</v>
      </c>
      <c r="R245" s="239">
        <f>Q245*H245</f>
        <v>0</v>
      </c>
      <c r="S245" s="239">
        <v>0.01721</v>
      </c>
      <c r="T245" s="240">
        <f>S245*H245</f>
        <v>2.0321568000000001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1" t="s">
        <v>220</v>
      </c>
      <c r="AT245" s="241" t="s">
        <v>148</v>
      </c>
      <c r="AU245" s="241" t="s">
        <v>85</v>
      </c>
      <c r="AY245" s="14" t="s">
        <v>146</v>
      </c>
      <c r="BE245" s="242">
        <f>IF(N245="základní",J245,0)</f>
        <v>0</v>
      </c>
      <c r="BF245" s="242">
        <f>IF(N245="snížená",J245,0)</f>
        <v>0</v>
      </c>
      <c r="BG245" s="242">
        <f>IF(N245="zákl. přenesená",J245,0)</f>
        <v>0</v>
      </c>
      <c r="BH245" s="242">
        <f>IF(N245="sníž. přenesená",J245,0)</f>
        <v>0</v>
      </c>
      <c r="BI245" s="242">
        <f>IF(N245="nulová",J245,0)</f>
        <v>0</v>
      </c>
      <c r="BJ245" s="14" t="s">
        <v>83</v>
      </c>
      <c r="BK245" s="242">
        <f>ROUND(I245*H245,2)</f>
        <v>0</v>
      </c>
      <c r="BL245" s="14" t="s">
        <v>220</v>
      </c>
      <c r="BM245" s="241" t="s">
        <v>508</v>
      </c>
    </row>
    <row r="246" s="2" customFormat="1" ht="24.15" customHeight="1">
      <c r="A246" s="35"/>
      <c r="B246" s="36"/>
      <c r="C246" s="230" t="s">
        <v>509</v>
      </c>
      <c r="D246" s="230" t="s">
        <v>148</v>
      </c>
      <c r="E246" s="231" t="s">
        <v>510</v>
      </c>
      <c r="F246" s="232" t="s">
        <v>511</v>
      </c>
      <c r="G246" s="233" t="s">
        <v>176</v>
      </c>
      <c r="H246" s="234">
        <v>2.7839999999999998</v>
      </c>
      <c r="I246" s="235"/>
      <c r="J246" s="236">
        <f>ROUND(I246*H246,2)</f>
        <v>0</v>
      </c>
      <c r="K246" s="232" t="s">
        <v>152</v>
      </c>
      <c r="L246" s="41"/>
      <c r="M246" s="237" t="s">
        <v>1</v>
      </c>
      <c r="N246" s="238" t="s">
        <v>40</v>
      </c>
      <c r="O246" s="88"/>
      <c r="P246" s="239">
        <f>O246*H246</f>
        <v>0</v>
      </c>
      <c r="Q246" s="239">
        <v>0</v>
      </c>
      <c r="R246" s="239">
        <f>Q246*H246</f>
        <v>0</v>
      </c>
      <c r="S246" s="239">
        <v>0</v>
      </c>
      <c r="T246" s="240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1" t="s">
        <v>220</v>
      </c>
      <c r="AT246" s="241" t="s">
        <v>148</v>
      </c>
      <c r="AU246" s="241" t="s">
        <v>85</v>
      </c>
      <c r="AY246" s="14" t="s">
        <v>146</v>
      </c>
      <c r="BE246" s="242">
        <f>IF(N246="základní",J246,0)</f>
        <v>0</v>
      </c>
      <c r="BF246" s="242">
        <f>IF(N246="snížená",J246,0)</f>
        <v>0</v>
      </c>
      <c r="BG246" s="242">
        <f>IF(N246="zákl. přenesená",J246,0)</f>
        <v>0</v>
      </c>
      <c r="BH246" s="242">
        <f>IF(N246="sníž. přenesená",J246,0)</f>
        <v>0</v>
      </c>
      <c r="BI246" s="242">
        <f>IF(N246="nulová",J246,0)</f>
        <v>0</v>
      </c>
      <c r="BJ246" s="14" t="s">
        <v>83</v>
      </c>
      <c r="BK246" s="242">
        <f>ROUND(I246*H246,2)</f>
        <v>0</v>
      </c>
      <c r="BL246" s="14" t="s">
        <v>220</v>
      </c>
      <c r="BM246" s="241" t="s">
        <v>512</v>
      </c>
    </row>
    <row r="247" s="12" customFormat="1" ht="22.8" customHeight="1">
      <c r="A247" s="12"/>
      <c r="B247" s="214"/>
      <c r="C247" s="215"/>
      <c r="D247" s="216" t="s">
        <v>74</v>
      </c>
      <c r="E247" s="228" t="s">
        <v>513</v>
      </c>
      <c r="F247" s="228" t="s">
        <v>514</v>
      </c>
      <c r="G247" s="215"/>
      <c r="H247" s="215"/>
      <c r="I247" s="218"/>
      <c r="J247" s="229">
        <f>BK247</f>
        <v>0</v>
      </c>
      <c r="K247" s="215"/>
      <c r="L247" s="220"/>
      <c r="M247" s="221"/>
      <c r="N247" s="222"/>
      <c r="O247" s="222"/>
      <c r="P247" s="223">
        <f>SUM(P248:P250)</f>
        <v>0</v>
      </c>
      <c r="Q247" s="222"/>
      <c r="R247" s="223">
        <f>SUM(R248:R250)</f>
        <v>0.29524177421999998</v>
      </c>
      <c r="S247" s="222"/>
      <c r="T247" s="224">
        <f>SUM(T248:T250)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5" t="s">
        <v>85</v>
      </c>
      <c r="AT247" s="226" t="s">
        <v>74</v>
      </c>
      <c r="AU247" s="226" t="s">
        <v>83</v>
      </c>
      <c r="AY247" s="225" t="s">
        <v>146</v>
      </c>
      <c r="BK247" s="227">
        <f>SUM(BK248:BK250)</f>
        <v>0</v>
      </c>
    </row>
    <row r="248" s="2" customFormat="1" ht="24.15" customHeight="1">
      <c r="A248" s="35"/>
      <c r="B248" s="36"/>
      <c r="C248" s="230" t="s">
        <v>515</v>
      </c>
      <c r="D248" s="230" t="s">
        <v>148</v>
      </c>
      <c r="E248" s="231" t="s">
        <v>516</v>
      </c>
      <c r="F248" s="232" t="s">
        <v>517</v>
      </c>
      <c r="G248" s="233" t="s">
        <v>227</v>
      </c>
      <c r="H248" s="234">
        <v>50.170000000000002</v>
      </c>
      <c r="I248" s="235"/>
      <c r="J248" s="236">
        <f>ROUND(I248*H248,2)</f>
        <v>0</v>
      </c>
      <c r="K248" s="232" t="s">
        <v>152</v>
      </c>
      <c r="L248" s="41"/>
      <c r="M248" s="237" t="s">
        <v>1</v>
      </c>
      <c r="N248" s="238" t="s">
        <v>40</v>
      </c>
      <c r="O248" s="88"/>
      <c r="P248" s="239">
        <f>O248*H248</f>
        <v>0</v>
      </c>
      <c r="Q248" s="239">
        <v>0.0058439659999999999</v>
      </c>
      <c r="R248" s="239">
        <f>Q248*H248</f>
        <v>0.29319177421999998</v>
      </c>
      <c r="S248" s="239">
        <v>0</v>
      </c>
      <c r="T248" s="240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1" t="s">
        <v>220</v>
      </c>
      <c r="AT248" s="241" t="s">
        <v>148</v>
      </c>
      <c r="AU248" s="241" t="s">
        <v>85</v>
      </c>
      <c r="AY248" s="14" t="s">
        <v>146</v>
      </c>
      <c r="BE248" s="242">
        <f>IF(N248="základní",J248,0)</f>
        <v>0</v>
      </c>
      <c r="BF248" s="242">
        <f>IF(N248="snížená",J248,0)</f>
        <v>0</v>
      </c>
      <c r="BG248" s="242">
        <f>IF(N248="zákl. přenesená",J248,0)</f>
        <v>0</v>
      </c>
      <c r="BH248" s="242">
        <f>IF(N248="sníž. přenesená",J248,0)</f>
        <v>0</v>
      </c>
      <c r="BI248" s="242">
        <f>IF(N248="nulová",J248,0)</f>
        <v>0</v>
      </c>
      <c r="BJ248" s="14" t="s">
        <v>83</v>
      </c>
      <c r="BK248" s="242">
        <f>ROUND(I248*H248,2)</f>
        <v>0</v>
      </c>
      <c r="BL248" s="14" t="s">
        <v>220</v>
      </c>
      <c r="BM248" s="241" t="s">
        <v>518</v>
      </c>
    </row>
    <row r="249" s="2" customFormat="1" ht="49.05" customHeight="1">
      <c r="A249" s="35"/>
      <c r="B249" s="36"/>
      <c r="C249" s="230" t="s">
        <v>519</v>
      </c>
      <c r="D249" s="230" t="s">
        <v>148</v>
      </c>
      <c r="E249" s="231" t="s">
        <v>520</v>
      </c>
      <c r="F249" s="232" t="s">
        <v>521</v>
      </c>
      <c r="G249" s="233" t="s">
        <v>214</v>
      </c>
      <c r="H249" s="234">
        <v>1</v>
      </c>
      <c r="I249" s="235"/>
      <c r="J249" s="236">
        <f>ROUND(I249*H249,2)</f>
        <v>0</v>
      </c>
      <c r="K249" s="232" t="s">
        <v>1</v>
      </c>
      <c r="L249" s="41"/>
      <c r="M249" s="237" t="s">
        <v>1</v>
      </c>
      <c r="N249" s="238" t="s">
        <v>40</v>
      </c>
      <c r="O249" s="88"/>
      <c r="P249" s="239">
        <f>O249*H249</f>
        <v>0</v>
      </c>
      <c r="Q249" s="239">
        <v>0.0020500000000000002</v>
      </c>
      <c r="R249" s="239">
        <f>Q249*H249</f>
        <v>0.0020500000000000002</v>
      </c>
      <c r="S249" s="239">
        <v>0</v>
      </c>
      <c r="T249" s="240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1" t="s">
        <v>220</v>
      </c>
      <c r="AT249" s="241" t="s">
        <v>148</v>
      </c>
      <c r="AU249" s="241" t="s">
        <v>85</v>
      </c>
      <c r="AY249" s="14" t="s">
        <v>146</v>
      </c>
      <c r="BE249" s="242">
        <f>IF(N249="základní",J249,0)</f>
        <v>0</v>
      </c>
      <c r="BF249" s="242">
        <f>IF(N249="snížená",J249,0)</f>
        <v>0</v>
      </c>
      <c r="BG249" s="242">
        <f>IF(N249="zákl. přenesená",J249,0)</f>
        <v>0</v>
      </c>
      <c r="BH249" s="242">
        <f>IF(N249="sníž. přenesená",J249,0)</f>
        <v>0</v>
      </c>
      <c r="BI249" s="242">
        <f>IF(N249="nulová",J249,0)</f>
        <v>0</v>
      </c>
      <c r="BJ249" s="14" t="s">
        <v>83</v>
      </c>
      <c r="BK249" s="242">
        <f>ROUND(I249*H249,2)</f>
        <v>0</v>
      </c>
      <c r="BL249" s="14" t="s">
        <v>220</v>
      </c>
      <c r="BM249" s="241" t="s">
        <v>522</v>
      </c>
    </row>
    <row r="250" s="2" customFormat="1" ht="24.15" customHeight="1">
      <c r="A250" s="35"/>
      <c r="B250" s="36"/>
      <c r="C250" s="230" t="s">
        <v>523</v>
      </c>
      <c r="D250" s="230" t="s">
        <v>148</v>
      </c>
      <c r="E250" s="231" t="s">
        <v>524</v>
      </c>
      <c r="F250" s="232" t="s">
        <v>525</v>
      </c>
      <c r="G250" s="233" t="s">
        <v>176</v>
      </c>
      <c r="H250" s="234">
        <v>0.29499999999999998</v>
      </c>
      <c r="I250" s="235"/>
      <c r="J250" s="236">
        <f>ROUND(I250*H250,2)</f>
        <v>0</v>
      </c>
      <c r="K250" s="232" t="s">
        <v>152</v>
      </c>
      <c r="L250" s="41"/>
      <c r="M250" s="237" t="s">
        <v>1</v>
      </c>
      <c r="N250" s="238" t="s">
        <v>40</v>
      </c>
      <c r="O250" s="88"/>
      <c r="P250" s="239">
        <f>O250*H250</f>
        <v>0</v>
      </c>
      <c r="Q250" s="239">
        <v>0</v>
      </c>
      <c r="R250" s="239">
        <f>Q250*H250</f>
        <v>0</v>
      </c>
      <c r="S250" s="239">
        <v>0</v>
      </c>
      <c r="T250" s="240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1" t="s">
        <v>220</v>
      </c>
      <c r="AT250" s="241" t="s">
        <v>148</v>
      </c>
      <c r="AU250" s="241" t="s">
        <v>85</v>
      </c>
      <c r="AY250" s="14" t="s">
        <v>146</v>
      </c>
      <c r="BE250" s="242">
        <f>IF(N250="základní",J250,0)</f>
        <v>0</v>
      </c>
      <c r="BF250" s="242">
        <f>IF(N250="snížená",J250,0)</f>
        <v>0</v>
      </c>
      <c r="BG250" s="242">
        <f>IF(N250="zákl. přenesená",J250,0)</f>
        <v>0</v>
      </c>
      <c r="BH250" s="242">
        <f>IF(N250="sníž. přenesená",J250,0)</f>
        <v>0</v>
      </c>
      <c r="BI250" s="242">
        <f>IF(N250="nulová",J250,0)</f>
        <v>0</v>
      </c>
      <c r="BJ250" s="14" t="s">
        <v>83</v>
      </c>
      <c r="BK250" s="242">
        <f>ROUND(I250*H250,2)</f>
        <v>0</v>
      </c>
      <c r="BL250" s="14" t="s">
        <v>220</v>
      </c>
      <c r="BM250" s="241" t="s">
        <v>526</v>
      </c>
    </row>
    <row r="251" s="12" customFormat="1" ht="22.8" customHeight="1">
      <c r="A251" s="12"/>
      <c r="B251" s="214"/>
      <c r="C251" s="215"/>
      <c r="D251" s="216" t="s">
        <v>74</v>
      </c>
      <c r="E251" s="228" t="s">
        <v>527</v>
      </c>
      <c r="F251" s="228" t="s">
        <v>528</v>
      </c>
      <c r="G251" s="215"/>
      <c r="H251" s="215"/>
      <c r="I251" s="218"/>
      <c r="J251" s="229">
        <f>BK251</f>
        <v>0</v>
      </c>
      <c r="K251" s="215"/>
      <c r="L251" s="220"/>
      <c r="M251" s="221"/>
      <c r="N251" s="222"/>
      <c r="O251" s="222"/>
      <c r="P251" s="223">
        <f>SUM(P252:P257)</f>
        <v>0</v>
      </c>
      <c r="Q251" s="222"/>
      <c r="R251" s="223">
        <f>SUM(R252:R257)</f>
        <v>0.15857618000000001</v>
      </c>
      <c r="S251" s="222"/>
      <c r="T251" s="224">
        <f>SUM(T252:T257)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5" t="s">
        <v>85</v>
      </c>
      <c r="AT251" s="226" t="s">
        <v>74</v>
      </c>
      <c r="AU251" s="226" t="s">
        <v>83</v>
      </c>
      <c r="AY251" s="225" t="s">
        <v>146</v>
      </c>
      <c r="BK251" s="227">
        <f>SUM(BK252:BK257)</f>
        <v>0</v>
      </c>
    </row>
    <row r="252" s="2" customFormat="1" ht="33" customHeight="1">
      <c r="A252" s="35"/>
      <c r="B252" s="36"/>
      <c r="C252" s="230" t="s">
        <v>529</v>
      </c>
      <c r="D252" s="230" t="s">
        <v>148</v>
      </c>
      <c r="E252" s="231" t="s">
        <v>530</v>
      </c>
      <c r="F252" s="232" t="s">
        <v>531</v>
      </c>
      <c r="G252" s="233" t="s">
        <v>151</v>
      </c>
      <c r="H252" s="234">
        <v>70.069999999999993</v>
      </c>
      <c r="I252" s="235"/>
      <c r="J252" s="236">
        <f>ROUND(I252*H252,2)</f>
        <v>0</v>
      </c>
      <c r="K252" s="232" t="s">
        <v>1</v>
      </c>
      <c r="L252" s="41"/>
      <c r="M252" s="237" t="s">
        <v>1</v>
      </c>
      <c r="N252" s="238" t="s">
        <v>40</v>
      </c>
      <c r="O252" s="88"/>
      <c r="P252" s="239">
        <f>O252*H252</f>
        <v>0</v>
      </c>
      <c r="Q252" s="239">
        <v>0.00022000000000000001</v>
      </c>
      <c r="R252" s="239">
        <f>Q252*H252</f>
        <v>0.015415399999999999</v>
      </c>
      <c r="S252" s="239">
        <v>0</v>
      </c>
      <c r="T252" s="240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1" t="s">
        <v>220</v>
      </c>
      <c r="AT252" s="241" t="s">
        <v>148</v>
      </c>
      <c r="AU252" s="241" t="s">
        <v>85</v>
      </c>
      <c r="AY252" s="14" t="s">
        <v>146</v>
      </c>
      <c r="BE252" s="242">
        <f>IF(N252="základní",J252,0)</f>
        <v>0</v>
      </c>
      <c r="BF252" s="242">
        <f>IF(N252="snížená",J252,0)</f>
        <v>0</v>
      </c>
      <c r="BG252" s="242">
        <f>IF(N252="zákl. přenesená",J252,0)</f>
        <v>0</v>
      </c>
      <c r="BH252" s="242">
        <f>IF(N252="sníž. přenesená",J252,0)</f>
        <v>0</v>
      </c>
      <c r="BI252" s="242">
        <f>IF(N252="nulová",J252,0)</f>
        <v>0</v>
      </c>
      <c r="BJ252" s="14" t="s">
        <v>83</v>
      </c>
      <c r="BK252" s="242">
        <f>ROUND(I252*H252,2)</f>
        <v>0</v>
      </c>
      <c r="BL252" s="14" t="s">
        <v>220</v>
      </c>
      <c r="BM252" s="241" t="s">
        <v>532</v>
      </c>
    </row>
    <row r="253" s="2" customFormat="1" ht="24.15" customHeight="1">
      <c r="A253" s="35"/>
      <c r="B253" s="36"/>
      <c r="C253" s="230" t="s">
        <v>533</v>
      </c>
      <c r="D253" s="230" t="s">
        <v>148</v>
      </c>
      <c r="E253" s="231" t="s">
        <v>534</v>
      </c>
      <c r="F253" s="232" t="s">
        <v>535</v>
      </c>
      <c r="G253" s="233" t="s">
        <v>151</v>
      </c>
      <c r="H253" s="234">
        <v>8.0489999999999995</v>
      </c>
      <c r="I253" s="235"/>
      <c r="J253" s="236">
        <f>ROUND(I253*H253,2)</f>
        <v>0</v>
      </c>
      <c r="K253" s="232" t="s">
        <v>1</v>
      </c>
      <c r="L253" s="41"/>
      <c r="M253" s="237" t="s">
        <v>1</v>
      </c>
      <c r="N253" s="238" t="s">
        <v>40</v>
      </c>
      <c r="O253" s="88"/>
      <c r="P253" s="239">
        <f>O253*H253</f>
        <v>0</v>
      </c>
      <c r="Q253" s="239">
        <v>0.00022000000000000001</v>
      </c>
      <c r="R253" s="239">
        <f>Q253*H253</f>
        <v>0.00177078</v>
      </c>
      <c r="S253" s="239">
        <v>0</v>
      </c>
      <c r="T253" s="240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1" t="s">
        <v>220</v>
      </c>
      <c r="AT253" s="241" t="s">
        <v>148</v>
      </c>
      <c r="AU253" s="241" t="s">
        <v>85</v>
      </c>
      <c r="AY253" s="14" t="s">
        <v>146</v>
      </c>
      <c r="BE253" s="242">
        <f>IF(N253="základní",J253,0)</f>
        <v>0</v>
      </c>
      <c r="BF253" s="242">
        <f>IF(N253="snížená",J253,0)</f>
        <v>0</v>
      </c>
      <c r="BG253" s="242">
        <f>IF(N253="zákl. přenesená",J253,0)</f>
        <v>0</v>
      </c>
      <c r="BH253" s="242">
        <f>IF(N253="sníž. přenesená",J253,0)</f>
        <v>0</v>
      </c>
      <c r="BI253" s="242">
        <f>IF(N253="nulová",J253,0)</f>
        <v>0</v>
      </c>
      <c r="BJ253" s="14" t="s">
        <v>83</v>
      </c>
      <c r="BK253" s="242">
        <f>ROUND(I253*H253,2)</f>
        <v>0</v>
      </c>
      <c r="BL253" s="14" t="s">
        <v>220</v>
      </c>
      <c r="BM253" s="241" t="s">
        <v>536</v>
      </c>
    </row>
    <row r="254" s="2" customFormat="1" ht="24.15" customHeight="1">
      <c r="A254" s="35"/>
      <c r="B254" s="36"/>
      <c r="C254" s="230" t="s">
        <v>537</v>
      </c>
      <c r="D254" s="230" t="s">
        <v>148</v>
      </c>
      <c r="E254" s="231" t="s">
        <v>538</v>
      </c>
      <c r="F254" s="232" t="s">
        <v>539</v>
      </c>
      <c r="G254" s="233" t="s">
        <v>540</v>
      </c>
      <c r="H254" s="234">
        <v>29</v>
      </c>
      <c r="I254" s="235"/>
      <c r="J254" s="236">
        <f>ROUND(I254*H254,2)</f>
        <v>0</v>
      </c>
      <c r="K254" s="232" t="s">
        <v>1</v>
      </c>
      <c r="L254" s="41"/>
      <c r="M254" s="237" t="s">
        <v>1</v>
      </c>
      <c r="N254" s="238" t="s">
        <v>40</v>
      </c>
      <c r="O254" s="88"/>
      <c r="P254" s="239">
        <f>O254*H254</f>
        <v>0</v>
      </c>
      <c r="Q254" s="239">
        <v>0</v>
      </c>
      <c r="R254" s="239">
        <f>Q254*H254</f>
        <v>0</v>
      </c>
      <c r="S254" s="239">
        <v>0</v>
      </c>
      <c r="T254" s="240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1" t="s">
        <v>220</v>
      </c>
      <c r="AT254" s="241" t="s">
        <v>148</v>
      </c>
      <c r="AU254" s="241" t="s">
        <v>85</v>
      </c>
      <c r="AY254" s="14" t="s">
        <v>146</v>
      </c>
      <c r="BE254" s="242">
        <f>IF(N254="základní",J254,0)</f>
        <v>0</v>
      </c>
      <c r="BF254" s="242">
        <f>IF(N254="snížená",J254,0)</f>
        <v>0</v>
      </c>
      <c r="BG254" s="242">
        <f>IF(N254="zákl. přenesená",J254,0)</f>
        <v>0</v>
      </c>
      <c r="BH254" s="242">
        <f>IF(N254="sníž. přenesená",J254,0)</f>
        <v>0</v>
      </c>
      <c r="BI254" s="242">
        <f>IF(N254="nulová",J254,0)</f>
        <v>0</v>
      </c>
      <c r="BJ254" s="14" t="s">
        <v>83</v>
      </c>
      <c r="BK254" s="242">
        <f>ROUND(I254*H254,2)</f>
        <v>0</v>
      </c>
      <c r="BL254" s="14" t="s">
        <v>220</v>
      </c>
      <c r="BM254" s="241" t="s">
        <v>541</v>
      </c>
    </row>
    <row r="255" s="2" customFormat="1" ht="16.5" customHeight="1">
      <c r="A255" s="35"/>
      <c r="B255" s="36"/>
      <c r="C255" s="247" t="s">
        <v>542</v>
      </c>
      <c r="D255" s="247" t="s">
        <v>187</v>
      </c>
      <c r="E255" s="248" t="s">
        <v>543</v>
      </c>
      <c r="F255" s="249" t="s">
        <v>544</v>
      </c>
      <c r="G255" s="250" t="s">
        <v>227</v>
      </c>
      <c r="H255" s="251">
        <v>45.969999999999999</v>
      </c>
      <c r="I255" s="252"/>
      <c r="J255" s="253">
        <f>ROUND(I255*H255,2)</f>
        <v>0</v>
      </c>
      <c r="K255" s="249" t="s">
        <v>190</v>
      </c>
      <c r="L255" s="254"/>
      <c r="M255" s="255" t="s">
        <v>1</v>
      </c>
      <c r="N255" s="256" t="s">
        <v>40</v>
      </c>
      <c r="O255" s="88"/>
      <c r="P255" s="239">
        <f>O255*H255</f>
        <v>0</v>
      </c>
      <c r="Q255" s="239">
        <v>0.0030000000000000001</v>
      </c>
      <c r="R255" s="239">
        <f>Q255*H255</f>
        <v>0.13791000000000001</v>
      </c>
      <c r="S255" s="239">
        <v>0</v>
      </c>
      <c r="T255" s="240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1" t="s">
        <v>285</v>
      </c>
      <c r="AT255" s="241" t="s">
        <v>187</v>
      </c>
      <c r="AU255" s="241" t="s">
        <v>85</v>
      </c>
      <c r="AY255" s="14" t="s">
        <v>146</v>
      </c>
      <c r="BE255" s="242">
        <f>IF(N255="základní",J255,0)</f>
        <v>0</v>
      </c>
      <c r="BF255" s="242">
        <f>IF(N255="snížená",J255,0)</f>
        <v>0</v>
      </c>
      <c r="BG255" s="242">
        <f>IF(N255="zákl. přenesená",J255,0)</f>
        <v>0</v>
      </c>
      <c r="BH255" s="242">
        <f>IF(N255="sníž. přenesená",J255,0)</f>
        <v>0</v>
      </c>
      <c r="BI255" s="242">
        <f>IF(N255="nulová",J255,0)</f>
        <v>0</v>
      </c>
      <c r="BJ255" s="14" t="s">
        <v>83</v>
      </c>
      <c r="BK255" s="242">
        <f>ROUND(I255*H255,2)</f>
        <v>0</v>
      </c>
      <c r="BL255" s="14" t="s">
        <v>220</v>
      </c>
      <c r="BM255" s="241" t="s">
        <v>545</v>
      </c>
    </row>
    <row r="256" s="2" customFormat="1" ht="21.75" customHeight="1">
      <c r="A256" s="35"/>
      <c r="B256" s="36"/>
      <c r="C256" s="247" t="s">
        <v>546</v>
      </c>
      <c r="D256" s="247" t="s">
        <v>187</v>
      </c>
      <c r="E256" s="248" t="s">
        <v>547</v>
      </c>
      <c r="F256" s="249" t="s">
        <v>548</v>
      </c>
      <c r="G256" s="250" t="s">
        <v>540</v>
      </c>
      <c r="H256" s="251">
        <v>58</v>
      </c>
      <c r="I256" s="252"/>
      <c r="J256" s="253">
        <f>ROUND(I256*H256,2)</f>
        <v>0</v>
      </c>
      <c r="K256" s="249" t="s">
        <v>190</v>
      </c>
      <c r="L256" s="254"/>
      <c r="M256" s="255" t="s">
        <v>1</v>
      </c>
      <c r="N256" s="256" t="s">
        <v>40</v>
      </c>
      <c r="O256" s="88"/>
      <c r="P256" s="239">
        <f>O256*H256</f>
        <v>0</v>
      </c>
      <c r="Q256" s="239">
        <v>6.0000000000000002E-05</v>
      </c>
      <c r="R256" s="239">
        <f>Q256*H256</f>
        <v>0.00348</v>
      </c>
      <c r="S256" s="239">
        <v>0</v>
      </c>
      <c r="T256" s="240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1" t="s">
        <v>285</v>
      </c>
      <c r="AT256" s="241" t="s">
        <v>187</v>
      </c>
      <c r="AU256" s="241" t="s">
        <v>85</v>
      </c>
      <c r="AY256" s="14" t="s">
        <v>146</v>
      </c>
      <c r="BE256" s="242">
        <f>IF(N256="základní",J256,0)</f>
        <v>0</v>
      </c>
      <c r="BF256" s="242">
        <f>IF(N256="snížená",J256,0)</f>
        <v>0</v>
      </c>
      <c r="BG256" s="242">
        <f>IF(N256="zákl. přenesená",J256,0)</f>
        <v>0</v>
      </c>
      <c r="BH256" s="242">
        <f>IF(N256="sníž. přenesená",J256,0)</f>
        <v>0</v>
      </c>
      <c r="BI256" s="242">
        <f>IF(N256="nulová",J256,0)</f>
        <v>0</v>
      </c>
      <c r="BJ256" s="14" t="s">
        <v>83</v>
      </c>
      <c r="BK256" s="242">
        <f>ROUND(I256*H256,2)</f>
        <v>0</v>
      </c>
      <c r="BL256" s="14" t="s">
        <v>220</v>
      </c>
      <c r="BM256" s="241" t="s">
        <v>549</v>
      </c>
    </row>
    <row r="257" s="2" customFormat="1" ht="24.15" customHeight="1">
      <c r="A257" s="35"/>
      <c r="B257" s="36"/>
      <c r="C257" s="230" t="s">
        <v>550</v>
      </c>
      <c r="D257" s="230" t="s">
        <v>148</v>
      </c>
      <c r="E257" s="231" t="s">
        <v>551</v>
      </c>
      <c r="F257" s="232" t="s">
        <v>552</v>
      </c>
      <c r="G257" s="233" t="s">
        <v>176</v>
      </c>
      <c r="H257" s="234">
        <v>0.159</v>
      </c>
      <c r="I257" s="235"/>
      <c r="J257" s="236">
        <f>ROUND(I257*H257,2)</f>
        <v>0</v>
      </c>
      <c r="K257" s="232" t="s">
        <v>152</v>
      </c>
      <c r="L257" s="41"/>
      <c r="M257" s="237" t="s">
        <v>1</v>
      </c>
      <c r="N257" s="238" t="s">
        <v>40</v>
      </c>
      <c r="O257" s="88"/>
      <c r="P257" s="239">
        <f>O257*H257</f>
        <v>0</v>
      </c>
      <c r="Q257" s="239">
        <v>0</v>
      </c>
      <c r="R257" s="239">
        <f>Q257*H257</f>
        <v>0</v>
      </c>
      <c r="S257" s="239">
        <v>0</v>
      </c>
      <c r="T257" s="240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1" t="s">
        <v>220</v>
      </c>
      <c r="AT257" s="241" t="s">
        <v>148</v>
      </c>
      <c r="AU257" s="241" t="s">
        <v>85</v>
      </c>
      <c r="AY257" s="14" t="s">
        <v>146</v>
      </c>
      <c r="BE257" s="242">
        <f>IF(N257="základní",J257,0)</f>
        <v>0</v>
      </c>
      <c r="BF257" s="242">
        <f>IF(N257="snížená",J257,0)</f>
        <v>0</v>
      </c>
      <c r="BG257" s="242">
        <f>IF(N257="zákl. přenesená",J257,0)</f>
        <v>0</v>
      </c>
      <c r="BH257" s="242">
        <f>IF(N257="sníž. přenesená",J257,0)</f>
        <v>0</v>
      </c>
      <c r="BI257" s="242">
        <f>IF(N257="nulová",J257,0)</f>
        <v>0</v>
      </c>
      <c r="BJ257" s="14" t="s">
        <v>83</v>
      </c>
      <c r="BK257" s="242">
        <f>ROUND(I257*H257,2)</f>
        <v>0</v>
      </c>
      <c r="BL257" s="14" t="s">
        <v>220</v>
      </c>
      <c r="BM257" s="241" t="s">
        <v>553</v>
      </c>
    </row>
    <row r="258" s="12" customFormat="1" ht="22.8" customHeight="1">
      <c r="A258" s="12"/>
      <c r="B258" s="214"/>
      <c r="C258" s="215"/>
      <c r="D258" s="216" t="s">
        <v>74</v>
      </c>
      <c r="E258" s="228" t="s">
        <v>554</v>
      </c>
      <c r="F258" s="228" t="s">
        <v>555</v>
      </c>
      <c r="G258" s="215"/>
      <c r="H258" s="215"/>
      <c r="I258" s="218"/>
      <c r="J258" s="229">
        <f>BK258</f>
        <v>0</v>
      </c>
      <c r="K258" s="215"/>
      <c r="L258" s="220"/>
      <c r="M258" s="221"/>
      <c r="N258" s="222"/>
      <c r="O258" s="222"/>
      <c r="P258" s="223">
        <f>SUM(P259:P264)</f>
        <v>0</v>
      </c>
      <c r="Q258" s="222"/>
      <c r="R258" s="223">
        <f>SUM(R259:R264)</f>
        <v>0.031248350434</v>
      </c>
      <c r="S258" s="222"/>
      <c r="T258" s="224">
        <f>SUM(T259:T264)</f>
        <v>0.61072000000000004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5" t="s">
        <v>85</v>
      </c>
      <c r="AT258" s="226" t="s">
        <v>74</v>
      </c>
      <c r="AU258" s="226" t="s">
        <v>83</v>
      </c>
      <c r="AY258" s="225" t="s">
        <v>146</v>
      </c>
      <c r="BK258" s="227">
        <f>SUM(BK259:BK264)</f>
        <v>0</v>
      </c>
    </row>
    <row r="259" s="2" customFormat="1" ht="16.5" customHeight="1">
      <c r="A259" s="35"/>
      <c r="B259" s="36"/>
      <c r="C259" s="230" t="s">
        <v>556</v>
      </c>
      <c r="D259" s="230" t="s">
        <v>148</v>
      </c>
      <c r="E259" s="231" t="s">
        <v>557</v>
      </c>
      <c r="F259" s="232" t="s">
        <v>558</v>
      </c>
      <c r="G259" s="233" t="s">
        <v>151</v>
      </c>
      <c r="H259" s="234">
        <v>30.536000000000001</v>
      </c>
      <c r="I259" s="235"/>
      <c r="J259" s="236">
        <f>ROUND(I259*H259,2)</f>
        <v>0</v>
      </c>
      <c r="K259" s="232" t="s">
        <v>152</v>
      </c>
      <c r="L259" s="41"/>
      <c r="M259" s="237" t="s">
        <v>1</v>
      </c>
      <c r="N259" s="238" t="s">
        <v>40</v>
      </c>
      <c r="O259" s="88"/>
      <c r="P259" s="239">
        <f>O259*H259</f>
        <v>0</v>
      </c>
      <c r="Q259" s="239">
        <v>0</v>
      </c>
      <c r="R259" s="239">
        <f>Q259*H259</f>
        <v>0</v>
      </c>
      <c r="S259" s="239">
        <v>0.02</v>
      </c>
      <c r="T259" s="240">
        <f>S259*H259</f>
        <v>0.61072000000000004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1" t="s">
        <v>220</v>
      </c>
      <c r="AT259" s="241" t="s">
        <v>148</v>
      </c>
      <c r="AU259" s="241" t="s">
        <v>85</v>
      </c>
      <c r="AY259" s="14" t="s">
        <v>146</v>
      </c>
      <c r="BE259" s="242">
        <f>IF(N259="základní",J259,0)</f>
        <v>0</v>
      </c>
      <c r="BF259" s="242">
        <f>IF(N259="snížená",J259,0)</f>
        <v>0</v>
      </c>
      <c r="BG259" s="242">
        <f>IF(N259="zákl. přenesená",J259,0)</f>
        <v>0</v>
      </c>
      <c r="BH259" s="242">
        <f>IF(N259="sníž. přenesená",J259,0)</f>
        <v>0</v>
      </c>
      <c r="BI259" s="242">
        <f>IF(N259="nulová",J259,0)</f>
        <v>0</v>
      </c>
      <c r="BJ259" s="14" t="s">
        <v>83</v>
      </c>
      <c r="BK259" s="242">
        <f>ROUND(I259*H259,2)</f>
        <v>0</v>
      </c>
      <c r="BL259" s="14" t="s">
        <v>220</v>
      </c>
      <c r="BM259" s="241" t="s">
        <v>559</v>
      </c>
    </row>
    <row r="260" s="2" customFormat="1" ht="16.5" customHeight="1">
      <c r="A260" s="35"/>
      <c r="B260" s="36"/>
      <c r="C260" s="230" t="s">
        <v>560</v>
      </c>
      <c r="D260" s="230" t="s">
        <v>148</v>
      </c>
      <c r="E260" s="231" t="s">
        <v>561</v>
      </c>
      <c r="F260" s="232" t="s">
        <v>562</v>
      </c>
      <c r="G260" s="233" t="s">
        <v>151</v>
      </c>
      <c r="H260" s="234">
        <v>24.396000000000001</v>
      </c>
      <c r="I260" s="235"/>
      <c r="J260" s="236">
        <f>ROUND(I260*H260,2)</f>
        <v>0</v>
      </c>
      <c r="K260" s="232" t="s">
        <v>152</v>
      </c>
      <c r="L260" s="41"/>
      <c r="M260" s="237" t="s">
        <v>1</v>
      </c>
      <c r="N260" s="238" t="s">
        <v>40</v>
      </c>
      <c r="O260" s="88"/>
      <c r="P260" s="239">
        <f>O260*H260</f>
        <v>0</v>
      </c>
      <c r="Q260" s="239">
        <v>5.5415000000000002E-06</v>
      </c>
      <c r="R260" s="239">
        <f>Q260*H260</f>
        <v>0.00013519043400000001</v>
      </c>
      <c r="S260" s="239">
        <v>0</v>
      </c>
      <c r="T260" s="240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1" t="s">
        <v>220</v>
      </c>
      <c r="AT260" s="241" t="s">
        <v>148</v>
      </c>
      <c r="AU260" s="241" t="s">
        <v>85</v>
      </c>
      <c r="AY260" s="14" t="s">
        <v>146</v>
      </c>
      <c r="BE260" s="242">
        <f>IF(N260="základní",J260,0)</f>
        <v>0</v>
      </c>
      <c r="BF260" s="242">
        <f>IF(N260="snížená",J260,0)</f>
        <v>0</v>
      </c>
      <c r="BG260" s="242">
        <f>IF(N260="zákl. přenesená",J260,0)</f>
        <v>0</v>
      </c>
      <c r="BH260" s="242">
        <f>IF(N260="sníž. přenesená",J260,0)</f>
        <v>0</v>
      </c>
      <c r="BI260" s="242">
        <f>IF(N260="nulová",J260,0)</f>
        <v>0</v>
      </c>
      <c r="BJ260" s="14" t="s">
        <v>83</v>
      </c>
      <c r="BK260" s="242">
        <f>ROUND(I260*H260,2)</f>
        <v>0</v>
      </c>
      <c r="BL260" s="14" t="s">
        <v>220</v>
      </c>
      <c r="BM260" s="241" t="s">
        <v>563</v>
      </c>
    </row>
    <row r="261" s="2" customFormat="1" ht="16.5" customHeight="1">
      <c r="A261" s="35"/>
      <c r="B261" s="36"/>
      <c r="C261" s="247" t="s">
        <v>564</v>
      </c>
      <c r="D261" s="247" t="s">
        <v>187</v>
      </c>
      <c r="E261" s="248" t="s">
        <v>565</v>
      </c>
      <c r="F261" s="249" t="s">
        <v>566</v>
      </c>
      <c r="G261" s="250" t="s">
        <v>151</v>
      </c>
      <c r="H261" s="251">
        <v>24.396000000000001</v>
      </c>
      <c r="I261" s="252"/>
      <c r="J261" s="253">
        <f>ROUND(I261*H261,2)</f>
        <v>0</v>
      </c>
      <c r="K261" s="249" t="s">
        <v>1</v>
      </c>
      <c r="L261" s="254"/>
      <c r="M261" s="255" t="s">
        <v>1</v>
      </c>
      <c r="N261" s="256" t="s">
        <v>40</v>
      </c>
      <c r="O261" s="88"/>
      <c r="P261" s="239">
        <f>O261*H261</f>
        <v>0</v>
      </c>
      <c r="Q261" s="239">
        <v>0.001</v>
      </c>
      <c r="R261" s="239">
        <f>Q261*H261</f>
        <v>0.024396000000000001</v>
      </c>
      <c r="S261" s="239">
        <v>0</v>
      </c>
      <c r="T261" s="240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1" t="s">
        <v>285</v>
      </c>
      <c r="AT261" s="241" t="s">
        <v>187</v>
      </c>
      <c r="AU261" s="241" t="s">
        <v>85</v>
      </c>
      <c r="AY261" s="14" t="s">
        <v>146</v>
      </c>
      <c r="BE261" s="242">
        <f>IF(N261="základní",J261,0)</f>
        <v>0</v>
      </c>
      <c r="BF261" s="242">
        <f>IF(N261="snížená",J261,0)</f>
        <v>0</v>
      </c>
      <c r="BG261" s="242">
        <f>IF(N261="zákl. přenesená",J261,0)</f>
        <v>0</v>
      </c>
      <c r="BH261" s="242">
        <f>IF(N261="sníž. přenesená",J261,0)</f>
        <v>0</v>
      </c>
      <c r="BI261" s="242">
        <f>IF(N261="nulová",J261,0)</f>
        <v>0</v>
      </c>
      <c r="BJ261" s="14" t="s">
        <v>83</v>
      </c>
      <c r="BK261" s="242">
        <f>ROUND(I261*H261,2)</f>
        <v>0</v>
      </c>
      <c r="BL261" s="14" t="s">
        <v>220</v>
      </c>
      <c r="BM261" s="241" t="s">
        <v>567</v>
      </c>
    </row>
    <row r="262" s="2" customFormat="1" ht="16.5" customHeight="1">
      <c r="A262" s="35"/>
      <c r="B262" s="36"/>
      <c r="C262" s="230" t="s">
        <v>568</v>
      </c>
      <c r="D262" s="230" t="s">
        <v>148</v>
      </c>
      <c r="E262" s="231" t="s">
        <v>569</v>
      </c>
      <c r="F262" s="232" t="s">
        <v>570</v>
      </c>
      <c r="G262" s="233" t="s">
        <v>151</v>
      </c>
      <c r="H262" s="234">
        <v>6.1399999999999997</v>
      </c>
      <c r="I262" s="235"/>
      <c r="J262" s="236">
        <f>ROUND(I262*H262,2)</f>
        <v>0</v>
      </c>
      <c r="K262" s="232" t="s">
        <v>152</v>
      </c>
      <c r="L262" s="41"/>
      <c r="M262" s="237" t="s">
        <v>1</v>
      </c>
      <c r="N262" s="238" t="s">
        <v>40</v>
      </c>
      <c r="O262" s="88"/>
      <c r="P262" s="239">
        <f>O262*H262</f>
        <v>0</v>
      </c>
      <c r="Q262" s="239">
        <v>9.3999999999999994E-05</v>
      </c>
      <c r="R262" s="239">
        <f>Q262*H262</f>
        <v>0.00057715999999999996</v>
      </c>
      <c r="S262" s="239">
        <v>0</v>
      </c>
      <c r="T262" s="240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1" t="s">
        <v>220</v>
      </c>
      <c r="AT262" s="241" t="s">
        <v>148</v>
      </c>
      <c r="AU262" s="241" t="s">
        <v>85</v>
      </c>
      <c r="AY262" s="14" t="s">
        <v>146</v>
      </c>
      <c r="BE262" s="242">
        <f>IF(N262="základní",J262,0)</f>
        <v>0</v>
      </c>
      <c r="BF262" s="242">
        <f>IF(N262="snížená",J262,0)</f>
        <v>0</v>
      </c>
      <c r="BG262" s="242">
        <f>IF(N262="zákl. přenesená",J262,0)</f>
        <v>0</v>
      </c>
      <c r="BH262" s="242">
        <f>IF(N262="sníž. přenesená",J262,0)</f>
        <v>0</v>
      </c>
      <c r="BI262" s="242">
        <f>IF(N262="nulová",J262,0)</f>
        <v>0</v>
      </c>
      <c r="BJ262" s="14" t="s">
        <v>83</v>
      </c>
      <c r="BK262" s="242">
        <f>ROUND(I262*H262,2)</f>
        <v>0</v>
      </c>
      <c r="BL262" s="14" t="s">
        <v>220</v>
      </c>
      <c r="BM262" s="241" t="s">
        <v>571</v>
      </c>
    </row>
    <row r="263" s="2" customFormat="1" ht="16.5" customHeight="1">
      <c r="A263" s="35"/>
      <c r="B263" s="36"/>
      <c r="C263" s="247" t="s">
        <v>572</v>
      </c>
      <c r="D263" s="247" t="s">
        <v>187</v>
      </c>
      <c r="E263" s="248" t="s">
        <v>573</v>
      </c>
      <c r="F263" s="249" t="s">
        <v>574</v>
      </c>
      <c r="G263" s="250" t="s">
        <v>151</v>
      </c>
      <c r="H263" s="251">
        <v>6.1399999999999997</v>
      </c>
      <c r="I263" s="252"/>
      <c r="J263" s="253">
        <f>ROUND(I263*H263,2)</f>
        <v>0</v>
      </c>
      <c r="K263" s="249" t="s">
        <v>1</v>
      </c>
      <c r="L263" s="254"/>
      <c r="M263" s="255" t="s">
        <v>1</v>
      </c>
      <c r="N263" s="256" t="s">
        <v>40</v>
      </c>
      <c r="O263" s="88"/>
      <c r="P263" s="239">
        <f>O263*H263</f>
        <v>0</v>
      </c>
      <c r="Q263" s="239">
        <v>0.001</v>
      </c>
      <c r="R263" s="239">
        <f>Q263*H263</f>
        <v>0.0061399999999999996</v>
      </c>
      <c r="S263" s="239">
        <v>0</v>
      </c>
      <c r="T263" s="240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1" t="s">
        <v>285</v>
      </c>
      <c r="AT263" s="241" t="s">
        <v>187</v>
      </c>
      <c r="AU263" s="241" t="s">
        <v>85</v>
      </c>
      <c r="AY263" s="14" t="s">
        <v>146</v>
      </c>
      <c r="BE263" s="242">
        <f>IF(N263="základní",J263,0)</f>
        <v>0</v>
      </c>
      <c r="BF263" s="242">
        <f>IF(N263="snížená",J263,0)</f>
        <v>0</v>
      </c>
      <c r="BG263" s="242">
        <f>IF(N263="zákl. přenesená",J263,0)</f>
        <v>0</v>
      </c>
      <c r="BH263" s="242">
        <f>IF(N263="sníž. přenesená",J263,0)</f>
        <v>0</v>
      </c>
      <c r="BI263" s="242">
        <f>IF(N263="nulová",J263,0)</f>
        <v>0</v>
      </c>
      <c r="BJ263" s="14" t="s">
        <v>83</v>
      </c>
      <c r="BK263" s="242">
        <f>ROUND(I263*H263,2)</f>
        <v>0</v>
      </c>
      <c r="BL263" s="14" t="s">
        <v>220</v>
      </c>
      <c r="BM263" s="241" t="s">
        <v>575</v>
      </c>
    </row>
    <row r="264" s="2" customFormat="1" ht="24.15" customHeight="1">
      <c r="A264" s="35"/>
      <c r="B264" s="36"/>
      <c r="C264" s="230" t="s">
        <v>576</v>
      </c>
      <c r="D264" s="230" t="s">
        <v>148</v>
      </c>
      <c r="E264" s="231" t="s">
        <v>577</v>
      </c>
      <c r="F264" s="232" t="s">
        <v>578</v>
      </c>
      <c r="G264" s="233" t="s">
        <v>176</v>
      </c>
      <c r="H264" s="234">
        <v>0.031</v>
      </c>
      <c r="I264" s="235"/>
      <c r="J264" s="236">
        <f>ROUND(I264*H264,2)</f>
        <v>0</v>
      </c>
      <c r="K264" s="232" t="s">
        <v>152</v>
      </c>
      <c r="L264" s="41"/>
      <c r="M264" s="237" t="s">
        <v>1</v>
      </c>
      <c r="N264" s="238" t="s">
        <v>40</v>
      </c>
      <c r="O264" s="88"/>
      <c r="P264" s="239">
        <f>O264*H264</f>
        <v>0</v>
      </c>
      <c r="Q264" s="239">
        <v>0</v>
      </c>
      <c r="R264" s="239">
        <f>Q264*H264</f>
        <v>0</v>
      </c>
      <c r="S264" s="239">
        <v>0</v>
      </c>
      <c r="T264" s="240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1" t="s">
        <v>220</v>
      </c>
      <c r="AT264" s="241" t="s">
        <v>148</v>
      </c>
      <c r="AU264" s="241" t="s">
        <v>85</v>
      </c>
      <c r="AY264" s="14" t="s">
        <v>146</v>
      </c>
      <c r="BE264" s="242">
        <f>IF(N264="základní",J264,0)</f>
        <v>0</v>
      </c>
      <c r="BF264" s="242">
        <f>IF(N264="snížená",J264,0)</f>
        <v>0</v>
      </c>
      <c r="BG264" s="242">
        <f>IF(N264="zákl. přenesená",J264,0)</f>
        <v>0</v>
      </c>
      <c r="BH264" s="242">
        <f>IF(N264="sníž. přenesená",J264,0)</f>
        <v>0</v>
      </c>
      <c r="BI264" s="242">
        <f>IF(N264="nulová",J264,0)</f>
        <v>0</v>
      </c>
      <c r="BJ264" s="14" t="s">
        <v>83</v>
      </c>
      <c r="BK264" s="242">
        <f>ROUND(I264*H264,2)</f>
        <v>0</v>
      </c>
      <c r="BL264" s="14" t="s">
        <v>220</v>
      </c>
      <c r="BM264" s="241" t="s">
        <v>579</v>
      </c>
    </row>
    <row r="265" s="12" customFormat="1" ht="22.8" customHeight="1">
      <c r="A265" s="12"/>
      <c r="B265" s="214"/>
      <c r="C265" s="215"/>
      <c r="D265" s="216" t="s">
        <v>74</v>
      </c>
      <c r="E265" s="228" t="s">
        <v>580</v>
      </c>
      <c r="F265" s="228" t="s">
        <v>581</v>
      </c>
      <c r="G265" s="215"/>
      <c r="H265" s="215"/>
      <c r="I265" s="218"/>
      <c r="J265" s="229">
        <f>BK265</f>
        <v>0</v>
      </c>
      <c r="K265" s="215"/>
      <c r="L265" s="220"/>
      <c r="M265" s="221"/>
      <c r="N265" s="222"/>
      <c r="O265" s="222"/>
      <c r="P265" s="223">
        <f>SUM(P266:P269)</f>
        <v>0</v>
      </c>
      <c r="Q265" s="222"/>
      <c r="R265" s="223">
        <f>SUM(R266:R269)</f>
        <v>0.021912633600000002</v>
      </c>
      <c r="S265" s="222"/>
      <c r="T265" s="224">
        <f>SUM(T266:T269)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25" t="s">
        <v>85</v>
      </c>
      <c r="AT265" s="226" t="s">
        <v>74</v>
      </c>
      <c r="AU265" s="226" t="s">
        <v>83</v>
      </c>
      <c r="AY265" s="225" t="s">
        <v>146</v>
      </c>
      <c r="BK265" s="227">
        <f>SUM(BK266:BK269)</f>
        <v>0</v>
      </c>
    </row>
    <row r="266" s="2" customFormat="1" ht="16.5" customHeight="1">
      <c r="A266" s="35"/>
      <c r="B266" s="36"/>
      <c r="C266" s="230" t="s">
        <v>582</v>
      </c>
      <c r="D266" s="230" t="s">
        <v>148</v>
      </c>
      <c r="E266" s="231" t="s">
        <v>583</v>
      </c>
      <c r="F266" s="232" t="s">
        <v>584</v>
      </c>
      <c r="G266" s="233" t="s">
        <v>151</v>
      </c>
      <c r="H266" s="234">
        <v>61.072000000000003</v>
      </c>
      <c r="I266" s="235"/>
      <c r="J266" s="236">
        <f>ROUND(I266*H266,2)</f>
        <v>0</v>
      </c>
      <c r="K266" s="232" t="s">
        <v>152</v>
      </c>
      <c r="L266" s="41"/>
      <c r="M266" s="237" t="s">
        <v>1</v>
      </c>
      <c r="N266" s="238" t="s">
        <v>40</v>
      </c>
      <c r="O266" s="88"/>
      <c r="P266" s="239">
        <f>O266*H266</f>
        <v>0</v>
      </c>
      <c r="Q266" s="239">
        <v>6.7000000000000002E-05</v>
      </c>
      <c r="R266" s="239">
        <f>Q266*H266</f>
        <v>0.004091824</v>
      </c>
      <c r="S266" s="239">
        <v>0</v>
      </c>
      <c r="T266" s="240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1" t="s">
        <v>220</v>
      </c>
      <c r="AT266" s="241" t="s">
        <v>148</v>
      </c>
      <c r="AU266" s="241" t="s">
        <v>85</v>
      </c>
      <c r="AY266" s="14" t="s">
        <v>146</v>
      </c>
      <c r="BE266" s="242">
        <f>IF(N266="základní",J266,0)</f>
        <v>0</v>
      </c>
      <c r="BF266" s="242">
        <f>IF(N266="snížená",J266,0)</f>
        <v>0</v>
      </c>
      <c r="BG266" s="242">
        <f>IF(N266="zákl. přenesená",J266,0)</f>
        <v>0</v>
      </c>
      <c r="BH266" s="242">
        <f>IF(N266="sníž. přenesená",J266,0)</f>
        <v>0</v>
      </c>
      <c r="BI266" s="242">
        <f>IF(N266="nulová",J266,0)</f>
        <v>0</v>
      </c>
      <c r="BJ266" s="14" t="s">
        <v>83</v>
      </c>
      <c r="BK266" s="242">
        <f>ROUND(I266*H266,2)</f>
        <v>0</v>
      </c>
      <c r="BL266" s="14" t="s">
        <v>220</v>
      </c>
      <c r="BM266" s="241" t="s">
        <v>585</v>
      </c>
    </row>
    <row r="267" s="2" customFormat="1" ht="16.5" customHeight="1">
      <c r="A267" s="35"/>
      <c r="B267" s="36"/>
      <c r="C267" s="230" t="s">
        <v>586</v>
      </c>
      <c r="D267" s="230" t="s">
        <v>148</v>
      </c>
      <c r="E267" s="231" t="s">
        <v>587</v>
      </c>
      <c r="F267" s="232" t="s">
        <v>588</v>
      </c>
      <c r="G267" s="233" t="s">
        <v>151</v>
      </c>
      <c r="H267" s="234">
        <v>61.072000000000003</v>
      </c>
      <c r="I267" s="235"/>
      <c r="J267" s="236">
        <f>ROUND(I267*H267,2)</f>
        <v>0</v>
      </c>
      <c r="K267" s="232" t="s">
        <v>152</v>
      </c>
      <c r="L267" s="41"/>
      <c r="M267" s="237" t="s">
        <v>1</v>
      </c>
      <c r="N267" s="238" t="s">
        <v>40</v>
      </c>
      <c r="O267" s="88"/>
      <c r="P267" s="239">
        <f>O267*H267</f>
        <v>0</v>
      </c>
      <c r="Q267" s="239">
        <v>0</v>
      </c>
      <c r="R267" s="239">
        <f>Q267*H267</f>
        <v>0</v>
      </c>
      <c r="S267" s="239">
        <v>0</v>
      </c>
      <c r="T267" s="240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1" t="s">
        <v>220</v>
      </c>
      <c r="AT267" s="241" t="s">
        <v>148</v>
      </c>
      <c r="AU267" s="241" t="s">
        <v>85</v>
      </c>
      <c r="AY267" s="14" t="s">
        <v>146</v>
      </c>
      <c r="BE267" s="242">
        <f>IF(N267="základní",J267,0)</f>
        <v>0</v>
      </c>
      <c r="BF267" s="242">
        <f>IF(N267="snížená",J267,0)</f>
        <v>0</v>
      </c>
      <c r="BG267" s="242">
        <f>IF(N267="zákl. přenesená",J267,0)</f>
        <v>0</v>
      </c>
      <c r="BH267" s="242">
        <f>IF(N267="sníž. přenesená",J267,0)</f>
        <v>0</v>
      </c>
      <c r="BI267" s="242">
        <f>IF(N267="nulová",J267,0)</f>
        <v>0</v>
      </c>
      <c r="BJ267" s="14" t="s">
        <v>83</v>
      </c>
      <c r="BK267" s="242">
        <f>ROUND(I267*H267,2)</f>
        <v>0</v>
      </c>
      <c r="BL267" s="14" t="s">
        <v>220</v>
      </c>
      <c r="BM267" s="241" t="s">
        <v>589</v>
      </c>
    </row>
    <row r="268" s="2" customFormat="1" ht="24.15" customHeight="1">
      <c r="A268" s="35"/>
      <c r="B268" s="36"/>
      <c r="C268" s="230" t="s">
        <v>590</v>
      </c>
      <c r="D268" s="230" t="s">
        <v>148</v>
      </c>
      <c r="E268" s="231" t="s">
        <v>591</v>
      </c>
      <c r="F268" s="232" t="s">
        <v>592</v>
      </c>
      <c r="G268" s="233" t="s">
        <v>151</v>
      </c>
      <c r="H268" s="234">
        <v>61.072000000000003</v>
      </c>
      <c r="I268" s="235"/>
      <c r="J268" s="236">
        <f>ROUND(I268*H268,2)</f>
        <v>0</v>
      </c>
      <c r="K268" s="232" t="s">
        <v>152</v>
      </c>
      <c r="L268" s="41"/>
      <c r="M268" s="237" t="s">
        <v>1</v>
      </c>
      <c r="N268" s="238" t="s">
        <v>40</v>
      </c>
      <c r="O268" s="88"/>
      <c r="P268" s="239">
        <f>O268*H268</f>
        <v>0</v>
      </c>
      <c r="Q268" s="239">
        <v>0.00016875000000000001</v>
      </c>
      <c r="R268" s="239">
        <f>Q268*H268</f>
        <v>0.010305900000000002</v>
      </c>
      <c r="S268" s="239">
        <v>0</v>
      </c>
      <c r="T268" s="240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1" t="s">
        <v>220</v>
      </c>
      <c r="AT268" s="241" t="s">
        <v>148</v>
      </c>
      <c r="AU268" s="241" t="s">
        <v>85</v>
      </c>
      <c r="AY268" s="14" t="s">
        <v>146</v>
      </c>
      <c r="BE268" s="242">
        <f>IF(N268="základní",J268,0)</f>
        <v>0</v>
      </c>
      <c r="BF268" s="242">
        <f>IF(N268="snížená",J268,0)</f>
        <v>0</v>
      </c>
      <c r="BG268" s="242">
        <f>IF(N268="zákl. přenesená",J268,0)</f>
        <v>0</v>
      </c>
      <c r="BH268" s="242">
        <f>IF(N268="sníž. přenesená",J268,0)</f>
        <v>0</v>
      </c>
      <c r="BI268" s="242">
        <f>IF(N268="nulová",J268,0)</f>
        <v>0</v>
      </c>
      <c r="BJ268" s="14" t="s">
        <v>83</v>
      </c>
      <c r="BK268" s="242">
        <f>ROUND(I268*H268,2)</f>
        <v>0</v>
      </c>
      <c r="BL268" s="14" t="s">
        <v>220</v>
      </c>
      <c r="BM268" s="241" t="s">
        <v>593</v>
      </c>
    </row>
    <row r="269" s="2" customFormat="1" ht="24.15" customHeight="1">
      <c r="A269" s="35"/>
      <c r="B269" s="36"/>
      <c r="C269" s="230" t="s">
        <v>594</v>
      </c>
      <c r="D269" s="230" t="s">
        <v>148</v>
      </c>
      <c r="E269" s="231" t="s">
        <v>595</v>
      </c>
      <c r="F269" s="232" t="s">
        <v>596</v>
      </c>
      <c r="G269" s="233" t="s">
        <v>151</v>
      </c>
      <c r="H269" s="234">
        <v>61.072000000000003</v>
      </c>
      <c r="I269" s="235"/>
      <c r="J269" s="236">
        <f>ROUND(I269*H269,2)</f>
        <v>0</v>
      </c>
      <c r="K269" s="232" t="s">
        <v>152</v>
      </c>
      <c r="L269" s="41"/>
      <c r="M269" s="237" t="s">
        <v>1</v>
      </c>
      <c r="N269" s="238" t="s">
        <v>40</v>
      </c>
      <c r="O269" s="88"/>
      <c r="P269" s="239">
        <f>O269*H269</f>
        <v>0</v>
      </c>
      <c r="Q269" s="239">
        <v>0.00012305000000000001</v>
      </c>
      <c r="R269" s="239">
        <f>Q269*H269</f>
        <v>0.0075149096000000012</v>
      </c>
      <c r="S269" s="239">
        <v>0</v>
      </c>
      <c r="T269" s="240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1" t="s">
        <v>220</v>
      </c>
      <c r="AT269" s="241" t="s">
        <v>148</v>
      </c>
      <c r="AU269" s="241" t="s">
        <v>85</v>
      </c>
      <c r="AY269" s="14" t="s">
        <v>146</v>
      </c>
      <c r="BE269" s="242">
        <f>IF(N269="základní",J269,0)</f>
        <v>0</v>
      </c>
      <c r="BF269" s="242">
        <f>IF(N269="snížená",J269,0)</f>
        <v>0</v>
      </c>
      <c r="BG269" s="242">
        <f>IF(N269="zákl. přenesená",J269,0)</f>
        <v>0</v>
      </c>
      <c r="BH269" s="242">
        <f>IF(N269="sníž. přenesená",J269,0)</f>
        <v>0</v>
      </c>
      <c r="BI269" s="242">
        <f>IF(N269="nulová",J269,0)</f>
        <v>0</v>
      </c>
      <c r="BJ269" s="14" t="s">
        <v>83</v>
      </c>
      <c r="BK269" s="242">
        <f>ROUND(I269*H269,2)</f>
        <v>0</v>
      </c>
      <c r="BL269" s="14" t="s">
        <v>220</v>
      </c>
      <c r="BM269" s="241" t="s">
        <v>597</v>
      </c>
    </row>
    <row r="270" s="12" customFormat="1" ht="22.8" customHeight="1">
      <c r="A270" s="12"/>
      <c r="B270" s="214"/>
      <c r="C270" s="215"/>
      <c r="D270" s="216" t="s">
        <v>74</v>
      </c>
      <c r="E270" s="228" t="s">
        <v>598</v>
      </c>
      <c r="F270" s="228" t="s">
        <v>599</v>
      </c>
      <c r="G270" s="215"/>
      <c r="H270" s="215"/>
      <c r="I270" s="218"/>
      <c r="J270" s="229">
        <f>BK270</f>
        <v>0</v>
      </c>
      <c r="K270" s="215"/>
      <c r="L270" s="220"/>
      <c r="M270" s="221"/>
      <c r="N270" s="222"/>
      <c r="O270" s="222"/>
      <c r="P270" s="223">
        <f>SUM(P271:P280)</f>
        <v>0</v>
      </c>
      <c r="Q270" s="222"/>
      <c r="R270" s="223">
        <f>SUM(R271:R280)</f>
        <v>0.218850405828</v>
      </c>
      <c r="S270" s="222"/>
      <c r="T270" s="224">
        <f>SUM(T271:T280)</f>
        <v>0.037467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5" t="s">
        <v>85</v>
      </c>
      <c r="AT270" s="226" t="s">
        <v>74</v>
      </c>
      <c r="AU270" s="226" t="s">
        <v>83</v>
      </c>
      <c r="AY270" s="225" t="s">
        <v>146</v>
      </c>
      <c r="BK270" s="227">
        <f>SUM(BK271:BK280)</f>
        <v>0</v>
      </c>
    </row>
    <row r="271" s="2" customFormat="1" ht="24.15" customHeight="1">
      <c r="A271" s="35"/>
      <c r="B271" s="36"/>
      <c r="C271" s="230" t="s">
        <v>600</v>
      </c>
      <c r="D271" s="230" t="s">
        <v>148</v>
      </c>
      <c r="E271" s="231" t="s">
        <v>601</v>
      </c>
      <c r="F271" s="232" t="s">
        <v>602</v>
      </c>
      <c r="G271" s="233" t="s">
        <v>151</v>
      </c>
      <c r="H271" s="234">
        <v>278.5</v>
      </c>
      <c r="I271" s="235"/>
      <c r="J271" s="236">
        <f>ROUND(I271*H271,2)</f>
        <v>0</v>
      </c>
      <c r="K271" s="232" t="s">
        <v>152</v>
      </c>
      <c r="L271" s="41"/>
      <c r="M271" s="237" t="s">
        <v>1</v>
      </c>
      <c r="N271" s="238" t="s">
        <v>40</v>
      </c>
      <c r="O271" s="88"/>
      <c r="P271" s="239">
        <f>O271*H271</f>
        <v>0</v>
      </c>
      <c r="Q271" s="239">
        <v>0</v>
      </c>
      <c r="R271" s="239">
        <f>Q271*H271</f>
        <v>0</v>
      </c>
      <c r="S271" s="239">
        <v>0</v>
      </c>
      <c r="T271" s="240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1" t="s">
        <v>220</v>
      </c>
      <c r="AT271" s="241" t="s">
        <v>148</v>
      </c>
      <c r="AU271" s="241" t="s">
        <v>85</v>
      </c>
      <c r="AY271" s="14" t="s">
        <v>146</v>
      </c>
      <c r="BE271" s="242">
        <f>IF(N271="základní",J271,0)</f>
        <v>0</v>
      </c>
      <c r="BF271" s="242">
        <f>IF(N271="snížená",J271,0)</f>
        <v>0</v>
      </c>
      <c r="BG271" s="242">
        <f>IF(N271="zákl. přenesená",J271,0)</f>
        <v>0</v>
      </c>
      <c r="BH271" s="242">
        <f>IF(N271="sníž. přenesená",J271,0)</f>
        <v>0</v>
      </c>
      <c r="BI271" s="242">
        <f>IF(N271="nulová",J271,0)</f>
        <v>0</v>
      </c>
      <c r="BJ271" s="14" t="s">
        <v>83</v>
      </c>
      <c r="BK271" s="242">
        <f>ROUND(I271*H271,2)</f>
        <v>0</v>
      </c>
      <c r="BL271" s="14" t="s">
        <v>220</v>
      </c>
      <c r="BM271" s="241" t="s">
        <v>603</v>
      </c>
    </row>
    <row r="272" s="2" customFormat="1">
      <c r="A272" s="35"/>
      <c r="B272" s="36"/>
      <c r="C272" s="37"/>
      <c r="D272" s="243" t="s">
        <v>167</v>
      </c>
      <c r="E272" s="37"/>
      <c r="F272" s="244" t="s">
        <v>604</v>
      </c>
      <c r="G272" s="37"/>
      <c r="H272" s="37"/>
      <c r="I272" s="198"/>
      <c r="J272" s="37"/>
      <c r="K272" s="37"/>
      <c r="L272" s="41"/>
      <c r="M272" s="245"/>
      <c r="N272" s="246"/>
      <c r="O272" s="88"/>
      <c r="P272" s="88"/>
      <c r="Q272" s="88"/>
      <c r="R272" s="88"/>
      <c r="S272" s="88"/>
      <c r="T272" s="89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T272" s="14" t="s">
        <v>167</v>
      </c>
      <c r="AU272" s="14" t="s">
        <v>85</v>
      </c>
    </row>
    <row r="273" s="2" customFormat="1" ht="24.15" customHeight="1">
      <c r="A273" s="35"/>
      <c r="B273" s="36"/>
      <c r="C273" s="230" t="s">
        <v>605</v>
      </c>
      <c r="D273" s="230" t="s">
        <v>148</v>
      </c>
      <c r="E273" s="231" t="s">
        <v>606</v>
      </c>
      <c r="F273" s="232" t="s">
        <v>607</v>
      </c>
      <c r="G273" s="233" t="s">
        <v>151</v>
      </c>
      <c r="H273" s="234">
        <v>81.450000000000003</v>
      </c>
      <c r="I273" s="235"/>
      <c r="J273" s="236">
        <f>ROUND(I273*H273,2)</f>
        <v>0</v>
      </c>
      <c r="K273" s="232" t="s">
        <v>152</v>
      </c>
      <c r="L273" s="41"/>
      <c r="M273" s="237" t="s">
        <v>1</v>
      </c>
      <c r="N273" s="238" t="s">
        <v>40</v>
      </c>
      <c r="O273" s="88"/>
      <c r="P273" s="239">
        <f>O273*H273</f>
        <v>0</v>
      </c>
      <c r="Q273" s="239">
        <v>2.08E-06</v>
      </c>
      <c r="R273" s="239">
        <f>Q273*H273</f>
        <v>0.00016941600000000001</v>
      </c>
      <c r="S273" s="239">
        <v>0.00014999999999999999</v>
      </c>
      <c r="T273" s="240">
        <f>S273*H273</f>
        <v>0.012217499999999999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1" t="s">
        <v>220</v>
      </c>
      <c r="AT273" s="241" t="s">
        <v>148</v>
      </c>
      <c r="AU273" s="241" t="s">
        <v>85</v>
      </c>
      <c r="AY273" s="14" t="s">
        <v>146</v>
      </c>
      <c r="BE273" s="242">
        <f>IF(N273="základní",J273,0)</f>
        <v>0</v>
      </c>
      <c r="BF273" s="242">
        <f>IF(N273="snížená",J273,0)</f>
        <v>0</v>
      </c>
      <c r="BG273" s="242">
        <f>IF(N273="zákl. přenesená",J273,0)</f>
        <v>0</v>
      </c>
      <c r="BH273" s="242">
        <f>IF(N273="sníž. přenesená",J273,0)</f>
        <v>0</v>
      </c>
      <c r="BI273" s="242">
        <f>IF(N273="nulová",J273,0)</f>
        <v>0</v>
      </c>
      <c r="BJ273" s="14" t="s">
        <v>83</v>
      </c>
      <c r="BK273" s="242">
        <f>ROUND(I273*H273,2)</f>
        <v>0</v>
      </c>
      <c r="BL273" s="14" t="s">
        <v>220</v>
      </c>
      <c r="BM273" s="241" t="s">
        <v>608</v>
      </c>
    </row>
    <row r="274" s="2" customFormat="1" ht="16.5" customHeight="1">
      <c r="A274" s="35"/>
      <c r="B274" s="36"/>
      <c r="C274" s="230" t="s">
        <v>609</v>
      </c>
      <c r="D274" s="230" t="s">
        <v>148</v>
      </c>
      <c r="E274" s="231" t="s">
        <v>610</v>
      </c>
      <c r="F274" s="232" t="s">
        <v>611</v>
      </c>
      <c r="G274" s="233" t="s">
        <v>151</v>
      </c>
      <c r="H274" s="234">
        <v>81.450000000000003</v>
      </c>
      <c r="I274" s="235"/>
      <c r="J274" s="236">
        <f>ROUND(I274*H274,2)</f>
        <v>0</v>
      </c>
      <c r="K274" s="232" t="s">
        <v>152</v>
      </c>
      <c r="L274" s="41"/>
      <c r="M274" s="237" t="s">
        <v>1</v>
      </c>
      <c r="N274" s="238" t="s">
        <v>40</v>
      </c>
      <c r="O274" s="88"/>
      <c r="P274" s="239">
        <f>O274*H274</f>
        <v>0</v>
      </c>
      <c r="Q274" s="239">
        <v>0.001</v>
      </c>
      <c r="R274" s="239">
        <f>Q274*H274</f>
        <v>0.081450000000000009</v>
      </c>
      <c r="S274" s="239">
        <v>0.00031</v>
      </c>
      <c r="T274" s="240">
        <f>S274*H274</f>
        <v>0.025249500000000001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1" t="s">
        <v>220</v>
      </c>
      <c r="AT274" s="241" t="s">
        <v>148</v>
      </c>
      <c r="AU274" s="241" t="s">
        <v>85</v>
      </c>
      <c r="AY274" s="14" t="s">
        <v>146</v>
      </c>
      <c r="BE274" s="242">
        <f>IF(N274="základní",J274,0)</f>
        <v>0</v>
      </c>
      <c r="BF274" s="242">
        <f>IF(N274="snížená",J274,0)</f>
        <v>0</v>
      </c>
      <c r="BG274" s="242">
        <f>IF(N274="zákl. přenesená",J274,0)</f>
        <v>0</v>
      </c>
      <c r="BH274" s="242">
        <f>IF(N274="sníž. přenesená",J274,0)</f>
        <v>0</v>
      </c>
      <c r="BI274" s="242">
        <f>IF(N274="nulová",J274,0)</f>
        <v>0</v>
      </c>
      <c r="BJ274" s="14" t="s">
        <v>83</v>
      </c>
      <c r="BK274" s="242">
        <f>ROUND(I274*H274,2)</f>
        <v>0</v>
      </c>
      <c r="BL274" s="14" t="s">
        <v>220</v>
      </c>
      <c r="BM274" s="241" t="s">
        <v>612</v>
      </c>
    </row>
    <row r="275" s="2" customFormat="1" ht="24.15" customHeight="1">
      <c r="A275" s="35"/>
      <c r="B275" s="36"/>
      <c r="C275" s="230" t="s">
        <v>613</v>
      </c>
      <c r="D275" s="230" t="s">
        <v>148</v>
      </c>
      <c r="E275" s="231" t="s">
        <v>614</v>
      </c>
      <c r="F275" s="232" t="s">
        <v>615</v>
      </c>
      <c r="G275" s="233" t="s">
        <v>151</v>
      </c>
      <c r="H275" s="234">
        <v>81.450000000000003</v>
      </c>
      <c r="I275" s="235"/>
      <c r="J275" s="236">
        <f>ROUND(I275*H275,2)</f>
        <v>0</v>
      </c>
      <c r="K275" s="232" t="s">
        <v>152</v>
      </c>
      <c r="L275" s="41"/>
      <c r="M275" s="237" t="s">
        <v>1</v>
      </c>
      <c r="N275" s="238" t="s">
        <v>40</v>
      </c>
      <c r="O275" s="88"/>
      <c r="P275" s="239">
        <f>O275*H275</f>
        <v>0</v>
      </c>
      <c r="Q275" s="239">
        <v>0</v>
      </c>
      <c r="R275" s="239">
        <f>Q275*H275</f>
        <v>0</v>
      </c>
      <c r="S275" s="239">
        <v>0</v>
      </c>
      <c r="T275" s="240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1" t="s">
        <v>220</v>
      </c>
      <c r="AT275" s="241" t="s">
        <v>148</v>
      </c>
      <c r="AU275" s="241" t="s">
        <v>85</v>
      </c>
      <c r="AY275" s="14" t="s">
        <v>146</v>
      </c>
      <c r="BE275" s="242">
        <f>IF(N275="základní",J275,0)</f>
        <v>0</v>
      </c>
      <c r="BF275" s="242">
        <f>IF(N275="snížená",J275,0)</f>
        <v>0</v>
      </c>
      <c r="BG275" s="242">
        <f>IF(N275="zákl. přenesená",J275,0)</f>
        <v>0</v>
      </c>
      <c r="BH275" s="242">
        <f>IF(N275="sníž. přenesená",J275,0)</f>
        <v>0</v>
      </c>
      <c r="BI275" s="242">
        <f>IF(N275="nulová",J275,0)</f>
        <v>0</v>
      </c>
      <c r="BJ275" s="14" t="s">
        <v>83</v>
      </c>
      <c r="BK275" s="242">
        <f>ROUND(I275*H275,2)</f>
        <v>0</v>
      </c>
      <c r="BL275" s="14" t="s">
        <v>220</v>
      </c>
      <c r="BM275" s="241" t="s">
        <v>616</v>
      </c>
    </row>
    <row r="276" s="2" customFormat="1" ht="24.15" customHeight="1">
      <c r="A276" s="35"/>
      <c r="B276" s="36"/>
      <c r="C276" s="230" t="s">
        <v>617</v>
      </c>
      <c r="D276" s="230" t="s">
        <v>148</v>
      </c>
      <c r="E276" s="231" t="s">
        <v>618</v>
      </c>
      <c r="F276" s="232" t="s">
        <v>619</v>
      </c>
      <c r="G276" s="233" t="s">
        <v>227</v>
      </c>
      <c r="H276" s="234">
        <v>133.72</v>
      </c>
      <c r="I276" s="235"/>
      <c r="J276" s="236">
        <f>ROUND(I276*H276,2)</f>
        <v>0</v>
      </c>
      <c r="K276" s="232" t="s">
        <v>158</v>
      </c>
      <c r="L276" s="41"/>
      <c r="M276" s="237" t="s">
        <v>1</v>
      </c>
      <c r="N276" s="238" t="s">
        <v>40</v>
      </c>
      <c r="O276" s="88"/>
      <c r="P276" s="239">
        <f>O276*H276</f>
        <v>0</v>
      </c>
      <c r="Q276" s="239">
        <v>1.1559899999999999E-05</v>
      </c>
      <c r="R276" s="239">
        <f>Q276*H276</f>
        <v>0.0015457898279999998</v>
      </c>
      <c r="S276" s="239">
        <v>0</v>
      </c>
      <c r="T276" s="240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1" t="s">
        <v>220</v>
      </c>
      <c r="AT276" s="241" t="s">
        <v>148</v>
      </c>
      <c r="AU276" s="241" t="s">
        <v>85</v>
      </c>
      <c r="AY276" s="14" t="s">
        <v>146</v>
      </c>
      <c r="BE276" s="242">
        <f>IF(N276="základní",J276,0)</f>
        <v>0</v>
      </c>
      <c r="BF276" s="242">
        <f>IF(N276="snížená",J276,0)</f>
        <v>0</v>
      </c>
      <c r="BG276" s="242">
        <f>IF(N276="zákl. přenesená",J276,0)</f>
        <v>0</v>
      </c>
      <c r="BH276" s="242">
        <f>IF(N276="sníž. přenesená",J276,0)</f>
        <v>0</v>
      </c>
      <c r="BI276" s="242">
        <f>IF(N276="nulová",J276,0)</f>
        <v>0</v>
      </c>
      <c r="BJ276" s="14" t="s">
        <v>83</v>
      </c>
      <c r="BK276" s="242">
        <f>ROUND(I276*H276,2)</f>
        <v>0</v>
      </c>
      <c r="BL276" s="14" t="s">
        <v>220</v>
      </c>
      <c r="BM276" s="241" t="s">
        <v>620</v>
      </c>
    </row>
    <row r="277" s="2" customFormat="1" ht="16.5" customHeight="1">
      <c r="A277" s="35"/>
      <c r="B277" s="36"/>
      <c r="C277" s="230" t="s">
        <v>621</v>
      </c>
      <c r="D277" s="230" t="s">
        <v>148</v>
      </c>
      <c r="E277" s="231" t="s">
        <v>622</v>
      </c>
      <c r="F277" s="232" t="s">
        <v>623</v>
      </c>
      <c r="G277" s="233" t="s">
        <v>151</v>
      </c>
      <c r="H277" s="234">
        <v>197.05000000000001</v>
      </c>
      <c r="I277" s="235"/>
      <c r="J277" s="236">
        <f>ROUND(I277*H277,2)</f>
        <v>0</v>
      </c>
      <c r="K277" s="232" t="s">
        <v>158</v>
      </c>
      <c r="L277" s="41"/>
      <c r="M277" s="237" t="s">
        <v>1</v>
      </c>
      <c r="N277" s="238" t="s">
        <v>40</v>
      </c>
      <c r="O277" s="88"/>
      <c r="P277" s="239">
        <f>O277*H277</f>
        <v>0</v>
      </c>
      <c r="Q277" s="239">
        <v>0</v>
      </c>
      <c r="R277" s="239">
        <f>Q277*H277</f>
        <v>0</v>
      </c>
      <c r="S277" s="239">
        <v>0</v>
      </c>
      <c r="T277" s="240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1" t="s">
        <v>220</v>
      </c>
      <c r="AT277" s="241" t="s">
        <v>148</v>
      </c>
      <c r="AU277" s="241" t="s">
        <v>85</v>
      </c>
      <c r="AY277" s="14" t="s">
        <v>146</v>
      </c>
      <c r="BE277" s="242">
        <f>IF(N277="základní",J277,0)</f>
        <v>0</v>
      </c>
      <c r="BF277" s="242">
        <f>IF(N277="snížená",J277,0)</f>
        <v>0</v>
      </c>
      <c r="BG277" s="242">
        <f>IF(N277="zákl. přenesená",J277,0)</f>
        <v>0</v>
      </c>
      <c r="BH277" s="242">
        <f>IF(N277="sníž. přenesená",J277,0)</f>
        <v>0</v>
      </c>
      <c r="BI277" s="242">
        <f>IF(N277="nulová",J277,0)</f>
        <v>0</v>
      </c>
      <c r="BJ277" s="14" t="s">
        <v>83</v>
      </c>
      <c r="BK277" s="242">
        <f>ROUND(I277*H277,2)</f>
        <v>0</v>
      </c>
      <c r="BL277" s="14" t="s">
        <v>220</v>
      </c>
      <c r="BM277" s="241" t="s">
        <v>624</v>
      </c>
    </row>
    <row r="278" s="2" customFormat="1" ht="16.5" customHeight="1">
      <c r="A278" s="35"/>
      <c r="B278" s="36"/>
      <c r="C278" s="247" t="s">
        <v>625</v>
      </c>
      <c r="D278" s="247" t="s">
        <v>187</v>
      </c>
      <c r="E278" s="248" t="s">
        <v>626</v>
      </c>
      <c r="F278" s="249" t="s">
        <v>627</v>
      </c>
      <c r="G278" s="250" t="s">
        <v>151</v>
      </c>
      <c r="H278" s="251">
        <v>206.90299999999999</v>
      </c>
      <c r="I278" s="252"/>
      <c r="J278" s="253">
        <f>ROUND(I278*H278,2)</f>
        <v>0</v>
      </c>
      <c r="K278" s="249" t="s">
        <v>218</v>
      </c>
      <c r="L278" s="254"/>
      <c r="M278" s="255" t="s">
        <v>1</v>
      </c>
      <c r="N278" s="256" t="s">
        <v>40</v>
      </c>
      <c r="O278" s="88"/>
      <c r="P278" s="239">
        <f>O278*H278</f>
        <v>0</v>
      </c>
      <c r="Q278" s="239">
        <v>0</v>
      </c>
      <c r="R278" s="239">
        <f>Q278*H278</f>
        <v>0</v>
      </c>
      <c r="S278" s="239">
        <v>0</v>
      </c>
      <c r="T278" s="240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1" t="s">
        <v>285</v>
      </c>
      <c r="AT278" s="241" t="s">
        <v>187</v>
      </c>
      <c r="AU278" s="241" t="s">
        <v>85</v>
      </c>
      <c r="AY278" s="14" t="s">
        <v>146</v>
      </c>
      <c r="BE278" s="242">
        <f>IF(N278="základní",J278,0)</f>
        <v>0</v>
      </c>
      <c r="BF278" s="242">
        <f>IF(N278="snížená",J278,0)</f>
        <v>0</v>
      </c>
      <c r="BG278" s="242">
        <f>IF(N278="zákl. přenesená",J278,0)</f>
        <v>0</v>
      </c>
      <c r="BH278" s="242">
        <f>IF(N278="sníž. přenesená",J278,0)</f>
        <v>0</v>
      </c>
      <c r="BI278" s="242">
        <f>IF(N278="nulová",J278,0)</f>
        <v>0</v>
      </c>
      <c r="BJ278" s="14" t="s">
        <v>83</v>
      </c>
      <c r="BK278" s="242">
        <f>ROUND(I278*H278,2)</f>
        <v>0</v>
      </c>
      <c r="BL278" s="14" t="s">
        <v>220</v>
      </c>
      <c r="BM278" s="241" t="s">
        <v>628</v>
      </c>
    </row>
    <row r="279" s="2" customFormat="1" ht="24.15" customHeight="1">
      <c r="A279" s="35"/>
      <c r="B279" s="36"/>
      <c r="C279" s="230" t="s">
        <v>629</v>
      </c>
      <c r="D279" s="230" t="s">
        <v>148</v>
      </c>
      <c r="E279" s="231" t="s">
        <v>630</v>
      </c>
      <c r="F279" s="232" t="s">
        <v>631</v>
      </c>
      <c r="G279" s="233" t="s">
        <v>151</v>
      </c>
      <c r="H279" s="234">
        <v>278.5</v>
      </c>
      <c r="I279" s="235"/>
      <c r="J279" s="236">
        <f>ROUND(I279*H279,2)</f>
        <v>0</v>
      </c>
      <c r="K279" s="232" t="s">
        <v>152</v>
      </c>
      <c r="L279" s="41"/>
      <c r="M279" s="237" t="s">
        <v>1</v>
      </c>
      <c r="N279" s="238" t="s">
        <v>40</v>
      </c>
      <c r="O279" s="88"/>
      <c r="P279" s="239">
        <f>O279*H279</f>
        <v>0</v>
      </c>
      <c r="Q279" s="239">
        <v>0.00020120000000000001</v>
      </c>
      <c r="R279" s="239">
        <f>Q279*H279</f>
        <v>0.056034200000000006</v>
      </c>
      <c r="S279" s="239">
        <v>0</v>
      </c>
      <c r="T279" s="240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1" t="s">
        <v>220</v>
      </c>
      <c r="AT279" s="241" t="s">
        <v>148</v>
      </c>
      <c r="AU279" s="241" t="s">
        <v>85</v>
      </c>
      <c r="AY279" s="14" t="s">
        <v>146</v>
      </c>
      <c r="BE279" s="242">
        <f>IF(N279="základní",J279,0)</f>
        <v>0</v>
      </c>
      <c r="BF279" s="242">
        <f>IF(N279="snížená",J279,0)</f>
        <v>0</v>
      </c>
      <c r="BG279" s="242">
        <f>IF(N279="zákl. přenesená",J279,0)</f>
        <v>0</v>
      </c>
      <c r="BH279" s="242">
        <f>IF(N279="sníž. přenesená",J279,0)</f>
        <v>0</v>
      </c>
      <c r="BI279" s="242">
        <f>IF(N279="nulová",J279,0)</f>
        <v>0</v>
      </c>
      <c r="BJ279" s="14" t="s">
        <v>83</v>
      </c>
      <c r="BK279" s="242">
        <f>ROUND(I279*H279,2)</f>
        <v>0</v>
      </c>
      <c r="BL279" s="14" t="s">
        <v>220</v>
      </c>
      <c r="BM279" s="241" t="s">
        <v>632</v>
      </c>
    </row>
    <row r="280" s="2" customFormat="1" ht="24.15" customHeight="1">
      <c r="A280" s="35"/>
      <c r="B280" s="36"/>
      <c r="C280" s="230" t="s">
        <v>633</v>
      </c>
      <c r="D280" s="230" t="s">
        <v>148</v>
      </c>
      <c r="E280" s="231" t="s">
        <v>634</v>
      </c>
      <c r="F280" s="232" t="s">
        <v>635</v>
      </c>
      <c r="G280" s="233" t="s">
        <v>151</v>
      </c>
      <c r="H280" s="234">
        <v>278.5</v>
      </c>
      <c r="I280" s="235"/>
      <c r="J280" s="236">
        <f>ROUND(I280*H280,2)</f>
        <v>0</v>
      </c>
      <c r="K280" s="232" t="s">
        <v>152</v>
      </c>
      <c r="L280" s="41"/>
      <c r="M280" s="257" t="s">
        <v>1</v>
      </c>
      <c r="N280" s="258" t="s">
        <v>40</v>
      </c>
      <c r="O280" s="259"/>
      <c r="P280" s="260">
        <f>O280*H280</f>
        <v>0</v>
      </c>
      <c r="Q280" s="260">
        <v>0.00028600000000000001</v>
      </c>
      <c r="R280" s="260">
        <f>Q280*H280</f>
        <v>0.079651</v>
      </c>
      <c r="S280" s="260">
        <v>0</v>
      </c>
      <c r="T280" s="261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1" t="s">
        <v>220</v>
      </c>
      <c r="AT280" s="241" t="s">
        <v>148</v>
      </c>
      <c r="AU280" s="241" t="s">
        <v>85</v>
      </c>
      <c r="AY280" s="14" t="s">
        <v>146</v>
      </c>
      <c r="BE280" s="242">
        <f>IF(N280="základní",J280,0)</f>
        <v>0</v>
      </c>
      <c r="BF280" s="242">
        <f>IF(N280="snížená",J280,0)</f>
        <v>0</v>
      </c>
      <c r="BG280" s="242">
        <f>IF(N280="zákl. přenesená",J280,0)</f>
        <v>0</v>
      </c>
      <c r="BH280" s="242">
        <f>IF(N280="sníž. přenesená",J280,0)</f>
        <v>0</v>
      </c>
      <c r="BI280" s="242">
        <f>IF(N280="nulová",J280,0)</f>
        <v>0</v>
      </c>
      <c r="BJ280" s="14" t="s">
        <v>83</v>
      </c>
      <c r="BK280" s="242">
        <f>ROUND(I280*H280,2)</f>
        <v>0</v>
      </c>
      <c r="BL280" s="14" t="s">
        <v>220</v>
      </c>
      <c r="BM280" s="241" t="s">
        <v>636</v>
      </c>
    </row>
    <row r="281" s="2" customFormat="1" ht="6.96" customHeight="1">
      <c r="A281" s="35"/>
      <c r="B281" s="63"/>
      <c r="C281" s="64"/>
      <c r="D281" s="64"/>
      <c r="E281" s="64"/>
      <c r="F281" s="64"/>
      <c r="G281" s="64"/>
      <c r="H281" s="64"/>
      <c r="I281" s="64"/>
      <c r="J281" s="64"/>
      <c r="K281" s="64"/>
      <c r="L281" s="41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</row>
  </sheetData>
  <sheetProtection sheet="1" autoFilter="0" formatColumns="0" formatRows="0" objects="1" scenarios="1" spinCount="100000" saltValue="aMynBrC+lJSUTxJPdHsqZGeQ9TWvKjPwgVCbD9b/lZpwN0GcbTmmmTofx8Zo/BRkedEKkmiZu7cYbn1iKiEusw==" hashValue="GauQ5fIiMI/Uc5iGl/jP7QwFzlZ/3yUKkk1LQXRzrchJsU5gzFAcyKsCJsYd6bcup1K4cl2+Z9TrhVmXqA3xcA==" algorithmName="SHA-512" password="CC35"/>
  <autoFilter ref="C143:K280"/>
  <mergeCells count="14">
    <mergeCell ref="E7:H7"/>
    <mergeCell ref="E9:H9"/>
    <mergeCell ref="E18:H18"/>
    <mergeCell ref="E27:H27"/>
    <mergeCell ref="E85:H85"/>
    <mergeCell ref="E87:H87"/>
    <mergeCell ref="D118:F118"/>
    <mergeCell ref="D119:F119"/>
    <mergeCell ref="D120:F120"/>
    <mergeCell ref="D121:F121"/>
    <mergeCell ref="D122:F122"/>
    <mergeCell ref="E134:H134"/>
    <mergeCell ref="E136:H13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Snížení energetické náročnosti objektu č.p. 35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637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21</v>
      </c>
      <c r="G12" s="35"/>
      <c r="H12" s="35"/>
      <c r="I12" s="137" t="s">
        <v>22</v>
      </c>
      <c r="J12" s="141" t="str">
        <f>'Rekapitulace stavby'!AN8</f>
        <v>26. 6. 2023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">
        <v>31</v>
      </c>
      <c r="F21" s="35"/>
      <c r="G21" s="35"/>
      <c r="H21" s="35"/>
      <c r="I21" s="137" t="s">
        <v>27</v>
      </c>
      <c r="J21" s="140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31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140" t="s">
        <v>96</v>
      </c>
      <c r="E30" s="35"/>
      <c r="F30" s="35"/>
      <c r="G30" s="35"/>
      <c r="H30" s="35"/>
      <c r="I30" s="35"/>
      <c r="J30" s="147">
        <f>J96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48" t="s">
        <v>97</v>
      </c>
      <c r="E31" s="35"/>
      <c r="F31" s="35"/>
      <c r="G31" s="35"/>
      <c r="H31" s="35"/>
      <c r="I31" s="35"/>
      <c r="J31" s="147">
        <f>J101</f>
        <v>0</v>
      </c>
      <c r="K31" s="3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49" t="s">
        <v>35</v>
      </c>
      <c r="E32" s="35"/>
      <c r="F32" s="35"/>
      <c r="G32" s="35"/>
      <c r="H32" s="35"/>
      <c r="I32" s="35"/>
      <c r="J32" s="150">
        <f>ROUND(J30 + J31,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46"/>
      <c r="E33" s="146"/>
      <c r="F33" s="146"/>
      <c r="G33" s="146"/>
      <c r="H33" s="146"/>
      <c r="I33" s="146"/>
      <c r="J33" s="146"/>
      <c r="K33" s="146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1" t="s">
        <v>37</v>
      </c>
      <c r="G34" s="35"/>
      <c r="H34" s="35"/>
      <c r="I34" s="151" t="s">
        <v>36</v>
      </c>
      <c r="J34" s="151" t="s">
        <v>38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2" t="s">
        <v>39</v>
      </c>
      <c r="E35" s="137" t="s">
        <v>40</v>
      </c>
      <c r="F35" s="153">
        <f>ROUND((SUM(BE101:BE108) + SUM(BE128:BE137)),  2)</f>
        <v>0</v>
      </c>
      <c r="G35" s="35"/>
      <c r="H35" s="35"/>
      <c r="I35" s="154">
        <v>0.20999999999999999</v>
      </c>
      <c r="J35" s="153">
        <f>ROUND(((SUM(BE101:BE108) + SUM(BE128:BE137))*I35),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37" t="s">
        <v>41</v>
      </c>
      <c r="F36" s="153">
        <f>ROUND((SUM(BF101:BF108) + SUM(BF128:BF137)),  2)</f>
        <v>0</v>
      </c>
      <c r="G36" s="35"/>
      <c r="H36" s="35"/>
      <c r="I36" s="154">
        <v>0.14999999999999999</v>
      </c>
      <c r="J36" s="153">
        <f>ROUND(((SUM(BF101:BF108) + SUM(BF128:BF137))*I36),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42</v>
      </c>
      <c r="F37" s="153">
        <f>ROUND((SUM(BG101:BG108) + SUM(BG128:BG137)),  2)</f>
        <v>0</v>
      </c>
      <c r="G37" s="35"/>
      <c r="H37" s="35"/>
      <c r="I37" s="154">
        <v>0.20999999999999999</v>
      </c>
      <c r="J37" s="153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37" t="s">
        <v>43</v>
      </c>
      <c r="F38" s="153">
        <f>ROUND((SUM(BH101:BH108) + SUM(BH128:BH137)),  2)</f>
        <v>0</v>
      </c>
      <c r="G38" s="35"/>
      <c r="H38" s="35"/>
      <c r="I38" s="154">
        <v>0.14999999999999999</v>
      </c>
      <c r="J38" s="153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37" t="s">
        <v>44</v>
      </c>
      <c r="F39" s="153">
        <f>ROUND((SUM(BI101:BI108) + SUM(BI128:BI137)),  2)</f>
        <v>0</v>
      </c>
      <c r="G39" s="35"/>
      <c r="H39" s="35"/>
      <c r="I39" s="154">
        <v>0</v>
      </c>
      <c r="J39" s="153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55"/>
      <c r="D41" s="156" t="s">
        <v>45</v>
      </c>
      <c r="E41" s="157"/>
      <c r="F41" s="157"/>
      <c r="G41" s="158" t="s">
        <v>46</v>
      </c>
      <c r="H41" s="159" t="s">
        <v>47</v>
      </c>
      <c r="I41" s="157"/>
      <c r="J41" s="160">
        <f>SUM(J32:J39)</f>
        <v>0</v>
      </c>
      <c r="K41" s="161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98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3" t="str">
        <f>E7</f>
        <v>Snížení energetické náročnosti objektu č.p. 35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02 - Architektonicko-stavební část - neuznatelné náklady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p.č.st.42/2</v>
      </c>
      <c r="G89" s="37"/>
      <c r="H89" s="37"/>
      <c r="I89" s="29" t="s">
        <v>22</v>
      </c>
      <c r="J89" s="76" t="str">
        <f>IF(J12="","",J12)</f>
        <v>26. 6. 2023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Malotice, č. p. 35, 28163 Malotice</v>
      </c>
      <c r="G91" s="37"/>
      <c r="H91" s="37"/>
      <c r="I91" s="29" t="s">
        <v>30</v>
      </c>
      <c r="J91" s="33" t="str">
        <f>E21</f>
        <v>KFJ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KFJ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4" t="s">
        <v>99</v>
      </c>
      <c r="D94" s="175"/>
      <c r="E94" s="175"/>
      <c r="F94" s="175"/>
      <c r="G94" s="175"/>
      <c r="H94" s="175"/>
      <c r="I94" s="175"/>
      <c r="J94" s="176" t="s">
        <v>100</v>
      </c>
      <c r="K94" s="175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7" t="s">
        <v>101</v>
      </c>
      <c r="D96" s="37"/>
      <c r="E96" s="37"/>
      <c r="F96" s="37"/>
      <c r="G96" s="37"/>
      <c r="H96" s="37"/>
      <c r="I96" s="37"/>
      <c r="J96" s="107">
        <f>J128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102</v>
      </c>
    </row>
    <row r="97" s="9" customFormat="1" ht="24.96" customHeight="1">
      <c r="A97" s="9"/>
      <c r="B97" s="178"/>
      <c r="C97" s="179"/>
      <c r="D97" s="180" t="s">
        <v>110</v>
      </c>
      <c r="E97" s="181"/>
      <c r="F97" s="181"/>
      <c r="G97" s="181"/>
      <c r="H97" s="181"/>
      <c r="I97" s="181"/>
      <c r="J97" s="182">
        <f>J129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120</v>
      </c>
      <c r="E98" s="187"/>
      <c r="F98" s="187"/>
      <c r="G98" s="187"/>
      <c r="H98" s="187"/>
      <c r="I98" s="187"/>
      <c r="J98" s="188">
        <f>J130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0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0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29.28" customHeight="1">
      <c r="A101" s="35"/>
      <c r="B101" s="36"/>
      <c r="C101" s="177" t="s">
        <v>121</v>
      </c>
      <c r="D101" s="37"/>
      <c r="E101" s="37"/>
      <c r="F101" s="37"/>
      <c r="G101" s="37"/>
      <c r="H101" s="37"/>
      <c r="I101" s="37"/>
      <c r="J101" s="190">
        <f>ROUND(J102 + J103 + J104 + J105 + J106 + J107,2)</f>
        <v>0</v>
      </c>
      <c r="K101" s="37"/>
      <c r="L101" s="60"/>
      <c r="N101" s="191" t="s">
        <v>39</v>
      </c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18" customHeight="1">
      <c r="A102" s="35"/>
      <c r="B102" s="36"/>
      <c r="C102" s="37"/>
      <c r="D102" s="192" t="s">
        <v>122</v>
      </c>
      <c r="E102" s="193"/>
      <c r="F102" s="193"/>
      <c r="G102" s="37"/>
      <c r="H102" s="37"/>
      <c r="I102" s="37"/>
      <c r="J102" s="194">
        <v>0</v>
      </c>
      <c r="K102" s="37"/>
      <c r="L102" s="195"/>
      <c r="M102" s="196"/>
      <c r="N102" s="197" t="s">
        <v>40</v>
      </c>
      <c r="O102" s="196"/>
      <c r="P102" s="196"/>
      <c r="Q102" s="196"/>
      <c r="R102" s="196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6"/>
      <c r="AT102" s="196"/>
      <c r="AU102" s="196"/>
      <c r="AV102" s="196"/>
      <c r="AW102" s="196"/>
      <c r="AX102" s="196"/>
      <c r="AY102" s="199" t="s">
        <v>123</v>
      </c>
      <c r="AZ102" s="196"/>
      <c r="BA102" s="196"/>
      <c r="BB102" s="196"/>
      <c r="BC102" s="196"/>
      <c r="BD102" s="196"/>
      <c r="BE102" s="200">
        <f>IF(N102="základní",J102,0)</f>
        <v>0</v>
      </c>
      <c r="BF102" s="200">
        <f>IF(N102="snížená",J102,0)</f>
        <v>0</v>
      </c>
      <c r="BG102" s="200">
        <f>IF(N102="zákl. přenesená",J102,0)</f>
        <v>0</v>
      </c>
      <c r="BH102" s="200">
        <f>IF(N102="sníž. přenesená",J102,0)</f>
        <v>0</v>
      </c>
      <c r="BI102" s="200">
        <f>IF(N102="nulová",J102,0)</f>
        <v>0</v>
      </c>
      <c r="BJ102" s="199" t="s">
        <v>83</v>
      </c>
      <c r="BK102" s="196"/>
      <c r="BL102" s="196"/>
      <c r="BM102" s="196"/>
    </row>
    <row r="103" s="2" customFormat="1" ht="18" customHeight="1">
      <c r="A103" s="35"/>
      <c r="B103" s="36"/>
      <c r="C103" s="37"/>
      <c r="D103" s="192" t="s">
        <v>124</v>
      </c>
      <c r="E103" s="193"/>
      <c r="F103" s="193"/>
      <c r="G103" s="37"/>
      <c r="H103" s="37"/>
      <c r="I103" s="37"/>
      <c r="J103" s="194">
        <v>0</v>
      </c>
      <c r="K103" s="37"/>
      <c r="L103" s="195"/>
      <c r="M103" s="196"/>
      <c r="N103" s="197" t="s">
        <v>40</v>
      </c>
      <c r="O103" s="196"/>
      <c r="P103" s="196"/>
      <c r="Q103" s="196"/>
      <c r="R103" s="196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9" t="s">
        <v>123</v>
      </c>
      <c r="AZ103" s="196"/>
      <c r="BA103" s="196"/>
      <c r="BB103" s="196"/>
      <c r="BC103" s="196"/>
      <c r="BD103" s="196"/>
      <c r="BE103" s="200">
        <f>IF(N103="základní",J103,0)</f>
        <v>0</v>
      </c>
      <c r="BF103" s="200">
        <f>IF(N103="snížená",J103,0)</f>
        <v>0</v>
      </c>
      <c r="BG103" s="200">
        <f>IF(N103="zákl. přenesená",J103,0)</f>
        <v>0</v>
      </c>
      <c r="BH103" s="200">
        <f>IF(N103="sníž. přenesená",J103,0)</f>
        <v>0</v>
      </c>
      <c r="BI103" s="200">
        <f>IF(N103="nulová",J103,0)</f>
        <v>0</v>
      </c>
      <c r="BJ103" s="199" t="s">
        <v>83</v>
      </c>
      <c r="BK103" s="196"/>
      <c r="BL103" s="196"/>
      <c r="BM103" s="196"/>
    </row>
    <row r="104" s="2" customFormat="1" ht="18" customHeight="1">
      <c r="A104" s="35"/>
      <c r="B104" s="36"/>
      <c r="C104" s="37"/>
      <c r="D104" s="192" t="s">
        <v>125</v>
      </c>
      <c r="E104" s="193"/>
      <c r="F104" s="193"/>
      <c r="G104" s="37"/>
      <c r="H104" s="37"/>
      <c r="I104" s="37"/>
      <c r="J104" s="194">
        <v>0</v>
      </c>
      <c r="K104" s="37"/>
      <c r="L104" s="195"/>
      <c r="M104" s="196"/>
      <c r="N104" s="197" t="s">
        <v>40</v>
      </c>
      <c r="O104" s="196"/>
      <c r="P104" s="196"/>
      <c r="Q104" s="196"/>
      <c r="R104" s="196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6"/>
      <c r="AX104" s="196"/>
      <c r="AY104" s="199" t="s">
        <v>123</v>
      </c>
      <c r="AZ104" s="196"/>
      <c r="BA104" s="196"/>
      <c r="BB104" s="196"/>
      <c r="BC104" s="196"/>
      <c r="BD104" s="196"/>
      <c r="BE104" s="200">
        <f>IF(N104="základní",J104,0)</f>
        <v>0</v>
      </c>
      <c r="BF104" s="200">
        <f>IF(N104="snížená",J104,0)</f>
        <v>0</v>
      </c>
      <c r="BG104" s="200">
        <f>IF(N104="zákl. přenesená",J104,0)</f>
        <v>0</v>
      </c>
      <c r="BH104" s="200">
        <f>IF(N104="sníž. přenesená",J104,0)</f>
        <v>0</v>
      </c>
      <c r="BI104" s="200">
        <f>IF(N104="nulová",J104,0)</f>
        <v>0</v>
      </c>
      <c r="BJ104" s="199" t="s">
        <v>83</v>
      </c>
      <c r="BK104" s="196"/>
      <c r="BL104" s="196"/>
      <c r="BM104" s="196"/>
    </row>
    <row r="105" s="2" customFormat="1" ht="18" customHeight="1">
      <c r="A105" s="35"/>
      <c r="B105" s="36"/>
      <c r="C105" s="37"/>
      <c r="D105" s="192" t="s">
        <v>126</v>
      </c>
      <c r="E105" s="193"/>
      <c r="F105" s="193"/>
      <c r="G105" s="37"/>
      <c r="H105" s="37"/>
      <c r="I105" s="37"/>
      <c r="J105" s="194">
        <v>0</v>
      </c>
      <c r="K105" s="37"/>
      <c r="L105" s="195"/>
      <c r="M105" s="196"/>
      <c r="N105" s="197" t="s">
        <v>40</v>
      </c>
      <c r="O105" s="196"/>
      <c r="P105" s="196"/>
      <c r="Q105" s="196"/>
      <c r="R105" s="196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9" t="s">
        <v>123</v>
      </c>
      <c r="AZ105" s="196"/>
      <c r="BA105" s="196"/>
      <c r="BB105" s="196"/>
      <c r="BC105" s="196"/>
      <c r="BD105" s="196"/>
      <c r="BE105" s="200">
        <f>IF(N105="základní",J105,0)</f>
        <v>0</v>
      </c>
      <c r="BF105" s="200">
        <f>IF(N105="snížená",J105,0)</f>
        <v>0</v>
      </c>
      <c r="BG105" s="200">
        <f>IF(N105="zákl. přenesená",J105,0)</f>
        <v>0</v>
      </c>
      <c r="BH105" s="200">
        <f>IF(N105="sníž. přenesená",J105,0)</f>
        <v>0</v>
      </c>
      <c r="BI105" s="200">
        <f>IF(N105="nulová",J105,0)</f>
        <v>0</v>
      </c>
      <c r="BJ105" s="199" t="s">
        <v>83</v>
      </c>
      <c r="BK105" s="196"/>
      <c r="BL105" s="196"/>
      <c r="BM105" s="196"/>
    </row>
    <row r="106" s="2" customFormat="1" ht="18" customHeight="1">
      <c r="A106" s="35"/>
      <c r="B106" s="36"/>
      <c r="C106" s="37"/>
      <c r="D106" s="192" t="s">
        <v>127</v>
      </c>
      <c r="E106" s="193"/>
      <c r="F106" s="193"/>
      <c r="G106" s="37"/>
      <c r="H106" s="37"/>
      <c r="I106" s="37"/>
      <c r="J106" s="194">
        <v>0</v>
      </c>
      <c r="K106" s="37"/>
      <c r="L106" s="195"/>
      <c r="M106" s="196"/>
      <c r="N106" s="197" t="s">
        <v>40</v>
      </c>
      <c r="O106" s="196"/>
      <c r="P106" s="196"/>
      <c r="Q106" s="196"/>
      <c r="R106" s="196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9" t="s">
        <v>123</v>
      </c>
      <c r="AZ106" s="196"/>
      <c r="BA106" s="196"/>
      <c r="BB106" s="196"/>
      <c r="BC106" s="196"/>
      <c r="BD106" s="196"/>
      <c r="BE106" s="200">
        <f>IF(N106="základní",J106,0)</f>
        <v>0</v>
      </c>
      <c r="BF106" s="200">
        <f>IF(N106="snížená",J106,0)</f>
        <v>0</v>
      </c>
      <c r="BG106" s="200">
        <f>IF(N106="zákl. přenesená",J106,0)</f>
        <v>0</v>
      </c>
      <c r="BH106" s="200">
        <f>IF(N106="sníž. přenesená",J106,0)</f>
        <v>0</v>
      </c>
      <c r="BI106" s="200">
        <f>IF(N106="nulová",J106,0)</f>
        <v>0</v>
      </c>
      <c r="BJ106" s="199" t="s">
        <v>83</v>
      </c>
      <c r="BK106" s="196"/>
      <c r="BL106" s="196"/>
      <c r="BM106" s="196"/>
    </row>
    <row r="107" s="2" customFormat="1" ht="18" customHeight="1">
      <c r="A107" s="35"/>
      <c r="B107" s="36"/>
      <c r="C107" s="37"/>
      <c r="D107" s="193" t="s">
        <v>128</v>
      </c>
      <c r="E107" s="37"/>
      <c r="F107" s="37"/>
      <c r="G107" s="37"/>
      <c r="H107" s="37"/>
      <c r="I107" s="37"/>
      <c r="J107" s="194">
        <f>ROUND(J30*T107,2)</f>
        <v>0</v>
      </c>
      <c r="K107" s="37"/>
      <c r="L107" s="195"/>
      <c r="M107" s="196"/>
      <c r="N107" s="197" t="s">
        <v>40</v>
      </c>
      <c r="O107" s="196"/>
      <c r="P107" s="196"/>
      <c r="Q107" s="196"/>
      <c r="R107" s="196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9" t="s">
        <v>129</v>
      </c>
      <c r="AZ107" s="196"/>
      <c r="BA107" s="196"/>
      <c r="BB107" s="196"/>
      <c r="BC107" s="196"/>
      <c r="BD107" s="196"/>
      <c r="BE107" s="200">
        <f>IF(N107="základní",J107,0)</f>
        <v>0</v>
      </c>
      <c r="BF107" s="200">
        <f>IF(N107="snížená",J107,0)</f>
        <v>0</v>
      </c>
      <c r="BG107" s="200">
        <f>IF(N107="zákl. přenesená",J107,0)</f>
        <v>0</v>
      </c>
      <c r="BH107" s="200">
        <f>IF(N107="sníž. přenesená",J107,0)</f>
        <v>0</v>
      </c>
      <c r="BI107" s="200">
        <f>IF(N107="nulová",J107,0)</f>
        <v>0</v>
      </c>
      <c r="BJ107" s="199" t="s">
        <v>83</v>
      </c>
      <c r="BK107" s="196"/>
      <c r="BL107" s="196"/>
      <c r="BM107" s="196"/>
    </row>
    <row r="108" s="2" customForma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9.28" customHeight="1">
      <c r="A109" s="35"/>
      <c r="B109" s="36"/>
      <c r="C109" s="201" t="s">
        <v>130</v>
      </c>
      <c r="D109" s="175"/>
      <c r="E109" s="175"/>
      <c r="F109" s="175"/>
      <c r="G109" s="175"/>
      <c r="H109" s="175"/>
      <c r="I109" s="175"/>
      <c r="J109" s="202">
        <f>ROUND(J96+J101,2)</f>
        <v>0</v>
      </c>
      <c r="K109" s="175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131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16</v>
      </c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173" t="str">
        <f>E7</f>
        <v>Snížení energetické náročnosti objektu č.p. 35</v>
      </c>
      <c r="F118" s="29"/>
      <c r="G118" s="29"/>
      <c r="H118" s="29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93</v>
      </c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3" t="str">
        <f>E9</f>
        <v>02 - Architektonicko-stavební část - neuznatelné náklady</v>
      </c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20</v>
      </c>
      <c r="D122" s="37"/>
      <c r="E122" s="37"/>
      <c r="F122" s="24" t="str">
        <f>F12</f>
        <v>p.č.st.42/2</v>
      </c>
      <c r="G122" s="37"/>
      <c r="H122" s="37"/>
      <c r="I122" s="29" t="s">
        <v>22</v>
      </c>
      <c r="J122" s="76" t="str">
        <f>IF(J12="","",J12)</f>
        <v>26. 6. 2023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24</v>
      </c>
      <c r="D124" s="37"/>
      <c r="E124" s="37"/>
      <c r="F124" s="24" t="str">
        <f>E15</f>
        <v>Obec Malotice, č. p. 35, 28163 Malotice</v>
      </c>
      <c r="G124" s="37"/>
      <c r="H124" s="37"/>
      <c r="I124" s="29" t="s">
        <v>30</v>
      </c>
      <c r="J124" s="33" t="str">
        <f>E21</f>
        <v>KFJ s.r.o.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28</v>
      </c>
      <c r="D125" s="37"/>
      <c r="E125" s="37"/>
      <c r="F125" s="24" t="str">
        <f>IF(E18="","",E18)</f>
        <v>Vyplň údaj</v>
      </c>
      <c r="G125" s="37"/>
      <c r="H125" s="37"/>
      <c r="I125" s="29" t="s">
        <v>33</v>
      </c>
      <c r="J125" s="33" t="str">
        <f>E24</f>
        <v>KFJ s.r.o.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3"/>
      <c r="B127" s="204"/>
      <c r="C127" s="205" t="s">
        <v>132</v>
      </c>
      <c r="D127" s="206" t="s">
        <v>60</v>
      </c>
      <c r="E127" s="206" t="s">
        <v>56</v>
      </c>
      <c r="F127" s="206" t="s">
        <v>57</v>
      </c>
      <c r="G127" s="206" t="s">
        <v>133</v>
      </c>
      <c r="H127" s="206" t="s">
        <v>134</v>
      </c>
      <c r="I127" s="206" t="s">
        <v>135</v>
      </c>
      <c r="J127" s="206" t="s">
        <v>100</v>
      </c>
      <c r="K127" s="207" t="s">
        <v>136</v>
      </c>
      <c r="L127" s="208"/>
      <c r="M127" s="97" t="s">
        <v>1</v>
      </c>
      <c r="N127" s="98" t="s">
        <v>39</v>
      </c>
      <c r="O127" s="98" t="s">
        <v>137</v>
      </c>
      <c r="P127" s="98" t="s">
        <v>138</v>
      </c>
      <c r="Q127" s="98" t="s">
        <v>139</v>
      </c>
      <c r="R127" s="98" t="s">
        <v>140</v>
      </c>
      <c r="S127" s="98" t="s">
        <v>141</v>
      </c>
      <c r="T127" s="99" t="s">
        <v>142</v>
      </c>
      <c r="U127" s="203"/>
      <c r="V127" s="203"/>
      <c r="W127" s="203"/>
      <c r="X127" s="203"/>
      <c r="Y127" s="203"/>
      <c r="Z127" s="203"/>
      <c r="AA127" s="203"/>
      <c r="AB127" s="203"/>
      <c r="AC127" s="203"/>
      <c r="AD127" s="203"/>
      <c r="AE127" s="203"/>
    </row>
    <row r="128" s="2" customFormat="1" ht="22.8" customHeight="1">
      <c r="A128" s="35"/>
      <c r="B128" s="36"/>
      <c r="C128" s="104" t="s">
        <v>143</v>
      </c>
      <c r="D128" s="37"/>
      <c r="E128" s="37"/>
      <c r="F128" s="37"/>
      <c r="G128" s="37"/>
      <c r="H128" s="37"/>
      <c r="I128" s="37"/>
      <c r="J128" s="209">
        <f>BK128</f>
        <v>0</v>
      </c>
      <c r="K128" s="37"/>
      <c r="L128" s="41"/>
      <c r="M128" s="100"/>
      <c r="N128" s="210"/>
      <c r="O128" s="101"/>
      <c r="P128" s="211">
        <f>P129</f>
        <v>0</v>
      </c>
      <c r="Q128" s="101"/>
      <c r="R128" s="211">
        <f>R129</f>
        <v>1.42082673408</v>
      </c>
      <c r="S128" s="101"/>
      <c r="T128" s="212">
        <f>T129</f>
        <v>0.43885655999999995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102</v>
      </c>
      <c r="BK128" s="213">
        <f>BK129</f>
        <v>0</v>
      </c>
    </row>
    <row r="129" s="12" customFormat="1" ht="25.92" customHeight="1">
      <c r="A129" s="12"/>
      <c r="B129" s="214"/>
      <c r="C129" s="215"/>
      <c r="D129" s="216" t="s">
        <v>74</v>
      </c>
      <c r="E129" s="217" t="s">
        <v>425</v>
      </c>
      <c r="F129" s="217" t="s">
        <v>426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</f>
        <v>0</v>
      </c>
      <c r="Q129" s="222"/>
      <c r="R129" s="223">
        <f>R130</f>
        <v>1.42082673408</v>
      </c>
      <c r="S129" s="222"/>
      <c r="T129" s="224">
        <f>T130</f>
        <v>0.43885655999999995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85</v>
      </c>
      <c r="AT129" s="226" t="s">
        <v>74</v>
      </c>
      <c r="AU129" s="226" t="s">
        <v>75</v>
      </c>
      <c r="AY129" s="225" t="s">
        <v>146</v>
      </c>
      <c r="BK129" s="227">
        <f>BK130</f>
        <v>0</v>
      </c>
    </row>
    <row r="130" s="12" customFormat="1" ht="22.8" customHeight="1">
      <c r="A130" s="12"/>
      <c r="B130" s="214"/>
      <c r="C130" s="215"/>
      <c r="D130" s="216" t="s">
        <v>74</v>
      </c>
      <c r="E130" s="228" t="s">
        <v>598</v>
      </c>
      <c r="F130" s="228" t="s">
        <v>599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SUM(P131:P137)</f>
        <v>0</v>
      </c>
      <c r="Q130" s="222"/>
      <c r="R130" s="223">
        <f>SUM(R131:R137)</f>
        <v>1.42082673408</v>
      </c>
      <c r="S130" s="222"/>
      <c r="T130" s="224">
        <f>SUM(T131:T137)</f>
        <v>0.43885655999999995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85</v>
      </c>
      <c r="AT130" s="226" t="s">
        <v>74</v>
      </c>
      <c r="AU130" s="226" t="s">
        <v>83</v>
      </c>
      <c r="AY130" s="225" t="s">
        <v>146</v>
      </c>
      <c r="BK130" s="227">
        <f>SUM(BK131:BK137)</f>
        <v>0</v>
      </c>
    </row>
    <row r="131" s="2" customFormat="1" ht="24.15" customHeight="1">
      <c r="A131" s="35"/>
      <c r="B131" s="36"/>
      <c r="C131" s="230" t="s">
        <v>83</v>
      </c>
      <c r="D131" s="230" t="s">
        <v>148</v>
      </c>
      <c r="E131" s="231" t="s">
        <v>601</v>
      </c>
      <c r="F131" s="232" t="s">
        <v>602</v>
      </c>
      <c r="G131" s="233" t="s">
        <v>151</v>
      </c>
      <c r="H131" s="234">
        <v>954.03599999999994</v>
      </c>
      <c r="I131" s="235"/>
      <c r="J131" s="236">
        <f>ROUND(I131*H131,2)</f>
        <v>0</v>
      </c>
      <c r="K131" s="232" t="s">
        <v>152</v>
      </c>
      <c r="L131" s="41"/>
      <c r="M131" s="237" t="s">
        <v>1</v>
      </c>
      <c r="N131" s="238" t="s">
        <v>40</v>
      </c>
      <c r="O131" s="88"/>
      <c r="P131" s="239">
        <f>O131*H131</f>
        <v>0</v>
      </c>
      <c r="Q131" s="239">
        <v>0</v>
      </c>
      <c r="R131" s="239">
        <f>Q131*H131</f>
        <v>0</v>
      </c>
      <c r="S131" s="239">
        <v>0</v>
      </c>
      <c r="T131" s="240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1" t="s">
        <v>220</v>
      </c>
      <c r="AT131" s="241" t="s">
        <v>148</v>
      </c>
      <c r="AU131" s="241" t="s">
        <v>85</v>
      </c>
      <c r="AY131" s="14" t="s">
        <v>146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4" t="s">
        <v>83</v>
      </c>
      <c r="BK131" s="242">
        <f>ROUND(I131*H131,2)</f>
        <v>0</v>
      </c>
      <c r="BL131" s="14" t="s">
        <v>220</v>
      </c>
      <c r="BM131" s="241" t="s">
        <v>638</v>
      </c>
    </row>
    <row r="132" s="2" customFormat="1">
      <c r="A132" s="35"/>
      <c r="B132" s="36"/>
      <c r="C132" s="37"/>
      <c r="D132" s="243" t="s">
        <v>167</v>
      </c>
      <c r="E132" s="37"/>
      <c r="F132" s="244" t="s">
        <v>604</v>
      </c>
      <c r="G132" s="37"/>
      <c r="H132" s="37"/>
      <c r="I132" s="198"/>
      <c r="J132" s="37"/>
      <c r="K132" s="37"/>
      <c r="L132" s="41"/>
      <c r="M132" s="245"/>
      <c r="N132" s="246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167</v>
      </c>
      <c r="AU132" s="14" t="s">
        <v>85</v>
      </c>
    </row>
    <row r="133" s="2" customFormat="1" ht="24.15" customHeight="1">
      <c r="A133" s="35"/>
      <c r="B133" s="36"/>
      <c r="C133" s="230" t="s">
        <v>85</v>
      </c>
      <c r="D133" s="230" t="s">
        <v>148</v>
      </c>
      <c r="E133" s="231" t="s">
        <v>606</v>
      </c>
      <c r="F133" s="232" t="s">
        <v>607</v>
      </c>
      <c r="G133" s="233" t="s">
        <v>151</v>
      </c>
      <c r="H133" s="234">
        <v>954.03599999999994</v>
      </c>
      <c r="I133" s="235"/>
      <c r="J133" s="236">
        <f>ROUND(I133*H133,2)</f>
        <v>0</v>
      </c>
      <c r="K133" s="232" t="s">
        <v>152</v>
      </c>
      <c r="L133" s="41"/>
      <c r="M133" s="237" t="s">
        <v>1</v>
      </c>
      <c r="N133" s="238" t="s">
        <v>40</v>
      </c>
      <c r="O133" s="88"/>
      <c r="P133" s="239">
        <f>O133*H133</f>
        <v>0</v>
      </c>
      <c r="Q133" s="239">
        <v>2.08E-06</v>
      </c>
      <c r="R133" s="239">
        <f>Q133*H133</f>
        <v>0.00198439488</v>
      </c>
      <c r="S133" s="239">
        <v>0.00014999999999999999</v>
      </c>
      <c r="T133" s="240">
        <f>S133*H133</f>
        <v>0.14310539999999997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1" t="s">
        <v>220</v>
      </c>
      <c r="AT133" s="241" t="s">
        <v>148</v>
      </c>
      <c r="AU133" s="241" t="s">
        <v>85</v>
      </c>
      <c r="AY133" s="14" t="s">
        <v>146</v>
      </c>
      <c r="BE133" s="242">
        <f>IF(N133="základní",J133,0)</f>
        <v>0</v>
      </c>
      <c r="BF133" s="242">
        <f>IF(N133="snížená",J133,0)</f>
        <v>0</v>
      </c>
      <c r="BG133" s="242">
        <f>IF(N133="zákl. přenesená",J133,0)</f>
        <v>0</v>
      </c>
      <c r="BH133" s="242">
        <f>IF(N133="sníž. přenesená",J133,0)</f>
        <v>0</v>
      </c>
      <c r="BI133" s="242">
        <f>IF(N133="nulová",J133,0)</f>
        <v>0</v>
      </c>
      <c r="BJ133" s="14" t="s">
        <v>83</v>
      </c>
      <c r="BK133" s="242">
        <f>ROUND(I133*H133,2)</f>
        <v>0</v>
      </c>
      <c r="BL133" s="14" t="s">
        <v>220</v>
      </c>
      <c r="BM133" s="241" t="s">
        <v>639</v>
      </c>
    </row>
    <row r="134" s="2" customFormat="1" ht="16.5" customHeight="1">
      <c r="A134" s="35"/>
      <c r="B134" s="36"/>
      <c r="C134" s="230" t="s">
        <v>160</v>
      </c>
      <c r="D134" s="230" t="s">
        <v>148</v>
      </c>
      <c r="E134" s="231" t="s">
        <v>610</v>
      </c>
      <c r="F134" s="232" t="s">
        <v>611</v>
      </c>
      <c r="G134" s="233" t="s">
        <v>151</v>
      </c>
      <c r="H134" s="234">
        <v>954.03599999999994</v>
      </c>
      <c r="I134" s="235"/>
      <c r="J134" s="236">
        <f>ROUND(I134*H134,2)</f>
        <v>0</v>
      </c>
      <c r="K134" s="232" t="s">
        <v>152</v>
      </c>
      <c r="L134" s="41"/>
      <c r="M134" s="237" t="s">
        <v>1</v>
      </c>
      <c r="N134" s="238" t="s">
        <v>40</v>
      </c>
      <c r="O134" s="88"/>
      <c r="P134" s="239">
        <f>O134*H134</f>
        <v>0</v>
      </c>
      <c r="Q134" s="239">
        <v>0.001</v>
      </c>
      <c r="R134" s="239">
        <f>Q134*H134</f>
        <v>0.954036</v>
      </c>
      <c r="S134" s="239">
        <v>0.00031</v>
      </c>
      <c r="T134" s="240">
        <f>S134*H134</f>
        <v>0.29575115999999996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1" t="s">
        <v>220</v>
      </c>
      <c r="AT134" s="241" t="s">
        <v>148</v>
      </c>
      <c r="AU134" s="241" t="s">
        <v>85</v>
      </c>
      <c r="AY134" s="14" t="s">
        <v>146</v>
      </c>
      <c r="BE134" s="242">
        <f>IF(N134="základní",J134,0)</f>
        <v>0</v>
      </c>
      <c r="BF134" s="242">
        <f>IF(N134="snížená",J134,0)</f>
        <v>0</v>
      </c>
      <c r="BG134" s="242">
        <f>IF(N134="zákl. přenesená",J134,0)</f>
        <v>0</v>
      </c>
      <c r="BH134" s="242">
        <f>IF(N134="sníž. přenesená",J134,0)</f>
        <v>0</v>
      </c>
      <c r="BI134" s="242">
        <f>IF(N134="nulová",J134,0)</f>
        <v>0</v>
      </c>
      <c r="BJ134" s="14" t="s">
        <v>83</v>
      </c>
      <c r="BK134" s="242">
        <f>ROUND(I134*H134,2)</f>
        <v>0</v>
      </c>
      <c r="BL134" s="14" t="s">
        <v>220</v>
      </c>
      <c r="BM134" s="241" t="s">
        <v>640</v>
      </c>
    </row>
    <row r="135" s="2" customFormat="1" ht="24.15" customHeight="1">
      <c r="A135" s="35"/>
      <c r="B135" s="36"/>
      <c r="C135" s="230" t="s">
        <v>153</v>
      </c>
      <c r="D135" s="230" t="s">
        <v>148</v>
      </c>
      <c r="E135" s="231" t="s">
        <v>614</v>
      </c>
      <c r="F135" s="232" t="s">
        <v>615</v>
      </c>
      <c r="G135" s="233" t="s">
        <v>151</v>
      </c>
      <c r="H135" s="234">
        <v>954.03599999999994</v>
      </c>
      <c r="I135" s="235"/>
      <c r="J135" s="236">
        <f>ROUND(I135*H135,2)</f>
        <v>0</v>
      </c>
      <c r="K135" s="232" t="s">
        <v>152</v>
      </c>
      <c r="L135" s="41"/>
      <c r="M135" s="237" t="s">
        <v>1</v>
      </c>
      <c r="N135" s="238" t="s">
        <v>40</v>
      </c>
      <c r="O135" s="88"/>
      <c r="P135" s="239">
        <f>O135*H135</f>
        <v>0</v>
      </c>
      <c r="Q135" s="239">
        <v>0</v>
      </c>
      <c r="R135" s="239">
        <f>Q135*H135</f>
        <v>0</v>
      </c>
      <c r="S135" s="239">
        <v>0</v>
      </c>
      <c r="T135" s="240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1" t="s">
        <v>220</v>
      </c>
      <c r="AT135" s="241" t="s">
        <v>148</v>
      </c>
      <c r="AU135" s="241" t="s">
        <v>85</v>
      </c>
      <c r="AY135" s="14" t="s">
        <v>146</v>
      </c>
      <c r="BE135" s="242">
        <f>IF(N135="základní",J135,0)</f>
        <v>0</v>
      </c>
      <c r="BF135" s="242">
        <f>IF(N135="snížená",J135,0)</f>
        <v>0</v>
      </c>
      <c r="BG135" s="242">
        <f>IF(N135="zákl. přenesená",J135,0)</f>
        <v>0</v>
      </c>
      <c r="BH135" s="242">
        <f>IF(N135="sníž. přenesená",J135,0)</f>
        <v>0</v>
      </c>
      <c r="BI135" s="242">
        <f>IF(N135="nulová",J135,0)</f>
        <v>0</v>
      </c>
      <c r="BJ135" s="14" t="s">
        <v>83</v>
      </c>
      <c r="BK135" s="242">
        <f>ROUND(I135*H135,2)</f>
        <v>0</v>
      </c>
      <c r="BL135" s="14" t="s">
        <v>220</v>
      </c>
      <c r="BM135" s="241" t="s">
        <v>641</v>
      </c>
    </row>
    <row r="136" s="2" customFormat="1" ht="24.15" customHeight="1">
      <c r="A136" s="35"/>
      <c r="B136" s="36"/>
      <c r="C136" s="230" t="s">
        <v>169</v>
      </c>
      <c r="D136" s="230" t="s">
        <v>148</v>
      </c>
      <c r="E136" s="231" t="s">
        <v>630</v>
      </c>
      <c r="F136" s="232" t="s">
        <v>631</v>
      </c>
      <c r="G136" s="233" t="s">
        <v>151</v>
      </c>
      <c r="H136" s="234">
        <v>954.03599999999994</v>
      </c>
      <c r="I136" s="235"/>
      <c r="J136" s="236">
        <f>ROUND(I136*H136,2)</f>
        <v>0</v>
      </c>
      <c r="K136" s="232" t="s">
        <v>152</v>
      </c>
      <c r="L136" s="41"/>
      <c r="M136" s="237" t="s">
        <v>1</v>
      </c>
      <c r="N136" s="238" t="s">
        <v>40</v>
      </c>
      <c r="O136" s="88"/>
      <c r="P136" s="239">
        <f>O136*H136</f>
        <v>0</v>
      </c>
      <c r="Q136" s="239">
        <v>0.00020120000000000001</v>
      </c>
      <c r="R136" s="239">
        <f>Q136*H136</f>
        <v>0.19195204320000001</v>
      </c>
      <c r="S136" s="239">
        <v>0</v>
      </c>
      <c r="T136" s="240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1" t="s">
        <v>220</v>
      </c>
      <c r="AT136" s="241" t="s">
        <v>148</v>
      </c>
      <c r="AU136" s="241" t="s">
        <v>85</v>
      </c>
      <c r="AY136" s="14" t="s">
        <v>146</v>
      </c>
      <c r="BE136" s="242">
        <f>IF(N136="základní",J136,0)</f>
        <v>0</v>
      </c>
      <c r="BF136" s="242">
        <f>IF(N136="snížená",J136,0)</f>
        <v>0</v>
      </c>
      <c r="BG136" s="242">
        <f>IF(N136="zákl. přenesená",J136,0)</f>
        <v>0</v>
      </c>
      <c r="BH136" s="242">
        <f>IF(N136="sníž. přenesená",J136,0)</f>
        <v>0</v>
      </c>
      <c r="BI136" s="242">
        <f>IF(N136="nulová",J136,0)</f>
        <v>0</v>
      </c>
      <c r="BJ136" s="14" t="s">
        <v>83</v>
      </c>
      <c r="BK136" s="242">
        <f>ROUND(I136*H136,2)</f>
        <v>0</v>
      </c>
      <c r="BL136" s="14" t="s">
        <v>220</v>
      </c>
      <c r="BM136" s="241" t="s">
        <v>642</v>
      </c>
    </row>
    <row r="137" s="2" customFormat="1" ht="24.15" customHeight="1">
      <c r="A137" s="35"/>
      <c r="B137" s="36"/>
      <c r="C137" s="230" t="s">
        <v>173</v>
      </c>
      <c r="D137" s="230" t="s">
        <v>148</v>
      </c>
      <c r="E137" s="231" t="s">
        <v>634</v>
      </c>
      <c r="F137" s="232" t="s">
        <v>635</v>
      </c>
      <c r="G137" s="233" t="s">
        <v>151</v>
      </c>
      <c r="H137" s="234">
        <v>954.03599999999994</v>
      </c>
      <c r="I137" s="235"/>
      <c r="J137" s="236">
        <f>ROUND(I137*H137,2)</f>
        <v>0</v>
      </c>
      <c r="K137" s="232" t="s">
        <v>152</v>
      </c>
      <c r="L137" s="41"/>
      <c r="M137" s="257" t="s">
        <v>1</v>
      </c>
      <c r="N137" s="258" t="s">
        <v>40</v>
      </c>
      <c r="O137" s="259"/>
      <c r="P137" s="260">
        <f>O137*H137</f>
        <v>0</v>
      </c>
      <c r="Q137" s="260">
        <v>0.00028600000000000001</v>
      </c>
      <c r="R137" s="260">
        <f>Q137*H137</f>
        <v>0.272854296</v>
      </c>
      <c r="S137" s="260">
        <v>0</v>
      </c>
      <c r="T137" s="261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1" t="s">
        <v>220</v>
      </c>
      <c r="AT137" s="241" t="s">
        <v>148</v>
      </c>
      <c r="AU137" s="241" t="s">
        <v>85</v>
      </c>
      <c r="AY137" s="14" t="s">
        <v>146</v>
      </c>
      <c r="BE137" s="242">
        <f>IF(N137="základní",J137,0)</f>
        <v>0</v>
      </c>
      <c r="BF137" s="242">
        <f>IF(N137="snížená",J137,0)</f>
        <v>0</v>
      </c>
      <c r="BG137" s="242">
        <f>IF(N137="zákl. přenesená",J137,0)</f>
        <v>0</v>
      </c>
      <c r="BH137" s="242">
        <f>IF(N137="sníž. přenesená",J137,0)</f>
        <v>0</v>
      </c>
      <c r="BI137" s="242">
        <f>IF(N137="nulová",J137,0)</f>
        <v>0</v>
      </c>
      <c r="BJ137" s="14" t="s">
        <v>83</v>
      </c>
      <c r="BK137" s="242">
        <f>ROUND(I137*H137,2)</f>
        <v>0</v>
      </c>
      <c r="BL137" s="14" t="s">
        <v>220</v>
      </c>
      <c r="BM137" s="241" t="s">
        <v>643</v>
      </c>
    </row>
    <row r="138" s="2" customFormat="1" ht="6.96" customHeight="1">
      <c r="A138" s="35"/>
      <c r="B138" s="63"/>
      <c r="C138" s="64"/>
      <c r="D138" s="64"/>
      <c r="E138" s="64"/>
      <c r="F138" s="64"/>
      <c r="G138" s="64"/>
      <c r="H138" s="64"/>
      <c r="I138" s="64"/>
      <c r="J138" s="64"/>
      <c r="K138" s="64"/>
      <c r="L138" s="41"/>
      <c r="M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</sheetData>
  <sheetProtection sheet="1" autoFilter="0" formatColumns="0" formatRows="0" objects="1" scenarios="1" spinCount="100000" saltValue="T1mPuvesudXhcR5GkLWDtSyRayNaoSI78LtRKvg9a40bKx9QdQOiDwptAa+hORyN8k8bGKU9xWjsQQms6+w3Tw==" hashValue="xWzV49et/XIOXjHzVDgzkKNETF2V2vzwysIS25ZrZg/DXRX5gosjBQl2A4qlrWcSJXdIRjqhVgVgNQz3o9PbkA==" algorithmName="SHA-512" password="CC35"/>
  <autoFilter ref="C127:K137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7"/>
      <c r="AT3" s="14" t="s">
        <v>85</v>
      </c>
    </row>
    <row r="4" s="1" customFormat="1" ht="24.96" customHeight="1">
      <c r="B4" s="17"/>
      <c r="D4" s="135" t="s">
        <v>92</v>
      </c>
      <c r="L4" s="17"/>
      <c r="M4" s="136" t="s">
        <v>10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37" t="s">
        <v>16</v>
      </c>
      <c r="L6" s="17"/>
    </row>
    <row r="7" s="1" customFormat="1" ht="16.5" customHeight="1">
      <c r="B7" s="17"/>
      <c r="E7" s="138" t="str">
        <f>'Rekapitulace stavby'!K6</f>
        <v>Snížení energetické náročnosti objektu č.p. 35</v>
      </c>
      <c r="F7" s="137"/>
      <c r="G7" s="137"/>
      <c r="H7" s="137"/>
      <c r="L7" s="17"/>
    </row>
    <row r="8" s="2" customFormat="1" ht="12" customHeight="1">
      <c r="A8" s="35"/>
      <c r="B8" s="41"/>
      <c r="C8" s="35"/>
      <c r="D8" s="137" t="s">
        <v>93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9" t="s">
        <v>644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7" t="s">
        <v>18</v>
      </c>
      <c r="E11" s="35"/>
      <c r="F11" s="140" t="s">
        <v>1</v>
      </c>
      <c r="G11" s="35"/>
      <c r="H11" s="35"/>
      <c r="I11" s="137" t="s">
        <v>19</v>
      </c>
      <c r="J11" s="140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7" t="s">
        <v>20</v>
      </c>
      <c r="E12" s="35"/>
      <c r="F12" s="140" t="s">
        <v>645</v>
      </c>
      <c r="G12" s="35"/>
      <c r="H12" s="35"/>
      <c r="I12" s="137" t="s">
        <v>22</v>
      </c>
      <c r="J12" s="141" t="str">
        <f>'Rekapitulace stavby'!AN8</f>
        <v>26. 6. 2023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7" t="s">
        <v>24</v>
      </c>
      <c r="E14" s="35"/>
      <c r="F14" s="35"/>
      <c r="G14" s="35"/>
      <c r="H14" s="35"/>
      <c r="I14" s="137" t="s">
        <v>25</v>
      </c>
      <c r="J14" s="140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0" t="s">
        <v>26</v>
      </c>
      <c r="F15" s="35"/>
      <c r="G15" s="35"/>
      <c r="H15" s="35"/>
      <c r="I15" s="137" t="s">
        <v>27</v>
      </c>
      <c r="J15" s="140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7" t="s">
        <v>28</v>
      </c>
      <c r="E17" s="35"/>
      <c r="F17" s="35"/>
      <c r="G17" s="35"/>
      <c r="H17" s="35"/>
      <c r="I17" s="137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40"/>
      <c r="G18" s="140"/>
      <c r="H18" s="140"/>
      <c r="I18" s="137" t="s">
        <v>27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7" t="s">
        <v>30</v>
      </c>
      <c r="E20" s="35"/>
      <c r="F20" s="35"/>
      <c r="G20" s="35"/>
      <c r="H20" s="35"/>
      <c r="I20" s="137" t="s">
        <v>25</v>
      </c>
      <c r="J20" s="140" t="str">
        <f>IF('Rekapitulace stavby'!AN16="","",'Rekapitulace stavby'!AN16)</f>
        <v/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0" t="str">
        <f>IF('Rekapitulace stavby'!E17="","",'Rekapitulace stavby'!E17)</f>
        <v>KFJ s.r.o.</v>
      </c>
      <c r="F21" s="35"/>
      <c r="G21" s="35"/>
      <c r="H21" s="35"/>
      <c r="I21" s="137" t="s">
        <v>27</v>
      </c>
      <c r="J21" s="140" t="str">
        <f>IF('Rekapitulace stavby'!AN17="","",'Rekapitulace stavby'!AN17)</f>
        <v/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7" t="s">
        <v>33</v>
      </c>
      <c r="E23" s="35"/>
      <c r="F23" s="35"/>
      <c r="G23" s="35"/>
      <c r="H23" s="35"/>
      <c r="I23" s="137" t="s">
        <v>25</v>
      </c>
      <c r="J23" s="140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0" t="s">
        <v>31</v>
      </c>
      <c r="F24" s="35"/>
      <c r="G24" s="35"/>
      <c r="H24" s="35"/>
      <c r="I24" s="137" t="s">
        <v>27</v>
      </c>
      <c r="J24" s="140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7" t="s">
        <v>34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2"/>
      <c r="J27" s="142"/>
      <c r="K27" s="142"/>
      <c r="L27" s="145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6"/>
      <c r="E29" s="146"/>
      <c r="F29" s="146"/>
      <c r="G29" s="146"/>
      <c r="H29" s="146"/>
      <c r="I29" s="146"/>
      <c r="J29" s="146"/>
      <c r="K29" s="146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140" t="s">
        <v>96</v>
      </c>
      <c r="E30" s="35"/>
      <c r="F30" s="35"/>
      <c r="G30" s="35"/>
      <c r="H30" s="35"/>
      <c r="I30" s="35"/>
      <c r="J30" s="147">
        <f>J96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48" t="s">
        <v>97</v>
      </c>
      <c r="E31" s="35"/>
      <c r="F31" s="35"/>
      <c r="G31" s="35"/>
      <c r="H31" s="35"/>
      <c r="I31" s="35"/>
      <c r="J31" s="147">
        <f>J110</f>
        <v>0</v>
      </c>
      <c r="K31" s="3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49" t="s">
        <v>35</v>
      </c>
      <c r="E32" s="35"/>
      <c r="F32" s="35"/>
      <c r="G32" s="35"/>
      <c r="H32" s="35"/>
      <c r="I32" s="35"/>
      <c r="J32" s="150">
        <f>ROUND(J30 + J31,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46"/>
      <c r="E33" s="146"/>
      <c r="F33" s="146"/>
      <c r="G33" s="146"/>
      <c r="H33" s="146"/>
      <c r="I33" s="146"/>
      <c r="J33" s="146"/>
      <c r="K33" s="146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1" t="s">
        <v>37</v>
      </c>
      <c r="G34" s="35"/>
      <c r="H34" s="35"/>
      <c r="I34" s="151" t="s">
        <v>36</v>
      </c>
      <c r="J34" s="151" t="s">
        <v>38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2" t="s">
        <v>39</v>
      </c>
      <c r="E35" s="137" t="s">
        <v>40</v>
      </c>
      <c r="F35" s="153">
        <f>ROUND((SUM(BE110:BE117) + SUM(BE137:BE201)),  2)</f>
        <v>0</v>
      </c>
      <c r="G35" s="35"/>
      <c r="H35" s="35"/>
      <c r="I35" s="154">
        <v>0.20999999999999999</v>
      </c>
      <c r="J35" s="153">
        <f>ROUND(((SUM(BE110:BE117) + SUM(BE137:BE201))*I35),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37" t="s">
        <v>41</v>
      </c>
      <c r="F36" s="153">
        <f>ROUND((SUM(BF110:BF117) + SUM(BF137:BF201)),  2)</f>
        <v>0</v>
      </c>
      <c r="G36" s="35"/>
      <c r="H36" s="35"/>
      <c r="I36" s="154">
        <v>0.14999999999999999</v>
      </c>
      <c r="J36" s="153">
        <f>ROUND(((SUM(BF110:BF117) + SUM(BF137:BF201))*I36),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7" t="s">
        <v>42</v>
      </c>
      <c r="F37" s="153">
        <f>ROUND((SUM(BG110:BG117) + SUM(BG137:BG201)),  2)</f>
        <v>0</v>
      </c>
      <c r="G37" s="35"/>
      <c r="H37" s="35"/>
      <c r="I37" s="154">
        <v>0.20999999999999999</v>
      </c>
      <c r="J37" s="153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37" t="s">
        <v>43</v>
      </c>
      <c r="F38" s="153">
        <f>ROUND((SUM(BH110:BH117) + SUM(BH137:BH201)),  2)</f>
        <v>0</v>
      </c>
      <c r="G38" s="35"/>
      <c r="H38" s="35"/>
      <c r="I38" s="154">
        <v>0.14999999999999999</v>
      </c>
      <c r="J38" s="153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37" t="s">
        <v>44</v>
      </c>
      <c r="F39" s="153">
        <f>ROUND((SUM(BI110:BI117) + SUM(BI137:BI201)),  2)</f>
        <v>0</v>
      </c>
      <c r="G39" s="35"/>
      <c r="H39" s="35"/>
      <c r="I39" s="154">
        <v>0</v>
      </c>
      <c r="J39" s="153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55"/>
      <c r="D41" s="156" t="s">
        <v>45</v>
      </c>
      <c r="E41" s="157"/>
      <c r="F41" s="157"/>
      <c r="G41" s="158" t="s">
        <v>46</v>
      </c>
      <c r="H41" s="159" t="s">
        <v>47</v>
      </c>
      <c r="I41" s="157"/>
      <c r="J41" s="160">
        <f>SUM(J32:J39)</f>
        <v>0</v>
      </c>
      <c r="K41" s="161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98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73" t="str">
        <f>E7</f>
        <v>Snížení energetické náročnosti objektu č.p. 35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93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03 - Výměna zdroje vytápění a otopná soustava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>p.č.st.42/2, k.ú. Malotice</v>
      </c>
      <c r="G89" s="37"/>
      <c r="H89" s="37"/>
      <c r="I89" s="29" t="s">
        <v>22</v>
      </c>
      <c r="J89" s="76" t="str">
        <f>IF(J12="","",J12)</f>
        <v>26. 6. 2023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>Obec Malotice, č. p. 35, 28163 Malotice</v>
      </c>
      <c r="G91" s="37"/>
      <c r="H91" s="37"/>
      <c r="I91" s="29" t="s">
        <v>30</v>
      </c>
      <c r="J91" s="33" t="str">
        <f>E21</f>
        <v>KFJ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KFJ s.r.o.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74" t="s">
        <v>99</v>
      </c>
      <c r="D94" s="175"/>
      <c r="E94" s="175"/>
      <c r="F94" s="175"/>
      <c r="G94" s="175"/>
      <c r="H94" s="175"/>
      <c r="I94" s="175"/>
      <c r="J94" s="176" t="s">
        <v>100</v>
      </c>
      <c r="K94" s="175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77" t="s">
        <v>101</v>
      </c>
      <c r="D96" s="37"/>
      <c r="E96" s="37"/>
      <c r="F96" s="37"/>
      <c r="G96" s="37"/>
      <c r="H96" s="37"/>
      <c r="I96" s="37"/>
      <c r="J96" s="107">
        <f>J137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102</v>
      </c>
    </row>
    <row r="97" s="9" customFormat="1" ht="24.96" customHeight="1">
      <c r="A97" s="9"/>
      <c r="B97" s="178"/>
      <c r="C97" s="179"/>
      <c r="D97" s="180" t="s">
        <v>103</v>
      </c>
      <c r="E97" s="181"/>
      <c r="F97" s="181"/>
      <c r="G97" s="181"/>
      <c r="H97" s="181"/>
      <c r="I97" s="181"/>
      <c r="J97" s="182">
        <f>J138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646</v>
      </c>
      <c r="E98" s="187"/>
      <c r="F98" s="187"/>
      <c r="G98" s="187"/>
      <c r="H98" s="187"/>
      <c r="I98" s="187"/>
      <c r="J98" s="188">
        <f>J139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8"/>
      <c r="C99" s="179"/>
      <c r="D99" s="180" t="s">
        <v>110</v>
      </c>
      <c r="E99" s="181"/>
      <c r="F99" s="181"/>
      <c r="G99" s="181"/>
      <c r="H99" s="181"/>
      <c r="I99" s="181"/>
      <c r="J99" s="182">
        <f>J142</f>
        <v>0</v>
      </c>
      <c r="K99" s="179"/>
      <c r="L99" s="18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4"/>
      <c r="C100" s="185"/>
      <c r="D100" s="186" t="s">
        <v>112</v>
      </c>
      <c r="E100" s="187"/>
      <c r="F100" s="187"/>
      <c r="G100" s="187"/>
      <c r="H100" s="187"/>
      <c r="I100" s="187"/>
      <c r="J100" s="188">
        <f>J143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647</v>
      </c>
      <c r="E101" s="187"/>
      <c r="F101" s="187"/>
      <c r="G101" s="187"/>
      <c r="H101" s="187"/>
      <c r="I101" s="187"/>
      <c r="J101" s="188">
        <f>J146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648</v>
      </c>
      <c r="E102" s="187"/>
      <c r="F102" s="187"/>
      <c r="G102" s="187"/>
      <c r="H102" s="187"/>
      <c r="I102" s="187"/>
      <c r="J102" s="188">
        <f>J161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649</v>
      </c>
      <c r="E103" s="187"/>
      <c r="F103" s="187"/>
      <c r="G103" s="187"/>
      <c r="H103" s="187"/>
      <c r="I103" s="187"/>
      <c r="J103" s="188">
        <f>J172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4"/>
      <c r="C104" s="185"/>
      <c r="D104" s="186" t="s">
        <v>650</v>
      </c>
      <c r="E104" s="187"/>
      <c r="F104" s="187"/>
      <c r="G104" s="187"/>
      <c r="H104" s="187"/>
      <c r="I104" s="187"/>
      <c r="J104" s="188">
        <f>J190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4"/>
      <c r="C105" s="185"/>
      <c r="D105" s="186" t="s">
        <v>113</v>
      </c>
      <c r="E105" s="187"/>
      <c r="F105" s="187"/>
      <c r="G105" s="187"/>
      <c r="H105" s="187"/>
      <c r="I105" s="187"/>
      <c r="J105" s="188">
        <f>J197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8"/>
      <c r="C106" s="179"/>
      <c r="D106" s="180" t="s">
        <v>651</v>
      </c>
      <c r="E106" s="181"/>
      <c r="F106" s="181"/>
      <c r="G106" s="181"/>
      <c r="H106" s="181"/>
      <c r="I106" s="181"/>
      <c r="J106" s="182">
        <f>J199</f>
        <v>0</v>
      </c>
      <c r="K106" s="179"/>
      <c r="L106" s="18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4"/>
      <c r="C107" s="185"/>
      <c r="D107" s="186" t="s">
        <v>652</v>
      </c>
      <c r="E107" s="187"/>
      <c r="F107" s="187"/>
      <c r="G107" s="187"/>
      <c r="H107" s="187"/>
      <c r="I107" s="187"/>
      <c r="J107" s="188">
        <f>J200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9.28" customHeight="1">
      <c r="A110" s="35"/>
      <c r="B110" s="36"/>
      <c r="C110" s="177" t="s">
        <v>121</v>
      </c>
      <c r="D110" s="37"/>
      <c r="E110" s="37"/>
      <c r="F110" s="37"/>
      <c r="G110" s="37"/>
      <c r="H110" s="37"/>
      <c r="I110" s="37"/>
      <c r="J110" s="190">
        <f>ROUND(J111 + J112 + J113 + J114 + J115 + J116,2)</f>
        <v>0</v>
      </c>
      <c r="K110" s="37"/>
      <c r="L110" s="60"/>
      <c r="N110" s="191" t="s">
        <v>39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8" customHeight="1">
      <c r="A111" s="35"/>
      <c r="B111" s="36"/>
      <c r="C111" s="37"/>
      <c r="D111" s="192" t="s">
        <v>122</v>
      </c>
      <c r="E111" s="193"/>
      <c r="F111" s="193"/>
      <c r="G111" s="37"/>
      <c r="H111" s="37"/>
      <c r="I111" s="37"/>
      <c r="J111" s="194">
        <v>0</v>
      </c>
      <c r="K111" s="37"/>
      <c r="L111" s="195"/>
      <c r="M111" s="196"/>
      <c r="N111" s="197" t="s">
        <v>40</v>
      </c>
      <c r="O111" s="196"/>
      <c r="P111" s="196"/>
      <c r="Q111" s="196"/>
      <c r="R111" s="196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9" t="s">
        <v>123</v>
      </c>
      <c r="AZ111" s="196"/>
      <c r="BA111" s="196"/>
      <c r="BB111" s="196"/>
      <c r="BC111" s="196"/>
      <c r="BD111" s="196"/>
      <c r="BE111" s="200">
        <f>IF(N111="základní",J111,0)</f>
        <v>0</v>
      </c>
      <c r="BF111" s="200">
        <f>IF(N111="snížená",J111,0)</f>
        <v>0</v>
      </c>
      <c r="BG111" s="200">
        <f>IF(N111="zákl. přenesená",J111,0)</f>
        <v>0</v>
      </c>
      <c r="BH111" s="200">
        <f>IF(N111="sníž. přenesená",J111,0)</f>
        <v>0</v>
      </c>
      <c r="BI111" s="200">
        <f>IF(N111="nulová",J111,0)</f>
        <v>0</v>
      </c>
      <c r="BJ111" s="199" t="s">
        <v>83</v>
      </c>
      <c r="BK111" s="196"/>
      <c r="BL111" s="196"/>
      <c r="BM111" s="196"/>
    </row>
    <row r="112" s="2" customFormat="1" ht="18" customHeight="1">
      <c r="A112" s="35"/>
      <c r="B112" s="36"/>
      <c r="C112" s="37"/>
      <c r="D112" s="192" t="s">
        <v>124</v>
      </c>
      <c r="E112" s="193"/>
      <c r="F112" s="193"/>
      <c r="G112" s="37"/>
      <c r="H112" s="37"/>
      <c r="I112" s="37"/>
      <c r="J112" s="194">
        <v>0</v>
      </c>
      <c r="K112" s="37"/>
      <c r="L112" s="195"/>
      <c r="M112" s="196"/>
      <c r="N112" s="197" t="s">
        <v>40</v>
      </c>
      <c r="O112" s="196"/>
      <c r="P112" s="196"/>
      <c r="Q112" s="196"/>
      <c r="R112" s="196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9" t="s">
        <v>123</v>
      </c>
      <c r="AZ112" s="196"/>
      <c r="BA112" s="196"/>
      <c r="BB112" s="196"/>
      <c r="BC112" s="196"/>
      <c r="BD112" s="196"/>
      <c r="BE112" s="200">
        <f>IF(N112="základní",J112,0)</f>
        <v>0</v>
      </c>
      <c r="BF112" s="200">
        <f>IF(N112="snížená",J112,0)</f>
        <v>0</v>
      </c>
      <c r="BG112" s="200">
        <f>IF(N112="zákl. přenesená",J112,0)</f>
        <v>0</v>
      </c>
      <c r="BH112" s="200">
        <f>IF(N112="sníž. přenesená",J112,0)</f>
        <v>0</v>
      </c>
      <c r="BI112" s="200">
        <f>IF(N112="nulová",J112,0)</f>
        <v>0</v>
      </c>
      <c r="BJ112" s="199" t="s">
        <v>83</v>
      </c>
      <c r="BK112" s="196"/>
      <c r="BL112" s="196"/>
      <c r="BM112" s="196"/>
    </row>
    <row r="113" s="2" customFormat="1" ht="18" customHeight="1">
      <c r="A113" s="35"/>
      <c r="B113" s="36"/>
      <c r="C113" s="37"/>
      <c r="D113" s="192" t="s">
        <v>125</v>
      </c>
      <c r="E113" s="193"/>
      <c r="F113" s="193"/>
      <c r="G113" s="37"/>
      <c r="H113" s="37"/>
      <c r="I113" s="37"/>
      <c r="J113" s="194">
        <v>0</v>
      </c>
      <c r="K113" s="37"/>
      <c r="L113" s="195"/>
      <c r="M113" s="196"/>
      <c r="N113" s="197" t="s">
        <v>40</v>
      </c>
      <c r="O113" s="196"/>
      <c r="P113" s="196"/>
      <c r="Q113" s="196"/>
      <c r="R113" s="196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9" t="s">
        <v>123</v>
      </c>
      <c r="AZ113" s="196"/>
      <c r="BA113" s="196"/>
      <c r="BB113" s="196"/>
      <c r="BC113" s="196"/>
      <c r="BD113" s="196"/>
      <c r="BE113" s="200">
        <f>IF(N113="základní",J113,0)</f>
        <v>0</v>
      </c>
      <c r="BF113" s="200">
        <f>IF(N113="snížená",J113,0)</f>
        <v>0</v>
      </c>
      <c r="BG113" s="200">
        <f>IF(N113="zákl. přenesená",J113,0)</f>
        <v>0</v>
      </c>
      <c r="BH113" s="200">
        <f>IF(N113="sníž. přenesená",J113,0)</f>
        <v>0</v>
      </c>
      <c r="BI113" s="200">
        <f>IF(N113="nulová",J113,0)</f>
        <v>0</v>
      </c>
      <c r="BJ113" s="199" t="s">
        <v>83</v>
      </c>
      <c r="BK113" s="196"/>
      <c r="BL113" s="196"/>
      <c r="BM113" s="196"/>
    </row>
    <row r="114" s="2" customFormat="1" ht="18" customHeight="1">
      <c r="A114" s="35"/>
      <c r="B114" s="36"/>
      <c r="C114" s="37"/>
      <c r="D114" s="192" t="s">
        <v>126</v>
      </c>
      <c r="E114" s="193"/>
      <c r="F114" s="193"/>
      <c r="G114" s="37"/>
      <c r="H114" s="37"/>
      <c r="I114" s="37"/>
      <c r="J114" s="194">
        <v>0</v>
      </c>
      <c r="K114" s="37"/>
      <c r="L114" s="195"/>
      <c r="M114" s="196"/>
      <c r="N114" s="197" t="s">
        <v>40</v>
      </c>
      <c r="O114" s="196"/>
      <c r="P114" s="196"/>
      <c r="Q114" s="196"/>
      <c r="R114" s="196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9" t="s">
        <v>123</v>
      </c>
      <c r="AZ114" s="196"/>
      <c r="BA114" s="196"/>
      <c r="BB114" s="196"/>
      <c r="BC114" s="196"/>
      <c r="BD114" s="196"/>
      <c r="BE114" s="200">
        <f>IF(N114="základní",J114,0)</f>
        <v>0</v>
      </c>
      <c r="BF114" s="200">
        <f>IF(N114="snížená",J114,0)</f>
        <v>0</v>
      </c>
      <c r="BG114" s="200">
        <f>IF(N114="zákl. přenesená",J114,0)</f>
        <v>0</v>
      </c>
      <c r="BH114" s="200">
        <f>IF(N114="sníž. přenesená",J114,0)</f>
        <v>0</v>
      </c>
      <c r="BI114" s="200">
        <f>IF(N114="nulová",J114,0)</f>
        <v>0</v>
      </c>
      <c r="BJ114" s="199" t="s">
        <v>83</v>
      </c>
      <c r="BK114" s="196"/>
      <c r="BL114" s="196"/>
      <c r="BM114" s="196"/>
    </row>
    <row r="115" s="2" customFormat="1" ht="18" customHeight="1">
      <c r="A115" s="35"/>
      <c r="B115" s="36"/>
      <c r="C115" s="37"/>
      <c r="D115" s="192" t="s">
        <v>127</v>
      </c>
      <c r="E115" s="193"/>
      <c r="F115" s="193"/>
      <c r="G115" s="37"/>
      <c r="H115" s="37"/>
      <c r="I115" s="37"/>
      <c r="J115" s="194">
        <v>0</v>
      </c>
      <c r="K115" s="37"/>
      <c r="L115" s="195"/>
      <c r="M115" s="196"/>
      <c r="N115" s="197" t="s">
        <v>40</v>
      </c>
      <c r="O115" s="196"/>
      <c r="P115" s="196"/>
      <c r="Q115" s="196"/>
      <c r="R115" s="196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9" t="s">
        <v>123</v>
      </c>
      <c r="AZ115" s="196"/>
      <c r="BA115" s="196"/>
      <c r="BB115" s="196"/>
      <c r="BC115" s="196"/>
      <c r="BD115" s="196"/>
      <c r="BE115" s="200">
        <f>IF(N115="základní",J115,0)</f>
        <v>0</v>
      </c>
      <c r="BF115" s="200">
        <f>IF(N115="snížená",J115,0)</f>
        <v>0</v>
      </c>
      <c r="BG115" s="200">
        <f>IF(N115="zákl. přenesená",J115,0)</f>
        <v>0</v>
      </c>
      <c r="BH115" s="200">
        <f>IF(N115="sníž. přenesená",J115,0)</f>
        <v>0</v>
      </c>
      <c r="BI115" s="200">
        <f>IF(N115="nulová",J115,0)</f>
        <v>0</v>
      </c>
      <c r="BJ115" s="199" t="s">
        <v>83</v>
      </c>
      <c r="BK115" s="196"/>
      <c r="BL115" s="196"/>
      <c r="BM115" s="196"/>
    </row>
    <row r="116" s="2" customFormat="1" ht="18" customHeight="1">
      <c r="A116" s="35"/>
      <c r="B116" s="36"/>
      <c r="C116" s="37"/>
      <c r="D116" s="193" t="s">
        <v>128</v>
      </c>
      <c r="E116" s="37"/>
      <c r="F116" s="37"/>
      <c r="G116" s="37"/>
      <c r="H116" s="37"/>
      <c r="I116" s="37"/>
      <c r="J116" s="194">
        <f>ROUND(J30*T116,2)</f>
        <v>0</v>
      </c>
      <c r="K116" s="37"/>
      <c r="L116" s="195"/>
      <c r="M116" s="196"/>
      <c r="N116" s="197" t="s">
        <v>40</v>
      </c>
      <c r="O116" s="196"/>
      <c r="P116" s="196"/>
      <c r="Q116" s="196"/>
      <c r="R116" s="196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9" t="s">
        <v>129</v>
      </c>
      <c r="AZ116" s="196"/>
      <c r="BA116" s="196"/>
      <c r="BB116" s="196"/>
      <c r="BC116" s="196"/>
      <c r="BD116" s="196"/>
      <c r="BE116" s="200">
        <f>IF(N116="základní",J116,0)</f>
        <v>0</v>
      </c>
      <c r="BF116" s="200">
        <f>IF(N116="snížená",J116,0)</f>
        <v>0</v>
      </c>
      <c r="BG116" s="200">
        <f>IF(N116="zákl. přenesená",J116,0)</f>
        <v>0</v>
      </c>
      <c r="BH116" s="200">
        <f>IF(N116="sníž. přenesená",J116,0)</f>
        <v>0</v>
      </c>
      <c r="BI116" s="200">
        <f>IF(N116="nulová",J116,0)</f>
        <v>0</v>
      </c>
      <c r="BJ116" s="199" t="s">
        <v>83</v>
      </c>
      <c r="BK116" s="196"/>
      <c r="BL116" s="196"/>
      <c r="BM116" s="196"/>
    </row>
    <row r="117" s="2" customForma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9.28" customHeight="1">
      <c r="A118" s="35"/>
      <c r="B118" s="36"/>
      <c r="C118" s="201" t="s">
        <v>130</v>
      </c>
      <c r="D118" s="175"/>
      <c r="E118" s="175"/>
      <c r="F118" s="175"/>
      <c r="G118" s="175"/>
      <c r="H118" s="175"/>
      <c r="I118" s="175"/>
      <c r="J118" s="202">
        <f>ROUND(J96+J110,2)</f>
        <v>0</v>
      </c>
      <c r="K118" s="175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="2" customFormat="1" ht="6.96" customHeight="1">
      <c r="A123" s="35"/>
      <c r="B123" s="65"/>
      <c r="C123" s="66"/>
      <c r="D123" s="66"/>
      <c r="E123" s="66"/>
      <c r="F123" s="66"/>
      <c r="G123" s="66"/>
      <c r="H123" s="66"/>
      <c r="I123" s="66"/>
      <c r="J123" s="66"/>
      <c r="K123" s="66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4.96" customHeight="1">
      <c r="A124" s="35"/>
      <c r="B124" s="36"/>
      <c r="C124" s="20" t="s">
        <v>131</v>
      </c>
      <c r="D124" s="37"/>
      <c r="E124" s="37"/>
      <c r="F124" s="37"/>
      <c r="G124" s="37"/>
      <c r="H124" s="37"/>
      <c r="I124" s="37"/>
      <c r="J124" s="37"/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16</v>
      </c>
      <c r="D126" s="37"/>
      <c r="E126" s="37"/>
      <c r="F126" s="37"/>
      <c r="G126" s="37"/>
      <c r="H126" s="37"/>
      <c r="I126" s="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7"/>
      <c r="D127" s="37"/>
      <c r="E127" s="173" t="str">
        <f>E7</f>
        <v>Snížení energetické náročnosti objektu č.p. 35</v>
      </c>
      <c r="F127" s="29"/>
      <c r="G127" s="29"/>
      <c r="H127" s="29"/>
      <c r="I127" s="37"/>
      <c r="J127" s="37"/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93</v>
      </c>
      <c r="D128" s="37"/>
      <c r="E128" s="37"/>
      <c r="F128" s="37"/>
      <c r="G128" s="37"/>
      <c r="H128" s="37"/>
      <c r="I128" s="37"/>
      <c r="J128" s="37"/>
      <c r="K128" s="37"/>
      <c r="L128" s="60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6.5" customHeight="1">
      <c r="A129" s="35"/>
      <c r="B129" s="36"/>
      <c r="C129" s="37"/>
      <c r="D129" s="37"/>
      <c r="E129" s="73" t="str">
        <f>E9</f>
        <v>03 - Výměna zdroje vytápění a otopná soustava</v>
      </c>
      <c r="F129" s="37"/>
      <c r="G129" s="37"/>
      <c r="H129" s="37"/>
      <c r="I129" s="37"/>
      <c r="J129" s="37"/>
      <c r="K129" s="37"/>
      <c r="L129" s="60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0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2" customHeight="1">
      <c r="A131" s="35"/>
      <c r="B131" s="36"/>
      <c r="C131" s="29" t="s">
        <v>20</v>
      </c>
      <c r="D131" s="37"/>
      <c r="E131" s="37"/>
      <c r="F131" s="24" t="str">
        <f>F12</f>
        <v>p.č.st.42/2, k.ú. Malotice</v>
      </c>
      <c r="G131" s="37"/>
      <c r="H131" s="37"/>
      <c r="I131" s="29" t="s">
        <v>22</v>
      </c>
      <c r="J131" s="76" t="str">
        <f>IF(J12="","",J12)</f>
        <v>26. 6. 2023</v>
      </c>
      <c r="K131" s="37"/>
      <c r="L131" s="60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6.96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0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5.15" customHeight="1">
      <c r="A133" s="35"/>
      <c r="B133" s="36"/>
      <c r="C133" s="29" t="s">
        <v>24</v>
      </c>
      <c r="D133" s="37"/>
      <c r="E133" s="37"/>
      <c r="F133" s="24" t="str">
        <f>E15</f>
        <v>Obec Malotice, č. p. 35, 28163 Malotice</v>
      </c>
      <c r="G133" s="37"/>
      <c r="H133" s="37"/>
      <c r="I133" s="29" t="s">
        <v>30</v>
      </c>
      <c r="J133" s="33" t="str">
        <f>E21</f>
        <v>KFJ s.r.o.</v>
      </c>
      <c r="K133" s="37"/>
      <c r="L133" s="60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5.15" customHeight="1">
      <c r="A134" s="35"/>
      <c r="B134" s="36"/>
      <c r="C134" s="29" t="s">
        <v>28</v>
      </c>
      <c r="D134" s="37"/>
      <c r="E134" s="37"/>
      <c r="F134" s="24" t="str">
        <f>IF(E18="","",E18)</f>
        <v>Vyplň údaj</v>
      </c>
      <c r="G134" s="37"/>
      <c r="H134" s="37"/>
      <c r="I134" s="29" t="s">
        <v>33</v>
      </c>
      <c r="J134" s="33" t="str">
        <f>E24</f>
        <v>KFJ s.r.o.</v>
      </c>
      <c r="K134" s="37"/>
      <c r="L134" s="60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0.32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60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11" customFormat="1" ht="29.28" customHeight="1">
      <c r="A136" s="203"/>
      <c r="B136" s="204"/>
      <c r="C136" s="205" t="s">
        <v>132</v>
      </c>
      <c r="D136" s="206" t="s">
        <v>60</v>
      </c>
      <c r="E136" s="206" t="s">
        <v>56</v>
      </c>
      <c r="F136" s="206" t="s">
        <v>57</v>
      </c>
      <c r="G136" s="206" t="s">
        <v>133</v>
      </c>
      <c r="H136" s="206" t="s">
        <v>134</v>
      </c>
      <c r="I136" s="206" t="s">
        <v>135</v>
      </c>
      <c r="J136" s="206" t="s">
        <v>100</v>
      </c>
      <c r="K136" s="207" t="s">
        <v>136</v>
      </c>
      <c r="L136" s="208"/>
      <c r="M136" s="97" t="s">
        <v>1</v>
      </c>
      <c r="N136" s="98" t="s">
        <v>39</v>
      </c>
      <c r="O136" s="98" t="s">
        <v>137</v>
      </c>
      <c r="P136" s="98" t="s">
        <v>138</v>
      </c>
      <c r="Q136" s="98" t="s">
        <v>139</v>
      </c>
      <c r="R136" s="98" t="s">
        <v>140</v>
      </c>
      <c r="S136" s="98" t="s">
        <v>141</v>
      </c>
      <c r="T136" s="99" t="s">
        <v>142</v>
      </c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</row>
    <row r="137" s="2" customFormat="1" ht="22.8" customHeight="1">
      <c r="A137" s="35"/>
      <c r="B137" s="36"/>
      <c r="C137" s="104" t="s">
        <v>143</v>
      </c>
      <c r="D137" s="37"/>
      <c r="E137" s="37"/>
      <c r="F137" s="37"/>
      <c r="G137" s="37"/>
      <c r="H137" s="37"/>
      <c r="I137" s="37"/>
      <c r="J137" s="209">
        <f>BK137</f>
        <v>0</v>
      </c>
      <c r="K137" s="37"/>
      <c r="L137" s="41"/>
      <c r="M137" s="100"/>
      <c r="N137" s="210"/>
      <c r="O137" s="101"/>
      <c r="P137" s="211">
        <f>P138+P142+P199</f>
        <v>0</v>
      </c>
      <c r="Q137" s="101"/>
      <c r="R137" s="211">
        <f>R138+R142+R199</f>
        <v>3.8192368779499999</v>
      </c>
      <c r="S137" s="101"/>
      <c r="T137" s="212">
        <f>T138+T142+T199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74</v>
      </c>
      <c r="AU137" s="14" t="s">
        <v>102</v>
      </c>
      <c r="BK137" s="213">
        <f>BK138+BK142+BK199</f>
        <v>0</v>
      </c>
    </row>
    <row r="138" s="12" customFormat="1" ht="25.92" customHeight="1">
      <c r="A138" s="12"/>
      <c r="B138" s="214"/>
      <c r="C138" s="215"/>
      <c r="D138" s="216" t="s">
        <v>74</v>
      </c>
      <c r="E138" s="217" t="s">
        <v>144</v>
      </c>
      <c r="F138" s="217" t="s">
        <v>145</v>
      </c>
      <c r="G138" s="215"/>
      <c r="H138" s="215"/>
      <c r="I138" s="218"/>
      <c r="J138" s="219">
        <f>BK138</f>
        <v>0</v>
      </c>
      <c r="K138" s="215"/>
      <c r="L138" s="220"/>
      <c r="M138" s="221"/>
      <c r="N138" s="222"/>
      <c r="O138" s="222"/>
      <c r="P138" s="223">
        <f>P139</f>
        <v>0</v>
      </c>
      <c r="Q138" s="222"/>
      <c r="R138" s="223">
        <f>R139</f>
        <v>0.023680000000000003</v>
      </c>
      <c r="S138" s="222"/>
      <c r="T138" s="224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5" t="s">
        <v>83</v>
      </c>
      <c r="AT138" s="226" t="s">
        <v>74</v>
      </c>
      <c r="AU138" s="226" t="s">
        <v>75</v>
      </c>
      <c r="AY138" s="225" t="s">
        <v>146</v>
      </c>
      <c r="BK138" s="227">
        <f>BK139</f>
        <v>0</v>
      </c>
    </row>
    <row r="139" s="12" customFormat="1" ht="22.8" customHeight="1">
      <c r="A139" s="12"/>
      <c r="B139" s="214"/>
      <c r="C139" s="215"/>
      <c r="D139" s="216" t="s">
        <v>74</v>
      </c>
      <c r="E139" s="228" t="s">
        <v>182</v>
      </c>
      <c r="F139" s="228" t="s">
        <v>653</v>
      </c>
      <c r="G139" s="215"/>
      <c r="H139" s="215"/>
      <c r="I139" s="218"/>
      <c r="J139" s="229">
        <f>BK139</f>
        <v>0</v>
      </c>
      <c r="K139" s="215"/>
      <c r="L139" s="220"/>
      <c r="M139" s="221"/>
      <c r="N139" s="222"/>
      <c r="O139" s="222"/>
      <c r="P139" s="223">
        <f>SUM(P140:P141)</f>
        <v>0</v>
      </c>
      <c r="Q139" s="222"/>
      <c r="R139" s="223">
        <f>SUM(R140:R141)</f>
        <v>0.023680000000000003</v>
      </c>
      <c r="S139" s="222"/>
      <c r="T139" s="224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5" t="s">
        <v>83</v>
      </c>
      <c r="AT139" s="226" t="s">
        <v>74</v>
      </c>
      <c r="AU139" s="226" t="s">
        <v>83</v>
      </c>
      <c r="AY139" s="225" t="s">
        <v>146</v>
      </c>
      <c r="BK139" s="227">
        <f>SUM(BK140:BK141)</f>
        <v>0</v>
      </c>
    </row>
    <row r="140" s="2" customFormat="1" ht="16.5" customHeight="1">
      <c r="A140" s="35"/>
      <c r="B140" s="36"/>
      <c r="C140" s="230" t="s">
        <v>83</v>
      </c>
      <c r="D140" s="230" t="s">
        <v>148</v>
      </c>
      <c r="E140" s="231" t="s">
        <v>654</v>
      </c>
      <c r="F140" s="232" t="s">
        <v>655</v>
      </c>
      <c r="G140" s="233" t="s">
        <v>540</v>
      </c>
      <c r="H140" s="234">
        <v>16</v>
      </c>
      <c r="I140" s="235"/>
      <c r="J140" s="236">
        <f>ROUND(I140*H140,2)</f>
        <v>0</v>
      </c>
      <c r="K140" s="232" t="s">
        <v>1</v>
      </c>
      <c r="L140" s="41"/>
      <c r="M140" s="237" t="s">
        <v>1</v>
      </c>
      <c r="N140" s="238" t="s">
        <v>40</v>
      </c>
      <c r="O140" s="88"/>
      <c r="P140" s="239">
        <f>O140*H140</f>
        <v>0</v>
      </c>
      <c r="Q140" s="239">
        <v>8.0000000000000007E-05</v>
      </c>
      <c r="R140" s="239">
        <f>Q140*H140</f>
        <v>0.0012800000000000001</v>
      </c>
      <c r="S140" s="239">
        <v>0</v>
      </c>
      <c r="T140" s="240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1" t="s">
        <v>153</v>
      </c>
      <c r="AT140" s="241" t="s">
        <v>148</v>
      </c>
      <c r="AU140" s="241" t="s">
        <v>85</v>
      </c>
      <c r="AY140" s="14" t="s">
        <v>146</v>
      </c>
      <c r="BE140" s="242">
        <f>IF(N140="základní",J140,0)</f>
        <v>0</v>
      </c>
      <c r="BF140" s="242">
        <f>IF(N140="snížená",J140,0)</f>
        <v>0</v>
      </c>
      <c r="BG140" s="242">
        <f>IF(N140="zákl. přenesená",J140,0)</f>
        <v>0</v>
      </c>
      <c r="BH140" s="242">
        <f>IF(N140="sníž. přenesená",J140,0)</f>
        <v>0</v>
      </c>
      <c r="BI140" s="242">
        <f>IF(N140="nulová",J140,0)</f>
        <v>0</v>
      </c>
      <c r="BJ140" s="14" t="s">
        <v>83</v>
      </c>
      <c r="BK140" s="242">
        <f>ROUND(I140*H140,2)</f>
        <v>0</v>
      </c>
      <c r="BL140" s="14" t="s">
        <v>153</v>
      </c>
      <c r="BM140" s="241" t="s">
        <v>656</v>
      </c>
    </row>
    <row r="141" s="2" customFormat="1" ht="24.15" customHeight="1">
      <c r="A141" s="35"/>
      <c r="B141" s="36"/>
      <c r="C141" s="230" t="s">
        <v>85</v>
      </c>
      <c r="D141" s="230" t="s">
        <v>148</v>
      </c>
      <c r="E141" s="231" t="s">
        <v>657</v>
      </c>
      <c r="F141" s="232" t="s">
        <v>658</v>
      </c>
      <c r="G141" s="233" t="s">
        <v>540</v>
      </c>
      <c r="H141" s="234">
        <v>280</v>
      </c>
      <c r="I141" s="235"/>
      <c r="J141" s="236">
        <f>ROUND(I141*H141,2)</f>
        <v>0</v>
      </c>
      <c r="K141" s="232" t="s">
        <v>1</v>
      </c>
      <c r="L141" s="41"/>
      <c r="M141" s="237" t="s">
        <v>1</v>
      </c>
      <c r="N141" s="238" t="s">
        <v>40</v>
      </c>
      <c r="O141" s="88"/>
      <c r="P141" s="239">
        <f>O141*H141</f>
        <v>0</v>
      </c>
      <c r="Q141" s="239">
        <v>8.0000000000000007E-05</v>
      </c>
      <c r="R141" s="239">
        <f>Q141*H141</f>
        <v>0.022400000000000003</v>
      </c>
      <c r="S141" s="239">
        <v>0</v>
      </c>
      <c r="T141" s="240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1" t="s">
        <v>153</v>
      </c>
      <c r="AT141" s="241" t="s">
        <v>148</v>
      </c>
      <c r="AU141" s="241" t="s">
        <v>85</v>
      </c>
      <c r="AY141" s="14" t="s">
        <v>146</v>
      </c>
      <c r="BE141" s="242">
        <f>IF(N141="základní",J141,0)</f>
        <v>0</v>
      </c>
      <c r="BF141" s="242">
        <f>IF(N141="snížená",J141,0)</f>
        <v>0</v>
      </c>
      <c r="BG141" s="242">
        <f>IF(N141="zákl. přenesená",J141,0)</f>
        <v>0</v>
      </c>
      <c r="BH141" s="242">
        <f>IF(N141="sníž. přenesená",J141,0)</f>
        <v>0</v>
      </c>
      <c r="BI141" s="242">
        <f>IF(N141="nulová",J141,0)</f>
        <v>0</v>
      </c>
      <c r="BJ141" s="14" t="s">
        <v>83</v>
      </c>
      <c r="BK141" s="242">
        <f>ROUND(I141*H141,2)</f>
        <v>0</v>
      </c>
      <c r="BL141" s="14" t="s">
        <v>153</v>
      </c>
      <c r="BM141" s="241" t="s">
        <v>659</v>
      </c>
    </row>
    <row r="142" s="12" customFormat="1" ht="25.92" customHeight="1">
      <c r="A142" s="12"/>
      <c r="B142" s="214"/>
      <c r="C142" s="215"/>
      <c r="D142" s="216" t="s">
        <v>74</v>
      </c>
      <c r="E142" s="217" t="s">
        <v>425</v>
      </c>
      <c r="F142" s="217" t="s">
        <v>426</v>
      </c>
      <c r="G142" s="215"/>
      <c r="H142" s="215"/>
      <c r="I142" s="218"/>
      <c r="J142" s="219">
        <f>BK142</f>
        <v>0</v>
      </c>
      <c r="K142" s="215"/>
      <c r="L142" s="220"/>
      <c r="M142" s="221"/>
      <c r="N142" s="222"/>
      <c r="O142" s="222"/>
      <c r="P142" s="223">
        <f>P143+P146+P161+P172+P190+P197</f>
        <v>0</v>
      </c>
      <c r="Q142" s="222"/>
      <c r="R142" s="223">
        <f>R143+R146+R161+R172+R190+R197</f>
        <v>3.7955568779499997</v>
      </c>
      <c r="S142" s="222"/>
      <c r="T142" s="224">
        <f>T143+T146+T161+T172+T190+T197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5" t="s">
        <v>85</v>
      </c>
      <c r="AT142" s="226" t="s">
        <v>74</v>
      </c>
      <c r="AU142" s="226" t="s">
        <v>75</v>
      </c>
      <c r="AY142" s="225" t="s">
        <v>146</v>
      </c>
      <c r="BK142" s="227">
        <f>BK143+BK146+BK161+BK172+BK190+BK197</f>
        <v>0</v>
      </c>
    </row>
    <row r="143" s="12" customFormat="1" ht="22.8" customHeight="1">
      <c r="A143" s="12"/>
      <c r="B143" s="214"/>
      <c r="C143" s="215"/>
      <c r="D143" s="216" t="s">
        <v>74</v>
      </c>
      <c r="E143" s="228" t="s">
        <v>441</v>
      </c>
      <c r="F143" s="228" t="s">
        <v>442</v>
      </c>
      <c r="G143" s="215"/>
      <c r="H143" s="215"/>
      <c r="I143" s="218"/>
      <c r="J143" s="229">
        <f>BK143</f>
        <v>0</v>
      </c>
      <c r="K143" s="215"/>
      <c r="L143" s="220"/>
      <c r="M143" s="221"/>
      <c r="N143" s="222"/>
      <c r="O143" s="222"/>
      <c r="P143" s="223">
        <f>SUM(P144:P145)</f>
        <v>0</v>
      </c>
      <c r="Q143" s="222"/>
      <c r="R143" s="223">
        <f>SUM(R144:R145)</f>
        <v>0.0074630089999999996</v>
      </c>
      <c r="S143" s="222"/>
      <c r="T143" s="224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85</v>
      </c>
      <c r="AT143" s="226" t="s">
        <v>74</v>
      </c>
      <c r="AU143" s="226" t="s">
        <v>83</v>
      </c>
      <c r="AY143" s="225" t="s">
        <v>146</v>
      </c>
      <c r="BK143" s="227">
        <f>SUM(BK144:BK145)</f>
        <v>0</v>
      </c>
    </row>
    <row r="144" s="2" customFormat="1" ht="33" customHeight="1">
      <c r="A144" s="35"/>
      <c r="B144" s="36"/>
      <c r="C144" s="230" t="s">
        <v>160</v>
      </c>
      <c r="D144" s="230" t="s">
        <v>148</v>
      </c>
      <c r="E144" s="231" t="s">
        <v>660</v>
      </c>
      <c r="F144" s="232" t="s">
        <v>661</v>
      </c>
      <c r="G144" s="233" t="s">
        <v>227</v>
      </c>
      <c r="H144" s="234">
        <v>7.2999999999999998</v>
      </c>
      <c r="I144" s="235"/>
      <c r="J144" s="236">
        <f>ROUND(I144*H144,2)</f>
        <v>0</v>
      </c>
      <c r="K144" s="232" t="s">
        <v>152</v>
      </c>
      <c r="L144" s="41"/>
      <c r="M144" s="237" t="s">
        <v>1</v>
      </c>
      <c r="N144" s="238" t="s">
        <v>40</v>
      </c>
      <c r="O144" s="88"/>
      <c r="P144" s="239">
        <f>O144*H144</f>
        <v>0</v>
      </c>
      <c r="Q144" s="239">
        <v>0.00019233</v>
      </c>
      <c r="R144" s="239">
        <f>Q144*H144</f>
        <v>0.0014040089999999999</v>
      </c>
      <c r="S144" s="239">
        <v>0</v>
      </c>
      <c r="T144" s="240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1" t="s">
        <v>220</v>
      </c>
      <c r="AT144" s="241" t="s">
        <v>148</v>
      </c>
      <c r="AU144" s="241" t="s">
        <v>85</v>
      </c>
      <c r="AY144" s="14" t="s">
        <v>146</v>
      </c>
      <c r="BE144" s="242">
        <f>IF(N144="základní",J144,0)</f>
        <v>0</v>
      </c>
      <c r="BF144" s="242">
        <f>IF(N144="snížená",J144,0)</f>
        <v>0</v>
      </c>
      <c r="BG144" s="242">
        <f>IF(N144="zákl. přenesená",J144,0)</f>
        <v>0</v>
      </c>
      <c r="BH144" s="242">
        <f>IF(N144="sníž. přenesená",J144,0)</f>
        <v>0</v>
      </c>
      <c r="BI144" s="242">
        <f>IF(N144="nulová",J144,0)</f>
        <v>0</v>
      </c>
      <c r="BJ144" s="14" t="s">
        <v>83</v>
      </c>
      <c r="BK144" s="242">
        <f>ROUND(I144*H144,2)</f>
        <v>0</v>
      </c>
      <c r="BL144" s="14" t="s">
        <v>220</v>
      </c>
      <c r="BM144" s="241" t="s">
        <v>662</v>
      </c>
    </row>
    <row r="145" s="2" customFormat="1" ht="24.15" customHeight="1">
      <c r="A145" s="35"/>
      <c r="B145" s="36"/>
      <c r="C145" s="247" t="s">
        <v>153</v>
      </c>
      <c r="D145" s="247" t="s">
        <v>187</v>
      </c>
      <c r="E145" s="248" t="s">
        <v>663</v>
      </c>
      <c r="F145" s="249" t="s">
        <v>664</v>
      </c>
      <c r="G145" s="250" t="s">
        <v>227</v>
      </c>
      <c r="H145" s="251">
        <v>7.2999999999999998</v>
      </c>
      <c r="I145" s="252"/>
      <c r="J145" s="253">
        <f>ROUND(I145*H145,2)</f>
        <v>0</v>
      </c>
      <c r="K145" s="249" t="s">
        <v>190</v>
      </c>
      <c r="L145" s="254"/>
      <c r="M145" s="255" t="s">
        <v>1</v>
      </c>
      <c r="N145" s="256" t="s">
        <v>40</v>
      </c>
      <c r="O145" s="88"/>
      <c r="P145" s="239">
        <f>O145*H145</f>
        <v>0</v>
      </c>
      <c r="Q145" s="239">
        <v>0.00083000000000000001</v>
      </c>
      <c r="R145" s="239">
        <f>Q145*H145</f>
        <v>0.0060590000000000001</v>
      </c>
      <c r="S145" s="239">
        <v>0</v>
      </c>
      <c r="T145" s="240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1" t="s">
        <v>285</v>
      </c>
      <c r="AT145" s="241" t="s">
        <v>187</v>
      </c>
      <c r="AU145" s="241" t="s">
        <v>85</v>
      </c>
      <c r="AY145" s="14" t="s">
        <v>146</v>
      </c>
      <c r="BE145" s="242">
        <f>IF(N145="základní",J145,0)</f>
        <v>0</v>
      </c>
      <c r="BF145" s="242">
        <f>IF(N145="snížená",J145,0)</f>
        <v>0</v>
      </c>
      <c r="BG145" s="242">
        <f>IF(N145="zákl. přenesená",J145,0)</f>
        <v>0</v>
      </c>
      <c r="BH145" s="242">
        <f>IF(N145="sníž. přenesená",J145,0)</f>
        <v>0</v>
      </c>
      <c r="BI145" s="242">
        <f>IF(N145="nulová",J145,0)</f>
        <v>0</v>
      </c>
      <c r="BJ145" s="14" t="s">
        <v>83</v>
      </c>
      <c r="BK145" s="242">
        <f>ROUND(I145*H145,2)</f>
        <v>0</v>
      </c>
      <c r="BL145" s="14" t="s">
        <v>220</v>
      </c>
      <c r="BM145" s="241" t="s">
        <v>665</v>
      </c>
    </row>
    <row r="146" s="12" customFormat="1" ht="22.8" customHeight="1">
      <c r="A146" s="12"/>
      <c r="B146" s="214"/>
      <c r="C146" s="215"/>
      <c r="D146" s="216" t="s">
        <v>74</v>
      </c>
      <c r="E146" s="228" t="s">
        <v>666</v>
      </c>
      <c r="F146" s="228" t="s">
        <v>667</v>
      </c>
      <c r="G146" s="215"/>
      <c r="H146" s="215"/>
      <c r="I146" s="218"/>
      <c r="J146" s="229">
        <f>BK146</f>
        <v>0</v>
      </c>
      <c r="K146" s="215"/>
      <c r="L146" s="220"/>
      <c r="M146" s="221"/>
      <c r="N146" s="222"/>
      <c r="O146" s="222"/>
      <c r="P146" s="223">
        <f>SUM(P147:P160)</f>
        <v>0</v>
      </c>
      <c r="Q146" s="222"/>
      <c r="R146" s="223">
        <f>SUM(R147:R160)</f>
        <v>2.0969731226999997</v>
      </c>
      <c r="S146" s="222"/>
      <c r="T146" s="224">
        <f>SUM(T147:T160)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5" t="s">
        <v>85</v>
      </c>
      <c r="AT146" s="226" t="s">
        <v>74</v>
      </c>
      <c r="AU146" s="226" t="s">
        <v>83</v>
      </c>
      <c r="AY146" s="225" t="s">
        <v>146</v>
      </c>
      <c r="BK146" s="227">
        <f>SUM(BK147:BK160)</f>
        <v>0</v>
      </c>
    </row>
    <row r="147" s="2" customFormat="1" ht="24.15" customHeight="1">
      <c r="A147" s="35"/>
      <c r="B147" s="36"/>
      <c r="C147" s="230" t="s">
        <v>169</v>
      </c>
      <c r="D147" s="230" t="s">
        <v>148</v>
      </c>
      <c r="E147" s="231" t="s">
        <v>668</v>
      </c>
      <c r="F147" s="232" t="s">
        <v>669</v>
      </c>
      <c r="G147" s="233" t="s">
        <v>214</v>
      </c>
      <c r="H147" s="234">
        <v>1</v>
      </c>
      <c r="I147" s="235"/>
      <c r="J147" s="236">
        <f>ROUND(I147*H147,2)</f>
        <v>0</v>
      </c>
      <c r="K147" s="232" t="s">
        <v>1</v>
      </c>
      <c r="L147" s="41"/>
      <c r="M147" s="237" t="s">
        <v>1</v>
      </c>
      <c r="N147" s="238" t="s">
        <v>40</v>
      </c>
      <c r="O147" s="88"/>
      <c r="P147" s="239">
        <f>O147*H147</f>
        <v>0</v>
      </c>
      <c r="Q147" s="239">
        <v>0.12531999999999999</v>
      </c>
      <c r="R147" s="239">
        <f>Q147*H147</f>
        <v>0.12531999999999999</v>
      </c>
      <c r="S147" s="239">
        <v>0</v>
      </c>
      <c r="T147" s="240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1" t="s">
        <v>220</v>
      </c>
      <c r="AT147" s="241" t="s">
        <v>148</v>
      </c>
      <c r="AU147" s="241" t="s">
        <v>85</v>
      </c>
      <c r="AY147" s="14" t="s">
        <v>146</v>
      </c>
      <c r="BE147" s="242">
        <f>IF(N147="základní",J147,0)</f>
        <v>0</v>
      </c>
      <c r="BF147" s="242">
        <f>IF(N147="snížená",J147,0)</f>
        <v>0</v>
      </c>
      <c r="BG147" s="242">
        <f>IF(N147="zákl. přenesená",J147,0)</f>
        <v>0</v>
      </c>
      <c r="BH147" s="242">
        <f>IF(N147="sníž. přenesená",J147,0)</f>
        <v>0</v>
      </c>
      <c r="BI147" s="242">
        <f>IF(N147="nulová",J147,0)</f>
        <v>0</v>
      </c>
      <c r="BJ147" s="14" t="s">
        <v>83</v>
      </c>
      <c r="BK147" s="242">
        <f>ROUND(I147*H147,2)</f>
        <v>0</v>
      </c>
      <c r="BL147" s="14" t="s">
        <v>220</v>
      </c>
      <c r="BM147" s="241" t="s">
        <v>670</v>
      </c>
    </row>
    <row r="148" s="2" customFormat="1" ht="33" customHeight="1">
      <c r="A148" s="35"/>
      <c r="B148" s="36"/>
      <c r="C148" s="230" t="s">
        <v>173</v>
      </c>
      <c r="D148" s="230" t="s">
        <v>148</v>
      </c>
      <c r="E148" s="231" t="s">
        <v>671</v>
      </c>
      <c r="F148" s="232" t="s">
        <v>672</v>
      </c>
      <c r="G148" s="233" t="s">
        <v>214</v>
      </c>
      <c r="H148" s="234">
        <v>1</v>
      </c>
      <c r="I148" s="235"/>
      <c r="J148" s="236">
        <f>ROUND(I148*H148,2)</f>
        <v>0</v>
      </c>
      <c r="K148" s="232" t="s">
        <v>1</v>
      </c>
      <c r="L148" s="41"/>
      <c r="M148" s="237" t="s">
        <v>1</v>
      </c>
      <c r="N148" s="238" t="s">
        <v>40</v>
      </c>
      <c r="O148" s="88"/>
      <c r="P148" s="239">
        <f>O148*H148</f>
        <v>0</v>
      </c>
      <c r="Q148" s="239">
        <v>0.12531999999999999</v>
      </c>
      <c r="R148" s="239">
        <f>Q148*H148</f>
        <v>0.12531999999999999</v>
      </c>
      <c r="S148" s="239">
        <v>0</v>
      </c>
      <c r="T148" s="240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1" t="s">
        <v>220</v>
      </c>
      <c r="AT148" s="241" t="s">
        <v>148</v>
      </c>
      <c r="AU148" s="241" t="s">
        <v>85</v>
      </c>
      <c r="AY148" s="14" t="s">
        <v>146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4" t="s">
        <v>83</v>
      </c>
      <c r="BK148" s="242">
        <f>ROUND(I148*H148,2)</f>
        <v>0</v>
      </c>
      <c r="BL148" s="14" t="s">
        <v>220</v>
      </c>
      <c r="BM148" s="241" t="s">
        <v>673</v>
      </c>
    </row>
    <row r="149" s="2" customFormat="1" ht="37.8" customHeight="1">
      <c r="A149" s="35"/>
      <c r="B149" s="36"/>
      <c r="C149" s="230" t="s">
        <v>178</v>
      </c>
      <c r="D149" s="230" t="s">
        <v>148</v>
      </c>
      <c r="E149" s="231" t="s">
        <v>674</v>
      </c>
      <c r="F149" s="232" t="s">
        <v>675</v>
      </c>
      <c r="G149" s="233" t="s">
        <v>214</v>
      </c>
      <c r="H149" s="234">
        <v>1</v>
      </c>
      <c r="I149" s="235"/>
      <c r="J149" s="236">
        <f>ROUND(I149*H149,2)</f>
        <v>0</v>
      </c>
      <c r="K149" s="232" t="s">
        <v>152</v>
      </c>
      <c r="L149" s="41"/>
      <c r="M149" s="237" t="s">
        <v>1</v>
      </c>
      <c r="N149" s="238" t="s">
        <v>40</v>
      </c>
      <c r="O149" s="88"/>
      <c r="P149" s="239">
        <f>O149*H149</f>
        <v>0</v>
      </c>
      <c r="Q149" s="239">
        <v>0.0113687645</v>
      </c>
      <c r="R149" s="239">
        <f>Q149*H149</f>
        <v>0.0113687645</v>
      </c>
      <c r="S149" s="239">
        <v>0</v>
      </c>
      <c r="T149" s="240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1" t="s">
        <v>220</v>
      </c>
      <c r="AT149" s="241" t="s">
        <v>148</v>
      </c>
      <c r="AU149" s="241" t="s">
        <v>85</v>
      </c>
      <c r="AY149" s="14" t="s">
        <v>146</v>
      </c>
      <c r="BE149" s="242">
        <f>IF(N149="základní",J149,0)</f>
        <v>0</v>
      </c>
      <c r="BF149" s="242">
        <f>IF(N149="snížená",J149,0)</f>
        <v>0</v>
      </c>
      <c r="BG149" s="242">
        <f>IF(N149="zákl. přenesená",J149,0)</f>
        <v>0</v>
      </c>
      <c r="BH149" s="242">
        <f>IF(N149="sníž. přenesená",J149,0)</f>
        <v>0</v>
      </c>
      <c r="BI149" s="242">
        <f>IF(N149="nulová",J149,0)</f>
        <v>0</v>
      </c>
      <c r="BJ149" s="14" t="s">
        <v>83</v>
      </c>
      <c r="BK149" s="242">
        <f>ROUND(I149*H149,2)</f>
        <v>0</v>
      </c>
      <c r="BL149" s="14" t="s">
        <v>220</v>
      </c>
      <c r="BM149" s="241" t="s">
        <v>676</v>
      </c>
    </row>
    <row r="150" s="2" customFormat="1" ht="16.5" customHeight="1">
      <c r="A150" s="35"/>
      <c r="B150" s="36"/>
      <c r="C150" s="230" t="s">
        <v>182</v>
      </c>
      <c r="D150" s="230" t="s">
        <v>148</v>
      </c>
      <c r="E150" s="231" t="s">
        <v>677</v>
      </c>
      <c r="F150" s="232" t="s">
        <v>678</v>
      </c>
      <c r="G150" s="233" t="s">
        <v>214</v>
      </c>
      <c r="H150" s="234">
        <v>1</v>
      </c>
      <c r="I150" s="235"/>
      <c r="J150" s="236">
        <f>ROUND(I150*H150,2)</f>
        <v>0</v>
      </c>
      <c r="K150" s="232" t="s">
        <v>1</v>
      </c>
      <c r="L150" s="41"/>
      <c r="M150" s="237" t="s">
        <v>1</v>
      </c>
      <c r="N150" s="238" t="s">
        <v>40</v>
      </c>
      <c r="O150" s="88"/>
      <c r="P150" s="239">
        <f>O150*H150</f>
        <v>0</v>
      </c>
      <c r="Q150" s="239">
        <v>0.12531999999999999</v>
      </c>
      <c r="R150" s="239">
        <f>Q150*H150</f>
        <v>0.12531999999999999</v>
      </c>
      <c r="S150" s="239">
        <v>0</v>
      </c>
      <c r="T150" s="240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1" t="s">
        <v>220</v>
      </c>
      <c r="AT150" s="241" t="s">
        <v>148</v>
      </c>
      <c r="AU150" s="241" t="s">
        <v>85</v>
      </c>
      <c r="AY150" s="14" t="s">
        <v>146</v>
      </c>
      <c r="BE150" s="242">
        <f>IF(N150="základní",J150,0)</f>
        <v>0</v>
      </c>
      <c r="BF150" s="242">
        <f>IF(N150="snížená",J150,0)</f>
        <v>0</v>
      </c>
      <c r="BG150" s="242">
        <f>IF(N150="zákl. přenesená",J150,0)</f>
        <v>0</v>
      </c>
      <c r="BH150" s="242">
        <f>IF(N150="sníž. přenesená",J150,0)</f>
        <v>0</v>
      </c>
      <c r="BI150" s="242">
        <f>IF(N150="nulová",J150,0)</f>
        <v>0</v>
      </c>
      <c r="BJ150" s="14" t="s">
        <v>83</v>
      </c>
      <c r="BK150" s="242">
        <f>ROUND(I150*H150,2)</f>
        <v>0</v>
      </c>
      <c r="BL150" s="14" t="s">
        <v>220</v>
      </c>
      <c r="BM150" s="241" t="s">
        <v>679</v>
      </c>
    </row>
    <row r="151" s="2" customFormat="1" ht="33" customHeight="1">
      <c r="A151" s="35"/>
      <c r="B151" s="36"/>
      <c r="C151" s="230" t="s">
        <v>186</v>
      </c>
      <c r="D151" s="230" t="s">
        <v>148</v>
      </c>
      <c r="E151" s="231" t="s">
        <v>680</v>
      </c>
      <c r="F151" s="232" t="s">
        <v>681</v>
      </c>
      <c r="G151" s="233" t="s">
        <v>214</v>
      </c>
      <c r="H151" s="234">
        <v>1</v>
      </c>
      <c r="I151" s="235"/>
      <c r="J151" s="236">
        <f>ROUND(I151*H151,2)</f>
        <v>0</v>
      </c>
      <c r="K151" s="232" t="s">
        <v>152</v>
      </c>
      <c r="L151" s="41"/>
      <c r="M151" s="237" t="s">
        <v>1</v>
      </c>
      <c r="N151" s="238" t="s">
        <v>40</v>
      </c>
      <c r="O151" s="88"/>
      <c r="P151" s="239">
        <f>O151*H151</f>
        <v>0</v>
      </c>
      <c r="Q151" s="239">
        <v>0.0055843582000000003</v>
      </c>
      <c r="R151" s="239">
        <f>Q151*H151</f>
        <v>0.0055843582000000003</v>
      </c>
      <c r="S151" s="239">
        <v>0</v>
      </c>
      <c r="T151" s="240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1" t="s">
        <v>220</v>
      </c>
      <c r="AT151" s="241" t="s">
        <v>148</v>
      </c>
      <c r="AU151" s="241" t="s">
        <v>85</v>
      </c>
      <c r="AY151" s="14" t="s">
        <v>146</v>
      </c>
      <c r="BE151" s="242">
        <f>IF(N151="základní",J151,0)</f>
        <v>0</v>
      </c>
      <c r="BF151" s="242">
        <f>IF(N151="snížená",J151,0)</f>
        <v>0</v>
      </c>
      <c r="BG151" s="242">
        <f>IF(N151="zákl. přenesená",J151,0)</f>
        <v>0</v>
      </c>
      <c r="BH151" s="242">
        <f>IF(N151="sníž. přenesená",J151,0)</f>
        <v>0</v>
      </c>
      <c r="BI151" s="242">
        <f>IF(N151="nulová",J151,0)</f>
        <v>0</v>
      </c>
      <c r="BJ151" s="14" t="s">
        <v>83</v>
      </c>
      <c r="BK151" s="242">
        <f>ROUND(I151*H151,2)</f>
        <v>0</v>
      </c>
      <c r="BL151" s="14" t="s">
        <v>220</v>
      </c>
      <c r="BM151" s="241" t="s">
        <v>682</v>
      </c>
    </row>
    <row r="152" s="2" customFormat="1" ht="24.15" customHeight="1">
      <c r="A152" s="35"/>
      <c r="B152" s="36"/>
      <c r="C152" s="230" t="s">
        <v>193</v>
      </c>
      <c r="D152" s="230" t="s">
        <v>148</v>
      </c>
      <c r="E152" s="231" t="s">
        <v>683</v>
      </c>
      <c r="F152" s="232" t="s">
        <v>684</v>
      </c>
      <c r="G152" s="233" t="s">
        <v>214</v>
      </c>
      <c r="H152" s="234">
        <v>2</v>
      </c>
      <c r="I152" s="235"/>
      <c r="J152" s="236">
        <f>ROUND(I152*H152,2)</f>
        <v>0</v>
      </c>
      <c r="K152" s="232" t="s">
        <v>1</v>
      </c>
      <c r="L152" s="41"/>
      <c r="M152" s="237" t="s">
        <v>1</v>
      </c>
      <c r="N152" s="238" t="s">
        <v>40</v>
      </c>
      <c r="O152" s="88"/>
      <c r="P152" s="239">
        <f>O152*H152</f>
        <v>0</v>
      </c>
      <c r="Q152" s="239">
        <v>0.0055799999999999999</v>
      </c>
      <c r="R152" s="239">
        <f>Q152*H152</f>
        <v>0.01116</v>
      </c>
      <c r="S152" s="239">
        <v>0</v>
      </c>
      <c r="T152" s="240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1" t="s">
        <v>220</v>
      </c>
      <c r="AT152" s="241" t="s">
        <v>148</v>
      </c>
      <c r="AU152" s="241" t="s">
        <v>85</v>
      </c>
      <c r="AY152" s="14" t="s">
        <v>146</v>
      </c>
      <c r="BE152" s="242">
        <f>IF(N152="základní",J152,0)</f>
        <v>0</v>
      </c>
      <c r="BF152" s="242">
        <f>IF(N152="snížená",J152,0)</f>
        <v>0</v>
      </c>
      <c r="BG152" s="242">
        <f>IF(N152="zákl. přenesená",J152,0)</f>
        <v>0</v>
      </c>
      <c r="BH152" s="242">
        <f>IF(N152="sníž. přenesená",J152,0)</f>
        <v>0</v>
      </c>
      <c r="BI152" s="242">
        <f>IF(N152="nulová",J152,0)</f>
        <v>0</v>
      </c>
      <c r="BJ152" s="14" t="s">
        <v>83</v>
      </c>
      <c r="BK152" s="242">
        <f>ROUND(I152*H152,2)</f>
        <v>0</v>
      </c>
      <c r="BL152" s="14" t="s">
        <v>220</v>
      </c>
      <c r="BM152" s="241" t="s">
        <v>685</v>
      </c>
    </row>
    <row r="153" s="2" customFormat="1" ht="37.8" customHeight="1">
      <c r="A153" s="35"/>
      <c r="B153" s="36"/>
      <c r="C153" s="230" t="s">
        <v>197</v>
      </c>
      <c r="D153" s="230" t="s">
        <v>148</v>
      </c>
      <c r="E153" s="231" t="s">
        <v>686</v>
      </c>
      <c r="F153" s="232" t="s">
        <v>687</v>
      </c>
      <c r="G153" s="233" t="s">
        <v>214</v>
      </c>
      <c r="H153" s="234">
        <v>2</v>
      </c>
      <c r="I153" s="235"/>
      <c r="J153" s="236">
        <f>ROUND(I153*H153,2)</f>
        <v>0</v>
      </c>
      <c r="K153" s="232" t="s">
        <v>1</v>
      </c>
      <c r="L153" s="41"/>
      <c r="M153" s="237" t="s">
        <v>1</v>
      </c>
      <c r="N153" s="238" t="s">
        <v>40</v>
      </c>
      <c r="O153" s="88"/>
      <c r="P153" s="239">
        <f>O153*H153</f>
        <v>0</v>
      </c>
      <c r="Q153" s="239">
        <v>0.15390000000000001</v>
      </c>
      <c r="R153" s="239">
        <f>Q153*H153</f>
        <v>0.30780000000000002</v>
      </c>
      <c r="S153" s="239">
        <v>0</v>
      </c>
      <c r="T153" s="240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1" t="s">
        <v>220</v>
      </c>
      <c r="AT153" s="241" t="s">
        <v>148</v>
      </c>
      <c r="AU153" s="241" t="s">
        <v>85</v>
      </c>
      <c r="AY153" s="14" t="s">
        <v>146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4" t="s">
        <v>83</v>
      </c>
      <c r="BK153" s="242">
        <f>ROUND(I153*H153,2)</f>
        <v>0</v>
      </c>
      <c r="BL153" s="14" t="s">
        <v>220</v>
      </c>
      <c r="BM153" s="241" t="s">
        <v>688</v>
      </c>
    </row>
    <row r="154" s="2" customFormat="1" ht="21.75" customHeight="1">
      <c r="A154" s="35"/>
      <c r="B154" s="36"/>
      <c r="C154" s="230" t="s">
        <v>201</v>
      </c>
      <c r="D154" s="230" t="s">
        <v>148</v>
      </c>
      <c r="E154" s="231" t="s">
        <v>689</v>
      </c>
      <c r="F154" s="232" t="s">
        <v>690</v>
      </c>
      <c r="G154" s="233" t="s">
        <v>214</v>
      </c>
      <c r="H154" s="234">
        <v>1</v>
      </c>
      <c r="I154" s="235"/>
      <c r="J154" s="236">
        <f>ROUND(I154*H154,2)</f>
        <v>0</v>
      </c>
      <c r="K154" s="232" t="s">
        <v>1</v>
      </c>
      <c r="L154" s="41"/>
      <c r="M154" s="237" t="s">
        <v>1</v>
      </c>
      <c r="N154" s="238" t="s">
        <v>40</v>
      </c>
      <c r="O154" s="88"/>
      <c r="P154" s="239">
        <f>O154*H154</f>
        <v>0</v>
      </c>
      <c r="Q154" s="239">
        <v>0.15390000000000001</v>
      </c>
      <c r="R154" s="239">
        <f>Q154*H154</f>
        <v>0.15390000000000001</v>
      </c>
      <c r="S154" s="239">
        <v>0</v>
      </c>
      <c r="T154" s="240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1" t="s">
        <v>220</v>
      </c>
      <c r="AT154" s="241" t="s">
        <v>148</v>
      </c>
      <c r="AU154" s="241" t="s">
        <v>85</v>
      </c>
      <c r="AY154" s="14" t="s">
        <v>146</v>
      </c>
      <c r="BE154" s="242">
        <f>IF(N154="základní",J154,0)</f>
        <v>0</v>
      </c>
      <c r="BF154" s="242">
        <f>IF(N154="snížená",J154,0)</f>
        <v>0</v>
      </c>
      <c r="BG154" s="242">
        <f>IF(N154="zákl. přenesená",J154,0)</f>
        <v>0</v>
      </c>
      <c r="BH154" s="242">
        <f>IF(N154="sníž. přenesená",J154,0)</f>
        <v>0</v>
      </c>
      <c r="BI154" s="242">
        <f>IF(N154="nulová",J154,0)</f>
        <v>0</v>
      </c>
      <c r="BJ154" s="14" t="s">
        <v>83</v>
      </c>
      <c r="BK154" s="242">
        <f>ROUND(I154*H154,2)</f>
        <v>0</v>
      </c>
      <c r="BL154" s="14" t="s">
        <v>220</v>
      </c>
      <c r="BM154" s="241" t="s">
        <v>691</v>
      </c>
    </row>
    <row r="155" s="2" customFormat="1" ht="21.75" customHeight="1">
      <c r="A155" s="35"/>
      <c r="B155" s="36"/>
      <c r="C155" s="230" t="s">
        <v>205</v>
      </c>
      <c r="D155" s="230" t="s">
        <v>148</v>
      </c>
      <c r="E155" s="231" t="s">
        <v>692</v>
      </c>
      <c r="F155" s="232" t="s">
        <v>693</v>
      </c>
      <c r="G155" s="233" t="s">
        <v>214</v>
      </c>
      <c r="H155" s="234">
        <v>2</v>
      </c>
      <c r="I155" s="235"/>
      <c r="J155" s="236">
        <f>ROUND(I155*H155,2)</f>
        <v>0</v>
      </c>
      <c r="K155" s="232" t="s">
        <v>1</v>
      </c>
      <c r="L155" s="41"/>
      <c r="M155" s="237" t="s">
        <v>1</v>
      </c>
      <c r="N155" s="238" t="s">
        <v>40</v>
      </c>
      <c r="O155" s="88"/>
      <c r="P155" s="239">
        <f>O155*H155</f>
        <v>0</v>
      </c>
      <c r="Q155" s="239">
        <v>0.15390000000000001</v>
      </c>
      <c r="R155" s="239">
        <f>Q155*H155</f>
        <v>0.30780000000000002</v>
      </c>
      <c r="S155" s="239">
        <v>0</v>
      </c>
      <c r="T155" s="240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1" t="s">
        <v>220</v>
      </c>
      <c r="AT155" s="241" t="s">
        <v>148</v>
      </c>
      <c r="AU155" s="241" t="s">
        <v>85</v>
      </c>
      <c r="AY155" s="14" t="s">
        <v>146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4" t="s">
        <v>83</v>
      </c>
      <c r="BK155" s="242">
        <f>ROUND(I155*H155,2)</f>
        <v>0</v>
      </c>
      <c r="BL155" s="14" t="s">
        <v>220</v>
      </c>
      <c r="BM155" s="241" t="s">
        <v>694</v>
      </c>
    </row>
    <row r="156" s="2" customFormat="1" ht="16.5" customHeight="1">
      <c r="A156" s="35"/>
      <c r="B156" s="36"/>
      <c r="C156" s="230" t="s">
        <v>211</v>
      </c>
      <c r="D156" s="230" t="s">
        <v>148</v>
      </c>
      <c r="E156" s="231" t="s">
        <v>695</v>
      </c>
      <c r="F156" s="232" t="s">
        <v>696</v>
      </c>
      <c r="G156" s="233" t="s">
        <v>214</v>
      </c>
      <c r="H156" s="234">
        <v>2</v>
      </c>
      <c r="I156" s="235"/>
      <c r="J156" s="236">
        <f>ROUND(I156*H156,2)</f>
        <v>0</v>
      </c>
      <c r="K156" s="232" t="s">
        <v>1</v>
      </c>
      <c r="L156" s="41"/>
      <c r="M156" s="237" t="s">
        <v>1</v>
      </c>
      <c r="N156" s="238" t="s">
        <v>40</v>
      </c>
      <c r="O156" s="88"/>
      <c r="P156" s="239">
        <f>O156*H156</f>
        <v>0</v>
      </c>
      <c r="Q156" s="239">
        <v>0.15390000000000001</v>
      </c>
      <c r="R156" s="239">
        <f>Q156*H156</f>
        <v>0.30780000000000002</v>
      </c>
      <c r="S156" s="239">
        <v>0</v>
      </c>
      <c r="T156" s="240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1" t="s">
        <v>220</v>
      </c>
      <c r="AT156" s="241" t="s">
        <v>148</v>
      </c>
      <c r="AU156" s="241" t="s">
        <v>85</v>
      </c>
      <c r="AY156" s="14" t="s">
        <v>146</v>
      </c>
      <c r="BE156" s="242">
        <f>IF(N156="základní",J156,0)</f>
        <v>0</v>
      </c>
      <c r="BF156" s="242">
        <f>IF(N156="snížená",J156,0)</f>
        <v>0</v>
      </c>
      <c r="BG156" s="242">
        <f>IF(N156="zákl. přenesená",J156,0)</f>
        <v>0</v>
      </c>
      <c r="BH156" s="242">
        <f>IF(N156="sníž. přenesená",J156,0)</f>
        <v>0</v>
      </c>
      <c r="BI156" s="242">
        <f>IF(N156="nulová",J156,0)</f>
        <v>0</v>
      </c>
      <c r="BJ156" s="14" t="s">
        <v>83</v>
      </c>
      <c r="BK156" s="242">
        <f>ROUND(I156*H156,2)</f>
        <v>0</v>
      </c>
      <c r="BL156" s="14" t="s">
        <v>220</v>
      </c>
      <c r="BM156" s="241" t="s">
        <v>697</v>
      </c>
    </row>
    <row r="157" s="2" customFormat="1" ht="16.5" customHeight="1">
      <c r="A157" s="35"/>
      <c r="B157" s="36"/>
      <c r="C157" s="230" t="s">
        <v>8</v>
      </c>
      <c r="D157" s="230" t="s">
        <v>148</v>
      </c>
      <c r="E157" s="231" t="s">
        <v>698</v>
      </c>
      <c r="F157" s="232" t="s">
        <v>699</v>
      </c>
      <c r="G157" s="233" t="s">
        <v>214</v>
      </c>
      <c r="H157" s="234">
        <v>1</v>
      </c>
      <c r="I157" s="235"/>
      <c r="J157" s="236">
        <f>ROUND(I157*H157,2)</f>
        <v>0</v>
      </c>
      <c r="K157" s="232" t="s">
        <v>1</v>
      </c>
      <c r="L157" s="41"/>
      <c r="M157" s="237" t="s">
        <v>1</v>
      </c>
      <c r="N157" s="238" t="s">
        <v>40</v>
      </c>
      <c r="O157" s="88"/>
      <c r="P157" s="239">
        <f>O157*H157</f>
        <v>0</v>
      </c>
      <c r="Q157" s="239">
        <v>0.15390000000000001</v>
      </c>
      <c r="R157" s="239">
        <f>Q157*H157</f>
        <v>0.15390000000000001</v>
      </c>
      <c r="S157" s="239">
        <v>0</v>
      </c>
      <c r="T157" s="240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1" t="s">
        <v>220</v>
      </c>
      <c r="AT157" s="241" t="s">
        <v>148</v>
      </c>
      <c r="AU157" s="241" t="s">
        <v>85</v>
      </c>
      <c r="AY157" s="14" t="s">
        <v>146</v>
      </c>
      <c r="BE157" s="242">
        <f>IF(N157="základní",J157,0)</f>
        <v>0</v>
      </c>
      <c r="BF157" s="242">
        <f>IF(N157="snížená",J157,0)</f>
        <v>0</v>
      </c>
      <c r="BG157" s="242">
        <f>IF(N157="zákl. přenesená",J157,0)</f>
        <v>0</v>
      </c>
      <c r="BH157" s="242">
        <f>IF(N157="sníž. přenesená",J157,0)</f>
        <v>0</v>
      </c>
      <c r="BI157" s="242">
        <f>IF(N157="nulová",J157,0)</f>
        <v>0</v>
      </c>
      <c r="BJ157" s="14" t="s">
        <v>83</v>
      </c>
      <c r="BK157" s="242">
        <f>ROUND(I157*H157,2)</f>
        <v>0</v>
      </c>
      <c r="BL157" s="14" t="s">
        <v>220</v>
      </c>
      <c r="BM157" s="241" t="s">
        <v>700</v>
      </c>
    </row>
    <row r="158" s="2" customFormat="1" ht="16.5" customHeight="1">
      <c r="A158" s="35"/>
      <c r="B158" s="36"/>
      <c r="C158" s="230" t="s">
        <v>220</v>
      </c>
      <c r="D158" s="230" t="s">
        <v>148</v>
      </c>
      <c r="E158" s="231" t="s">
        <v>701</v>
      </c>
      <c r="F158" s="232" t="s">
        <v>702</v>
      </c>
      <c r="G158" s="233" t="s">
        <v>214</v>
      </c>
      <c r="H158" s="234">
        <v>1</v>
      </c>
      <c r="I158" s="235"/>
      <c r="J158" s="236">
        <f>ROUND(I158*H158,2)</f>
        <v>0</v>
      </c>
      <c r="K158" s="232" t="s">
        <v>1</v>
      </c>
      <c r="L158" s="41"/>
      <c r="M158" s="237" t="s">
        <v>1</v>
      </c>
      <c r="N158" s="238" t="s">
        <v>40</v>
      </c>
      <c r="O158" s="88"/>
      <c r="P158" s="239">
        <f>O158*H158</f>
        <v>0</v>
      </c>
      <c r="Q158" s="239">
        <v>0.15390000000000001</v>
      </c>
      <c r="R158" s="239">
        <f>Q158*H158</f>
        <v>0.15390000000000001</v>
      </c>
      <c r="S158" s="239">
        <v>0</v>
      </c>
      <c r="T158" s="240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1" t="s">
        <v>220</v>
      </c>
      <c r="AT158" s="241" t="s">
        <v>148</v>
      </c>
      <c r="AU158" s="241" t="s">
        <v>85</v>
      </c>
      <c r="AY158" s="14" t="s">
        <v>146</v>
      </c>
      <c r="BE158" s="242">
        <f>IF(N158="základní",J158,0)</f>
        <v>0</v>
      </c>
      <c r="BF158" s="242">
        <f>IF(N158="snížená",J158,0)</f>
        <v>0</v>
      </c>
      <c r="BG158" s="242">
        <f>IF(N158="zákl. přenesená",J158,0)</f>
        <v>0</v>
      </c>
      <c r="BH158" s="242">
        <f>IF(N158="sníž. přenesená",J158,0)</f>
        <v>0</v>
      </c>
      <c r="BI158" s="242">
        <f>IF(N158="nulová",J158,0)</f>
        <v>0</v>
      </c>
      <c r="BJ158" s="14" t="s">
        <v>83</v>
      </c>
      <c r="BK158" s="242">
        <f>ROUND(I158*H158,2)</f>
        <v>0</v>
      </c>
      <c r="BL158" s="14" t="s">
        <v>220</v>
      </c>
      <c r="BM158" s="241" t="s">
        <v>703</v>
      </c>
    </row>
    <row r="159" s="2" customFormat="1" ht="16.5" customHeight="1">
      <c r="A159" s="35"/>
      <c r="B159" s="36"/>
      <c r="C159" s="230" t="s">
        <v>224</v>
      </c>
      <c r="D159" s="230" t="s">
        <v>148</v>
      </c>
      <c r="E159" s="231" t="s">
        <v>704</v>
      </c>
      <c r="F159" s="232" t="s">
        <v>705</v>
      </c>
      <c r="G159" s="233" t="s">
        <v>214</v>
      </c>
      <c r="H159" s="234">
        <v>1</v>
      </c>
      <c r="I159" s="235"/>
      <c r="J159" s="236">
        <f>ROUND(I159*H159,2)</f>
        <v>0</v>
      </c>
      <c r="K159" s="232" t="s">
        <v>1</v>
      </c>
      <c r="L159" s="41"/>
      <c r="M159" s="237" t="s">
        <v>1</v>
      </c>
      <c r="N159" s="238" t="s">
        <v>40</v>
      </c>
      <c r="O159" s="88"/>
      <c r="P159" s="239">
        <f>O159*H159</f>
        <v>0</v>
      </c>
      <c r="Q159" s="239">
        <v>0.15390000000000001</v>
      </c>
      <c r="R159" s="239">
        <f>Q159*H159</f>
        <v>0.15390000000000001</v>
      </c>
      <c r="S159" s="239">
        <v>0</v>
      </c>
      <c r="T159" s="240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1" t="s">
        <v>220</v>
      </c>
      <c r="AT159" s="241" t="s">
        <v>148</v>
      </c>
      <c r="AU159" s="241" t="s">
        <v>85</v>
      </c>
      <c r="AY159" s="14" t="s">
        <v>146</v>
      </c>
      <c r="BE159" s="242">
        <f>IF(N159="základní",J159,0)</f>
        <v>0</v>
      </c>
      <c r="BF159" s="242">
        <f>IF(N159="snížená",J159,0)</f>
        <v>0</v>
      </c>
      <c r="BG159" s="242">
        <f>IF(N159="zákl. přenesená",J159,0)</f>
        <v>0</v>
      </c>
      <c r="BH159" s="242">
        <f>IF(N159="sníž. přenesená",J159,0)</f>
        <v>0</v>
      </c>
      <c r="BI159" s="242">
        <f>IF(N159="nulová",J159,0)</f>
        <v>0</v>
      </c>
      <c r="BJ159" s="14" t="s">
        <v>83</v>
      </c>
      <c r="BK159" s="242">
        <f>ROUND(I159*H159,2)</f>
        <v>0</v>
      </c>
      <c r="BL159" s="14" t="s">
        <v>220</v>
      </c>
      <c r="BM159" s="241" t="s">
        <v>706</v>
      </c>
    </row>
    <row r="160" s="2" customFormat="1" ht="16.5" customHeight="1">
      <c r="A160" s="35"/>
      <c r="B160" s="36"/>
      <c r="C160" s="230" t="s">
        <v>230</v>
      </c>
      <c r="D160" s="230" t="s">
        <v>148</v>
      </c>
      <c r="E160" s="231" t="s">
        <v>707</v>
      </c>
      <c r="F160" s="232" t="s">
        <v>708</v>
      </c>
      <c r="G160" s="233" t="s">
        <v>214</v>
      </c>
      <c r="H160" s="234">
        <v>1</v>
      </c>
      <c r="I160" s="235"/>
      <c r="J160" s="236">
        <f>ROUND(I160*H160,2)</f>
        <v>0</v>
      </c>
      <c r="K160" s="232" t="s">
        <v>1</v>
      </c>
      <c r="L160" s="41"/>
      <c r="M160" s="237" t="s">
        <v>1</v>
      </c>
      <c r="N160" s="238" t="s">
        <v>40</v>
      </c>
      <c r="O160" s="88"/>
      <c r="P160" s="239">
        <f>O160*H160</f>
        <v>0</v>
      </c>
      <c r="Q160" s="239">
        <v>0.15390000000000001</v>
      </c>
      <c r="R160" s="239">
        <f>Q160*H160</f>
        <v>0.15390000000000001</v>
      </c>
      <c r="S160" s="239">
        <v>0</v>
      </c>
      <c r="T160" s="240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1" t="s">
        <v>220</v>
      </c>
      <c r="AT160" s="241" t="s">
        <v>148</v>
      </c>
      <c r="AU160" s="241" t="s">
        <v>85</v>
      </c>
      <c r="AY160" s="14" t="s">
        <v>146</v>
      </c>
      <c r="BE160" s="242">
        <f>IF(N160="základní",J160,0)</f>
        <v>0</v>
      </c>
      <c r="BF160" s="242">
        <f>IF(N160="snížená",J160,0)</f>
        <v>0</v>
      </c>
      <c r="BG160" s="242">
        <f>IF(N160="zákl. přenesená",J160,0)</f>
        <v>0</v>
      </c>
      <c r="BH160" s="242">
        <f>IF(N160="sníž. přenesená",J160,0)</f>
        <v>0</v>
      </c>
      <c r="BI160" s="242">
        <f>IF(N160="nulová",J160,0)</f>
        <v>0</v>
      </c>
      <c r="BJ160" s="14" t="s">
        <v>83</v>
      </c>
      <c r="BK160" s="242">
        <f>ROUND(I160*H160,2)</f>
        <v>0</v>
      </c>
      <c r="BL160" s="14" t="s">
        <v>220</v>
      </c>
      <c r="BM160" s="241" t="s">
        <v>709</v>
      </c>
    </row>
    <row r="161" s="12" customFormat="1" ht="22.8" customHeight="1">
      <c r="A161" s="12"/>
      <c r="B161" s="214"/>
      <c r="C161" s="215"/>
      <c r="D161" s="216" t="s">
        <v>74</v>
      </c>
      <c r="E161" s="228" t="s">
        <v>710</v>
      </c>
      <c r="F161" s="228" t="s">
        <v>711</v>
      </c>
      <c r="G161" s="215"/>
      <c r="H161" s="215"/>
      <c r="I161" s="218"/>
      <c r="J161" s="229">
        <f>BK161</f>
        <v>0</v>
      </c>
      <c r="K161" s="215"/>
      <c r="L161" s="220"/>
      <c r="M161" s="221"/>
      <c r="N161" s="222"/>
      <c r="O161" s="222"/>
      <c r="P161" s="223">
        <f>SUM(P162:P171)</f>
        <v>0</v>
      </c>
      <c r="Q161" s="222"/>
      <c r="R161" s="223">
        <f>SUM(R162:R171)</f>
        <v>0.44446439924999998</v>
      </c>
      <c r="S161" s="222"/>
      <c r="T161" s="224">
        <f>SUM(T162:T171)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5" t="s">
        <v>85</v>
      </c>
      <c r="AT161" s="226" t="s">
        <v>74</v>
      </c>
      <c r="AU161" s="226" t="s">
        <v>83</v>
      </c>
      <c r="AY161" s="225" t="s">
        <v>146</v>
      </c>
      <c r="BK161" s="227">
        <f>SUM(BK162:BK171)</f>
        <v>0</v>
      </c>
    </row>
    <row r="162" s="2" customFormat="1" ht="24.15" customHeight="1">
      <c r="A162" s="35"/>
      <c r="B162" s="36"/>
      <c r="C162" s="230" t="s">
        <v>234</v>
      </c>
      <c r="D162" s="230" t="s">
        <v>148</v>
      </c>
      <c r="E162" s="231" t="s">
        <v>712</v>
      </c>
      <c r="F162" s="232" t="s">
        <v>713</v>
      </c>
      <c r="G162" s="233" t="s">
        <v>540</v>
      </c>
      <c r="H162" s="234">
        <v>6</v>
      </c>
      <c r="I162" s="235"/>
      <c r="J162" s="236">
        <f>ROUND(I162*H162,2)</f>
        <v>0</v>
      </c>
      <c r="K162" s="232" t="s">
        <v>714</v>
      </c>
      <c r="L162" s="41"/>
      <c r="M162" s="237" t="s">
        <v>1</v>
      </c>
      <c r="N162" s="238" t="s">
        <v>40</v>
      </c>
      <c r="O162" s="88"/>
      <c r="P162" s="239">
        <f>O162*H162</f>
        <v>0</v>
      </c>
      <c r="Q162" s="239">
        <v>0.0017957207</v>
      </c>
      <c r="R162" s="239">
        <f>Q162*H162</f>
        <v>0.010774324200000001</v>
      </c>
      <c r="S162" s="239">
        <v>0</v>
      </c>
      <c r="T162" s="240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1" t="s">
        <v>220</v>
      </c>
      <c r="AT162" s="241" t="s">
        <v>148</v>
      </c>
      <c r="AU162" s="241" t="s">
        <v>85</v>
      </c>
      <c r="AY162" s="14" t="s">
        <v>146</v>
      </c>
      <c r="BE162" s="242">
        <f>IF(N162="základní",J162,0)</f>
        <v>0</v>
      </c>
      <c r="BF162" s="242">
        <f>IF(N162="snížená",J162,0)</f>
        <v>0</v>
      </c>
      <c r="BG162" s="242">
        <f>IF(N162="zákl. přenesená",J162,0)</f>
        <v>0</v>
      </c>
      <c r="BH162" s="242">
        <f>IF(N162="sníž. přenesená",J162,0)</f>
        <v>0</v>
      </c>
      <c r="BI162" s="242">
        <f>IF(N162="nulová",J162,0)</f>
        <v>0</v>
      </c>
      <c r="BJ162" s="14" t="s">
        <v>83</v>
      </c>
      <c r="BK162" s="242">
        <f>ROUND(I162*H162,2)</f>
        <v>0</v>
      </c>
      <c r="BL162" s="14" t="s">
        <v>220</v>
      </c>
      <c r="BM162" s="241" t="s">
        <v>715</v>
      </c>
    </row>
    <row r="163" s="2" customFormat="1" ht="24.15" customHeight="1">
      <c r="A163" s="35"/>
      <c r="B163" s="36"/>
      <c r="C163" s="230" t="s">
        <v>238</v>
      </c>
      <c r="D163" s="230" t="s">
        <v>148</v>
      </c>
      <c r="E163" s="231" t="s">
        <v>716</v>
      </c>
      <c r="F163" s="232" t="s">
        <v>717</v>
      </c>
      <c r="G163" s="233" t="s">
        <v>227</v>
      </c>
      <c r="H163" s="234">
        <v>78.129999999999995</v>
      </c>
      <c r="I163" s="235"/>
      <c r="J163" s="236">
        <f>ROUND(I163*H163,2)</f>
        <v>0</v>
      </c>
      <c r="K163" s="232" t="s">
        <v>152</v>
      </c>
      <c r="L163" s="41"/>
      <c r="M163" s="237" t="s">
        <v>1</v>
      </c>
      <c r="N163" s="238" t="s">
        <v>40</v>
      </c>
      <c r="O163" s="88"/>
      <c r="P163" s="239">
        <f>O163*H163</f>
        <v>0</v>
      </c>
      <c r="Q163" s="239">
        <v>0.00047080000000000001</v>
      </c>
      <c r="R163" s="239">
        <f>Q163*H163</f>
        <v>0.036783603999999998</v>
      </c>
      <c r="S163" s="239">
        <v>0</v>
      </c>
      <c r="T163" s="240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1" t="s">
        <v>220</v>
      </c>
      <c r="AT163" s="241" t="s">
        <v>148</v>
      </c>
      <c r="AU163" s="241" t="s">
        <v>85</v>
      </c>
      <c r="AY163" s="14" t="s">
        <v>146</v>
      </c>
      <c r="BE163" s="242">
        <f>IF(N163="základní",J163,0)</f>
        <v>0</v>
      </c>
      <c r="BF163" s="242">
        <f>IF(N163="snížená",J163,0)</f>
        <v>0</v>
      </c>
      <c r="BG163" s="242">
        <f>IF(N163="zákl. přenesená",J163,0)</f>
        <v>0</v>
      </c>
      <c r="BH163" s="242">
        <f>IF(N163="sníž. přenesená",J163,0)</f>
        <v>0</v>
      </c>
      <c r="BI163" s="242">
        <f>IF(N163="nulová",J163,0)</f>
        <v>0</v>
      </c>
      <c r="BJ163" s="14" t="s">
        <v>83</v>
      </c>
      <c r="BK163" s="242">
        <f>ROUND(I163*H163,2)</f>
        <v>0</v>
      </c>
      <c r="BL163" s="14" t="s">
        <v>220</v>
      </c>
      <c r="BM163" s="241" t="s">
        <v>718</v>
      </c>
    </row>
    <row r="164" s="2" customFormat="1" ht="24.15" customHeight="1">
      <c r="A164" s="35"/>
      <c r="B164" s="36"/>
      <c r="C164" s="230" t="s">
        <v>7</v>
      </c>
      <c r="D164" s="230" t="s">
        <v>148</v>
      </c>
      <c r="E164" s="231" t="s">
        <v>719</v>
      </c>
      <c r="F164" s="232" t="s">
        <v>720</v>
      </c>
      <c r="G164" s="233" t="s">
        <v>227</v>
      </c>
      <c r="H164" s="234">
        <v>30.25</v>
      </c>
      <c r="I164" s="235"/>
      <c r="J164" s="236">
        <f>ROUND(I164*H164,2)</f>
        <v>0</v>
      </c>
      <c r="K164" s="232" t="s">
        <v>152</v>
      </c>
      <c r="L164" s="41"/>
      <c r="M164" s="237" t="s">
        <v>1</v>
      </c>
      <c r="N164" s="238" t="s">
        <v>40</v>
      </c>
      <c r="O164" s="88"/>
      <c r="P164" s="239">
        <f>O164*H164</f>
        <v>0</v>
      </c>
      <c r="Q164" s="239">
        <v>0.00057593499999999997</v>
      </c>
      <c r="R164" s="239">
        <f>Q164*H164</f>
        <v>0.01742203375</v>
      </c>
      <c r="S164" s="239">
        <v>0</v>
      </c>
      <c r="T164" s="240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1" t="s">
        <v>220</v>
      </c>
      <c r="AT164" s="241" t="s">
        <v>148</v>
      </c>
      <c r="AU164" s="241" t="s">
        <v>85</v>
      </c>
      <c r="AY164" s="14" t="s">
        <v>146</v>
      </c>
      <c r="BE164" s="242">
        <f>IF(N164="základní",J164,0)</f>
        <v>0</v>
      </c>
      <c r="BF164" s="242">
        <f>IF(N164="snížená",J164,0)</f>
        <v>0</v>
      </c>
      <c r="BG164" s="242">
        <f>IF(N164="zákl. přenesená",J164,0)</f>
        <v>0</v>
      </c>
      <c r="BH164" s="242">
        <f>IF(N164="sníž. přenesená",J164,0)</f>
        <v>0</v>
      </c>
      <c r="BI164" s="242">
        <f>IF(N164="nulová",J164,0)</f>
        <v>0</v>
      </c>
      <c r="BJ164" s="14" t="s">
        <v>83</v>
      </c>
      <c r="BK164" s="242">
        <f>ROUND(I164*H164,2)</f>
        <v>0</v>
      </c>
      <c r="BL164" s="14" t="s">
        <v>220</v>
      </c>
      <c r="BM164" s="241" t="s">
        <v>721</v>
      </c>
    </row>
    <row r="165" s="2" customFormat="1" ht="24.15" customHeight="1">
      <c r="A165" s="35"/>
      <c r="B165" s="36"/>
      <c r="C165" s="230" t="s">
        <v>245</v>
      </c>
      <c r="D165" s="230" t="s">
        <v>148</v>
      </c>
      <c r="E165" s="231" t="s">
        <v>722</v>
      </c>
      <c r="F165" s="232" t="s">
        <v>723</v>
      </c>
      <c r="G165" s="233" t="s">
        <v>227</v>
      </c>
      <c r="H165" s="234">
        <v>80</v>
      </c>
      <c r="I165" s="235"/>
      <c r="J165" s="236">
        <f>ROUND(I165*H165,2)</f>
        <v>0</v>
      </c>
      <c r="K165" s="232" t="s">
        <v>152</v>
      </c>
      <c r="L165" s="41"/>
      <c r="M165" s="237" t="s">
        <v>1</v>
      </c>
      <c r="N165" s="238" t="s">
        <v>40</v>
      </c>
      <c r="O165" s="88"/>
      <c r="P165" s="239">
        <f>O165*H165</f>
        <v>0</v>
      </c>
      <c r="Q165" s="239">
        <v>0.00073233499999999997</v>
      </c>
      <c r="R165" s="239">
        <f>Q165*H165</f>
        <v>0.058586799999999994</v>
      </c>
      <c r="S165" s="239">
        <v>0</v>
      </c>
      <c r="T165" s="240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1" t="s">
        <v>220</v>
      </c>
      <c r="AT165" s="241" t="s">
        <v>148</v>
      </c>
      <c r="AU165" s="241" t="s">
        <v>85</v>
      </c>
      <c r="AY165" s="14" t="s">
        <v>146</v>
      </c>
      <c r="BE165" s="242">
        <f>IF(N165="základní",J165,0)</f>
        <v>0</v>
      </c>
      <c r="BF165" s="242">
        <f>IF(N165="snížená",J165,0)</f>
        <v>0</v>
      </c>
      <c r="BG165" s="242">
        <f>IF(N165="zákl. přenesená",J165,0)</f>
        <v>0</v>
      </c>
      <c r="BH165" s="242">
        <f>IF(N165="sníž. přenesená",J165,0)</f>
        <v>0</v>
      </c>
      <c r="BI165" s="242">
        <f>IF(N165="nulová",J165,0)</f>
        <v>0</v>
      </c>
      <c r="BJ165" s="14" t="s">
        <v>83</v>
      </c>
      <c r="BK165" s="242">
        <f>ROUND(I165*H165,2)</f>
        <v>0</v>
      </c>
      <c r="BL165" s="14" t="s">
        <v>220</v>
      </c>
      <c r="BM165" s="241" t="s">
        <v>724</v>
      </c>
    </row>
    <row r="166" s="2" customFormat="1" ht="24.15" customHeight="1">
      <c r="A166" s="35"/>
      <c r="B166" s="36"/>
      <c r="C166" s="230" t="s">
        <v>249</v>
      </c>
      <c r="D166" s="230" t="s">
        <v>148</v>
      </c>
      <c r="E166" s="231" t="s">
        <v>725</v>
      </c>
      <c r="F166" s="232" t="s">
        <v>726</v>
      </c>
      <c r="G166" s="233" t="s">
        <v>227</v>
      </c>
      <c r="H166" s="234">
        <v>56.5</v>
      </c>
      <c r="I166" s="235"/>
      <c r="J166" s="236">
        <f>ROUND(I166*H166,2)</f>
        <v>0</v>
      </c>
      <c r="K166" s="232" t="s">
        <v>152</v>
      </c>
      <c r="L166" s="41"/>
      <c r="M166" s="237" t="s">
        <v>1</v>
      </c>
      <c r="N166" s="238" t="s">
        <v>40</v>
      </c>
      <c r="O166" s="88"/>
      <c r="P166" s="239">
        <f>O166*H166</f>
        <v>0</v>
      </c>
      <c r="Q166" s="239">
        <v>0.0012694200000000001</v>
      </c>
      <c r="R166" s="239">
        <f>Q166*H166</f>
        <v>0.071722229999999998</v>
      </c>
      <c r="S166" s="239">
        <v>0</v>
      </c>
      <c r="T166" s="240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1" t="s">
        <v>220</v>
      </c>
      <c r="AT166" s="241" t="s">
        <v>148</v>
      </c>
      <c r="AU166" s="241" t="s">
        <v>85</v>
      </c>
      <c r="AY166" s="14" t="s">
        <v>146</v>
      </c>
      <c r="BE166" s="242">
        <f>IF(N166="základní",J166,0)</f>
        <v>0</v>
      </c>
      <c r="BF166" s="242">
        <f>IF(N166="snížená",J166,0)</f>
        <v>0</v>
      </c>
      <c r="BG166" s="242">
        <f>IF(N166="zákl. přenesená",J166,0)</f>
        <v>0</v>
      </c>
      <c r="BH166" s="242">
        <f>IF(N166="sníž. přenesená",J166,0)</f>
        <v>0</v>
      </c>
      <c r="BI166" s="242">
        <f>IF(N166="nulová",J166,0)</f>
        <v>0</v>
      </c>
      <c r="BJ166" s="14" t="s">
        <v>83</v>
      </c>
      <c r="BK166" s="242">
        <f>ROUND(I166*H166,2)</f>
        <v>0</v>
      </c>
      <c r="BL166" s="14" t="s">
        <v>220</v>
      </c>
      <c r="BM166" s="241" t="s">
        <v>727</v>
      </c>
    </row>
    <row r="167" s="2" customFormat="1" ht="24.15" customHeight="1">
      <c r="A167" s="35"/>
      <c r="B167" s="36"/>
      <c r="C167" s="230" t="s">
        <v>253</v>
      </c>
      <c r="D167" s="230" t="s">
        <v>148</v>
      </c>
      <c r="E167" s="231" t="s">
        <v>728</v>
      </c>
      <c r="F167" s="232" t="s">
        <v>729</v>
      </c>
      <c r="G167" s="233" t="s">
        <v>227</v>
      </c>
      <c r="H167" s="234">
        <v>118.3</v>
      </c>
      <c r="I167" s="235"/>
      <c r="J167" s="236">
        <f>ROUND(I167*H167,2)</f>
        <v>0</v>
      </c>
      <c r="K167" s="232" t="s">
        <v>152</v>
      </c>
      <c r="L167" s="41"/>
      <c r="M167" s="237" t="s">
        <v>1</v>
      </c>
      <c r="N167" s="238" t="s">
        <v>40</v>
      </c>
      <c r="O167" s="88"/>
      <c r="P167" s="239">
        <f>O167*H167</f>
        <v>0</v>
      </c>
      <c r="Q167" s="239">
        <v>0.0015926149999999999</v>
      </c>
      <c r="R167" s="239">
        <f>Q167*H167</f>
        <v>0.18840635449999998</v>
      </c>
      <c r="S167" s="239">
        <v>0</v>
      </c>
      <c r="T167" s="240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1" t="s">
        <v>220</v>
      </c>
      <c r="AT167" s="241" t="s">
        <v>148</v>
      </c>
      <c r="AU167" s="241" t="s">
        <v>85</v>
      </c>
      <c r="AY167" s="14" t="s">
        <v>146</v>
      </c>
      <c r="BE167" s="242">
        <f>IF(N167="základní",J167,0)</f>
        <v>0</v>
      </c>
      <c r="BF167" s="242">
        <f>IF(N167="snížená",J167,0)</f>
        <v>0</v>
      </c>
      <c r="BG167" s="242">
        <f>IF(N167="zákl. přenesená",J167,0)</f>
        <v>0</v>
      </c>
      <c r="BH167" s="242">
        <f>IF(N167="sníž. přenesená",J167,0)</f>
        <v>0</v>
      </c>
      <c r="BI167" s="242">
        <f>IF(N167="nulová",J167,0)</f>
        <v>0</v>
      </c>
      <c r="BJ167" s="14" t="s">
        <v>83</v>
      </c>
      <c r="BK167" s="242">
        <f>ROUND(I167*H167,2)</f>
        <v>0</v>
      </c>
      <c r="BL167" s="14" t="s">
        <v>220</v>
      </c>
      <c r="BM167" s="241" t="s">
        <v>730</v>
      </c>
    </row>
    <row r="168" s="2" customFormat="1" ht="24.15" customHeight="1">
      <c r="A168" s="35"/>
      <c r="B168" s="36"/>
      <c r="C168" s="230" t="s">
        <v>257</v>
      </c>
      <c r="D168" s="230" t="s">
        <v>148</v>
      </c>
      <c r="E168" s="231" t="s">
        <v>731</v>
      </c>
      <c r="F168" s="232" t="s">
        <v>732</v>
      </c>
      <c r="G168" s="233" t="s">
        <v>227</v>
      </c>
      <c r="H168" s="234">
        <v>7.2999999999999998</v>
      </c>
      <c r="I168" s="235"/>
      <c r="J168" s="236">
        <f>ROUND(I168*H168,2)</f>
        <v>0</v>
      </c>
      <c r="K168" s="232" t="s">
        <v>152</v>
      </c>
      <c r="L168" s="41"/>
      <c r="M168" s="237" t="s">
        <v>1</v>
      </c>
      <c r="N168" s="238" t="s">
        <v>40</v>
      </c>
      <c r="O168" s="88"/>
      <c r="P168" s="239">
        <f>O168*H168</f>
        <v>0</v>
      </c>
      <c r="Q168" s="239">
        <v>0.0019938400000000002</v>
      </c>
      <c r="R168" s="239">
        <f>Q168*H168</f>
        <v>0.014555032000000001</v>
      </c>
      <c r="S168" s="239">
        <v>0</v>
      </c>
      <c r="T168" s="240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1" t="s">
        <v>220</v>
      </c>
      <c r="AT168" s="241" t="s">
        <v>148</v>
      </c>
      <c r="AU168" s="241" t="s">
        <v>85</v>
      </c>
      <c r="AY168" s="14" t="s">
        <v>146</v>
      </c>
      <c r="BE168" s="242">
        <f>IF(N168="základní",J168,0)</f>
        <v>0</v>
      </c>
      <c r="BF168" s="242">
        <f>IF(N168="snížená",J168,0)</f>
        <v>0</v>
      </c>
      <c r="BG168" s="242">
        <f>IF(N168="zákl. přenesená",J168,0)</f>
        <v>0</v>
      </c>
      <c r="BH168" s="242">
        <f>IF(N168="sníž. přenesená",J168,0)</f>
        <v>0</v>
      </c>
      <c r="BI168" s="242">
        <f>IF(N168="nulová",J168,0)</f>
        <v>0</v>
      </c>
      <c r="BJ168" s="14" t="s">
        <v>83</v>
      </c>
      <c r="BK168" s="242">
        <f>ROUND(I168*H168,2)</f>
        <v>0</v>
      </c>
      <c r="BL168" s="14" t="s">
        <v>220</v>
      </c>
      <c r="BM168" s="241" t="s">
        <v>733</v>
      </c>
    </row>
    <row r="169" s="2" customFormat="1" ht="33" customHeight="1">
      <c r="A169" s="35"/>
      <c r="B169" s="36"/>
      <c r="C169" s="230" t="s">
        <v>261</v>
      </c>
      <c r="D169" s="230" t="s">
        <v>148</v>
      </c>
      <c r="E169" s="231" t="s">
        <v>734</v>
      </c>
      <c r="F169" s="232" t="s">
        <v>735</v>
      </c>
      <c r="G169" s="233" t="s">
        <v>227</v>
      </c>
      <c r="H169" s="234">
        <v>108.38</v>
      </c>
      <c r="I169" s="235"/>
      <c r="J169" s="236">
        <f>ROUND(I169*H169,2)</f>
        <v>0</v>
      </c>
      <c r="K169" s="232" t="s">
        <v>152</v>
      </c>
      <c r="L169" s="41"/>
      <c r="M169" s="237" t="s">
        <v>1</v>
      </c>
      <c r="N169" s="238" t="s">
        <v>40</v>
      </c>
      <c r="O169" s="88"/>
      <c r="P169" s="239">
        <f>O169*H169</f>
        <v>0</v>
      </c>
      <c r="Q169" s="239">
        <v>7.3860000000000001E-05</v>
      </c>
      <c r="R169" s="239">
        <f>Q169*H169</f>
        <v>0.0080049467999999992</v>
      </c>
      <c r="S169" s="239">
        <v>0</v>
      </c>
      <c r="T169" s="240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1" t="s">
        <v>220</v>
      </c>
      <c r="AT169" s="241" t="s">
        <v>148</v>
      </c>
      <c r="AU169" s="241" t="s">
        <v>85</v>
      </c>
      <c r="AY169" s="14" t="s">
        <v>146</v>
      </c>
      <c r="BE169" s="242">
        <f>IF(N169="základní",J169,0)</f>
        <v>0</v>
      </c>
      <c r="BF169" s="242">
        <f>IF(N169="snížená",J169,0)</f>
        <v>0</v>
      </c>
      <c r="BG169" s="242">
        <f>IF(N169="zákl. přenesená",J169,0)</f>
        <v>0</v>
      </c>
      <c r="BH169" s="242">
        <f>IF(N169="sníž. přenesená",J169,0)</f>
        <v>0</v>
      </c>
      <c r="BI169" s="242">
        <f>IF(N169="nulová",J169,0)</f>
        <v>0</v>
      </c>
      <c r="BJ169" s="14" t="s">
        <v>83</v>
      </c>
      <c r="BK169" s="242">
        <f>ROUND(I169*H169,2)</f>
        <v>0</v>
      </c>
      <c r="BL169" s="14" t="s">
        <v>220</v>
      </c>
      <c r="BM169" s="241" t="s">
        <v>736</v>
      </c>
    </row>
    <row r="170" s="2" customFormat="1" ht="33" customHeight="1">
      <c r="A170" s="35"/>
      <c r="B170" s="36"/>
      <c r="C170" s="230" t="s">
        <v>265</v>
      </c>
      <c r="D170" s="230" t="s">
        <v>148</v>
      </c>
      <c r="E170" s="231" t="s">
        <v>737</v>
      </c>
      <c r="F170" s="232" t="s">
        <v>738</v>
      </c>
      <c r="G170" s="233" t="s">
        <v>227</v>
      </c>
      <c r="H170" s="234">
        <v>80</v>
      </c>
      <c r="I170" s="235"/>
      <c r="J170" s="236">
        <f>ROUND(I170*H170,2)</f>
        <v>0</v>
      </c>
      <c r="K170" s="232" t="s">
        <v>152</v>
      </c>
      <c r="L170" s="41"/>
      <c r="M170" s="237" t="s">
        <v>1</v>
      </c>
      <c r="N170" s="238" t="s">
        <v>40</v>
      </c>
      <c r="O170" s="88"/>
      <c r="P170" s="239">
        <f>O170*H170</f>
        <v>0</v>
      </c>
      <c r="Q170" s="239">
        <v>0.00012156</v>
      </c>
      <c r="R170" s="239">
        <f>Q170*H170</f>
        <v>0.0097247999999999987</v>
      </c>
      <c r="S170" s="239">
        <v>0</v>
      </c>
      <c r="T170" s="240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1" t="s">
        <v>220</v>
      </c>
      <c r="AT170" s="241" t="s">
        <v>148</v>
      </c>
      <c r="AU170" s="241" t="s">
        <v>85</v>
      </c>
      <c r="AY170" s="14" t="s">
        <v>146</v>
      </c>
      <c r="BE170" s="242">
        <f>IF(N170="základní",J170,0)</f>
        <v>0</v>
      </c>
      <c r="BF170" s="242">
        <f>IF(N170="snížená",J170,0)</f>
        <v>0</v>
      </c>
      <c r="BG170" s="242">
        <f>IF(N170="zákl. přenesená",J170,0)</f>
        <v>0</v>
      </c>
      <c r="BH170" s="242">
        <f>IF(N170="sníž. přenesená",J170,0)</f>
        <v>0</v>
      </c>
      <c r="BI170" s="242">
        <f>IF(N170="nulová",J170,0)</f>
        <v>0</v>
      </c>
      <c r="BJ170" s="14" t="s">
        <v>83</v>
      </c>
      <c r="BK170" s="242">
        <f>ROUND(I170*H170,2)</f>
        <v>0</v>
      </c>
      <c r="BL170" s="14" t="s">
        <v>220</v>
      </c>
      <c r="BM170" s="241" t="s">
        <v>739</v>
      </c>
    </row>
    <row r="171" s="2" customFormat="1" ht="33" customHeight="1">
      <c r="A171" s="35"/>
      <c r="B171" s="36"/>
      <c r="C171" s="230" t="s">
        <v>269</v>
      </c>
      <c r="D171" s="230" t="s">
        <v>148</v>
      </c>
      <c r="E171" s="231" t="s">
        <v>740</v>
      </c>
      <c r="F171" s="232" t="s">
        <v>741</v>
      </c>
      <c r="G171" s="233" t="s">
        <v>227</v>
      </c>
      <c r="H171" s="234">
        <v>118.3</v>
      </c>
      <c r="I171" s="235"/>
      <c r="J171" s="236">
        <f>ROUND(I171*H171,2)</f>
        <v>0</v>
      </c>
      <c r="K171" s="232" t="s">
        <v>152</v>
      </c>
      <c r="L171" s="41"/>
      <c r="M171" s="237" t="s">
        <v>1</v>
      </c>
      <c r="N171" s="238" t="s">
        <v>40</v>
      </c>
      <c r="O171" s="88"/>
      <c r="P171" s="239">
        <f>O171*H171</f>
        <v>0</v>
      </c>
      <c r="Q171" s="239">
        <v>0.00024078000000000001</v>
      </c>
      <c r="R171" s="239">
        <f>Q171*H171</f>
        <v>0.028484274</v>
      </c>
      <c r="S171" s="239">
        <v>0</v>
      </c>
      <c r="T171" s="240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1" t="s">
        <v>220</v>
      </c>
      <c r="AT171" s="241" t="s">
        <v>148</v>
      </c>
      <c r="AU171" s="241" t="s">
        <v>85</v>
      </c>
      <c r="AY171" s="14" t="s">
        <v>146</v>
      </c>
      <c r="BE171" s="242">
        <f>IF(N171="základní",J171,0)</f>
        <v>0</v>
      </c>
      <c r="BF171" s="242">
        <f>IF(N171="snížená",J171,0)</f>
        <v>0</v>
      </c>
      <c r="BG171" s="242">
        <f>IF(N171="zákl. přenesená",J171,0)</f>
        <v>0</v>
      </c>
      <c r="BH171" s="242">
        <f>IF(N171="sníž. přenesená",J171,0)</f>
        <v>0</v>
      </c>
      <c r="BI171" s="242">
        <f>IF(N171="nulová",J171,0)</f>
        <v>0</v>
      </c>
      <c r="BJ171" s="14" t="s">
        <v>83</v>
      </c>
      <c r="BK171" s="242">
        <f>ROUND(I171*H171,2)</f>
        <v>0</v>
      </c>
      <c r="BL171" s="14" t="s">
        <v>220</v>
      </c>
      <c r="BM171" s="241" t="s">
        <v>742</v>
      </c>
    </row>
    <row r="172" s="12" customFormat="1" ht="22.8" customHeight="1">
      <c r="A172" s="12"/>
      <c r="B172" s="214"/>
      <c r="C172" s="215"/>
      <c r="D172" s="216" t="s">
        <v>74</v>
      </c>
      <c r="E172" s="228" t="s">
        <v>743</v>
      </c>
      <c r="F172" s="228" t="s">
        <v>744</v>
      </c>
      <c r="G172" s="215"/>
      <c r="H172" s="215"/>
      <c r="I172" s="218"/>
      <c r="J172" s="229">
        <f>BK172</f>
        <v>0</v>
      </c>
      <c r="K172" s="215"/>
      <c r="L172" s="220"/>
      <c r="M172" s="221"/>
      <c r="N172" s="222"/>
      <c r="O172" s="222"/>
      <c r="P172" s="223">
        <f>SUM(P173:P189)</f>
        <v>0</v>
      </c>
      <c r="Q172" s="222"/>
      <c r="R172" s="223">
        <f>SUM(R173:R189)</f>
        <v>0.06857634700000001</v>
      </c>
      <c r="S172" s="222"/>
      <c r="T172" s="224">
        <f>SUM(T173:T189)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5" t="s">
        <v>85</v>
      </c>
      <c r="AT172" s="226" t="s">
        <v>74</v>
      </c>
      <c r="AU172" s="226" t="s">
        <v>83</v>
      </c>
      <c r="AY172" s="225" t="s">
        <v>146</v>
      </c>
      <c r="BK172" s="227">
        <f>SUM(BK173:BK189)</f>
        <v>0</v>
      </c>
    </row>
    <row r="173" s="2" customFormat="1" ht="24.15" customHeight="1">
      <c r="A173" s="35"/>
      <c r="B173" s="36"/>
      <c r="C173" s="230" t="s">
        <v>273</v>
      </c>
      <c r="D173" s="230" t="s">
        <v>148</v>
      </c>
      <c r="E173" s="231" t="s">
        <v>745</v>
      </c>
      <c r="F173" s="232" t="s">
        <v>746</v>
      </c>
      <c r="G173" s="233" t="s">
        <v>540</v>
      </c>
      <c r="H173" s="234">
        <v>4</v>
      </c>
      <c r="I173" s="235"/>
      <c r="J173" s="236">
        <f>ROUND(I173*H173,2)</f>
        <v>0</v>
      </c>
      <c r="K173" s="232" t="s">
        <v>152</v>
      </c>
      <c r="L173" s="41"/>
      <c r="M173" s="237" t="s">
        <v>1</v>
      </c>
      <c r="N173" s="238" t="s">
        <v>40</v>
      </c>
      <c r="O173" s="88"/>
      <c r="P173" s="239">
        <f>O173*H173</f>
        <v>0</v>
      </c>
      <c r="Q173" s="239">
        <v>0.00023931319999999999</v>
      </c>
      <c r="R173" s="239">
        <f>Q173*H173</f>
        <v>0.00095725279999999996</v>
      </c>
      <c r="S173" s="239">
        <v>0</v>
      </c>
      <c r="T173" s="240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1" t="s">
        <v>220</v>
      </c>
      <c r="AT173" s="241" t="s">
        <v>148</v>
      </c>
      <c r="AU173" s="241" t="s">
        <v>85</v>
      </c>
      <c r="AY173" s="14" t="s">
        <v>146</v>
      </c>
      <c r="BE173" s="242">
        <f>IF(N173="základní",J173,0)</f>
        <v>0</v>
      </c>
      <c r="BF173" s="242">
        <f>IF(N173="snížená",J173,0)</f>
        <v>0</v>
      </c>
      <c r="BG173" s="242">
        <f>IF(N173="zákl. přenesená",J173,0)</f>
        <v>0</v>
      </c>
      <c r="BH173" s="242">
        <f>IF(N173="sníž. přenesená",J173,0)</f>
        <v>0</v>
      </c>
      <c r="BI173" s="242">
        <f>IF(N173="nulová",J173,0)</f>
        <v>0</v>
      </c>
      <c r="BJ173" s="14" t="s">
        <v>83</v>
      </c>
      <c r="BK173" s="242">
        <f>ROUND(I173*H173,2)</f>
        <v>0</v>
      </c>
      <c r="BL173" s="14" t="s">
        <v>220</v>
      </c>
      <c r="BM173" s="241" t="s">
        <v>747</v>
      </c>
    </row>
    <row r="174" s="2" customFormat="1" ht="21.75" customHeight="1">
      <c r="A174" s="35"/>
      <c r="B174" s="36"/>
      <c r="C174" s="230" t="s">
        <v>277</v>
      </c>
      <c r="D174" s="230" t="s">
        <v>148</v>
      </c>
      <c r="E174" s="231" t="s">
        <v>748</v>
      </c>
      <c r="F174" s="232" t="s">
        <v>749</v>
      </c>
      <c r="G174" s="233" t="s">
        <v>540</v>
      </c>
      <c r="H174" s="234">
        <v>2</v>
      </c>
      <c r="I174" s="235"/>
      <c r="J174" s="236">
        <f>ROUND(I174*H174,2)</f>
        <v>0</v>
      </c>
      <c r="K174" s="232" t="s">
        <v>714</v>
      </c>
      <c r="L174" s="41"/>
      <c r="M174" s="237" t="s">
        <v>1</v>
      </c>
      <c r="N174" s="238" t="s">
        <v>40</v>
      </c>
      <c r="O174" s="88"/>
      <c r="P174" s="239">
        <f>O174*H174</f>
        <v>0</v>
      </c>
      <c r="Q174" s="239">
        <v>0.00083956999999999999</v>
      </c>
      <c r="R174" s="239">
        <f>Q174*H174</f>
        <v>0.00167914</v>
      </c>
      <c r="S174" s="239">
        <v>0</v>
      </c>
      <c r="T174" s="240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1" t="s">
        <v>220</v>
      </c>
      <c r="AT174" s="241" t="s">
        <v>148</v>
      </c>
      <c r="AU174" s="241" t="s">
        <v>85</v>
      </c>
      <c r="AY174" s="14" t="s">
        <v>146</v>
      </c>
      <c r="BE174" s="242">
        <f>IF(N174="základní",J174,0)</f>
        <v>0</v>
      </c>
      <c r="BF174" s="242">
        <f>IF(N174="snížená",J174,0)</f>
        <v>0</v>
      </c>
      <c r="BG174" s="242">
        <f>IF(N174="zákl. přenesená",J174,0)</f>
        <v>0</v>
      </c>
      <c r="BH174" s="242">
        <f>IF(N174="sníž. přenesená",J174,0)</f>
        <v>0</v>
      </c>
      <c r="BI174" s="242">
        <f>IF(N174="nulová",J174,0)</f>
        <v>0</v>
      </c>
      <c r="BJ174" s="14" t="s">
        <v>83</v>
      </c>
      <c r="BK174" s="242">
        <f>ROUND(I174*H174,2)</f>
        <v>0</v>
      </c>
      <c r="BL174" s="14" t="s">
        <v>220</v>
      </c>
      <c r="BM174" s="241" t="s">
        <v>750</v>
      </c>
    </row>
    <row r="175" s="2" customFormat="1" ht="21.75" customHeight="1">
      <c r="A175" s="35"/>
      <c r="B175" s="36"/>
      <c r="C175" s="230" t="s">
        <v>281</v>
      </c>
      <c r="D175" s="230" t="s">
        <v>148</v>
      </c>
      <c r="E175" s="231" t="s">
        <v>751</v>
      </c>
      <c r="F175" s="232" t="s">
        <v>752</v>
      </c>
      <c r="G175" s="233" t="s">
        <v>540</v>
      </c>
      <c r="H175" s="234">
        <v>1</v>
      </c>
      <c r="I175" s="235"/>
      <c r="J175" s="236">
        <f>ROUND(I175*H175,2)</f>
        <v>0</v>
      </c>
      <c r="K175" s="232" t="s">
        <v>714</v>
      </c>
      <c r="L175" s="41"/>
      <c r="M175" s="237" t="s">
        <v>1</v>
      </c>
      <c r="N175" s="238" t="s">
        <v>40</v>
      </c>
      <c r="O175" s="88"/>
      <c r="P175" s="239">
        <f>O175*H175</f>
        <v>0</v>
      </c>
      <c r="Q175" s="239">
        <v>0.00051957000000000001</v>
      </c>
      <c r="R175" s="239">
        <f>Q175*H175</f>
        <v>0.00051957000000000001</v>
      </c>
      <c r="S175" s="239">
        <v>0</v>
      </c>
      <c r="T175" s="240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1" t="s">
        <v>220</v>
      </c>
      <c r="AT175" s="241" t="s">
        <v>148</v>
      </c>
      <c r="AU175" s="241" t="s">
        <v>85</v>
      </c>
      <c r="AY175" s="14" t="s">
        <v>146</v>
      </c>
      <c r="BE175" s="242">
        <f>IF(N175="základní",J175,0)</f>
        <v>0</v>
      </c>
      <c r="BF175" s="242">
        <f>IF(N175="snížená",J175,0)</f>
        <v>0</v>
      </c>
      <c r="BG175" s="242">
        <f>IF(N175="zákl. přenesená",J175,0)</f>
        <v>0</v>
      </c>
      <c r="BH175" s="242">
        <f>IF(N175="sníž. přenesená",J175,0)</f>
        <v>0</v>
      </c>
      <c r="BI175" s="242">
        <f>IF(N175="nulová",J175,0)</f>
        <v>0</v>
      </c>
      <c r="BJ175" s="14" t="s">
        <v>83</v>
      </c>
      <c r="BK175" s="242">
        <f>ROUND(I175*H175,2)</f>
        <v>0</v>
      </c>
      <c r="BL175" s="14" t="s">
        <v>220</v>
      </c>
      <c r="BM175" s="241" t="s">
        <v>753</v>
      </c>
    </row>
    <row r="176" s="2" customFormat="1" ht="24.15" customHeight="1">
      <c r="A176" s="35"/>
      <c r="B176" s="36"/>
      <c r="C176" s="230" t="s">
        <v>285</v>
      </c>
      <c r="D176" s="230" t="s">
        <v>148</v>
      </c>
      <c r="E176" s="231" t="s">
        <v>754</v>
      </c>
      <c r="F176" s="232" t="s">
        <v>755</v>
      </c>
      <c r="G176" s="233" t="s">
        <v>540</v>
      </c>
      <c r="H176" s="234">
        <v>2</v>
      </c>
      <c r="I176" s="235"/>
      <c r="J176" s="236">
        <f>ROUND(I176*H176,2)</f>
        <v>0</v>
      </c>
      <c r="K176" s="232" t="s">
        <v>152</v>
      </c>
      <c r="L176" s="41"/>
      <c r="M176" s="237" t="s">
        <v>1</v>
      </c>
      <c r="N176" s="238" t="s">
        <v>40</v>
      </c>
      <c r="O176" s="88"/>
      <c r="P176" s="239">
        <f>O176*H176</f>
        <v>0</v>
      </c>
      <c r="Q176" s="239">
        <v>0.00024957000000000001</v>
      </c>
      <c r="R176" s="239">
        <f>Q176*H176</f>
        <v>0.00049914000000000002</v>
      </c>
      <c r="S176" s="239">
        <v>0</v>
      </c>
      <c r="T176" s="240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1" t="s">
        <v>220</v>
      </c>
      <c r="AT176" s="241" t="s">
        <v>148</v>
      </c>
      <c r="AU176" s="241" t="s">
        <v>85</v>
      </c>
      <c r="AY176" s="14" t="s">
        <v>146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4" t="s">
        <v>83</v>
      </c>
      <c r="BK176" s="242">
        <f>ROUND(I176*H176,2)</f>
        <v>0</v>
      </c>
      <c r="BL176" s="14" t="s">
        <v>220</v>
      </c>
      <c r="BM176" s="241" t="s">
        <v>756</v>
      </c>
    </row>
    <row r="177" s="2" customFormat="1" ht="24.15" customHeight="1">
      <c r="A177" s="35"/>
      <c r="B177" s="36"/>
      <c r="C177" s="230" t="s">
        <v>289</v>
      </c>
      <c r="D177" s="230" t="s">
        <v>148</v>
      </c>
      <c r="E177" s="231" t="s">
        <v>757</v>
      </c>
      <c r="F177" s="232" t="s">
        <v>758</v>
      </c>
      <c r="G177" s="233" t="s">
        <v>540</v>
      </c>
      <c r="H177" s="234">
        <v>1</v>
      </c>
      <c r="I177" s="235"/>
      <c r="J177" s="236">
        <f>ROUND(I177*H177,2)</f>
        <v>0</v>
      </c>
      <c r="K177" s="232" t="s">
        <v>714</v>
      </c>
      <c r="L177" s="41"/>
      <c r="M177" s="237" t="s">
        <v>1</v>
      </c>
      <c r="N177" s="238" t="s">
        <v>40</v>
      </c>
      <c r="O177" s="88"/>
      <c r="P177" s="239">
        <f>O177*H177</f>
        <v>0</v>
      </c>
      <c r="Q177" s="239">
        <v>0.00035956999999999997</v>
      </c>
      <c r="R177" s="239">
        <f>Q177*H177</f>
        <v>0.00035956999999999997</v>
      </c>
      <c r="S177" s="239">
        <v>0</v>
      </c>
      <c r="T177" s="240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1" t="s">
        <v>220</v>
      </c>
      <c r="AT177" s="241" t="s">
        <v>148</v>
      </c>
      <c r="AU177" s="241" t="s">
        <v>85</v>
      </c>
      <c r="AY177" s="14" t="s">
        <v>146</v>
      </c>
      <c r="BE177" s="242">
        <f>IF(N177="základní",J177,0)</f>
        <v>0</v>
      </c>
      <c r="BF177" s="242">
        <f>IF(N177="snížená",J177,0)</f>
        <v>0</v>
      </c>
      <c r="BG177" s="242">
        <f>IF(N177="zákl. přenesená",J177,0)</f>
        <v>0</v>
      </c>
      <c r="BH177" s="242">
        <f>IF(N177="sníž. přenesená",J177,0)</f>
        <v>0</v>
      </c>
      <c r="BI177" s="242">
        <f>IF(N177="nulová",J177,0)</f>
        <v>0</v>
      </c>
      <c r="BJ177" s="14" t="s">
        <v>83</v>
      </c>
      <c r="BK177" s="242">
        <f>ROUND(I177*H177,2)</f>
        <v>0</v>
      </c>
      <c r="BL177" s="14" t="s">
        <v>220</v>
      </c>
      <c r="BM177" s="241" t="s">
        <v>759</v>
      </c>
    </row>
    <row r="178" s="2" customFormat="1" ht="24.15" customHeight="1">
      <c r="A178" s="35"/>
      <c r="B178" s="36"/>
      <c r="C178" s="230" t="s">
        <v>293</v>
      </c>
      <c r="D178" s="230" t="s">
        <v>148</v>
      </c>
      <c r="E178" s="231" t="s">
        <v>760</v>
      </c>
      <c r="F178" s="232" t="s">
        <v>761</v>
      </c>
      <c r="G178" s="233" t="s">
        <v>540</v>
      </c>
      <c r="H178" s="234">
        <v>28</v>
      </c>
      <c r="I178" s="235"/>
      <c r="J178" s="236">
        <f>ROUND(I178*H178,2)</f>
        <v>0</v>
      </c>
      <c r="K178" s="232" t="s">
        <v>152</v>
      </c>
      <c r="L178" s="41"/>
      <c r="M178" s="237" t="s">
        <v>1</v>
      </c>
      <c r="N178" s="238" t="s">
        <v>40</v>
      </c>
      <c r="O178" s="88"/>
      <c r="P178" s="239">
        <f>O178*H178</f>
        <v>0</v>
      </c>
      <c r="Q178" s="239">
        <v>0.00070250740000000003</v>
      </c>
      <c r="R178" s="239">
        <f>Q178*H178</f>
        <v>0.019670207200000001</v>
      </c>
      <c r="S178" s="239">
        <v>0</v>
      </c>
      <c r="T178" s="240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1" t="s">
        <v>220</v>
      </c>
      <c r="AT178" s="241" t="s">
        <v>148</v>
      </c>
      <c r="AU178" s="241" t="s">
        <v>85</v>
      </c>
      <c r="AY178" s="14" t="s">
        <v>146</v>
      </c>
      <c r="BE178" s="242">
        <f>IF(N178="základní",J178,0)</f>
        <v>0</v>
      </c>
      <c r="BF178" s="242">
        <f>IF(N178="snížená",J178,0)</f>
        <v>0</v>
      </c>
      <c r="BG178" s="242">
        <f>IF(N178="zákl. přenesená",J178,0)</f>
        <v>0</v>
      </c>
      <c r="BH178" s="242">
        <f>IF(N178="sníž. přenesená",J178,0)</f>
        <v>0</v>
      </c>
      <c r="BI178" s="242">
        <f>IF(N178="nulová",J178,0)</f>
        <v>0</v>
      </c>
      <c r="BJ178" s="14" t="s">
        <v>83</v>
      </c>
      <c r="BK178" s="242">
        <f>ROUND(I178*H178,2)</f>
        <v>0</v>
      </c>
      <c r="BL178" s="14" t="s">
        <v>220</v>
      </c>
      <c r="BM178" s="241" t="s">
        <v>762</v>
      </c>
    </row>
    <row r="179" s="2" customFormat="1" ht="24.15" customHeight="1">
      <c r="A179" s="35"/>
      <c r="B179" s="36"/>
      <c r="C179" s="230" t="s">
        <v>297</v>
      </c>
      <c r="D179" s="230" t="s">
        <v>148</v>
      </c>
      <c r="E179" s="231" t="s">
        <v>763</v>
      </c>
      <c r="F179" s="232" t="s">
        <v>764</v>
      </c>
      <c r="G179" s="233" t="s">
        <v>540</v>
      </c>
      <c r="H179" s="234">
        <v>28</v>
      </c>
      <c r="I179" s="235"/>
      <c r="J179" s="236">
        <f>ROUND(I179*H179,2)</f>
        <v>0</v>
      </c>
      <c r="K179" s="232" t="s">
        <v>152</v>
      </c>
      <c r="L179" s="41"/>
      <c r="M179" s="237" t="s">
        <v>1</v>
      </c>
      <c r="N179" s="238" t="s">
        <v>40</v>
      </c>
      <c r="O179" s="88"/>
      <c r="P179" s="239">
        <f>O179*H179</f>
        <v>0</v>
      </c>
      <c r="Q179" s="239">
        <v>0.00013999999999999999</v>
      </c>
      <c r="R179" s="239">
        <f>Q179*H179</f>
        <v>0.0039199999999999999</v>
      </c>
      <c r="S179" s="239">
        <v>0</v>
      </c>
      <c r="T179" s="240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1" t="s">
        <v>220</v>
      </c>
      <c r="AT179" s="241" t="s">
        <v>148</v>
      </c>
      <c r="AU179" s="241" t="s">
        <v>85</v>
      </c>
      <c r="AY179" s="14" t="s">
        <v>146</v>
      </c>
      <c r="BE179" s="242">
        <f>IF(N179="základní",J179,0)</f>
        <v>0</v>
      </c>
      <c r="BF179" s="242">
        <f>IF(N179="snížená",J179,0)</f>
        <v>0</v>
      </c>
      <c r="BG179" s="242">
        <f>IF(N179="zákl. přenesená",J179,0)</f>
        <v>0</v>
      </c>
      <c r="BH179" s="242">
        <f>IF(N179="sníž. přenesená",J179,0)</f>
        <v>0</v>
      </c>
      <c r="BI179" s="242">
        <f>IF(N179="nulová",J179,0)</f>
        <v>0</v>
      </c>
      <c r="BJ179" s="14" t="s">
        <v>83</v>
      </c>
      <c r="BK179" s="242">
        <f>ROUND(I179*H179,2)</f>
        <v>0</v>
      </c>
      <c r="BL179" s="14" t="s">
        <v>220</v>
      </c>
      <c r="BM179" s="241" t="s">
        <v>765</v>
      </c>
    </row>
    <row r="180" s="2" customFormat="1" ht="24.15" customHeight="1">
      <c r="A180" s="35"/>
      <c r="B180" s="36"/>
      <c r="C180" s="230" t="s">
        <v>301</v>
      </c>
      <c r="D180" s="230" t="s">
        <v>148</v>
      </c>
      <c r="E180" s="231" t="s">
        <v>766</v>
      </c>
      <c r="F180" s="232" t="s">
        <v>767</v>
      </c>
      <c r="G180" s="233" t="s">
        <v>540</v>
      </c>
      <c r="H180" s="234">
        <v>2</v>
      </c>
      <c r="I180" s="235"/>
      <c r="J180" s="236">
        <f>ROUND(I180*H180,2)</f>
        <v>0</v>
      </c>
      <c r="K180" s="232" t="s">
        <v>714</v>
      </c>
      <c r="L180" s="41"/>
      <c r="M180" s="237" t="s">
        <v>1</v>
      </c>
      <c r="N180" s="238" t="s">
        <v>40</v>
      </c>
      <c r="O180" s="88"/>
      <c r="P180" s="239">
        <f>O180*H180</f>
        <v>0</v>
      </c>
      <c r="Q180" s="239">
        <v>0.00123957</v>
      </c>
      <c r="R180" s="239">
        <f>Q180*H180</f>
        <v>0.0024791399999999999</v>
      </c>
      <c r="S180" s="239">
        <v>0</v>
      </c>
      <c r="T180" s="240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1" t="s">
        <v>220</v>
      </c>
      <c r="AT180" s="241" t="s">
        <v>148</v>
      </c>
      <c r="AU180" s="241" t="s">
        <v>85</v>
      </c>
      <c r="AY180" s="14" t="s">
        <v>146</v>
      </c>
      <c r="BE180" s="242">
        <f>IF(N180="základní",J180,0)</f>
        <v>0</v>
      </c>
      <c r="BF180" s="242">
        <f>IF(N180="snížená",J180,0)</f>
        <v>0</v>
      </c>
      <c r="BG180" s="242">
        <f>IF(N180="zákl. přenesená",J180,0)</f>
        <v>0</v>
      </c>
      <c r="BH180" s="242">
        <f>IF(N180="sníž. přenesená",J180,0)</f>
        <v>0</v>
      </c>
      <c r="BI180" s="242">
        <f>IF(N180="nulová",J180,0)</f>
        <v>0</v>
      </c>
      <c r="BJ180" s="14" t="s">
        <v>83</v>
      </c>
      <c r="BK180" s="242">
        <f>ROUND(I180*H180,2)</f>
        <v>0</v>
      </c>
      <c r="BL180" s="14" t="s">
        <v>220</v>
      </c>
      <c r="BM180" s="241" t="s">
        <v>768</v>
      </c>
    </row>
    <row r="181" s="2" customFormat="1" ht="24.15" customHeight="1">
      <c r="A181" s="35"/>
      <c r="B181" s="36"/>
      <c r="C181" s="230" t="s">
        <v>305</v>
      </c>
      <c r="D181" s="230" t="s">
        <v>148</v>
      </c>
      <c r="E181" s="231" t="s">
        <v>769</v>
      </c>
      <c r="F181" s="232" t="s">
        <v>770</v>
      </c>
      <c r="G181" s="233" t="s">
        <v>540</v>
      </c>
      <c r="H181" s="234">
        <v>1</v>
      </c>
      <c r="I181" s="235"/>
      <c r="J181" s="236">
        <f>ROUND(I181*H181,2)</f>
        <v>0</v>
      </c>
      <c r="K181" s="232" t="s">
        <v>714</v>
      </c>
      <c r="L181" s="41"/>
      <c r="M181" s="237" t="s">
        <v>1</v>
      </c>
      <c r="N181" s="238" t="s">
        <v>40</v>
      </c>
      <c r="O181" s="88"/>
      <c r="P181" s="239">
        <f>O181*H181</f>
        <v>0</v>
      </c>
      <c r="Q181" s="239">
        <v>0.0011395699999999999</v>
      </c>
      <c r="R181" s="239">
        <f>Q181*H181</f>
        <v>0.0011395699999999999</v>
      </c>
      <c r="S181" s="239">
        <v>0</v>
      </c>
      <c r="T181" s="240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1" t="s">
        <v>220</v>
      </c>
      <c r="AT181" s="241" t="s">
        <v>148</v>
      </c>
      <c r="AU181" s="241" t="s">
        <v>85</v>
      </c>
      <c r="AY181" s="14" t="s">
        <v>146</v>
      </c>
      <c r="BE181" s="242">
        <f>IF(N181="základní",J181,0)</f>
        <v>0</v>
      </c>
      <c r="BF181" s="242">
        <f>IF(N181="snížená",J181,0)</f>
        <v>0</v>
      </c>
      <c r="BG181" s="242">
        <f>IF(N181="zákl. přenesená",J181,0)</f>
        <v>0</v>
      </c>
      <c r="BH181" s="242">
        <f>IF(N181="sníž. přenesená",J181,0)</f>
        <v>0</v>
      </c>
      <c r="BI181" s="242">
        <f>IF(N181="nulová",J181,0)</f>
        <v>0</v>
      </c>
      <c r="BJ181" s="14" t="s">
        <v>83</v>
      </c>
      <c r="BK181" s="242">
        <f>ROUND(I181*H181,2)</f>
        <v>0</v>
      </c>
      <c r="BL181" s="14" t="s">
        <v>220</v>
      </c>
      <c r="BM181" s="241" t="s">
        <v>771</v>
      </c>
    </row>
    <row r="182" s="2" customFormat="1" ht="21.75" customHeight="1">
      <c r="A182" s="35"/>
      <c r="B182" s="36"/>
      <c r="C182" s="230" t="s">
        <v>310</v>
      </c>
      <c r="D182" s="230" t="s">
        <v>148</v>
      </c>
      <c r="E182" s="231" t="s">
        <v>772</v>
      </c>
      <c r="F182" s="232" t="s">
        <v>773</v>
      </c>
      <c r="G182" s="233" t="s">
        <v>540</v>
      </c>
      <c r="H182" s="234">
        <v>2</v>
      </c>
      <c r="I182" s="235"/>
      <c r="J182" s="236">
        <f>ROUND(I182*H182,2)</f>
        <v>0</v>
      </c>
      <c r="K182" s="232" t="s">
        <v>152</v>
      </c>
      <c r="L182" s="41"/>
      <c r="M182" s="237" t="s">
        <v>1</v>
      </c>
      <c r="N182" s="238" t="s">
        <v>40</v>
      </c>
      <c r="O182" s="88"/>
      <c r="P182" s="239">
        <f>O182*H182</f>
        <v>0</v>
      </c>
      <c r="Q182" s="239">
        <v>0.00049956999999999996</v>
      </c>
      <c r="R182" s="239">
        <f>Q182*H182</f>
        <v>0.00099913999999999992</v>
      </c>
      <c r="S182" s="239">
        <v>0</v>
      </c>
      <c r="T182" s="240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1" t="s">
        <v>220</v>
      </c>
      <c r="AT182" s="241" t="s">
        <v>148</v>
      </c>
      <c r="AU182" s="241" t="s">
        <v>85</v>
      </c>
      <c r="AY182" s="14" t="s">
        <v>146</v>
      </c>
      <c r="BE182" s="242">
        <f>IF(N182="základní",J182,0)</f>
        <v>0</v>
      </c>
      <c r="BF182" s="242">
        <f>IF(N182="snížená",J182,0)</f>
        <v>0</v>
      </c>
      <c r="BG182" s="242">
        <f>IF(N182="zákl. přenesená",J182,0)</f>
        <v>0</v>
      </c>
      <c r="BH182" s="242">
        <f>IF(N182="sníž. přenesená",J182,0)</f>
        <v>0</v>
      </c>
      <c r="BI182" s="242">
        <f>IF(N182="nulová",J182,0)</f>
        <v>0</v>
      </c>
      <c r="BJ182" s="14" t="s">
        <v>83</v>
      </c>
      <c r="BK182" s="242">
        <f>ROUND(I182*H182,2)</f>
        <v>0</v>
      </c>
      <c r="BL182" s="14" t="s">
        <v>220</v>
      </c>
      <c r="BM182" s="241" t="s">
        <v>774</v>
      </c>
    </row>
    <row r="183" s="2" customFormat="1" ht="24.15" customHeight="1">
      <c r="A183" s="35"/>
      <c r="B183" s="36"/>
      <c r="C183" s="230" t="s">
        <v>314</v>
      </c>
      <c r="D183" s="230" t="s">
        <v>148</v>
      </c>
      <c r="E183" s="231" t="s">
        <v>775</v>
      </c>
      <c r="F183" s="232" t="s">
        <v>776</v>
      </c>
      <c r="G183" s="233" t="s">
        <v>540</v>
      </c>
      <c r="H183" s="234">
        <v>10</v>
      </c>
      <c r="I183" s="235"/>
      <c r="J183" s="236">
        <f>ROUND(I183*H183,2)</f>
        <v>0</v>
      </c>
      <c r="K183" s="232" t="s">
        <v>152</v>
      </c>
      <c r="L183" s="41"/>
      <c r="M183" s="237" t="s">
        <v>1</v>
      </c>
      <c r="N183" s="238" t="s">
        <v>40</v>
      </c>
      <c r="O183" s="88"/>
      <c r="P183" s="239">
        <f>O183*H183</f>
        <v>0</v>
      </c>
      <c r="Q183" s="239">
        <v>0.00069957000000000005</v>
      </c>
      <c r="R183" s="239">
        <f>Q183*H183</f>
        <v>0.0069957000000000005</v>
      </c>
      <c r="S183" s="239">
        <v>0</v>
      </c>
      <c r="T183" s="240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1" t="s">
        <v>220</v>
      </c>
      <c r="AT183" s="241" t="s">
        <v>148</v>
      </c>
      <c r="AU183" s="241" t="s">
        <v>85</v>
      </c>
      <c r="AY183" s="14" t="s">
        <v>146</v>
      </c>
      <c r="BE183" s="242">
        <f>IF(N183="základní",J183,0)</f>
        <v>0</v>
      </c>
      <c r="BF183" s="242">
        <f>IF(N183="snížená",J183,0)</f>
        <v>0</v>
      </c>
      <c r="BG183" s="242">
        <f>IF(N183="zákl. přenesená",J183,0)</f>
        <v>0</v>
      </c>
      <c r="BH183" s="242">
        <f>IF(N183="sníž. přenesená",J183,0)</f>
        <v>0</v>
      </c>
      <c r="BI183" s="242">
        <f>IF(N183="nulová",J183,0)</f>
        <v>0</v>
      </c>
      <c r="BJ183" s="14" t="s">
        <v>83</v>
      </c>
      <c r="BK183" s="242">
        <f>ROUND(I183*H183,2)</f>
        <v>0</v>
      </c>
      <c r="BL183" s="14" t="s">
        <v>220</v>
      </c>
      <c r="BM183" s="241" t="s">
        <v>777</v>
      </c>
    </row>
    <row r="184" s="2" customFormat="1" ht="24.15" customHeight="1">
      <c r="A184" s="35"/>
      <c r="B184" s="36"/>
      <c r="C184" s="230" t="s">
        <v>318</v>
      </c>
      <c r="D184" s="230" t="s">
        <v>148</v>
      </c>
      <c r="E184" s="231" t="s">
        <v>778</v>
      </c>
      <c r="F184" s="232" t="s">
        <v>779</v>
      </c>
      <c r="G184" s="233" t="s">
        <v>540</v>
      </c>
      <c r="H184" s="234">
        <v>10</v>
      </c>
      <c r="I184" s="235"/>
      <c r="J184" s="236">
        <f>ROUND(I184*H184,2)</f>
        <v>0</v>
      </c>
      <c r="K184" s="232" t="s">
        <v>152</v>
      </c>
      <c r="L184" s="41"/>
      <c r="M184" s="237" t="s">
        <v>1</v>
      </c>
      <c r="N184" s="238" t="s">
        <v>40</v>
      </c>
      <c r="O184" s="88"/>
      <c r="P184" s="239">
        <f>O184*H184</f>
        <v>0</v>
      </c>
      <c r="Q184" s="239">
        <v>0.0010695699999999999</v>
      </c>
      <c r="R184" s="239">
        <f>Q184*H184</f>
        <v>0.010695699999999999</v>
      </c>
      <c r="S184" s="239">
        <v>0</v>
      </c>
      <c r="T184" s="240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1" t="s">
        <v>220</v>
      </c>
      <c r="AT184" s="241" t="s">
        <v>148</v>
      </c>
      <c r="AU184" s="241" t="s">
        <v>85</v>
      </c>
      <c r="AY184" s="14" t="s">
        <v>146</v>
      </c>
      <c r="BE184" s="242">
        <f>IF(N184="základní",J184,0)</f>
        <v>0</v>
      </c>
      <c r="BF184" s="242">
        <f>IF(N184="snížená",J184,0)</f>
        <v>0</v>
      </c>
      <c r="BG184" s="242">
        <f>IF(N184="zákl. přenesená",J184,0)</f>
        <v>0</v>
      </c>
      <c r="BH184" s="242">
        <f>IF(N184="sníž. přenesená",J184,0)</f>
        <v>0</v>
      </c>
      <c r="BI184" s="242">
        <f>IF(N184="nulová",J184,0)</f>
        <v>0</v>
      </c>
      <c r="BJ184" s="14" t="s">
        <v>83</v>
      </c>
      <c r="BK184" s="242">
        <f>ROUND(I184*H184,2)</f>
        <v>0</v>
      </c>
      <c r="BL184" s="14" t="s">
        <v>220</v>
      </c>
      <c r="BM184" s="241" t="s">
        <v>780</v>
      </c>
    </row>
    <row r="185" s="2" customFormat="1" ht="24.15" customHeight="1">
      <c r="A185" s="35"/>
      <c r="B185" s="36"/>
      <c r="C185" s="230" t="s">
        <v>322</v>
      </c>
      <c r="D185" s="230" t="s">
        <v>148</v>
      </c>
      <c r="E185" s="231" t="s">
        <v>781</v>
      </c>
      <c r="F185" s="232" t="s">
        <v>782</v>
      </c>
      <c r="G185" s="233" t="s">
        <v>540</v>
      </c>
      <c r="H185" s="234">
        <v>12</v>
      </c>
      <c r="I185" s="235"/>
      <c r="J185" s="236">
        <f>ROUND(I185*H185,2)</f>
        <v>0</v>
      </c>
      <c r="K185" s="232" t="s">
        <v>152</v>
      </c>
      <c r="L185" s="41"/>
      <c r="M185" s="237" t="s">
        <v>1</v>
      </c>
      <c r="N185" s="238" t="s">
        <v>40</v>
      </c>
      <c r="O185" s="88"/>
      <c r="P185" s="239">
        <f>O185*H185</f>
        <v>0</v>
      </c>
      <c r="Q185" s="239">
        <v>0.00026957000000000001</v>
      </c>
      <c r="R185" s="239">
        <f>Q185*H185</f>
        <v>0.0032348400000000001</v>
      </c>
      <c r="S185" s="239">
        <v>0</v>
      </c>
      <c r="T185" s="240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1" t="s">
        <v>220</v>
      </c>
      <c r="AT185" s="241" t="s">
        <v>148</v>
      </c>
      <c r="AU185" s="241" t="s">
        <v>85</v>
      </c>
      <c r="AY185" s="14" t="s">
        <v>146</v>
      </c>
      <c r="BE185" s="242">
        <f>IF(N185="základní",J185,0)</f>
        <v>0</v>
      </c>
      <c r="BF185" s="242">
        <f>IF(N185="snížená",J185,0)</f>
        <v>0</v>
      </c>
      <c r="BG185" s="242">
        <f>IF(N185="zákl. přenesená",J185,0)</f>
        <v>0</v>
      </c>
      <c r="BH185" s="242">
        <f>IF(N185="sníž. přenesená",J185,0)</f>
        <v>0</v>
      </c>
      <c r="BI185" s="242">
        <f>IF(N185="nulová",J185,0)</f>
        <v>0</v>
      </c>
      <c r="BJ185" s="14" t="s">
        <v>83</v>
      </c>
      <c r="BK185" s="242">
        <f>ROUND(I185*H185,2)</f>
        <v>0</v>
      </c>
      <c r="BL185" s="14" t="s">
        <v>220</v>
      </c>
      <c r="BM185" s="241" t="s">
        <v>783</v>
      </c>
    </row>
    <row r="186" s="2" customFormat="1" ht="24.15" customHeight="1">
      <c r="A186" s="35"/>
      <c r="B186" s="36"/>
      <c r="C186" s="230" t="s">
        <v>326</v>
      </c>
      <c r="D186" s="230" t="s">
        <v>148</v>
      </c>
      <c r="E186" s="231" t="s">
        <v>784</v>
      </c>
      <c r="F186" s="232" t="s">
        <v>785</v>
      </c>
      <c r="G186" s="233" t="s">
        <v>540</v>
      </c>
      <c r="H186" s="234">
        <v>1</v>
      </c>
      <c r="I186" s="235"/>
      <c r="J186" s="236">
        <f>ROUND(I186*H186,2)</f>
        <v>0</v>
      </c>
      <c r="K186" s="232" t="s">
        <v>714</v>
      </c>
      <c r="L186" s="41"/>
      <c r="M186" s="237" t="s">
        <v>1</v>
      </c>
      <c r="N186" s="238" t="s">
        <v>40</v>
      </c>
      <c r="O186" s="88"/>
      <c r="P186" s="239">
        <f>O186*H186</f>
        <v>0</v>
      </c>
      <c r="Q186" s="239">
        <v>0.0014565369999999999</v>
      </c>
      <c r="R186" s="239">
        <f>Q186*H186</f>
        <v>0.0014565369999999999</v>
      </c>
      <c r="S186" s="239">
        <v>0</v>
      </c>
      <c r="T186" s="240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1" t="s">
        <v>220</v>
      </c>
      <c r="AT186" s="241" t="s">
        <v>148</v>
      </c>
      <c r="AU186" s="241" t="s">
        <v>85</v>
      </c>
      <c r="AY186" s="14" t="s">
        <v>146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4" t="s">
        <v>83</v>
      </c>
      <c r="BK186" s="242">
        <f>ROUND(I186*H186,2)</f>
        <v>0</v>
      </c>
      <c r="BL186" s="14" t="s">
        <v>220</v>
      </c>
      <c r="BM186" s="241" t="s">
        <v>786</v>
      </c>
    </row>
    <row r="187" s="2" customFormat="1" ht="24.15" customHeight="1">
      <c r="A187" s="35"/>
      <c r="B187" s="36"/>
      <c r="C187" s="230" t="s">
        <v>331</v>
      </c>
      <c r="D187" s="230" t="s">
        <v>148</v>
      </c>
      <c r="E187" s="231" t="s">
        <v>787</v>
      </c>
      <c r="F187" s="232" t="s">
        <v>788</v>
      </c>
      <c r="G187" s="233" t="s">
        <v>540</v>
      </c>
      <c r="H187" s="234">
        <v>6</v>
      </c>
      <c r="I187" s="235"/>
      <c r="J187" s="236">
        <f>ROUND(I187*H187,2)</f>
        <v>0</v>
      </c>
      <c r="K187" s="232" t="s">
        <v>714</v>
      </c>
      <c r="L187" s="41"/>
      <c r="M187" s="237" t="s">
        <v>1</v>
      </c>
      <c r="N187" s="238" t="s">
        <v>40</v>
      </c>
      <c r="O187" s="88"/>
      <c r="P187" s="239">
        <f>O187*H187</f>
        <v>0</v>
      </c>
      <c r="Q187" s="239">
        <v>0.00052756999999999999</v>
      </c>
      <c r="R187" s="239">
        <f>Q187*H187</f>
        <v>0.00316542</v>
      </c>
      <c r="S187" s="239">
        <v>0</v>
      </c>
      <c r="T187" s="240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1" t="s">
        <v>220</v>
      </c>
      <c r="AT187" s="241" t="s">
        <v>148</v>
      </c>
      <c r="AU187" s="241" t="s">
        <v>85</v>
      </c>
      <c r="AY187" s="14" t="s">
        <v>146</v>
      </c>
      <c r="BE187" s="242">
        <f>IF(N187="základní",J187,0)</f>
        <v>0</v>
      </c>
      <c r="BF187" s="242">
        <f>IF(N187="snížená",J187,0)</f>
        <v>0</v>
      </c>
      <c r="BG187" s="242">
        <f>IF(N187="zákl. přenesená",J187,0)</f>
        <v>0</v>
      </c>
      <c r="BH187" s="242">
        <f>IF(N187="sníž. přenesená",J187,0)</f>
        <v>0</v>
      </c>
      <c r="BI187" s="242">
        <f>IF(N187="nulová",J187,0)</f>
        <v>0</v>
      </c>
      <c r="BJ187" s="14" t="s">
        <v>83</v>
      </c>
      <c r="BK187" s="242">
        <f>ROUND(I187*H187,2)</f>
        <v>0</v>
      </c>
      <c r="BL187" s="14" t="s">
        <v>220</v>
      </c>
      <c r="BM187" s="241" t="s">
        <v>789</v>
      </c>
    </row>
    <row r="188" s="2" customFormat="1" ht="16.5" customHeight="1">
      <c r="A188" s="35"/>
      <c r="B188" s="36"/>
      <c r="C188" s="230" t="s">
        <v>335</v>
      </c>
      <c r="D188" s="230" t="s">
        <v>148</v>
      </c>
      <c r="E188" s="231" t="s">
        <v>790</v>
      </c>
      <c r="F188" s="232" t="s">
        <v>791</v>
      </c>
      <c r="G188" s="233" t="s">
        <v>540</v>
      </c>
      <c r="H188" s="234">
        <v>1</v>
      </c>
      <c r="I188" s="235"/>
      <c r="J188" s="236">
        <f>ROUND(I188*H188,2)</f>
        <v>0</v>
      </c>
      <c r="K188" s="232" t="s">
        <v>152</v>
      </c>
      <c r="L188" s="41"/>
      <c r="M188" s="237" t="s">
        <v>1</v>
      </c>
      <c r="N188" s="238" t="s">
        <v>40</v>
      </c>
      <c r="O188" s="88"/>
      <c r="P188" s="239">
        <f>O188*H188</f>
        <v>0</v>
      </c>
      <c r="Q188" s="239">
        <v>0.002</v>
      </c>
      <c r="R188" s="239">
        <f>Q188*H188</f>
        <v>0.002</v>
      </c>
      <c r="S188" s="239">
        <v>0</v>
      </c>
      <c r="T188" s="240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1" t="s">
        <v>220</v>
      </c>
      <c r="AT188" s="241" t="s">
        <v>148</v>
      </c>
      <c r="AU188" s="241" t="s">
        <v>85</v>
      </c>
      <c r="AY188" s="14" t="s">
        <v>146</v>
      </c>
      <c r="BE188" s="242">
        <f>IF(N188="základní",J188,0)</f>
        <v>0</v>
      </c>
      <c r="BF188" s="242">
        <f>IF(N188="snížená",J188,0)</f>
        <v>0</v>
      </c>
      <c r="BG188" s="242">
        <f>IF(N188="zákl. přenesená",J188,0)</f>
        <v>0</v>
      </c>
      <c r="BH188" s="242">
        <f>IF(N188="sníž. přenesená",J188,0)</f>
        <v>0</v>
      </c>
      <c r="BI188" s="242">
        <f>IF(N188="nulová",J188,0)</f>
        <v>0</v>
      </c>
      <c r="BJ188" s="14" t="s">
        <v>83</v>
      </c>
      <c r="BK188" s="242">
        <f>ROUND(I188*H188,2)</f>
        <v>0</v>
      </c>
      <c r="BL188" s="14" t="s">
        <v>220</v>
      </c>
      <c r="BM188" s="241" t="s">
        <v>792</v>
      </c>
    </row>
    <row r="189" s="2" customFormat="1" ht="24.15" customHeight="1">
      <c r="A189" s="35"/>
      <c r="B189" s="36"/>
      <c r="C189" s="230" t="s">
        <v>339</v>
      </c>
      <c r="D189" s="230" t="s">
        <v>148</v>
      </c>
      <c r="E189" s="231" t="s">
        <v>793</v>
      </c>
      <c r="F189" s="232" t="s">
        <v>794</v>
      </c>
      <c r="G189" s="233" t="s">
        <v>540</v>
      </c>
      <c r="H189" s="234">
        <v>6</v>
      </c>
      <c r="I189" s="235"/>
      <c r="J189" s="236">
        <f>ROUND(I189*H189,2)</f>
        <v>0</v>
      </c>
      <c r="K189" s="232" t="s">
        <v>714</v>
      </c>
      <c r="L189" s="41"/>
      <c r="M189" s="237" t="s">
        <v>1</v>
      </c>
      <c r="N189" s="238" t="s">
        <v>40</v>
      </c>
      <c r="O189" s="88"/>
      <c r="P189" s="239">
        <f>O189*H189</f>
        <v>0</v>
      </c>
      <c r="Q189" s="239">
        <v>0.0014675700000000001</v>
      </c>
      <c r="R189" s="239">
        <f>Q189*H189</f>
        <v>0.0088054200000000013</v>
      </c>
      <c r="S189" s="239">
        <v>0</v>
      </c>
      <c r="T189" s="240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1" t="s">
        <v>220</v>
      </c>
      <c r="AT189" s="241" t="s">
        <v>148</v>
      </c>
      <c r="AU189" s="241" t="s">
        <v>85</v>
      </c>
      <c r="AY189" s="14" t="s">
        <v>146</v>
      </c>
      <c r="BE189" s="242">
        <f>IF(N189="základní",J189,0)</f>
        <v>0</v>
      </c>
      <c r="BF189" s="242">
        <f>IF(N189="snížená",J189,0)</f>
        <v>0</v>
      </c>
      <c r="BG189" s="242">
        <f>IF(N189="zákl. přenesená",J189,0)</f>
        <v>0</v>
      </c>
      <c r="BH189" s="242">
        <f>IF(N189="sníž. přenesená",J189,0)</f>
        <v>0</v>
      </c>
      <c r="BI189" s="242">
        <f>IF(N189="nulová",J189,0)</f>
        <v>0</v>
      </c>
      <c r="BJ189" s="14" t="s">
        <v>83</v>
      </c>
      <c r="BK189" s="242">
        <f>ROUND(I189*H189,2)</f>
        <v>0</v>
      </c>
      <c r="BL189" s="14" t="s">
        <v>220</v>
      </c>
      <c r="BM189" s="241" t="s">
        <v>795</v>
      </c>
    </row>
    <row r="190" s="12" customFormat="1" ht="22.8" customHeight="1">
      <c r="A190" s="12"/>
      <c r="B190" s="214"/>
      <c r="C190" s="215"/>
      <c r="D190" s="216" t="s">
        <v>74</v>
      </c>
      <c r="E190" s="228" t="s">
        <v>796</v>
      </c>
      <c r="F190" s="228" t="s">
        <v>797</v>
      </c>
      <c r="G190" s="215"/>
      <c r="H190" s="215"/>
      <c r="I190" s="218"/>
      <c r="J190" s="229">
        <f>BK190</f>
        <v>0</v>
      </c>
      <c r="K190" s="215"/>
      <c r="L190" s="220"/>
      <c r="M190" s="221"/>
      <c r="N190" s="222"/>
      <c r="O190" s="222"/>
      <c r="P190" s="223">
        <f>SUM(P191:P196)</f>
        <v>0</v>
      </c>
      <c r="Q190" s="222"/>
      <c r="R190" s="223">
        <f>SUM(R191:R196)</f>
        <v>1.17808</v>
      </c>
      <c r="S190" s="222"/>
      <c r="T190" s="224">
        <f>SUM(T191:T196)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5" t="s">
        <v>85</v>
      </c>
      <c r="AT190" s="226" t="s">
        <v>74</v>
      </c>
      <c r="AU190" s="226" t="s">
        <v>83</v>
      </c>
      <c r="AY190" s="225" t="s">
        <v>146</v>
      </c>
      <c r="BK190" s="227">
        <f>SUM(BK191:BK196)</f>
        <v>0</v>
      </c>
    </row>
    <row r="191" s="2" customFormat="1" ht="33" customHeight="1">
      <c r="A191" s="35"/>
      <c r="B191" s="36"/>
      <c r="C191" s="230" t="s">
        <v>343</v>
      </c>
      <c r="D191" s="230" t="s">
        <v>148</v>
      </c>
      <c r="E191" s="231" t="s">
        <v>798</v>
      </c>
      <c r="F191" s="232" t="s">
        <v>799</v>
      </c>
      <c r="G191" s="233" t="s">
        <v>540</v>
      </c>
      <c r="H191" s="234">
        <v>4</v>
      </c>
      <c r="I191" s="235"/>
      <c r="J191" s="236">
        <f>ROUND(I191*H191,2)</f>
        <v>0</v>
      </c>
      <c r="K191" s="232" t="s">
        <v>152</v>
      </c>
      <c r="L191" s="41"/>
      <c r="M191" s="237" t="s">
        <v>1</v>
      </c>
      <c r="N191" s="238" t="s">
        <v>40</v>
      </c>
      <c r="O191" s="88"/>
      <c r="P191" s="239">
        <f>O191*H191</f>
        <v>0</v>
      </c>
      <c r="Q191" s="239">
        <v>0.0096399999999999993</v>
      </c>
      <c r="R191" s="239">
        <f>Q191*H191</f>
        <v>0.038559999999999997</v>
      </c>
      <c r="S191" s="239">
        <v>0</v>
      </c>
      <c r="T191" s="240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1" t="s">
        <v>220</v>
      </c>
      <c r="AT191" s="241" t="s">
        <v>148</v>
      </c>
      <c r="AU191" s="241" t="s">
        <v>85</v>
      </c>
      <c r="AY191" s="14" t="s">
        <v>146</v>
      </c>
      <c r="BE191" s="242">
        <f>IF(N191="základní",J191,0)</f>
        <v>0</v>
      </c>
      <c r="BF191" s="242">
        <f>IF(N191="snížená",J191,0)</f>
        <v>0</v>
      </c>
      <c r="BG191" s="242">
        <f>IF(N191="zákl. přenesená",J191,0)</f>
        <v>0</v>
      </c>
      <c r="BH191" s="242">
        <f>IF(N191="sníž. přenesená",J191,0)</f>
        <v>0</v>
      </c>
      <c r="BI191" s="242">
        <f>IF(N191="nulová",J191,0)</f>
        <v>0</v>
      </c>
      <c r="BJ191" s="14" t="s">
        <v>83</v>
      </c>
      <c r="BK191" s="242">
        <f>ROUND(I191*H191,2)</f>
        <v>0</v>
      </c>
      <c r="BL191" s="14" t="s">
        <v>220</v>
      </c>
      <c r="BM191" s="241" t="s">
        <v>800</v>
      </c>
    </row>
    <row r="192" s="2" customFormat="1" ht="37.8" customHeight="1">
      <c r="A192" s="35"/>
      <c r="B192" s="36"/>
      <c r="C192" s="230" t="s">
        <v>348</v>
      </c>
      <c r="D192" s="230" t="s">
        <v>148</v>
      </c>
      <c r="E192" s="231" t="s">
        <v>801</v>
      </c>
      <c r="F192" s="232" t="s">
        <v>802</v>
      </c>
      <c r="G192" s="233" t="s">
        <v>540</v>
      </c>
      <c r="H192" s="234">
        <v>2</v>
      </c>
      <c r="I192" s="235"/>
      <c r="J192" s="236">
        <f>ROUND(I192*H192,2)</f>
        <v>0</v>
      </c>
      <c r="K192" s="232" t="s">
        <v>152</v>
      </c>
      <c r="L192" s="41"/>
      <c r="M192" s="237" t="s">
        <v>1</v>
      </c>
      <c r="N192" s="238" t="s">
        <v>40</v>
      </c>
      <c r="O192" s="88"/>
      <c r="P192" s="239">
        <f>O192*H192</f>
        <v>0</v>
      </c>
      <c r="Q192" s="239">
        <v>0.021760000000000002</v>
      </c>
      <c r="R192" s="239">
        <f>Q192*H192</f>
        <v>0.043520000000000003</v>
      </c>
      <c r="S192" s="239">
        <v>0</v>
      </c>
      <c r="T192" s="240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1" t="s">
        <v>220</v>
      </c>
      <c r="AT192" s="241" t="s">
        <v>148</v>
      </c>
      <c r="AU192" s="241" t="s">
        <v>85</v>
      </c>
      <c r="AY192" s="14" t="s">
        <v>146</v>
      </c>
      <c r="BE192" s="242">
        <f>IF(N192="základní",J192,0)</f>
        <v>0</v>
      </c>
      <c r="BF192" s="242">
        <f>IF(N192="snížená",J192,0)</f>
        <v>0</v>
      </c>
      <c r="BG192" s="242">
        <f>IF(N192="zákl. přenesená",J192,0)</f>
        <v>0</v>
      </c>
      <c r="BH192" s="242">
        <f>IF(N192="sníž. přenesená",J192,0)</f>
        <v>0</v>
      </c>
      <c r="BI192" s="242">
        <f>IF(N192="nulová",J192,0)</f>
        <v>0</v>
      </c>
      <c r="BJ192" s="14" t="s">
        <v>83</v>
      </c>
      <c r="BK192" s="242">
        <f>ROUND(I192*H192,2)</f>
        <v>0</v>
      </c>
      <c r="BL192" s="14" t="s">
        <v>220</v>
      </c>
      <c r="BM192" s="241" t="s">
        <v>803</v>
      </c>
    </row>
    <row r="193" s="2" customFormat="1" ht="37.8" customHeight="1">
      <c r="A193" s="35"/>
      <c r="B193" s="36"/>
      <c r="C193" s="230" t="s">
        <v>352</v>
      </c>
      <c r="D193" s="230" t="s">
        <v>148</v>
      </c>
      <c r="E193" s="231" t="s">
        <v>804</v>
      </c>
      <c r="F193" s="232" t="s">
        <v>805</v>
      </c>
      <c r="G193" s="233" t="s">
        <v>540</v>
      </c>
      <c r="H193" s="234">
        <v>1</v>
      </c>
      <c r="I193" s="235"/>
      <c r="J193" s="236">
        <f>ROUND(I193*H193,2)</f>
        <v>0</v>
      </c>
      <c r="K193" s="232" t="s">
        <v>152</v>
      </c>
      <c r="L193" s="41"/>
      <c r="M193" s="237" t="s">
        <v>1</v>
      </c>
      <c r="N193" s="238" t="s">
        <v>40</v>
      </c>
      <c r="O193" s="88"/>
      <c r="P193" s="239">
        <f>O193*H193</f>
        <v>0</v>
      </c>
      <c r="Q193" s="239">
        <v>0.02828</v>
      </c>
      <c r="R193" s="239">
        <f>Q193*H193</f>
        <v>0.02828</v>
      </c>
      <c r="S193" s="239">
        <v>0</v>
      </c>
      <c r="T193" s="240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1" t="s">
        <v>220</v>
      </c>
      <c r="AT193" s="241" t="s">
        <v>148</v>
      </c>
      <c r="AU193" s="241" t="s">
        <v>85</v>
      </c>
      <c r="AY193" s="14" t="s">
        <v>146</v>
      </c>
      <c r="BE193" s="242">
        <f>IF(N193="základní",J193,0)</f>
        <v>0</v>
      </c>
      <c r="BF193" s="242">
        <f>IF(N193="snížená",J193,0)</f>
        <v>0</v>
      </c>
      <c r="BG193" s="242">
        <f>IF(N193="zákl. přenesená",J193,0)</f>
        <v>0</v>
      </c>
      <c r="BH193" s="242">
        <f>IF(N193="sníž. přenesená",J193,0)</f>
        <v>0</v>
      </c>
      <c r="BI193" s="242">
        <f>IF(N193="nulová",J193,0)</f>
        <v>0</v>
      </c>
      <c r="BJ193" s="14" t="s">
        <v>83</v>
      </c>
      <c r="BK193" s="242">
        <f>ROUND(I193*H193,2)</f>
        <v>0</v>
      </c>
      <c r="BL193" s="14" t="s">
        <v>220</v>
      </c>
      <c r="BM193" s="241" t="s">
        <v>806</v>
      </c>
    </row>
    <row r="194" s="2" customFormat="1" ht="37.8" customHeight="1">
      <c r="A194" s="35"/>
      <c r="B194" s="36"/>
      <c r="C194" s="230" t="s">
        <v>356</v>
      </c>
      <c r="D194" s="230" t="s">
        <v>148</v>
      </c>
      <c r="E194" s="231" t="s">
        <v>807</v>
      </c>
      <c r="F194" s="232" t="s">
        <v>808</v>
      </c>
      <c r="G194" s="233" t="s">
        <v>540</v>
      </c>
      <c r="H194" s="234">
        <v>10</v>
      </c>
      <c r="I194" s="235"/>
      <c r="J194" s="236">
        <f>ROUND(I194*H194,2)</f>
        <v>0</v>
      </c>
      <c r="K194" s="232" t="s">
        <v>152</v>
      </c>
      <c r="L194" s="41"/>
      <c r="M194" s="237" t="s">
        <v>1</v>
      </c>
      <c r="N194" s="238" t="s">
        <v>40</v>
      </c>
      <c r="O194" s="88"/>
      <c r="P194" s="239">
        <f>O194*H194</f>
        <v>0</v>
      </c>
      <c r="Q194" s="239">
        <v>0.041320000000000003</v>
      </c>
      <c r="R194" s="239">
        <f>Q194*H194</f>
        <v>0.41320000000000001</v>
      </c>
      <c r="S194" s="239">
        <v>0</v>
      </c>
      <c r="T194" s="240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1" t="s">
        <v>220</v>
      </c>
      <c r="AT194" s="241" t="s">
        <v>148</v>
      </c>
      <c r="AU194" s="241" t="s">
        <v>85</v>
      </c>
      <c r="AY194" s="14" t="s">
        <v>146</v>
      </c>
      <c r="BE194" s="242">
        <f>IF(N194="základní",J194,0)</f>
        <v>0</v>
      </c>
      <c r="BF194" s="242">
        <f>IF(N194="snížená",J194,0)</f>
        <v>0</v>
      </c>
      <c r="BG194" s="242">
        <f>IF(N194="zákl. přenesená",J194,0)</f>
        <v>0</v>
      </c>
      <c r="BH194" s="242">
        <f>IF(N194="sníž. přenesená",J194,0)</f>
        <v>0</v>
      </c>
      <c r="BI194" s="242">
        <f>IF(N194="nulová",J194,0)</f>
        <v>0</v>
      </c>
      <c r="BJ194" s="14" t="s">
        <v>83</v>
      </c>
      <c r="BK194" s="242">
        <f>ROUND(I194*H194,2)</f>
        <v>0</v>
      </c>
      <c r="BL194" s="14" t="s">
        <v>220</v>
      </c>
      <c r="BM194" s="241" t="s">
        <v>809</v>
      </c>
    </row>
    <row r="195" s="2" customFormat="1" ht="37.8" customHeight="1">
      <c r="A195" s="35"/>
      <c r="B195" s="36"/>
      <c r="C195" s="230" t="s">
        <v>360</v>
      </c>
      <c r="D195" s="230" t="s">
        <v>148</v>
      </c>
      <c r="E195" s="231" t="s">
        <v>810</v>
      </c>
      <c r="F195" s="232" t="s">
        <v>811</v>
      </c>
      <c r="G195" s="233" t="s">
        <v>540</v>
      </c>
      <c r="H195" s="234">
        <v>7</v>
      </c>
      <c r="I195" s="235"/>
      <c r="J195" s="236">
        <f>ROUND(I195*H195,2)</f>
        <v>0</v>
      </c>
      <c r="K195" s="232" t="s">
        <v>152</v>
      </c>
      <c r="L195" s="41"/>
      <c r="M195" s="237" t="s">
        <v>1</v>
      </c>
      <c r="N195" s="238" t="s">
        <v>40</v>
      </c>
      <c r="O195" s="88"/>
      <c r="P195" s="239">
        <f>O195*H195</f>
        <v>0</v>
      </c>
      <c r="Q195" s="239">
        <v>0.054359999999999999</v>
      </c>
      <c r="R195" s="239">
        <f>Q195*H195</f>
        <v>0.38051999999999997</v>
      </c>
      <c r="S195" s="239">
        <v>0</v>
      </c>
      <c r="T195" s="240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1" t="s">
        <v>220</v>
      </c>
      <c r="AT195" s="241" t="s">
        <v>148</v>
      </c>
      <c r="AU195" s="241" t="s">
        <v>85</v>
      </c>
      <c r="AY195" s="14" t="s">
        <v>146</v>
      </c>
      <c r="BE195" s="242">
        <f>IF(N195="základní",J195,0)</f>
        <v>0</v>
      </c>
      <c r="BF195" s="242">
        <f>IF(N195="snížená",J195,0)</f>
        <v>0</v>
      </c>
      <c r="BG195" s="242">
        <f>IF(N195="zákl. přenesená",J195,0)</f>
        <v>0</v>
      </c>
      <c r="BH195" s="242">
        <f>IF(N195="sníž. přenesená",J195,0)</f>
        <v>0</v>
      </c>
      <c r="BI195" s="242">
        <f>IF(N195="nulová",J195,0)</f>
        <v>0</v>
      </c>
      <c r="BJ195" s="14" t="s">
        <v>83</v>
      </c>
      <c r="BK195" s="242">
        <f>ROUND(I195*H195,2)</f>
        <v>0</v>
      </c>
      <c r="BL195" s="14" t="s">
        <v>220</v>
      </c>
      <c r="BM195" s="241" t="s">
        <v>812</v>
      </c>
    </row>
    <row r="196" s="2" customFormat="1" ht="37.8" customHeight="1">
      <c r="A196" s="35"/>
      <c r="B196" s="36"/>
      <c r="C196" s="230" t="s">
        <v>364</v>
      </c>
      <c r="D196" s="230" t="s">
        <v>148</v>
      </c>
      <c r="E196" s="231" t="s">
        <v>813</v>
      </c>
      <c r="F196" s="232" t="s">
        <v>814</v>
      </c>
      <c r="G196" s="233" t="s">
        <v>540</v>
      </c>
      <c r="H196" s="234">
        <v>4</v>
      </c>
      <c r="I196" s="235"/>
      <c r="J196" s="236">
        <f>ROUND(I196*H196,2)</f>
        <v>0</v>
      </c>
      <c r="K196" s="232" t="s">
        <v>152</v>
      </c>
      <c r="L196" s="41"/>
      <c r="M196" s="237" t="s">
        <v>1</v>
      </c>
      <c r="N196" s="238" t="s">
        <v>40</v>
      </c>
      <c r="O196" s="88"/>
      <c r="P196" s="239">
        <f>O196*H196</f>
        <v>0</v>
      </c>
      <c r="Q196" s="239">
        <v>0.068500000000000005</v>
      </c>
      <c r="R196" s="239">
        <f>Q196*H196</f>
        <v>0.27400000000000002</v>
      </c>
      <c r="S196" s="239">
        <v>0</v>
      </c>
      <c r="T196" s="240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1" t="s">
        <v>220</v>
      </c>
      <c r="AT196" s="241" t="s">
        <v>148</v>
      </c>
      <c r="AU196" s="241" t="s">
        <v>85</v>
      </c>
      <c r="AY196" s="14" t="s">
        <v>146</v>
      </c>
      <c r="BE196" s="242">
        <f>IF(N196="základní",J196,0)</f>
        <v>0</v>
      </c>
      <c r="BF196" s="242">
        <f>IF(N196="snížená",J196,0)</f>
        <v>0</v>
      </c>
      <c r="BG196" s="242">
        <f>IF(N196="zákl. přenesená",J196,0)</f>
        <v>0</v>
      </c>
      <c r="BH196" s="242">
        <f>IF(N196="sníž. přenesená",J196,0)</f>
        <v>0</v>
      </c>
      <c r="BI196" s="242">
        <f>IF(N196="nulová",J196,0)</f>
        <v>0</v>
      </c>
      <c r="BJ196" s="14" t="s">
        <v>83</v>
      </c>
      <c r="BK196" s="242">
        <f>ROUND(I196*H196,2)</f>
        <v>0</v>
      </c>
      <c r="BL196" s="14" t="s">
        <v>220</v>
      </c>
      <c r="BM196" s="241" t="s">
        <v>815</v>
      </c>
    </row>
    <row r="197" s="12" customFormat="1" ht="22.8" customHeight="1">
      <c r="A197" s="12"/>
      <c r="B197" s="214"/>
      <c r="C197" s="215"/>
      <c r="D197" s="216" t="s">
        <v>74</v>
      </c>
      <c r="E197" s="228" t="s">
        <v>471</v>
      </c>
      <c r="F197" s="228" t="s">
        <v>472</v>
      </c>
      <c r="G197" s="215"/>
      <c r="H197" s="215"/>
      <c r="I197" s="218"/>
      <c r="J197" s="229">
        <f>BK197</f>
        <v>0</v>
      </c>
      <c r="K197" s="215"/>
      <c r="L197" s="220"/>
      <c r="M197" s="221"/>
      <c r="N197" s="222"/>
      <c r="O197" s="222"/>
      <c r="P197" s="223">
        <f>P198</f>
        <v>0</v>
      </c>
      <c r="Q197" s="222"/>
      <c r="R197" s="223">
        <f>R198</f>
        <v>0</v>
      </c>
      <c r="S197" s="222"/>
      <c r="T197" s="224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5" t="s">
        <v>85</v>
      </c>
      <c r="AT197" s="226" t="s">
        <v>74</v>
      </c>
      <c r="AU197" s="226" t="s">
        <v>83</v>
      </c>
      <c r="AY197" s="225" t="s">
        <v>146</v>
      </c>
      <c r="BK197" s="227">
        <f>BK198</f>
        <v>0</v>
      </c>
    </row>
    <row r="198" s="2" customFormat="1" ht="33" customHeight="1">
      <c r="A198" s="35"/>
      <c r="B198" s="36"/>
      <c r="C198" s="230" t="s">
        <v>368</v>
      </c>
      <c r="D198" s="230" t="s">
        <v>148</v>
      </c>
      <c r="E198" s="231" t="s">
        <v>816</v>
      </c>
      <c r="F198" s="232" t="s">
        <v>817</v>
      </c>
      <c r="G198" s="233" t="s">
        <v>214</v>
      </c>
      <c r="H198" s="234">
        <v>1</v>
      </c>
      <c r="I198" s="235"/>
      <c r="J198" s="236">
        <f>ROUND(I198*H198,2)</f>
        <v>0</v>
      </c>
      <c r="K198" s="232" t="s">
        <v>1</v>
      </c>
      <c r="L198" s="41"/>
      <c r="M198" s="237" t="s">
        <v>1</v>
      </c>
      <c r="N198" s="238" t="s">
        <v>40</v>
      </c>
      <c r="O198" s="88"/>
      <c r="P198" s="239">
        <f>O198*H198</f>
        <v>0</v>
      </c>
      <c r="Q198" s="239">
        <v>0</v>
      </c>
      <c r="R198" s="239">
        <f>Q198*H198</f>
        <v>0</v>
      </c>
      <c r="S198" s="239">
        <v>0</v>
      </c>
      <c r="T198" s="240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1" t="s">
        <v>220</v>
      </c>
      <c r="AT198" s="241" t="s">
        <v>148</v>
      </c>
      <c r="AU198" s="241" t="s">
        <v>85</v>
      </c>
      <c r="AY198" s="14" t="s">
        <v>146</v>
      </c>
      <c r="BE198" s="242">
        <f>IF(N198="základní",J198,0)</f>
        <v>0</v>
      </c>
      <c r="BF198" s="242">
        <f>IF(N198="snížená",J198,0)</f>
        <v>0</v>
      </c>
      <c r="BG198" s="242">
        <f>IF(N198="zákl. přenesená",J198,0)</f>
        <v>0</v>
      </c>
      <c r="BH198" s="242">
        <f>IF(N198="sníž. přenesená",J198,0)</f>
        <v>0</v>
      </c>
      <c r="BI198" s="242">
        <f>IF(N198="nulová",J198,0)</f>
        <v>0</v>
      </c>
      <c r="BJ198" s="14" t="s">
        <v>83</v>
      </c>
      <c r="BK198" s="242">
        <f>ROUND(I198*H198,2)</f>
        <v>0</v>
      </c>
      <c r="BL198" s="14" t="s">
        <v>220</v>
      </c>
      <c r="BM198" s="241" t="s">
        <v>818</v>
      </c>
    </row>
    <row r="199" s="12" customFormat="1" ht="25.92" customHeight="1">
      <c r="A199" s="12"/>
      <c r="B199" s="214"/>
      <c r="C199" s="215"/>
      <c r="D199" s="216" t="s">
        <v>74</v>
      </c>
      <c r="E199" s="217" t="s">
        <v>123</v>
      </c>
      <c r="F199" s="217" t="s">
        <v>819</v>
      </c>
      <c r="G199" s="215"/>
      <c r="H199" s="215"/>
      <c r="I199" s="218"/>
      <c r="J199" s="219">
        <f>BK199</f>
        <v>0</v>
      </c>
      <c r="K199" s="215"/>
      <c r="L199" s="220"/>
      <c r="M199" s="221"/>
      <c r="N199" s="222"/>
      <c r="O199" s="222"/>
      <c r="P199" s="223">
        <f>P200</f>
        <v>0</v>
      </c>
      <c r="Q199" s="222"/>
      <c r="R199" s="223">
        <f>R200</f>
        <v>0</v>
      </c>
      <c r="S199" s="222"/>
      <c r="T199" s="224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5" t="s">
        <v>169</v>
      </c>
      <c r="AT199" s="226" t="s">
        <v>74</v>
      </c>
      <c r="AU199" s="226" t="s">
        <v>75</v>
      </c>
      <c r="AY199" s="225" t="s">
        <v>146</v>
      </c>
      <c r="BK199" s="227">
        <f>BK200</f>
        <v>0</v>
      </c>
    </row>
    <row r="200" s="12" customFormat="1" ht="22.8" customHeight="1">
      <c r="A200" s="12"/>
      <c r="B200" s="214"/>
      <c r="C200" s="215"/>
      <c r="D200" s="216" t="s">
        <v>74</v>
      </c>
      <c r="E200" s="228" t="s">
        <v>820</v>
      </c>
      <c r="F200" s="228" t="s">
        <v>97</v>
      </c>
      <c r="G200" s="215"/>
      <c r="H200" s="215"/>
      <c r="I200" s="218"/>
      <c r="J200" s="229">
        <f>BK200</f>
        <v>0</v>
      </c>
      <c r="K200" s="215"/>
      <c r="L200" s="220"/>
      <c r="M200" s="221"/>
      <c r="N200" s="222"/>
      <c r="O200" s="222"/>
      <c r="P200" s="223">
        <f>P201</f>
        <v>0</v>
      </c>
      <c r="Q200" s="222"/>
      <c r="R200" s="223">
        <f>R201</f>
        <v>0</v>
      </c>
      <c r="S200" s="222"/>
      <c r="T200" s="224">
        <f>T201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25" t="s">
        <v>169</v>
      </c>
      <c r="AT200" s="226" t="s">
        <v>74</v>
      </c>
      <c r="AU200" s="226" t="s">
        <v>83</v>
      </c>
      <c r="AY200" s="225" t="s">
        <v>146</v>
      </c>
      <c r="BK200" s="227">
        <f>BK201</f>
        <v>0</v>
      </c>
    </row>
    <row r="201" s="2" customFormat="1" ht="37.8" customHeight="1">
      <c r="A201" s="35"/>
      <c r="B201" s="36"/>
      <c r="C201" s="230" t="s">
        <v>372</v>
      </c>
      <c r="D201" s="230" t="s">
        <v>148</v>
      </c>
      <c r="E201" s="231" t="s">
        <v>821</v>
      </c>
      <c r="F201" s="232" t="s">
        <v>822</v>
      </c>
      <c r="G201" s="233" t="s">
        <v>823</v>
      </c>
      <c r="H201" s="234">
        <v>36</v>
      </c>
      <c r="I201" s="235"/>
      <c r="J201" s="236">
        <f>ROUND(I201*H201,2)</f>
        <v>0</v>
      </c>
      <c r="K201" s="232" t="s">
        <v>1</v>
      </c>
      <c r="L201" s="41"/>
      <c r="M201" s="257" t="s">
        <v>1</v>
      </c>
      <c r="N201" s="258" t="s">
        <v>40</v>
      </c>
      <c r="O201" s="259"/>
      <c r="P201" s="260">
        <f>O201*H201</f>
        <v>0</v>
      </c>
      <c r="Q201" s="260">
        <v>0</v>
      </c>
      <c r="R201" s="260">
        <f>Q201*H201</f>
        <v>0</v>
      </c>
      <c r="S201" s="260">
        <v>0</v>
      </c>
      <c r="T201" s="261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1" t="s">
        <v>824</v>
      </c>
      <c r="AT201" s="241" t="s">
        <v>148</v>
      </c>
      <c r="AU201" s="241" t="s">
        <v>85</v>
      </c>
      <c r="AY201" s="14" t="s">
        <v>146</v>
      </c>
      <c r="BE201" s="242">
        <f>IF(N201="základní",J201,0)</f>
        <v>0</v>
      </c>
      <c r="BF201" s="242">
        <f>IF(N201="snížená",J201,0)</f>
        <v>0</v>
      </c>
      <c r="BG201" s="242">
        <f>IF(N201="zákl. přenesená",J201,0)</f>
        <v>0</v>
      </c>
      <c r="BH201" s="242">
        <f>IF(N201="sníž. přenesená",J201,0)</f>
        <v>0</v>
      </c>
      <c r="BI201" s="242">
        <f>IF(N201="nulová",J201,0)</f>
        <v>0</v>
      </c>
      <c r="BJ201" s="14" t="s">
        <v>83</v>
      </c>
      <c r="BK201" s="242">
        <f>ROUND(I201*H201,2)</f>
        <v>0</v>
      </c>
      <c r="BL201" s="14" t="s">
        <v>824</v>
      </c>
      <c r="BM201" s="241" t="s">
        <v>825</v>
      </c>
    </row>
    <row r="202" s="2" customFormat="1" ht="6.96" customHeight="1">
      <c r="A202" s="35"/>
      <c r="B202" s="63"/>
      <c r="C202" s="64"/>
      <c r="D202" s="64"/>
      <c r="E202" s="64"/>
      <c r="F202" s="64"/>
      <c r="G202" s="64"/>
      <c r="H202" s="64"/>
      <c r="I202" s="64"/>
      <c r="J202" s="64"/>
      <c r="K202" s="64"/>
      <c r="L202" s="41"/>
      <c r="M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</row>
  </sheetData>
  <sheetProtection sheet="1" autoFilter="0" formatColumns="0" formatRows="0" objects="1" scenarios="1" spinCount="100000" saltValue="6QW9PQvx93e8G5IiuJBW4sRM+0b+Vx1p4MpTO6t9JWeHVr9BsVyImhx7xPsjs7XMVmCUvQiHB86b7GwS6Tfriw==" hashValue="MIBFoO88n/01/h63eIOHU1q2HXq/dsbDOX5k3oejXWt4cTFdVBVJfShcAbSLTUHZOim+/QI9RMeQnht8ZhsBxg==" algorithmName="SHA-512" password="CC35"/>
  <autoFilter ref="C136:K201"/>
  <mergeCells count="14">
    <mergeCell ref="E7:H7"/>
    <mergeCell ref="E9:H9"/>
    <mergeCell ref="E18:H18"/>
    <mergeCell ref="E27:H27"/>
    <mergeCell ref="E85:H85"/>
    <mergeCell ref="E87:H87"/>
    <mergeCell ref="D111:F111"/>
    <mergeCell ref="D112:F112"/>
    <mergeCell ref="D113:F113"/>
    <mergeCell ref="D114:F114"/>
    <mergeCell ref="D115:F115"/>
    <mergeCell ref="E127:H127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MKADERABEK\Martin</dc:creator>
  <cp:lastModifiedBy>MKADERABEK\Martin</cp:lastModifiedBy>
  <dcterms:created xsi:type="dcterms:W3CDTF">2023-06-26T09:44:25Z</dcterms:created>
  <dcterms:modified xsi:type="dcterms:W3CDTF">2023-06-26T09:44:33Z</dcterms:modified>
</cp:coreProperties>
</file>