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VÝBĚROVÁ ŘÍZENÍ\KBELY HAVRAŇÁK\ZMĚNA ZD 2\"/>
    </mc:Choice>
  </mc:AlternateContent>
  <xr:revisionPtr revIDLastSave="0" documentId="8_{7C78262F-0AB6-4348-AB1B-369F77B32C12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Rekapitulace stavby" sheetId="1" r:id="rId1"/>
    <sheet name="0 - Všeobecné konstrukce ..." sheetId="2" r:id="rId2"/>
    <sheet name="SO 01.2 - Sdílený živičný..." sheetId="3" r:id="rId3"/>
    <sheet name="SO 02.2 - Sdílený živičný..." sheetId="4" r:id="rId4"/>
    <sheet name="SO 021 - Parkoviště" sheetId="5" r:id="rId5"/>
  </sheets>
  <definedNames>
    <definedName name="_xlnm._FilterDatabase" localSheetId="1" hidden="1">'0 - Všeobecné konstrukce ...'!$C$116:$K$130</definedName>
    <definedName name="_xlnm._FilterDatabase" localSheetId="2" hidden="1">'SO 01.2 - Sdílený živičný...'!$C$123:$K$240</definedName>
    <definedName name="_xlnm._FilterDatabase" localSheetId="3" hidden="1">'SO 02.2 - Sdílený živičný...'!$C$119:$K$166</definedName>
    <definedName name="_xlnm._FilterDatabase" localSheetId="4" hidden="1">'SO 021 - Parkoviště'!$C$122:$K$238</definedName>
    <definedName name="_xlnm.Print_Titles" localSheetId="1">'0 - Všeobecné konstrukce ...'!$116:$116</definedName>
    <definedName name="_xlnm.Print_Titles" localSheetId="0">'Rekapitulace stavby'!$92:$92</definedName>
    <definedName name="_xlnm.Print_Titles" localSheetId="2">'SO 01.2 - Sdílený živičný...'!$123:$123</definedName>
    <definedName name="_xlnm.Print_Titles" localSheetId="3">'SO 02.2 - Sdílený živičný...'!$119:$119</definedName>
    <definedName name="_xlnm.Print_Titles" localSheetId="4">'SO 021 - Parkoviště'!$122:$122</definedName>
    <definedName name="_xlnm.Print_Area" localSheetId="1">'0 - Všeobecné konstrukce ...'!$C$4:$J$76,'0 - Všeobecné konstrukce ...'!$C$82:$J$98,'0 - Všeobecné konstrukce ...'!$C$104:$K$130</definedName>
    <definedName name="_xlnm.Print_Area" localSheetId="0">'Rekapitulace stavby'!$D$4:$AO$76,'Rekapitulace stavby'!$C$82:$AQ$99</definedName>
    <definedName name="_xlnm.Print_Area" localSheetId="2">'SO 01.2 - Sdílený živičný...'!$C$4:$J$76,'SO 01.2 - Sdílený živičný...'!$C$82:$J$105,'SO 01.2 - Sdílený živičný...'!$C$111:$K$240</definedName>
    <definedName name="_xlnm.Print_Area" localSheetId="3">'SO 02.2 - Sdílený živičný...'!$C$4:$J$76,'SO 02.2 - Sdílený živičný...'!$C$82:$J$101,'SO 02.2 - Sdílený živičný...'!$C$107:$K$166</definedName>
    <definedName name="_xlnm.Print_Area" localSheetId="4">'SO 021 - Parkoviště'!$C$4:$J$76,'SO 021 - Parkoviště'!$C$82:$J$104,'SO 021 - Parkoviště'!$C$110:$K$238</definedName>
  </definedNames>
  <calcPr calcId="191029"/>
</workbook>
</file>

<file path=xl/calcChain.xml><?xml version="1.0" encoding="utf-8"?>
<calcChain xmlns="http://schemas.openxmlformats.org/spreadsheetml/2006/main">
  <c r="J37" i="5" l="1"/>
  <c r="J36" i="5"/>
  <c r="AY98" i="1" s="1"/>
  <c r="J35" i="5"/>
  <c r="AX98" i="1"/>
  <c r="BI237" i="5"/>
  <c r="BH237" i="5"/>
  <c r="BG237" i="5"/>
  <c r="BF237" i="5"/>
  <c r="T237" i="5"/>
  <c r="R237" i="5"/>
  <c r="P237" i="5"/>
  <c r="BI235" i="5"/>
  <c r="BH235" i="5"/>
  <c r="BG235" i="5"/>
  <c r="BF235" i="5"/>
  <c r="T235" i="5"/>
  <c r="R235" i="5"/>
  <c r="P235" i="5"/>
  <c r="BI233" i="5"/>
  <c r="BH233" i="5"/>
  <c r="BG233" i="5"/>
  <c r="BF233" i="5"/>
  <c r="T233" i="5"/>
  <c r="R233" i="5"/>
  <c r="P233" i="5"/>
  <c r="BI231" i="5"/>
  <c r="BH231" i="5"/>
  <c r="BG231" i="5"/>
  <c r="BF231" i="5"/>
  <c r="T231" i="5"/>
  <c r="R231" i="5"/>
  <c r="P231" i="5"/>
  <c r="BI229" i="5"/>
  <c r="BH229" i="5"/>
  <c r="BG229" i="5"/>
  <c r="BF229" i="5"/>
  <c r="T229" i="5"/>
  <c r="R229" i="5"/>
  <c r="P229" i="5"/>
  <c r="BI227" i="5"/>
  <c r="BH227" i="5"/>
  <c r="BG227" i="5"/>
  <c r="BF227" i="5"/>
  <c r="T227" i="5"/>
  <c r="R227" i="5"/>
  <c r="P227" i="5"/>
  <c r="BI225" i="5"/>
  <c r="BH225" i="5"/>
  <c r="BG225" i="5"/>
  <c r="BF225" i="5"/>
  <c r="T225" i="5"/>
  <c r="R225" i="5"/>
  <c r="P225" i="5"/>
  <c r="BI223" i="5"/>
  <c r="BH223" i="5"/>
  <c r="BG223" i="5"/>
  <c r="BF223" i="5"/>
  <c r="T223" i="5"/>
  <c r="R223" i="5"/>
  <c r="P223" i="5"/>
  <c r="BI221" i="5"/>
  <c r="BH221" i="5"/>
  <c r="BG221" i="5"/>
  <c r="BF221" i="5"/>
  <c r="T221" i="5"/>
  <c r="R221" i="5"/>
  <c r="P221" i="5"/>
  <c r="BI219" i="5"/>
  <c r="BH219" i="5"/>
  <c r="BG219" i="5"/>
  <c r="BF219" i="5"/>
  <c r="T219" i="5"/>
  <c r="R219" i="5"/>
  <c r="P219" i="5"/>
  <c r="BI217" i="5"/>
  <c r="BH217" i="5"/>
  <c r="BG217" i="5"/>
  <c r="BF217" i="5"/>
  <c r="T217" i="5"/>
  <c r="R217" i="5"/>
  <c r="P217" i="5"/>
  <c r="BI214" i="5"/>
  <c r="BH214" i="5"/>
  <c r="BG214" i="5"/>
  <c r="BF214" i="5"/>
  <c r="T214" i="5"/>
  <c r="R214" i="5"/>
  <c r="P214" i="5"/>
  <c r="BI212" i="5"/>
  <c r="BH212" i="5"/>
  <c r="BG212" i="5"/>
  <c r="BF212" i="5"/>
  <c r="T212" i="5"/>
  <c r="R212" i="5"/>
  <c r="P212" i="5"/>
  <c r="BI210" i="5"/>
  <c r="BH210" i="5"/>
  <c r="BG210" i="5"/>
  <c r="BF210" i="5"/>
  <c r="T210" i="5"/>
  <c r="R210" i="5"/>
  <c r="P210" i="5"/>
  <c r="BI208" i="5"/>
  <c r="BH208" i="5"/>
  <c r="BG208" i="5"/>
  <c r="BF208" i="5"/>
  <c r="T208" i="5"/>
  <c r="R208" i="5"/>
  <c r="P208" i="5"/>
  <c r="BI206" i="5"/>
  <c r="BH206" i="5"/>
  <c r="BG206" i="5"/>
  <c r="BF206" i="5"/>
  <c r="T206" i="5"/>
  <c r="R206" i="5"/>
  <c r="P206" i="5"/>
  <c r="BI203" i="5"/>
  <c r="BH203" i="5"/>
  <c r="BG203" i="5"/>
  <c r="BF203" i="5"/>
  <c r="T203" i="5"/>
  <c r="R203" i="5"/>
  <c r="P203" i="5"/>
  <c r="BI201" i="5"/>
  <c r="BH201" i="5"/>
  <c r="BG201" i="5"/>
  <c r="BF201" i="5"/>
  <c r="T201" i="5"/>
  <c r="R201" i="5"/>
  <c r="P201" i="5"/>
  <c r="BI199" i="5"/>
  <c r="BH199" i="5"/>
  <c r="BG199" i="5"/>
  <c r="BF199" i="5"/>
  <c r="T199" i="5"/>
  <c r="R199" i="5"/>
  <c r="P199" i="5"/>
  <c r="BI197" i="5"/>
  <c r="BH197" i="5"/>
  <c r="BG197" i="5"/>
  <c r="BF197" i="5"/>
  <c r="T197" i="5"/>
  <c r="R197" i="5"/>
  <c r="P197" i="5"/>
  <c r="BI195" i="5"/>
  <c r="BH195" i="5"/>
  <c r="BG195" i="5"/>
  <c r="BF195" i="5"/>
  <c r="T195" i="5"/>
  <c r="R195" i="5"/>
  <c r="P195" i="5"/>
  <c r="BI193" i="5"/>
  <c r="BH193" i="5"/>
  <c r="BG193" i="5"/>
  <c r="BF193" i="5"/>
  <c r="T193" i="5"/>
  <c r="R193" i="5"/>
  <c r="P193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3" i="5"/>
  <c r="BH173" i="5"/>
  <c r="BG173" i="5"/>
  <c r="BF173" i="5"/>
  <c r="T173" i="5"/>
  <c r="R173" i="5"/>
  <c r="P173" i="5"/>
  <c r="BI170" i="5"/>
  <c r="BH170" i="5"/>
  <c r="BG170" i="5"/>
  <c r="BF170" i="5"/>
  <c r="T170" i="5"/>
  <c r="T169" i="5" s="1"/>
  <c r="R170" i="5"/>
  <c r="R169" i="5"/>
  <c r="P170" i="5"/>
  <c r="P169" i="5" s="1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7" i="5"/>
  <c r="BH127" i="5"/>
  <c r="BG127" i="5"/>
  <c r="BF127" i="5"/>
  <c r="T127" i="5"/>
  <c r="R127" i="5"/>
  <c r="P127" i="5"/>
  <c r="BI125" i="5"/>
  <c r="BH125" i="5"/>
  <c r="BG125" i="5"/>
  <c r="BF125" i="5"/>
  <c r="T125" i="5"/>
  <c r="R125" i="5"/>
  <c r="P125" i="5"/>
  <c r="F117" i="5"/>
  <c r="E115" i="5"/>
  <c r="F89" i="5"/>
  <c r="E87" i="5"/>
  <c r="J24" i="5"/>
  <c r="E24" i="5"/>
  <c r="J120" i="5"/>
  <c r="J23" i="5"/>
  <c r="J21" i="5"/>
  <c r="E21" i="5"/>
  <c r="J119" i="5"/>
  <c r="J20" i="5"/>
  <c r="J18" i="5"/>
  <c r="E18" i="5"/>
  <c r="F92" i="5"/>
  <c r="J17" i="5"/>
  <c r="J15" i="5"/>
  <c r="E15" i="5"/>
  <c r="F91" i="5"/>
  <c r="J14" i="5"/>
  <c r="J12" i="5"/>
  <c r="J117" i="5" s="1"/>
  <c r="E7" i="5"/>
  <c r="E85" i="5" s="1"/>
  <c r="J37" i="4"/>
  <c r="J36" i="4"/>
  <c r="AY97" i="1"/>
  <c r="J35" i="4"/>
  <c r="AX97" i="1" s="1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R149" i="4" s="1"/>
  <c r="P150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8" i="4"/>
  <c r="BH128" i="4"/>
  <c r="BG128" i="4"/>
  <c r="F35" i="4" s="1"/>
  <c r="BF128" i="4"/>
  <c r="T128" i="4"/>
  <c r="R128" i="4"/>
  <c r="P128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BI122" i="4"/>
  <c r="BH122" i="4"/>
  <c r="BG122" i="4"/>
  <c r="BF122" i="4"/>
  <c r="T122" i="4"/>
  <c r="R122" i="4"/>
  <c r="P122" i="4"/>
  <c r="F114" i="4"/>
  <c r="E112" i="4"/>
  <c r="F89" i="4"/>
  <c r="E87" i="4"/>
  <c r="J24" i="4"/>
  <c r="E24" i="4"/>
  <c r="J117" i="4"/>
  <c r="J23" i="4"/>
  <c r="J21" i="4"/>
  <c r="E21" i="4"/>
  <c r="J116" i="4"/>
  <c r="J20" i="4"/>
  <c r="J18" i="4"/>
  <c r="E18" i="4"/>
  <c r="F117" i="4" s="1"/>
  <c r="J17" i="4"/>
  <c r="J15" i="4"/>
  <c r="E15" i="4"/>
  <c r="F116" i="4"/>
  <c r="J14" i="4"/>
  <c r="J12" i="4"/>
  <c r="J114" i="4"/>
  <c r="E7" i="4"/>
  <c r="E110" i="4" s="1"/>
  <c r="J37" i="3"/>
  <c r="J36" i="3"/>
  <c r="AY96" i="1"/>
  <c r="J35" i="3"/>
  <c r="AX96" i="1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3" i="3"/>
  <c r="BH223" i="3"/>
  <c r="BG223" i="3"/>
  <c r="BF223" i="3"/>
  <c r="T223" i="3"/>
  <c r="R223" i="3"/>
  <c r="R222" i="3" s="1"/>
  <c r="P223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1" i="3"/>
  <c r="BH211" i="3"/>
  <c r="BG211" i="3"/>
  <c r="BF211" i="3"/>
  <c r="T211" i="3"/>
  <c r="T210" i="3"/>
  <c r="R211" i="3"/>
  <c r="R210" i="3" s="1"/>
  <c r="P211" i="3"/>
  <c r="P210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T176" i="3"/>
  <c r="R177" i="3"/>
  <c r="R176" i="3"/>
  <c r="P177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F118" i="3"/>
  <c r="E116" i="3"/>
  <c r="F89" i="3"/>
  <c r="E87" i="3"/>
  <c r="J24" i="3"/>
  <c r="E24" i="3"/>
  <c r="J121" i="3" s="1"/>
  <c r="J23" i="3"/>
  <c r="J21" i="3"/>
  <c r="E21" i="3"/>
  <c r="J120" i="3" s="1"/>
  <c r="J20" i="3"/>
  <c r="J18" i="3"/>
  <c r="E18" i="3"/>
  <c r="F92" i="3" s="1"/>
  <c r="J17" i="3"/>
  <c r="J15" i="3"/>
  <c r="E15" i="3"/>
  <c r="F91" i="3" s="1"/>
  <c r="J14" i="3"/>
  <c r="J12" i="3"/>
  <c r="J118" i="3"/>
  <c r="E7" i="3"/>
  <c r="E114" i="3"/>
  <c r="J37" i="2"/>
  <c r="J36" i="2"/>
  <c r="AY95" i="1" s="1"/>
  <c r="J35" i="2"/>
  <c r="AX95" i="1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F111" i="2"/>
  <c r="E109" i="2"/>
  <c r="F89" i="2"/>
  <c r="E87" i="2"/>
  <c r="J24" i="2"/>
  <c r="E24" i="2"/>
  <c r="J114" i="2" s="1"/>
  <c r="J23" i="2"/>
  <c r="J21" i="2"/>
  <c r="E21" i="2"/>
  <c r="J113" i="2"/>
  <c r="J20" i="2"/>
  <c r="J18" i="2"/>
  <c r="E18" i="2"/>
  <c r="F92" i="2" s="1"/>
  <c r="J17" i="2"/>
  <c r="J15" i="2"/>
  <c r="E15" i="2"/>
  <c r="F91" i="2" s="1"/>
  <c r="J14" i="2"/>
  <c r="J12" i="2"/>
  <c r="J111" i="2" s="1"/>
  <c r="E7" i="2"/>
  <c r="E107" i="2" s="1"/>
  <c r="L90" i="1"/>
  <c r="AM90" i="1"/>
  <c r="AM89" i="1"/>
  <c r="L89" i="1"/>
  <c r="AM87" i="1"/>
  <c r="L87" i="1"/>
  <c r="L85" i="1"/>
  <c r="L84" i="1"/>
  <c r="J129" i="2"/>
  <c r="BK125" i="2"/>
  <c r="BK119" i="2"/>
  <c r="BK121" i="2"/>
  <c r="BK123" i="2"/>
  <c r="AS94" i="1"/>
  <c r="J196" i="3"/>
  <c r="J186" i="3"/>
  <c r="BK180" i="3"/>
  <c r="J177" i="3"/>
  <c r="BK170" i="3"/>
  <c r="J165" i="3"/>
  <c r="BK161" i="3"/>
  <c r="J157" i="3"/>
  <c r="BK153" i="3"/>
  <c r="BK231" i="3"/>
  <c r="BK225" i="3"/>
  <c r="BK218" i="3"/>
  <c r="BK192" i="3"/>
  <c r="BK190" i="3"/>
  <c r="J190" i="3"/>
  <c r="J131" i="3"/>
  <c r="BK126" i="3"/>
  <c r="BK235" i="3"/>
  <c r="BK233" i="3"/>
  <c r="J231" i="3"/>
  <c r="J229" i="3"/>
  <c r="J225" i="3"/>
  <c r="BK220" i="3"/>
  <c r="BK216" i="3"/>
  <c r="J206" i="3"/>
  <c r="J202" i="3"/>
  <c r="BK198" i="3"/>
  <c r="BK188" i="3"/>
  <c r="J184" i="3"/>
  <c r="J180" i="3"/>
  <c r="BK163" i="3"/>
  <c r="J159" i="3"/>
  <c r="BK155" i="3"/>
  <c r="BK149" i="3"/>
  <c r="J145" i="3"/>
  <c r="J141" i="3"/>
  <c r="BK137" i="3"/>
  <c r="BK135" i="3"/>
  <c r="J135" i="3"/>
  <c r="BK133" i="3"/>
  <c r="BK131" i="3"/>
  <c r="J126" i="3"/>
  <c r="J170" i="3"/>
  <c r="J151" i="3"/>
  <c r="J147" i="3"/>
  <c r="J143" i="3"/>
  <c r="BK163" i="4"/>
  <c r="J158" i="4"/>
  <c r="J154" i="4"/>
  <c r="BK150" i="4"/>
  <c r="BK147" i="4"/>
  <c r="BK142" i="4"/>
  <c r="BK138" i="4"/>
  <c r="BK134" i="4"/>
  <c r="J130" i="4"/>
  <c r="BK126" i="4"/>
  <c r="BK122" i="4"/>
  <c r="J163" i="4"/>
  <c r="BK156" i="4"/>
  <c r="BK152" i="4"/>
  <c r="BK145" i="4"/>
  <c r="BK140" i="4"/>
  <c r="BK136" i="4"/>
  <c r="BK132" i="4"/>
  <c r="BK128" i="4"/>
  <c r="J124" i="4"/>
  <c r="BK203" i="5"/>
  <c r="BK197" i="5"/>
  <c r="J193" i="5"/>
  <c r="J187" i="5"/>
  <c r="BK183" i="5"/>
  <c r="BK177" i="5"/>
  <c r="BK173" i="5"/>
  <c r="BK167" i="5"/>
  <c r="BK163" i="5"/>
  <c r="BK158" i="5"/>
  <c r="J154" i="5"/>
  <c r="J150" i="5"/>
  <c r="J146" i="5"/>
  <c r="J142" i="5"/>
  <c r="J138" i="5"/>
  <c r="J134" i="5"/>
  <c r="BK130" i="5"/>
  <c r="BK237" i="5"/>
  <c r="J235" i="5"/>
  <c r="BK231" i="5"/>
  <c r="BK227" i="5"/>
  <c r="J223" i="5"/>
  <c r="BK219" i="5"/>
  <c r="BK214" i="5"/>
  <c r="BK199" i="5"/>
  <c r="J195" i="5"/>
  <c r="J191" i="5"/>
  <c r="BK187" i="5"/>
  <c r="J183" i="5"/>
  <c r="BK179" i="5"/>
  <c r="BK175" i="5"/>
  <c r="BK170" i="5"/>
  <c r="BK165" i="5"/>
  <c r="BK160" i="5"/>
  <c r="BK156" i="5"/>
  <c r="J152" i="5"/>
  <c r="J148" i="5"/>
  <c r="J144" i="5"/>
  <c r="J140" i="5"/>
  <c r="J136" i="5"/>
  <c r="J132" i="5"/>
  <c r="BK125" i="5"/>
  <c r="BK129" i="2"/>
  <c r="J127" i="2"/>
  <c r="J121" i="2"/>
  <c r="J119" i="2"/>
  <c r="J125" i="2"/>
  <c r="BK127" i="2"/>
  <c r="J123" i="2"/>
  <c r="J216" i="3"/>
  <c r="J214" i="3"/>
  <c r="BK211" i="3"/>
  <c r="BK208" i="3"/>
  <c r="BK206" i="3"/>
  <c r="BK204" i="3"/>
  <c r="BK202" i="3"/>
  <c r="BK196" i="3"/>
  <c r="BK239" i="3"/>
  <c r="J239" i="3"/>
  <c r="J188" i="3"/>
  <c r="BK184" i="3"/>
  <c r="J182" i="3"/>
  <c r="BK177" i="3"/>
  <c r="BK174" i="3"/>
  <c r="J174" i="3"/>
  <c r="BK172" i="3"/>
  <c r="J172" i="3"/>
  <c r="BK168" i="3"/>
  <c r="J163" i="3"/>
  <c r="BK159" i="3"/>
  <c r="J155" i="3"/>
  <c r="J237" i="3"/>
  <c r="BK227" i="3"/>
  <c r="J223" i="3"/>
  <c r="J220" i="3"/>
  <c r="BK194" i="3"/>
  <c r="J194" i="3"/>
  <c r="J192" i="3"/>
  <c r="BK200" i="3"/>
  <c r="J153" i="3"/>
  <c r="J128" i="3"/>
  <c r="BK237" i="3"/>
  <c r="J235" i="3"/>
  <c r="J233" i="3"/>
  <c r="BK229" i="3"/>
  <c r="J227" i="3"/>
  <c r="BK223" i="3"/>
  <c r="J218" i="3"/>
  <c r="BK214" i="3"/>
  <c r="J211" i="3"/>
  <c r="J204" i="3"/>
  <c r="J200" i="3"/>
  <c r="J198" i="3"/>
  <c r="BK186" i="3"/>
  <c r="BK182" i="3"/>
  <c r="BK165" i="3"/>
  <c r="J161" i="3"/>
  <c r="BK157" i="3"/>
  <c r="BK151" i="3"/>
  <c r="BK147" i="3"/>
  <c r="BK141" i="3"/>
  <c r="BK139" i="3"/>
  <c r="J137" i="3"/>
  <c r="J133" i="3"/>
  <c r="BK128" i="3"/>
  <c r="J208" i="3"/>
  <c r="J168" i="3"/>
  <c r="J149" i="3"/>
  <c r="BK145" i="3"/>
  <c r="BK143" i="3"/>
  <c r="J139" i="3"/>
  <c r="J165" i="4"/>
  <c r="J160" i="4"/>
  <c r="BK158" i="4"/>
  <c r="J156" i="4"/>
  <c r="J152" i="4"/>
  <c r="J150" i="4"/>
  <c r="J145" i="4"/>
  <c r="J140" i="4"/>
  <c r="J136" i="4"/>
  <c r="J132" i="4"/>
  <c r="J128" i="4"/>
  <c r="BK124" i="4"/>
  <c r="BK165" i="4"/>
  <c r="BK160" i="4"/>
  <c r="BK154" i="4"/>
  <c r="J147" i="4"/>
  <c r="J142" i="4"/>
  <c r="J138" i="4"/>
  <c r="J134" i="4"/>
  <c r="BK130" i="4"/>
  <c r="J126" i="4"/>
  <c r="J122" i="4"/>
  <c r="J237" i="5"/>
  <c r="J233" i="5"/>
  <c r="J231" i="5"/>
  <c r="BK229" i="5"/>
  <c r="J227" i="5"/>
  <c r="BK225" i="5"/>
  <c r="BK223" i="5"/>
  <c r="BK221" i="5"/>
  <c r="J219" i="5"/>
  <c r="BK217" i="5"/>
  <c r="J214" i="5"/>
  <c r="BK212" i="5"/>
  <c r="J212" i="5"/>
  <c r="BK210" i="5"/>
  <c r="J210" i="5"/>
  <c r="BK208" i="5"/>
  <c r="J208" i="5"/>
  <c r="BK206" i="5"/>
  <c r="J203" i="5"/>
  <c r="J206" i="5"/>
  <c r="J201" i="5"/>
  <c r="J199" i="5"/>
  <c r="BK195" i="5"/>
  <c r="BK191" i="5"/>
  <c r="BK189" i="5"/>
  <c r="BK185" i="5"/>
  <c r="BK181" i="5"/>
  <c r="J179" i="5"/>
  <c r="J175" i="5"/>
  <c r="J170" i="5"/>
  <c r="J165" i="5"/>
  <c r="J160" i="5"/>
  <c r="J156" i="5"/>
  <c r="BK152" i="5"/>
  <c r="BK148" i="5"/>
  <c r="BK144" i="5"/>
  <c r="BK140" i="5"/>
  <c r="BK136" i="5"/>
  <c r="BK132" i="5"/>
  <c r="BK127" i="5"/>
  <c r="J125" i="5"/>
  <c r="BK235" i="5"/>
  <c r="BK233" i="5"/>
  <c r="J229" i="5"/>
  <c r="J225" i="5"/>
  <c r="J221" i="5"/>
  <c r="J217" i="5"/>
  <c r="BK201" i="5"/>
  <c r="J197" i="5"/>
  <c r="BK193" i="5"/>
  <c r="J189" i="5"/>
  <c r="J185" i="5"/>
  <c r="J181" i="5"/>
  <c r="J177" i="5"/>
  <c r="J173" i="5"/>
  <c r="J167" i="5"/>
  <c r="J163" i="5"/>
  <c r="J158" i="5"/>
  <c r="BK154" i="5"/>
  <c r="BK150" i="5"/>
  <c r="BK146" i="5"/>
  <c r="BK142" i="5"/>
  <c r="BK138" i="5"/>
  <c r="BK134" i="5"/>
  <c r="J130" i="5"/>
  <c r="J127" i="5"/>
  <c r="BK222" i="3" l="1"/>
  <c r="J222" i="3"/>
  <c r="J104" i="3"/>
  <c r="BK124" i="5"/>
  <c r="J124" i="5"/>
  <c r="J97" i="5"/>
  <c r="R124" i="5"/>
  <c r="BK129" i="5"/>
  <c r="J129" i="5" s="1"/>
  <c r="J98" i="5" s="1"/>
  <c r="R129" i="5"/>
  <c r="BK162" i="5"/>
  <c r="J162" i="5" s="1"/>
  <c r="J99" i="5" s="1"/>
  <c r="R162" i="5"/>
  <c r="T222" i="3"/>
  <c r="R121" i="4"/>
  <c r="R144" i="4"/>
  <c r="P118" i="2"/>
  <c r="P117" i="2"/>
  <c r="AU95" i="1" s="1"/>
  <c r="R118" i="2"/>
  <c r="R117" i="2"/>
  <c r="BK121" i="4"/>
  <c r="J121" i="4" s="1"/>
  <c r="J97" i="4" s="1"/>
  <c r="P121" i="4"/>
  <c r="T121" i="4"/>
  <c r="BK144" i="4"/>
  <c r="J144" i="4"/>
  <c r="J98" i="4"/>
  <c r="P144" i="4"/>
  <c r="T144" i="4"/>
  <c r="BK149" i="4"/>
  <c r="J149" i="4"/>
  <c r="J99" i="4"/>
  <c r="P149" i="4"/>
  <c r="T149" i="4"/>
  <c r="BK162" i="4"/>
  <c r="J162" i="4"/>
  <c r="J100" i="4"/>
  <c r="P162" i="4"/>
  <c r="R162" i="4"/>
  <c r="T162" i="4"/>
  <c r="BK125" i="3"/>
  <c r="J125" i="3"/>
  <c r="J97" i="3"/>
  <c r="P125" i="3"/>
  <c r="T125" i="3"/>
  <c r="P130" i="3"/>
  <c r="R130" i="3"/>
  <c r="BK167" i="3"/>
  <c r="J167" i="3"/>
  <c r="J99" i="3"/>
  <c r="R167" i="3"/>
  <c r="BK179" i="3"/>
  <c r="J179" i="3" s="1"/>
  <c r="J101" i="3" s="1"/>
  <c r="T179" i="3"/>
  <c r="BK213" i="3"/>
  <c r="J213" i="3" s="1"/>
  <c r="J103" i="3" s="1"/>
  <c r="R213" i="3"/>
  <c r="BK118" i="2"/>
  <c r="BK117" i="2"/>
  <c r="J117" i="2"/>
  <c r="T118" i="2"/>
  <c r="T117" i="2"/>
  <c r="R125" i="3"/>
  <c r="BK130" i="3"/>
  <c r="J130" i="3"/>
  <c r="J98" i="3"/>
  <c r="T130" i="3"/>
  <c r="P167" i="3"/>
  <c r="T167" i="3"/>
  <c r="P179" i="3"/>
  <c r="R179" i="3"/>
  <c r="P213" i="3"/>
  <c r="T213" i="3"/>
  <c r="P222" i="3"/>
  <c r="P124" i="5"/>
  <c r="T124" i="5"/>
  <c r="P129" i="5"/>
  <c r="T129" i="5"/>
  <c r="P162" i="5"/>
  <c r="T162" i="5"/>
  <c r="BK172" i="5"/>
  <c r="J172" i="5"/>
  <c r="J101" i="5"/>
  <c r="P172" i="5"/>
  <c r="R172" i="5"/>
  <c r="T172" i="5"/>
  <c r="BK205" i="5"/>
  <c r="J205" i="5"/>
  <c r="J102" i="5"/>
  <c r="P205" i="5"/>
  <c r="R205" i="5"/>
  <c r="T205" i="5"/>
  <c r="BK216" i="5"/>
  <c r="J216" i="5"/>
  <c r="J103" i="5"/>
  <c r="P216" i="5"/>
  <c r="R216" i="5"/>
  <c r="T216" i="5"/>
  <c r="BK169" i="5"/>
  <c r="J169" i="5"/>
  <c r="J100" i="5"/>
  <c r="BK176" i="3"/>
  <c r="J176" i="3" s="1"/>
  <c r="J100" i="3" s="1"/>
  <c r="BK210" i="3"/>
  <c r="J210" i="3" s="1"/>
  <c r="J102" i="3" s="1"/>
  <c r="J89" i="5"/>
  <c r="J91" i="5"/>
  <c r="J92" i="5"/>
  <c r="E113" i="5"/>
  <c r="F119" i="5"/>
  <c r="F120" i="5"/>
  <c r="BE127" i="5"/>
  <c r="BE132" i="5"/>
  <c r="BE136" i="5"/>
  <c r="BE140" i="5"/>
  <c r="BE144" i="5"/>
  <c r="BE152" i="5"/>
  <c r="BE154" i="5"/>
  <c r="BE158" i="5"/>
  <c r="BE177" i="5"/>
  <c r="BE179" i="5"/>
  <c r="BE185" i="5"/>
  <c r="BE187" i="5"/>
  <c r="BE191" i="5"/>
  <c r="BE193" i="5"/>
  <c r="BE197" i="5"/>
  <c r="BE214" i="5"/>
  <c r="BE217" i="5"/>
  <c r="BE221" i="5"/>
  <c r="BE225" i="5"/>
  <c r="BE231" i="5"/>
  <c r="BE237" i="5"/>
  <c r="BE125" i="5"/>
  <c r="BE130" i="5"/>
  <c r="BE134" i="5"/>
  <c r="BE138" i="5"/>
  <c r="BE142" i="5"/>
  <c r="BE146" i="5"/>
  <c r="BE148" i="5"/>
  <c r="BE150" i="5"/>
  <c r="BE156" i="5"/>
  <c r="BE160" i="5"/>
  <c r="BE163" i="5"/>
  <c r="BE165" i="5"/>
  <c r="BE167" i="5"/>
  <c r="BE170" i="5"/>
  <c r="BE173" i="5"/>
  <c r="BE175" i="5"/>
  <c r="BE181" i="5"/>
  <c r="BE183" i="5"/>
  <c r="BE189" i="5"/>
  <c r="BE195" i="5"/>
  <c r="BE199" i="5"/>
  <c r="BE201" i="5"/>
  <c r="BE203" i="5"/>
  <c r="BE206" i="5"/>
  <c r="BE208" i="5"/>
  <c r="BE210" i="5"/>
  <c r="BE212" i="5"/>
  <c r="BE219" i="5"/>
  <c r="BE223" i="5"/>
  <c r="BE227" i="5"/>
  <c r="BE229" i="5"/>
  <c r="BE233" i="5"/>
  <c r="BE235" i="5"/>
  <c r="E85" i="4"/>
  <c r="J89" i="4"/>
  <c r="F91" i="4"/>
  <c r="J91" i="4"/>
  <c r="F92" i="4"/>
  <c r="BE122" i="4"/>
  <c r="BE126" i="4"/>
  <c r="BE128" i="4"/>
  <c r="BE130" i="4"/>
  <c r="BE138" i="4"/>
  <c r="BE156" i="4"/>
  <c r="BE158" i="4"/>
  <c r="J92" i="4"/>
  <c r="BE124" i="4"/>
  <c r="BE132" i="4"/>
  <c r="BE134" i="4"/>
  <c r="BE136" i="4"/>
  <c r="BE140" i="4"/>
  <c r="BE142" i="4"/>
  <c r="BE145" i="4"/>
  <c r="BE147" i="4"/>
  <c r="BE150" i="4"/>
  <c r="BE152" i="4"/>
  <c r="BE154" i="4"/>
  <c r="BE160" i="4"/>
  <c r="BE163" i="4"/>
  <c r="BE165" i="4"/>
  <c r="BB97" i="1"/>
  <c r="BE137" i="3"/>
  <c r="J118" i="2"/>
  <c r="J97" i="2"/>
  <c r="E85" i="3"/>
  <c r="J89" i="3"/>
  <c r="J91" i="3"/>
  <c r="J92" i="3"/>
  <c r="F120" i="3"/>
  <c r="F121" i="3"/>
  <c r="BE135" i="3"/>
  <c r="BE139" i="3"/>
  <c r="BE141" i="3"/>
  <c r="BE143" i="3"/>
  <c r="BE145" i="3"/>
  <c r="BE147" i="3"/>
  <c r="BE149" i="3"/>
  <c r="BE151" i="3"/>
  <c r="BE153" i="3"/>
  <c r="BE155" i="3"/>
  <c r="BE161" i="3"/>
  <c r="BE180" i="3"/>
  <c r="BE182" i="3"/>
  <c r="BE186" i="3"/>
  <c r="BE192" i="3"/>
  <c r="BE196" i="3"/>
  <c r="BE198" i="3"/>
  <c r="BE204" i="3"/>
  <c r="BE208" i="3"/>
  <c r="BE211" i="3"/>
  <c r="BE220" i="3"/>
  <c r="BE223" i="3"/>
  <c r="BE227" i="3"/>
  <c r="BE231" i="3"/>
  <c r="BE233" i="3"/>
  <c r="BE235" i="3"/>
  <c r="BE239" i="3"/>
  <c r="J96" i="2"/>
  <c r="BE126" i="3"/>
  <c r="BE128" i="3"/>
  <c r="BE131" i="3"/>
  <c r="BE133" i="3"/>
  <c r="BE190" i="3"/>
  <c r="BE194" i="3"/>
  <c r="BE218" i="3"/>
  <c r="BE225" i="3"/>
  <c r="BE229" i="3"/>
  <c r="BE157" i="3"/>
  <c r="BE159" i="3"/>
  <c r="BE163" i="3"/>
  <c r="BE165" i="3"/>
  <c r="BE168" i="3"/>
  <c r="BE170" i="3"/>
  <c r="BE172" i="3"/>
  <c r="BE174" i="3"/>
  <c r="BE177" i="3"/>
  <c r="BE184" i="3"/>
  <c r="BE188" i="3"/>
  <c r="BE237" i="3"/>
  <c r="BE200" i="3"/>
  <c r="BE202" i="3"/>
  <c r="BE206" i="3"/>
  <c r="BE214" i="3"/>
  <c r="BE216" i="3"/>
  <c r="BE127" i="2"/>
  <c r="BE121" i="2"/>
  <c r="BE119" i="2"/>
  <c r="BE129" i="2"/>
  <c r="BE125" i="2"/>
  <c r="E85" i="2"/>
  <c r="J89" i="2"/>
  <c r="J91" i="2"/>
  <c r="J92" i="2"/>
  <c r="F113" i="2"/>
  <c r="F114" i="2"/>
  <c r="BE123" i="2"/>
  <c r="J34" i="2"/>
  <c r="AW95" i="1"/>
  <c r="F35" i="2"/>
  <c r="BB95" i="1" s="1"/>
  <c r="F35" i="3"/>
  <c r="BB96" i="1"/>
  <c r="F34" i="3"/>
  <c r="BA96" i="1" s="1"/>
  <c r="F36" i="3"/>
  <c r="BC96" i="1"/>
  <c r="F34" i="4"/>
  <c r="BA97" i="1"/>
  <c r="F36" i="4"/>
  <c r="BC97" i="1"/>
  <c r="F35" i="5"/>
  <c r="BB98" i="1" s="1"/>
  <c r="J34" i="5"/>
  <c r="AW98" i="1" s="1"/>
  <c r="J30" i="2"/>
  <c r="F37" i="2"/>
  <c r="BD95" i="1" s="1"/>
  <c r="F34" i="2"/>
  <c r="BA95" i="1"/>
  <c r="F36" i="2"/>
  <c r="BC95" i="1" s="1"/>
  <c r="J34" i="3"/>
  <c r="AW96" i="1" s="1"/>
  <c r="F37" i="3"/>
  <c r="BD96" i="1"/>
  <c r="J34" i="4"/>
  <c r="AW97" i="1" s="1"/>
  <c r="F37" i="4"/>
  <c r="BD97" i="1" s="1"/>
  <c r="F34" i="5"/>
  <c r="BA98" i="1"/>
  <c r="F37" i="5"/>
  <c r="BD98" i="1" s="1"/>
  <c r="F36" i="5"/>
  <c r="BC98" i="1"/>
  <c r="T123" i="5" l="1"/>
  <c r="P123" i="5"/>
  <c r="AU98" i="1"/>
  <c r="T124" i="3"/>
  <c r="T120" i="4"/>
  <c r="R124" i="3"/>
  <c r="P124" i="3"/>
  <c r="AU96" i="1"/>
  <c r="P120" i="4"/>
  <c r="AU97" i="1"/>
  <c r="R120" i="4"/>
  <c r="R123" i="5"/>
  <c r="AG95" i="1"/>
  <c r="BK123" i="5"/>
  <c r="J123" i="5"/>
  <c r="J96" i="5"/>
  <c r="BK120" i="4"/>
  <c r="J120" i="4"/>
  <c r="J96" i="4"/>
  <c r="BK124" i="3"/>
  <c r="J124" i="3"/>
  <c r="J96" i="3"/>
  <c r="F33" i="2"/>
  <c r="AZ95" i="1"/>
  <c r="J33" i="2"/>
  <c r="AV95" i="1"/>
  <c r="AT95" i="1"/>
  <c r="AN95" i="1"/>
  <c r="J33" i="3"/>
  <c r="AV96" i="1" s="1"/>
  <c r="AT96" i="1" s="1"/>
  <c r="J33" i="4"/>
  <c r="AV97" i="1"/>
  <c r="AT97" i="1"/>
  <c r="F33" i="4"/>
  <c r="AZ97" i="1"/>
  <c r="J33" i="5"/>
  <c r="AV98" i="1" s="1"/>
  <c r="AT98" i="1" s="1"/>
  <c r="BB94" i="1"/>
  <c r="AX94" i="1"/>
  <c r="BA94" i="1"/>
  <c r="AW94" i="1" s="1"/>
  <c r="AK30" i="1" s="1"/>
  <c r="F33" i="5"/>
  <c r="AZ98" i="1" s="1"/>
  <c r="BC94" i="1"/>
  <c r="AY94" i="1"/>
  <c r="BD94" i="1"/>
  <c r="W33" i="1" s="1"/>
  <c r="F33" i="3"/>
  <c r="AZ96" i="1" s="1"/>
  <c r="J39" i="2" l="1"/>
  <c r="AU94" i="1"/>
  <c r="J30" i="5"/>
  <c r="AG98" i="1"/>
  <c r="J30" i="4"/>
  <c r="AG97" i="1" s="1"/>
  <c r="J30" i="3"/>
  <c r="AG96" i="1"/>
  <c r="AZ94" i="1"/>
  <c r="AV94" i="1"/>
  <c r="AK29" i="1" s="1"/>
  <c r="W30" i="1"/>
  <c r="W32" i="1"/>
  <c r="W31" i="1"/>
  <c r="J39" i="3" l="1"/>
  <c r="J39" i="4"/>
  <c r="J39" i="5"/>
  <c r="AN96" i="1"/>
  <c r="AN97" i="1"/>
  <c r="AN98" i="1"/>
  <c r="AG94" i="1"/>
  <c r="AN94" i="1" s="1"/>
  <c r="AT94" i="1"/>
  <c r="W29" i="1"/>
  <c r="AK26" i="1" l="1"/>
  <c r="AK35" i="1"/>
</calcChain>
</file>

<file path=xl/sharedStrings.xml><?xml version="1.0" encoding="utf-8"?>
<sst xmlns="http://schemas.openxmlformats.org/spreadsheetml/2006/main" count="3280" uniqueCount="481">
  <si>
    <t>Export Komplet</t>
  </si>
  <si>
    <t/>
  </si>
  <si>
    <t>2.0</t>
  </si>
  <si>
    <t>ZAMOK</t>
  </si>
  <si>
    <t>False</t>
  </si>
  <si>
    <t>{6756b9f6-6bc5-4f86-8691-48b8e1e51e74}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</si>
  <si>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</si>
  <si>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</si>
  <si>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</si>
  <si>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</si>
  <si>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</si>
  <si>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</si>
  <si>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</si>
  <si>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</si>
  <si>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2024-09-02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</si>
  <si>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</si>
  <si>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</si>
  <si>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Krajinný park Havraňák, část MČ P19</t>
  </si>
  <si>
    <t>KSO:</t>
  </si>
  <si>
    <t>CC-CZ:</t>
  </si>
  <si>
    <t>Místo:</t>
  </si>
  <si>
    <t>Krajinný park Havraňák</t>
  </si>
  <si>
    <t>Datum:</t>
  </si>
  <si>
    <t>2. 9. 2024</t>
  </si>
  <si>
    <t>Zadavatel:</t>
  </si>
  <si>
    <t>IČ:</t>
  </si>
  <si>
    <t>00231304</t>
  </si>
  <si>
    <t>Městská část Praha 19 - Kbely</t>
  </si>
  <si>
    <t>DIČ:</t>
  </si>
  <si>
    <t>Uchazeč:</t>
  </si>
  <si>
    <t>Vyplň údaj</t>
  </si>
  <si>
    <t>Projektant:</t>
  </si>
  <si>
    <t>10909231</t>
  </si>
  <si>
    <t>Ing. Dárius Bolješik</t>
  </si>
  <si>
    <t>True</t>
  </si>
  <si>
    <t>Zpracovatel:</t>
  </si>
  <si>
    <t>08283729</t>
  </si>
  <si>
    <t>3P projekt,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</si>
  <si>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</si>
  <si>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</si>
  <si>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</si>
  <si>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</si>
  <si>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</si>
  <si>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</si>
  <si>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</si>
  <si>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</si>
  <si>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</si>
  <si>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</si>
  <si>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</si>
  <si>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</si>
  <si>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</si>
  <si>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</si>
  <si>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</si>
  <si>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</si>
  <si>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</si>
  <si>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</si>
  <si>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</si>
  <si>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</si>
  <si>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</si>
  <si>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</si>
  <si>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</si>
  <si>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</si>
  <si>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</si>
  <si>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</si>
  <si>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</si>
  <si>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</si>
  <si>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</si>
  <si>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</si>
  <si>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</si>
  <si>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</si>
  <si>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</si>
  <si>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</si>
  <si>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</si>
  <si>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</si>
  <si>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</si>
  <si>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</si>
  <si>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</si>
  <si>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</si>
  <si>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</si>
  <si>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</si>
  <si>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</si>
  <si>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</si>
  <si>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</si>
  <si>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</si>
  <si>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Všeobecné konstrukce a práce</t>
  </si>
  <si>
    <t>STA</t>
  </si>
  <si>
    <t>1</t>
  </si>
  <si>
    <t>{ec7292c1-99a5-48d8-92a7-f98166bb7101}</t>
  </si>
  <si>
    <t>2</t>
  </si>
  <si>
    <t>SO 01.2</t>
  </si>
  <si>
    <t>Sdílený živičný / dlážděný chodník pro pěší a cyklisty šíře 3,5 m - KÚ Praha 19</t>
  </si>
  <si>
    <t>{0a3301ca-37ac-4bdd-9b83-07c1c8ae9a71}</t>
  </si>
  <si>
    <t>SO 02.2</t>
  </si>
  <si>
    <t>{155d5973-4cc2-4cfd-baef-91602a135192}</t>
  </si>
  <si>
    <t>SO 021</t>
  </si>
  <si>
    <t>Parkoviště</t>
  </si>
  <si>
    <t>{baba474d-e745-4a77-a9bd-a9a360b979b5}</t>
  </si>
  <si>
    <t>KRYCÍ LIST SOUPISU PRACÍ</t>
  </si>
  <si>
    <t>Objekt:</t>
  </si>
  <si>
    <t>0 - Všeobecné konstrukce a práce</t>
  </si>
  <si>
    <t xml:space="preserve"> 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</si>
  <si>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</si>
  <si>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</si>
  <si>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</si>
  <si>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</si>
  <si>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</si>
  <si>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</si>
  <si>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</si>
  <si>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</si>
  <si>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</si>
  <si>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</si>
  <si>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</si>
  <si>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</si>
  <si>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</si>
  <si>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</si>
  <si>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</si>
  <si>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</si>
  <si>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</si>
  <si>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</si>
  <si>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</si>
  <si>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K</t>
  </si>
  <si>
    <t>02812</t>
  </si>
  <si>
    <t>PRŮZKUMNÉ PRÁCE GEOTECHNICKÉ V PODZEMÍ</t>
  </si>
  <si>
    <t>KPL</t>
  </si>
  <si>
    <t>OTSKP 2024</t>
  </si>
  <si>
    <t>4</t>
  </si>
  <si>
    <t>P</t>
  </si>
  <si>
    <t>Poznámka k položce:_x000D_
zahrnuje veškeré práce pro prozkoumání podloží, určení vhodnosti použití hydraulického pojiva včetně určení receptur</t>
  </si>
  <si>
    <t>02910</t>
  </si>
  <si>
    <t>OSTATNÍ POŽADAVKY - ZEMĚMĚŘIČSKÁ MĚŘENÍ</t>
  </si>
  <si>
    <t>Poznámka k položce:_x000D_
Zaměření pro DSPS._x000D_
zahrnuje veškeré náklady spojené s objednatelem požadovanými pracemi,   - pro stanovení orientační investorské ceny určete jednotkovou cenu jako 1% odhadované ceny stavby</t>
  </si>
  <si>
    <t>3</t>
  </si>
  <si>
    <t>6</t>
  </si>
  <si>
    <t>02943</t>
  </si>
  <si>
    <t>OSTATNÍ POŽADAVKY - VYPRACOVÁNÍ RDS</t>
  </si>
  <si>
    <t>8</t>
  </si>
  <si>
    <t>Poznámka k položce:_x000D_
Vypracování RDS._x000D_
zahrnuje veškeré náklady spojené s objednatelem požadovanými pracemi</t>
  </si>
  <si>
    <t>5</t>
  </si>
  <si>
    <t>02944</t>
  </si>
  <si>
    <t>OSTAT POŽADAVKY - DOKUMENTACE SKUTEČ PROVEDENÍ V DIGIT FORMĚ</t>
  </si>
  <si>
    <t>10</t>
  </si>
  <si>
    <t>Poznámka k položce:_x000D_
Vypracování DSPS objektů přes celou stavbu vč. digitální formy._x000D_
zahrnuje veškeré náklady spojené s objednatelem požadovanými pracemi</t>
  </si>
  <si>
    <t>02720</t>
  </si>
  <si>
    <t>POMOC PRÁCE ZŘÍZ NEBO ZAJIŠŤ REGULACI A OCHRANU DOPRAVY</t>
  </si>
  <si>
    <t>-171610706</t>
  </si>
  <si>
    <t>Poznámka k položce:_x000D_
Položka zahrňuje dopravně inženýrská opatření na všech komunkacích zasažených stavbou.</t>
  </si>
  <si>
    <t>SO 01.2 - Sdílený živičný / dlážděný chodník pro pěší a cyklisty šíře 3,5 m - KÚ Praha 19</t>
  </si>
  <si>
    <t>1 - Zemní práce</t>
  </si>
  <si>
    <t>2 - Základy</t>
  </si>
  <si>
    <t>4 - Vodorovné konstrukce</t>
  </si>
  <si>
    <t>5 - Komunikace</t>
  </si>
  <si>
    <t>7 - Přidružená stavební výroba</t>
  </si>
  <si>
    <t>8 - Potrubí</t>
  </si>
  <si>
    <t>9 - Ostatní konstrukce a práce</t>
  </si>
  <si>
    <t>015111</t>
  </si>
  <si>
    <t>POPLATKY ZA LIKVIDACI ODPADŮ NEKONTAMINOVANÝCH - 17 05 04  VYTĚŽENÉ ZEMINY A HORNINY -  I. TŘÍDA TĚŽITELNOSTI</t>
  </si>
  <si>
    <t>T</t>
  </si>
  <si>
    <t>Poznámka k položce:_x000D_
1. Položka obsahuje:    – veškeré poplatky provozovateli skládky, recyklační linky nebo jiného zařízení na zpracování nebo likvidaci odpadů související s převzetím, uložením, zpracováním nebo likvidací odpadu   2. Položka neobsahuje:    – náklady spojené s dopravou odpadu z místa stavby na místo převzetí provozovatelem skládky, recyklační linky nebo jiného zařízení na zpracování nebo likvidaci odpadů   3. Způsob měření:   Tunou se rozumí hmotnost odpadu vytříděného v souladu se zákonem č. 185/2001 Sb., o nakládání s odpady, v platném znění.</t>
  </si>
  <si>
    <t>015140</t>
  </si>
  <si>
    <t>POPLATKY ZA LIKVIDACŮ ODPADŮ NEKONTAMINOVANÝCH - 17 01 01  BETON Z DEMOLIC OBJEKTŮ, ZÁKLADŮ TV</t>
  </si>
  <si>
    <t>Poznámka k položce:_x000D_
1. Položka obsahuje:   – veškeré poplatky provozovateli skládky, recyklační linky nebo jiného zařízení na zpracování nebo likvidaci odpadů související s převzetím, uložením, zpracováním nebo likvidací odpadu  2. Položka neobsahuje:   – náklady spojené s dopravou odpadu z místa stavby na místo převzetí provozovatelem skládky, recyklační linky nebo jiného zařízení na zpracování nebo likvidaci odpadů  3. Způsob měření:  Tunou se rozumí hmotnost odpadu vytříděného v souladu se zákonem č. 185/2001 Sb., o nakládání s odpady, v platném znění.</t>
  </si>
  <si>
    <t>Zemní práce</t>
  </si>
  <si>
    <t>11318</t>
  </si>
  <si>
    <t>ODSTRANĚNÍ KRYTU ZPEVNĚNÝCH PLOCH Z DLAŽDIC</t>
  </si>
  <si>
    <t>M3</t>
  </si>
  <si>
    <t>Poznámka k položce:_x000D_
SO-01.2 - část 3 -1.0m3. Ul. Zamašská, odvoz na skládku   SO-01.2 - část 2 - 107,2m2 * 0,08 m ul. Sychrovská a Mohelnická v místě přejezdu přes komunikaci (včetně obrubníků a lože)_x000D_
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</si>
  <si>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11332</t>
  </si>
  <si>
    <t>ODSTRANĚNÍ PODKLADŮ ZPEVNĚNÝCH PLOCH Z KAMENIVA NESTMELENÉHO</t>
  </si>
  <si>
    <t>Poznámka k položce:_x000D_
SO-01-část 3. Ul. Zamašská, odvoz na skládku.  SO-01.2  část 2 odstranění stávajících vrtev ulic Mohelnická a Sychrovská v místech navržených přejezdů přes komunikaci_x000D_
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</si>
  <si>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12110</t>
  </si>
  <si>
    <t>SEJMUTÍ ORNICE NEBO LESNÍ PŮDY</t>
  </si>
  <si>
    <t>Poznámka k položce:_x000D_
položka zahrnuje sejmutí ornice bez ohledu na tloušťku vrstvy a její vodorovnou dopravu  nezahrnuje uložení na trvalou skládku</t>
  </si>
  <si>
    <t>12110B</t>
  </si>
  <si>
    <t>SEJMUTÍ ORNICE NEBO LESNÍ PŮDY - DOPRAVA</t>
  </si>
  <si>
    <t>M3KM</t>
  </si>
  <si>
    <t>Poznámka k položce:_x000D_
Přebytečná ornice bude odvezena na deponii dle požadavku objednatele během výstavby. Přeprava materiálu je součástí položky.Předpokládá se odvoz do 10km._x000D_
Položka zahrnuje samostatnou dopravu zeminy. Množství se určí jako součin kubatutry [m3] a požadované vzdálenosti [km].</t>
  </si>
  <si>
    <t>7</t>
  </si>
  <si>
    <t>12190</t>
  </si>
  <si>
    <t>PŘEVRSTVENÍ ORNICE</t>
  </si>
  <si>
    <t>14</t>
  </si>
  <si>
    <t>Poznámka k položce:_x000D_
položka zahrnuje převrstvení ornice na skládce</t>
  </si>
  <si>
    <t>12373</t>
  </si>
  <si>
    <t>ODKOP PRO SPOD STAVBU SILNIC A ŽELEZNIC TŘ. I</t>
  </si>
  <si>
    <t>16</t>
  </si>
  <si>
    <t>Poznámka k položce:_x000D_
Část zemina použita vrámci objektu na dosyp do výšky pláně před zlepšením. Ostatní zemina použita v jiném stavebním objektu. Dočasně uložena na mezideponii._x000D_
položka zahrnuje:  - vodorovná a svislá doprava, přemístění, přeložení, manipulace s výkopkem  - kompletní provedení vykopávky nezapažené i zapažené  - ošetření výkopiště po celou dobu práce v něm vč. klimatických opatření  - ztížení vykopávek v blízkosti podzemního vedení, konstrukcí a objektů vč. jejich dočasného zajištění  - ztížení pod vodou, v okolí výbušnin, ve stísněných prostorech a pod.  - příplatek za lepivost  - těžení po vrstvách, pásech a po jiných nutných částech (figurách)  - čerpání vody vč. čerpacích jímek, potrubí a pohotovostní čerpací soupravy (viz ustanovení k pol. 1151,2)  - potřebné snížení hladiny podzemní vody  - těžení a rozpojování jednotlivých balvanů  - vytahování a nošení výkopku  - svahování a přesvah. svahů do konečného tvaru, výměna hornin v podloží a v pláni znehodnocené klimatickými vlivy  - ruční vykopávky, odstranění kořenů a napadávek  - pažení, vzepření a rozepření vč. přepažování (vyjma štětových stěn)  - úpravu, ochranu a očištění dna, základové spáry, stěn a svahů  - zhutnění podloží, případně i svahů vč. svahování  - zřízení stupňů v podloží a lavic na svazích, není-li pro tyto práce zřízena samostatná položka  - udržování výkopiště a jeho ochrana proti vodě  - odvedení nebo obvedení vody v okolí výkopiště a ve výkopišti  - třídění výkopku  - veškeré pomocné konstrukce umožňující provedení vykopávky (příjezdy, sjezdy, nájezdy, lešení, podpěr. konstr., přemostění, zpevněné plochy, zakrytí a pod.)  - nezahrnuje uložení zeminy (na skládku, do násypu) ani poplatky za skládku, vykazují se v položce č.0141**</t>
  </si>
  <si>
    <t>9</t>
  </si>
  <si>
    <t>12573</t>
  </si>
  <si>
    <t>VYKOPÁVKY ZE ZEMNÍKŮ A SKLÁDEK TŘ. I</t>
  </si>
  <si>
    <t>18</t>
  </si>
  <si>
    <t>Poznámka k položce:_x000D_
zemina na ohumusování  SO-01-část 2 - 1096*0.15  SO-01-část 3 -506*0.15  SO-01-část 4 - 148*0.15  SO-01-část 5 - 552*0.15  SO-01-část 6 - 284*0.15  SO-01-část 7 - 106*0.15_x000D_
položka zahrnuje:  - vodorovná a svislá doprava, přemístění, přeložení, manipulace s výkopkem  - kompletní provedení vykopávky nezapažené i zapažené  - ošetření výkopiště po celou dobu práce v něm vč. klimatických opatření  - ztížení vykopávek v blízkosti podzemního vedení, konstrukcí a objektů vč. jejich dočasného zajištění  - ztížení pod vodou, v okolí výbušnin, ve stísněných prostorech a pod.  - příplatek za lepivost  - těžení po vrstvách, pásech a po jiných nutných částech (figurách)  - čerpání vody vč. čerpacích jímek, potrubí a pohotovostní čerpací soupravy (viz ustanovení k pol. 1151,2)  - potřebné snížení hladiny podzemní vody  - těžení a rozpojování jednotlivých balvanů  - vytahování a nošení výkopku  - ruční vykopávky, odstranění kořenů a napadávek  - pažení, vzepření a rozepření vč. přepažování (vyjma štětových stěn)  - úpravu, ochranu a očištění dna, základové spáry, stěn a svahů  - udržování výkopiště a jeho ochrana proti vodě  - odvedení nebo obvedení vody v okolí výkopiště a ve výkopišti  - třídění výkopku  - veškeré pomocné konstrukce umožňující provedení vykopávky (příjezdy, sjezdy, nájezdy, lešení, podpěr. konstr., přemostění, zpevněné plochy, zakrytí a pod.)  položka nezahrnuje:  - práce spojené s otvírkou zemníku</t>
  </si>
  <si>
    <t>20</t>
  </si>
  <si>
    <t>Poznámka k položce:_x000D_
Vykopávky ze zemníku.   Dosypávka krajnice z vhodné zeminy/ minimálně podmíněčně vhodné zemniny hutněno na 100% PS.   Zemina ze stávající deponie na pozemku p.č. 539/2 KÚ Letňany (vedle ul. Toužimská)  nebo převoz přebytku zeminy z jiného SO. Předpokládá se že zemina na mezideponii je vhodná / podmínečně vhodná._x000D_
položka zahrnuje:  - vodorovná a svislá doprava, přemístění, přeložení, manipulace s výkopkem  - kompletní provedení vykopávky nezapažené i zapažené  - ošetření výkopiště po celou dobu práce v něm vč. klimatických opatření  - ztížení vykopávek v blízkosti podzemního vedení, konstrukcí a objektů vč. jejich dočasného zajištění  - ztížení pod vodou, v okolí výbušnin, ve stísněných prostorech a pod.  - příplatek za lepivost  - těžení po vrstvách, pásech a po jiných nutných částech (figurách)  - čerpání vody vč. čerpacích jímek, potrubí a pohotovostní čerpací soupravy (viz ustanovení k pol. 1151,2)  - potřebné snížení hladiny podzemní vody  - těžení a rozpojování jednotlivých balvanů  - vytahování a nošení výkopku  - ruční vykopávky, odstranění kořenů a napadávek  - pažení, vzepření a rozepření vč. přepažování (vyjma štětových stěn)  - úpravu, ochranu a očištění dna, základové spáry, stěn a svahů  - udržování výkopiště a jeho ochrana proti vodě  - odvedení nebo obvedení vody v okolí výkopiště a ve výkopišti  - třídění výkopku  - veškeré pomocné konstrukce umožňující provedení vykopávky (příjezdy, sjezdy, nájezdy, lešení, podpěr. konstr., přemostění, zpevněné plochy, zakrytí a pod.)  položka nezahrnuje:  - práce spojené s otvírkou zemníku</t>
  </si>
  <si>
    <t>11</t>
  </si>
  <si>
    <t>12993</t>
  </si>
  <si>
    <t>ČIŠTĚNÍ POTRUBÍ DN DO 200MM</t>
  </si>
  <si>
    <t>M</t>
  </si>
  <si>
    <t>22</t>
  </si>
  <si>
    <t>Poznámka k položce:_x000D_
Pročištění stávající části přípojeky na ulici Dobšinská, Hrušovická. Předpoklad 15 m._x000D_
Součástí položky je vodorovná a svislá doprava, přemístění, přeložení, manipulace s materiálem a uložení na skládku.   Nezahrnuje poplatek za skládku, který se vykazuje v položce 0141** (s výjimkou malého množství  materiálu, kde je možné poplatek zahrnout do jednotkové ceny položky – tento fakt musí být uveden v doplňujícím textu k položce)</t>
  </si>
  <si>
    <t>13173</t>
  </si>
  <si>
    <t>HLOUBENÍ JAM ZAPAŽ I NEPAŽ TŘ. I</t>
  </si>
  <si>
    <t>24</t>
  </si>
  <si>
    <t>Poznámka k položce:_x000D_
Výkop pro osazení přípojek DN 150   SO-01-část 2 - 19.8m3_x000D_
položka zahrnuje:  - vodorovná a svislá doprava, přemístění, přeložení, manipulace s výkopkem  - kompletní provedení vykopávky nezapažené i zapažené  - ošetření výkopiště po celou dobu práce v něm vč. klimatických opatření  - ztížení vykopávek v blízkosti podzemního vedení, konstrukcí a objektů vč. jejich dočasného zajištění  - ztížení pod vodou, v okolí výbušnin, ve stísněných prostorech a pod.  - příplatek za lepivost  - těžení po vrstvách, pásech a po jiných nutných částech (figurách)  - čerpání vody vč. čerpacích jímek, potrubí a pohotovostní čerpací soupravy (viz ustanovení k pol. 1151,2)  - potřebné snížení hladiny podzemní vody  - těžení a rozpojování jednotlivých balvanů  - vytahování a nošení výkopku  - svahování a přesvah. svahů do konečného tvaru, výměna hornin v podloží a v pláni znehodnocené klimatickými vlivy  - ruční vykopávky, odstranění kořenů a napadávek  - pažení, vzepření a rozepření vč. přepažování (vyjma štětových stěn)  - úpravu, ochranu a očištění dna, základové spáry, stěn a svahů  - odvedení nebo obvedení vody v okolí výkopiště a ve výkopišti  - třídění výkopku  - veškeré pomocné konstrukce umožňující provedení vykopávky (příjezdy, sjezdy, nájezdy, lešení, podpěr. konstr., přemostění, zpevněné plochy, zakrytí a pod.)  - nezahrnuje uložení zeminy (na skládku, do násypu) ani poplatky za skládku, vykazují se v položce č.0141**</t>
  </si>
  <si>
    <t>13</t>
  </si>
  <si>
    <t>17120</t>
  </si>
  <si>
    <t>ULOŽENÍ SYPANINY DO NÁSYPŮ A NA SKLÁDKY BEZ ZHUTNĚNÍ</t>
  </si>
  <si>
    <t>26</t>
  </si>
  <si>
    <t>Poznámka k položce:_x000D_
Dosyp zeminou podmíněčně vhodnou do výšky pláně před zlepšením zeminy._x000D_
položka zahrnuje:  - kompletní provedení zemní konstrukce do předepsaného tvaru  - ošetření úložiště po celou dobu práce v něm vč. klimatických opatření  - ztížení v okolí vedení, konstrukcí a objektů a jejich dočasné zajištění  - ztížení provádění ve ztížených podmínkách a stísněných prostorech  - ztížené ukládání sypaniny pod vodu  - ukládání po vrstvách a po jiných nutných částech (figurách) vč. dosypávek  - spouštění a nošení materiálu  - úprava, očištění a ochrana podloží a svahů  - svahování, uzavírání povrchů svahů  - udržování úložiště a jeho ochrana proti vodě  - odvedení nebo obvedení vody v okolí úložiště a v úložišti  - veškeré  pomocné konstrukce umožňující provedení  zemní konstrukce  (příjezdy,  sjezdy,  nájezdy, lešení, podpěrné konstrukce, přemostění, zpevněné plochy, zakrytí a pod.)</t>
  </si>
  <si>
    <t>17310</t>
  </si>
  <si>
    <t>ZEMNÍ KRAJNICE A DOSYPÁVKY SE ZHUTNĚNÍM</t>
  </si>
  <si>
    <t>28</t>
  </si>
  <si>
    <t>Poznámka k položce:_x000D_
Dosypávka krajnice nezamrzným materiálem a zhutněno, minimálně podmíněčně vhodný materiál dle ČSN 73 6133.  SO-01.2-část 2 - 183.6m3  SO-01.2-část 3 -85.2m3  SO-01.2-část 4 - 27m3  SO-01.2-část 5 - 96.2m3  SO-01.2-část 6 - 48.3m3  SO-01.2-část 7 - 18.6m3  SO-01.2-část 8 - 97m3_x000D_
položka zahrnuje:  - kompletní provedení zemní konstrukce vč. výběru vhodného materiálu  - úprava  ukládaného  materiálu  vlhčením,  tříděním,  promícháním  nebo  vysoušením,  příp. jiné úpravy za účelem zlepšení jeho  mech. vlastností  - hutnění i různé míry hutnění   - ošetření úložiště po celou dobu práce v něm vč. klimatických opatření  - ztížení v okolí vedení, konstrukcí a objektů a jejich dočasné zajištění  - ztížení provádění vč. hutnění ve ztížených podmínkách a stísněných prostorech  - ztížené ukládání sypaniny pod vodu  - ukládání po vrstvách a po jiných nutných částech (figurách) vč. dosypávek  - spouštění a nošení materiálu  - výměna částí zemní konstrukce znehodnocené klimatickými vlivy  - ruční hutnění  - svahování, hutnění a uzavírání povrchů svahů  - udržování úložiště a jeho ochrana proti vodě  - odvedení nebo obvedení vody v okolí úložiště a v úložišti  - veškeré  pomocné konstrukce umožňující provedení  zemní konstrukce  (příjezdy,  sjezdy,  nájezdy, lešení, podpěrné konstrukce, přemostění, zpevněné plochy, zakrytí a pod.)</t>
  </si>
  <si>
    <t>15</t>
  </si>
  <si>
    <t>17411</t>
  </si>
  <si>
    <t>ZÁSYP JAM A RÝH ZEMINOU SE ZHUTNĚNÍM</t>
  </si>
  <si>
    <t>30</t>
  </si>
  <si>
    <t>Poznámka k položce:_x000D_
SO-01-část 2 - 15 m3_x000D_
položka zahrnuje:  - kompletní provedení zemní konstrukce vč. výběru vhodného materiálu  - úprava  ukládaného  materiálu  vlhčením,  tříděním,  promícháním  nebo  vysoušením,  příp. jiné úpravy za účelem zlepšení jeho  mech. vlastností  - hutnění i různé míry hutnění   - ošetření úložiště po celou dobu práce v něm vč. klimatických opatření  - ztížení v okolí vedení, konstrukcí a objektů a jejich dočasné zajištění  - ztížení provádění vč. hutnění ve ztížených podmínkách a stísněných prostorech  - ztížené ukládání sypaniny pod vodu  - ukládání po vrstvách a po jiných nutných částech (figurách) vč. dosypávek  - spouštění a nošení materiálu  - výměna částí zemní konstrukce znehodnocené klimatickými vlivy  - ruční hutnění  - udržování úložiště a jeho ochrana proti vodě  - odvedení nebo obvedení vody v okolí úložiště a v úložišti  - veškeré  pomocné konstrukce umožňující provedení  zemní konstrukce  (příjezdy,  sjezdy,  nájezdy, lešení, podpěrné konstrukce, přemostění, zpevněné plochy, zakrytí a pod.)</t>
  </si>
  <si>
    <t>17511</t>
  </si>
  <si>
    <t>OBSYP POTRUBÍ A OBJEKTŮ SE ZHUTNĚNÍM</t>
  </si>
  <si>
    <t>32</t>
  </si>
  <si>
    <t>Poznámka k položce:_x000D_
položka zahrnuje:  - kompletní provedení zemní konstrukce vč. výběru vhodného materiálu  - úprava  ukládaného  materiálu  vlhčením,  tříděním,  promícháním  nebo  vysoušením,  příp. jiné úpravy za účelem zlepšení jeho  mech. vlastností  - hutnění i různé míry hutnění   - ošetření úložiště po celou dobu práce v něm vč. klimatických opatření  - ztížení v okolí vedení, konstrukcí a objektů a jejich dočasné zajištění  - ztížení provádění vč. hutnění ve ztížených podmínkách a stísněných prostorech  - ztížené ukládání sypaniny pod vodu  - ukládání po vrstvách a po jiných nutných částech (figurách) vč. dosypávek  - spouštění a nošení materiálu  - výměna částí zemní konstrukce znehodnocené klimatickými vlivy  - ruční hutnění a výplň jam a prohlubní v podloží  - úprava, očištění, ochrana a zhutnění podloží  - svahování, hutnění a uzavírání povrchů svahů  - zřízení lavic na svazích  - udržování úložiště a jeho ochrana proti vodě  - odvedení nebo obvedení vody v okolí úložiště a v úložišti  - veškeré  pomocné konstrukce umožňující provedení  zemní konstrukce  (příjezdy,  sjezdy,  nájezdy, lešení, podpěrné konstrukce, přemostění, zpevněné plochy, zakrytí a pod.)  - zemina vytlačená potrubím o DN do 180mm se od kubatury obsypů neodečítá</t>
  </si>
  <si>
    <t>17</t>
  </si>
  <si>
    <t>18110</t>
  </si>
  <si>
    <t>ÚPRAVA PLÁNĚ SE ZHUTNĚNÍM V HORNINĚ TŘ. I</t>
  </si>
  <si>
    <t>M2</t>
  </si>
  <si>
    <t>34</t>
  </si>
  <si>
    <t>Poznámka k položce:_x000D_
položka zahrnuje úpravu pláně včetně vyrovnání výškových rozdílů. Míru zhutnění určuje projekt.</t>
  </si>
  <si>
    <t>18232</t>
  </si>
  <si>
    <t>ROZPROSTŘENÍ ORNICE V ROVINĚ V TL DO 0,15M</t>
  </si>
  <si>
    <t>36</t>
  </si>
  <si>
    <t>Poznámka k položce:_x000D_
Rozprostření ornice podél silnice, chodníků a parkoviště  Plocha měřena půdorysně - měřeno v ACAD:   SO-01.2-část 2 - 1096m2  SO-01.2-část 3 -506m2  SO-01.2-část 4 - 148m2  SO-01.2-část 5 - 552m2  SO-01.2-část 6 - 284m2  SO-01.2-část 7 - 106m2  SO-01.2-část 8 - 505m2_x000D_
položka zahrnuje:  nutné přemístění ornice z dočasných skládek vzdálených do 50m  rozprostření ornice v předepsané tloušťce v rovině a ve svahu do 1:5</t>
  </si>
  <si>
    <t>19</t>
  </si>
  <si>
    <t>18241</t>
  </si>
  <si>
    <t>ZALOŽENÍ TRÁVNÍKU RUČNÍM VÝSEVEM</t>
  </si>
  <si>
    <t>38</t>
  </si>
  <si>
    <t>Poznámka k položce:_x000D_
Ohumusované části budou osety travním semenem   výsev je 25 g na 1m2.   SO-01.2-část 2 - 1096m2  SO-01.2-část 3 -506m2  SO-01.2-část 4 - 148m2  SO-01.2-část 5 - 552m2  SO-01.2-část 6 - 284m2  SO-01.2-část 7 - 106m2  SO-01.2-část 8 - 505m2_x000D_
Zahrnuje dodání předepsané travní směsi, její výsev na ornici, zalévání, první pokosení, to vše bez ohledu na sklon terénu</t>
  </si>
  <si>
    <t>18247</t>
  </si>
  <si>
    <t>OŠETŘOVÁNÍ TRÁVNÍKU</t>
  </si>
  <si>
    <t>40</t>
  </si>
  <si>
    <t>Poznámka k položce:_x000D_
4x s ošetřením po výsadbě. Počítá se s povýsevovou zálivkou na plochách zatravněných ručně 1x po 5 l/m2._x000D_
Zahrnuje pokosení se shrabáním, naložení shrabků na dopravní prostředek, s odvozem a se složením, to vše bez ohledu na sklon terénu  zahrnuje nutné zalití a hnojení</t>
  </si>
  <si>
    <t>Základy</t>
  </si>
  <si>
    <t>21457</t>
  </si>
  <si>
    <t>SANAČNÍ VRSTVY Z KAMENIVA TĚŽENÉHO</t>
  </si>
  <si>
    <t>42</t>
  </si>
  <si>
    <t>Poznámka k položce:_x000D_
výměna podloží v tl. 200mm pod mlatovým chodníkem.   SO-01.2-část 6 -71.3m3  SO-01.2-část 8 - 136=136.000 m3_x000D_
položka zahrnuje dodávku předepsaného kameniva, mimostaveništní a vnitrostaveništní dopravu a jeho uložení  není-li v zadávací dokumentaci uvedeno jinak, jedná se o nakupovaný materiál</t>
  </si>
  <si>
    <t>21461</t>
  </si>
  <si>
    <t>SEPARAČNÍ GEOTEXTILIE</t>
  </si>
  <si>
    <t>44</t>
  </si>
  <si>
    <t>Poznámka k položce:_x000D_
s filtrační funkcí dle TP 97  počítáno s přesahem 20%_x000D_
Položka zahrnuje:  - dodávku předepsané geotextilie  - úpravu, očištění a ochranu podkladu  - přichycení k podkladu, případně zatížení  - úpravy spojů a zajištění okrajů  - úpravy pro odvodnění  - nutné přesahy  - mimostaveništní a vnitrostaveništní dopravu</t>
  </si>
  <si>
    <t>23</t>
  </si>
  <si>
    <t>215663</t>
  </si>
  <si>
    <t>ÚPRAVA PODLOŽÍ HYDRAULICKÝMI POJIVY DO 2% HL DO 0,5M</t>
  </si>
  <si>
    <t>46</t>
  </si>
  <si>
    <t>Poznámka k položce:_x000D_
Úprava materialu v aktivní zóně na požadované parametry dle ČSN 73 6133 ( na místě přidaním pojiva a promícháním).  Položka bude čerpána dle skutečnosti na základě průkazních zkoušek při realizaci stavby._x000D_
položka zahrnuje zafrézování předepsaného množství hydraulického pojiva do podloží do hloubky do 0,5m, zhutnění  druh hydraulického pojiva stanoví zadávací dokumentace</t>
  </si>
  <si>
    <t>215669</t>
  </si>
  <si>
    <t>ÚPRAVA PODLOŽÍ HYDRAULICKÝMI POJIVY HL DO 0,5M - PŘÍPLATEK ZA DALŠÍCH 1%</t>
  </si>
  <si>
    <t>48</t>
  </si>
  <si>
    <t>Poznámka k položce:_x000D_
Položka zahrnuje navýšení předpokládaného zlepšení zeminy o 1,0% hydraulického pojiva. Položka bude čerpána dle skutečnosti na základě průkazních zkoušek při realizaci stavby._x000D_
položka zahrnuje příplatek za 0,5% dalšího (i započatého) množství hydraulického pojiva přes 2%  druh hydraulického pojiva stanoví zadávací dokumentace</t>
  </si>
  <si>
    <t>Vodorovné konstrukce</t>
  </si>
  <si>
    <t>25</t>
  </si>
  <si>
    <t>45131A</t>
  </si>
  <si>
    <t>PODKLADNÍ A VÝPLŇOVÉ VRSTVY Z PROSTÉHO BETONU C20/25</t>
  </si>
  <si>
    <t>50</t>
  </si>
  <si>
    <t>Poznámka k položce:_x000D_
Obetonování líniového žlabu_x000D_
- dodání  čerstvého  betonu  (betonové  směsi)  požadované  kvality,  jeho  uložení  do požadovaného tvaru při jakékoliv hustotě výztuže, konzistenci čerstvého betonu a způsobu hutnění, ošetření a ochranu betonu,  - zhotovení nepropustného, mrazuvzdorného betonu a betonu požadované trvanlivosti a vlastností,  - užití potřebných přísad a technologií výroby betonu,  - zřízení pracovních a dilatačních spar, včetně potřebných úprav, výplně, vložek, opracování, očištění a ošetření,  - bednění  požadovaných  konstr. (i ztracené) s úpravou  dle požadované  kvality povrchu betonu, včetně odbedňovacích a odskružovacích prostředků,  - podpěrné  konstr. (skruže) a lešení všech druhů pro bednění, uložení čerstvého betonu, výztuže a doplňkových konstr., vč. požadovaných otvorů, ochranných a bezpečnostních opatření a základů těchto konstrukcí a lešení,  - vytvoření kotevních čel, kapes, nálitků, a sedel,  - zřízení  všech  požadovaných  otvorů, kapes, výklenků, prostupů, dutin, drážek a pod., vč. ztížení práce a úprav  kolem nich,  - úpravy pro osazení výztuže, doplňkových konstrukcí a vybavení,  - úpravy povrchu pro položení požadované izolace, povlaků a nátěrů, případně vyspravení,  - ztížení práce u kabelových a injektážních trubek a ostatních zařízení osazovaných do betonu,  - konstrukce betonových kloubů, upevnění kotevních prvků a doplňkových konstrukcí,  - nátěry zabraňující soudržnost betonu a bednění,  - výplň, těsnění  a tmelení spar a spojů,  - opatření  povrchů  betonu  izolací  proti zemní vlhkosti v částech, kde přijdou do styku se zeminou nebo kamenivem,  - případné zřízení spojovací vrstvy u základů,  - úpravy pro osazení zařízení ochrany konstrukce proti vlivu bludných proudů</t>
  </si>
  <si>
    <t>Komunikace</t>
  </si>
  <si>
    <t>56140G</t>
  </si>
  <si>
    <t>SMĚSI Z KAMENIVA STMELENÉ CEMENTEM  SC C 8/10</t>
  </si>
  <si>
    <t>-1662317432</t>
  </si>
  <si>
    <t>Poznámka k položce:_x000D_
Konstrukce dle dodatku TP 170  - konstrukce přejezdy přes ul. Mohelnická, ul, Sychrovská  SC C8/10 , tl. 200mm_x000D_
- dodání směsi v požadované kvalitě  - očištění podkladu  - uložení směsi dle předepsaného technologického předpisu a zhutnění vrstvy v předepsané tloušťce  - zřízení vrstvy bez rozlišení šířky, pokládání vrstvy po etapách, včetně pracovních spar a spojů  - úpravu napojení, ukončení  - úpravu dilatačních spar včetně předepsané výztuže  - nezahrnuje postřiky, nátěry  - nezahrnuje úpravu povrchu krytu</t>
  </si>
  <si>
    <t>27</t>
  </si>
  <si>
    <t>56330</t>
  </si>
  <si>
    <t>VOZOVKOVÉ VRSTVY ZE ŠTĚRKODRTI</t>
  </si>
  <si>
    <t>54</t>
  </si>
  <si>
    <t>Poznámka k položce:_x000D_
Drenážní žebro frakce 8/16 pro vrstvy SC,  SO 01.2 - délka 6*4,1 m_x000D_
- dodání kameniva předepsané kvality a zrnitosti  - rozprostření a zhutnění vrstvy v předepsané tloušťce  - zřízení vrstvy bez rozlišení šířky, pokládání vrstvy po etapách  - nezahrnuje postřiky, nátěry</t>
  </si>
  <si>
    <t>56333</t>
  </si>
  <si>
    <t>VOZOVKOVÉ VRSTVY ZE ŠTĚRKODRTI TL. DO 150MM</t>
  </si>
  <si>
    <t>56</t>
  </si>
  <si>
    <t>Poznámka k položce:_x000D_
Konstrukce dle dodatku TP 170 D1-N-2-VI-PIII    Štěrkodrť ŠDA 0/32 GN, tl. 150mm_x000D_
- dodání kameniva předepsané kvality a zrnitosti  - rozprostření a zhutnění vrstvy v předepsané tloušťce  - zřízení vrstvy bez rozlišení šířky, pokládání vrstvy po etapách  - nezahrnuje postřiky, nátěry</t>
  </si>
  <si>
    <t>29</t>
  </si>
  <si>
    <t>58</t>
  </si>
  <si>
    <t>Poznámka k položce:_x000D_
Konstrukce dle dodatku TP 170 D1-N-2-VI-PIII    Štěrkodrť ŠDB 0/32 GN, tl. 150mm_x000D_
- dodání kameniva předepsané kvality a zrnitosti  - rozprostření a zhutnění vrstvy v předepsané tloušťce  - zřízení vrstvy bez rozlišení šířky, pokládání vrstvy po etapách  - nezahrnuje postřiky, nátěry</t>
  </si>
  <si>
    <t>60</t>
  </si>
  <si>
    <t>Poznámka k položce:_x000D_
Konstrukce dle dodatku TP 170   Štěrkodrť ŠDA 0/32 GN, tl. 150mm"  Konstrukce dle dodatku TP 170  - konstrukce přejezdy přes ul. Mohelnická, ul, Sychrovská_x000D_
- dodání kameniva předepsané kvality a zrnitosti  - rozprostření a zhutnění vrstvy v předepsané tloušťce  - zřízení vrstvy bez rozlišení šířky, pokládání vrstvy po etapách  - nezahrnuje postřiky, nátěry</t>
  </si>
  <si>
    <t>31</t>
  </si>
  <si>
    <t>62</t>
  </si>
  <si>
    <t>Poznámka k položce:_x000D_
Konstrukce dle dodatku TP 170  Štěrkodrť ŠDA 8/16 GN, tl. 60mm  SO-01.2-část 8 - konstrukce mlat 515m2, SO-01.2-část 6 - konstrukce mlat 266m2_x000D_
- dodání kameniva předepsané kvality a zrnitosti  - rozprostření a zhutnění vrstvy v předepsané tloušťce  - zřízení vrstvy bez rozlišení šířky, pokládání vrstvy po etapách  - nezahrnuje postřiky, nátěry</t>
  </si>
  <si>
    <t>56335</t>
  </si>
  <si>
    <t>VOZOVKOVÉ VRSTVY ZE ŠTĚRKODRTI TL. DO 250MM</t>
  </si>
  <si>
    <t>64</t>
  </si>
  <si>
    <t>Poznámka k položce:_x000D_
Konstrukce dle dodatku TP 170  Štěrkodrť ŠDA 0/32 GN, tl. 250mm  SO-01.2-část 8 - konstrukce mlat 515*1.05.= 540.75 m2, SO-01.2-část 6 - konstrukce mlat 266*1,05=278,25m2,  konstrukce pod bet. Dlažbu 82*1,05=86,1 m2. Plocha je zvětšována o 5%, jelikž se jedná o první vrstvu která je širší,  jak vrstvy mezi obrubami. _x000D_
- dodání kameniva předepsané kvality a zrnitosti  - rozprostření a zhutnění vrstvy v předepsané tloušťce  - zřízení vrstvy bez rozlišení šířky, pokládání vrstvy po etapách  - nezahrnuje postřiky, nátěry</t>
  </si>
  <si>
    <t>33</t>
  </si>
  <si>
    <t>56340</t>
  </si>
  <si>
    <t>VOZOVKOVÉ VRSTVY ZE ŠTĚRKOPÍSKU</t>
  </si>
  <si>
    <t>66</t>
  </si>
  <si>
    <t>Poznámka k položce:_x000D_
Hlinopisčitá prosívka fr. 0/4  pochozí vrstva, tl. 40mm, SO 01.2 část 6 a část 8 _x000D_
SO-01.2-část 8 - konstrukce mlat 515m2, SO-01.2-část 6 - konstrukce mlat 266m2 (515+266)*0,04 = 31,24 m3_x000D_
- dodání kameniva předepsané kvality a zrnitosti  - rozprostření a zhutnění vrstvy v předepsané tloušťce  - zřízení vrstvy bez rozlišení šířky, pokládání vrstvy po etapách  - nezahrnuje postřiky, nátěry</t>
  </si>
  <si>
    <t>572123</t>
  </si>
  <si>
    <t>INFILTRAČNÍ POSTŘIK Z EMULZE DO 1,0KG/M2</t>
  </si>
  <si>
    <t>68</t>
  </si>
  <si>
    <t>Poznámka k položce:_x000D_
Infiltrační postřik asfaltovou emulzí (s posypem kamenivem 2/4, 3,00 kg/m2), PI-C, 1kg/m2_x000D_
- dodání všech předepsaných materiálů pro postřiky v předepsaném množství  - provedení dle předepsaného technologického předpisu  - zřízení vrstvy bez rozlišení šířky, pokládání vrstvy po etapách  - úpravu napojení, ukončení</t>
  </si>
  <si>
    <t>35</t>
  </si>
  <si>
    <t>572214</t>
  </si>
  <si>
    <t>SPOJOVACÍ POSTŘIK Z MODIFIK EMULZE DO 0,5KG/M2</t>
  </si>
  <si>
    <t>70</t>
  </si>
  <si>
    <t>Poznámka k položce:_x000D_
- dodání všech předepsaných materiálů pro postřiky v předepsaném množství  - provedení dle předepsaného technologického předpisu  - zřízení vrstvy bez rozlišení šířky, pokládání vrstvy po etapách  - úpravu napojení, ukončení</t>
  </si>
  <si>
    <t>574A33</t>
  </si>
  <si>
    <t>ASFALTOVÝ BETON PRO OBRUSNÉ VRSTVY ACO 11 TL. 40MM</t>
  </si>
  <si>
    <t>72</t>
  </si>
  <si>
    <t>Poznámka k položce:_x000D_
Konstrukce dle dodatku TP 170 D1-N-2-VI-PIII     Asfaltový beton pro obrusné vrstvy , ACO 11 50/70 , tl. 40mm_x000D_
- dodání směsi v požadované kvalitě  - očištění podkladu  - uložení směsi dle předepsaného technologického předpisu, zhutnění vrstvy v předepsané tloušťce  - zřízení vrstvy bez rozlišení šířky, pokládání vrstvy po etapách, včetně pracovních spar a spojů  - úpravu napojení, ukončení podél obrubníků, dilatačních zařízení, odvodňovacích proužků, odvodňovačů, vpustí, šachet a pod.  - nezahrnuje postřiky, nátěry  - nezahrnuje těsnění podél obrubníků, dilatačních zařízení, odvodňovacích proužků, odvodňovačů, vpustí, šachet a pod.</t>
  </si>
  <si>
    <t>37</t>
  </si>
  <si>
    <t>574E46</t>
  </si>
  <si>
    <t>ASFALTOVÝ BETON PRO PODKLADNÍ VRSTVY ACP 16+, 16S TL. 50MM</t>
  </si>
  <si>
    <t>74</t>
  </si>
  <si>
    <t>Poznámka k položce:_x000D_
Konstrukce dle dodatku TP 170 D1-N-2-VI-PIII     Asfaltový beton pro podkladní vrstvy, ACP 16+ 50/70 , tl. 50mm_x000D_
- dodání směsi v požadované kvalitě  - očištění podkladu  - uložení směsi dle předepsaného technologického předpisu, zhutnění vrstvy v předepsané tloušťce  - zřízení vrstvy bez rozlišení šířky, pokládání vrstvy po etapách, včetně pracovních spar a spojů  - úpravu napojení, ukončení podél obrubníků, dilatačních zařízení, odvodňovacích proužků, odvodňovačů, vpustí, šachet a pod.  - nezahrnuje postřiky, nátěry  - nezahrnuje těsnění podél obrubníků, dilatačních zařízení, odvodňovacích proužků, odvodňovačů, vpustí, šachet a pod.</t>
  </si>
  <si>
    <t>582611</t>
  </si>
  <si>
    <t>KRYTY Z BETON DLAŽDIC SE ZÁMKEM ŠEDÝCH TL 60MM DO LOŽE Z KAM</t>
  </si>
  <si>
    <t>76</t>
  </si>
  <si>
    <t>Poznámka k položce:_x000D_
- dodání dlažebního materiálu v požadované kvalitě, dodání materiálu pro předepsané  lože v tloušťce předepsané dokumentací a pro předepsanou výplň spar  - očištění podkladu  - uložení dlažby dle předepsaného technologického předpisu včetně předepsané podkladní vrstvy a předepsané výplně spar  - zřízení vrstvy bez rozlišení šířky, pokládání vrstvy po etapách   - úpravu napojení, ukončení podél obrubníků, dilatačních zařízení, odvodňovacích proužků, odvodňovačů, vpustí, šachet a pod., nestanoví-li zadávací dokumentace jinak  - nezahrnuje postřiky, nátěry  - nezahrnuje těsnění podél obrubníků, dilatačních zařízení, odvodňovacích proužků, odvodňovačů, vpustí, šachet a pod.</t>
  </si>
  <si>
    <t>39</t>
  </si>
  <si>
    <t>582612</t>
  </si>
  <si>
    <t>KRYTY Z BETON DLAŽDIC SE ZÁMKEM ŠEDÝCH TL 80MM DO LOŽE Z KAM</t>
  </si>
  <si>
    <t>78</t>
  </si>
  <si>
    <t>Poznámka k položce:_x000D_
přejezdy přes ul. Mohelnicka, ul.Sychrovská (varovní pás, sigmální pás, vodící linie)  bezdrážková dlažba_x000D_
- dodání dlažebního materiálu v požadované kvalitě, dodání materiálu pro předepsané  lože v tloušťce předepsané dokumentací a pro předepsanou výplň spar  - očištění podkladu  - uložení dlažby dle předepsaného technologického předpisu včetně předepsané podkladní vrstvy a předepsané výplně spar  - zřízení vrstvy bez rozlišení šířky, pokládání vrstvy po etapách   - úpravu napojení, ukončení podél obrubníků, dilatačních zařízení, odvodňovacích proužků, odvodňovačů, vpustí, šachet a pod., nestanoví-li zadávací dokumentace jinak  - nezahrnuje postřiky, nátěry  - nezahrnuje těsnění podél obrubníků, dilatačních zařízení, odvodňovacích proužků, odvodňovačů, vpustí, šachet a pod.</t>
  </si>
  <si>
    <t>58261A</t>
  </si>
  <si>
    <t>KRYTY Z BETON DLAŽDIC SE ZÁMKEM BAREV RELIÉF TL 60MM DO LOŽE Z KAM</t>
  </si>
  <si>
    <t>80</t>
  </si>
  <si>
    <t>Poznámka k položce:_x000D_
dlažba před přejezdy přes ul. Mohelnicka, ul.Sychrovská_x000D_
- dodání dlažebního materiálu v požadované kvalitě, dodání materiálu pro předepsané  lože v tloušťce předepsané dokumentací a pro předepsanou výplň spar  - očištění podkladu  - uložení dlažby dle předepsaného technologického předpisu včetně předepsané podkladní vrstvy a předepsané výplně spar  - zřízení vrstvy bez rozlišení šířky, pokládání vrstvy po etapách   - úpravu napojení, ukončení podél obrubníků, dilatačních zařízení, odvodňovacích proužků, odvodňovačů, vpustí, šachet a pod., nestanoví-li zadávací dokumentace jinak  - nezahrnuje postřiky, nátěry  - nezahrnuje těsnění podél obrubníků, dilatačních zařízení, odvodňovacích proužků, odvodňovačů, vpustí, šachet a pod.</t>
  </si>
  <si>
    <t>Přidružená stavební výroba</t>
  </si>
  <si>
    <t>41</t>
  </si>
  <si>
    <t>740000</t>
  </si>
  <si>
    <t>PŘESUN STOŽÁRU VO</t>
  </si>
  <si>
    <t>82</t>
  </si>
  <si>
    <t>Poznámka k položce:_x000D_
přesun stožáru veřejného osvětlení na ulici Sychrovská._x000D_
Položka obsahuje veškeré práce spojené s přesunem stožáru VO o cca 3 m, zejména:  - Přesun stožáru do nové polohy  - Vybourání stáv. základu vč. odvozu na skládku a skládkovného  - Nový základ sloupu VO  - Úprava kabelového vedení, vč. naspojkování  - Veškeré zemní práce vč. uvedení terénu do původního stavu</t>
  </si>
  <si>
    <t>Potrubí</t>
  </si>
  <si>
    <t>87433</t>
  </si>
  <si>
    <t>POTRUBÍ Z TRUB PLASTOVÝCH ODPADNÍCH DN DO 150MM</t>
  </si>
  <si>
    <t>84</t>
  </si>
  <si>
    <t>Poznámka k položce:_x000D_
Přípojka línového žlabu včetně obsypů, DN 150 plast,   přejezdy přes ul. Mohelnicka, ul.Sychrovská, napojení ul. Dobšinská  ul. Hrušovická - výmena stávajícího žlabu za nový - část přípojky   SO-01.2-část 2 - 16.5 m  SO01.2- část 5 - 2 m_x000D_
položky pro zhotovení potrubí platí bez ohledu na sklon  zahrnuje:  - výrobní dokumentaci (včetně technologického předpisu)  - dodání veškerého trubního a pomocného materiálu  (trouby,  trubky,  tvarovky,  spojovací a těsnící  materiál a pod.), podpěrných, závěsných a upevňovacích prvků, včetně potřebných úprav  - úprava a příprava podkladu a podpěr, očištění a ošetření podkladu a podpěr  - zřízení plně funkčního potrubí, kompletní soustavy, podle příslušného technologického předpisu  - zřízení potrubí i jednotlivých částí po etapách, včetně pracovních spar a spojů, pracovního zaslepení konců a pod.  - úprava prostupů, průchodů  šachtami a komorami, okolí podpěr a vyústění, zaústění, napojení, vyvedení a upevnění odpad. výustí  - ochrana potrubí nátěrem (vč. úpravy povrchu), případně izolací, nejsou-li tyto práce předmětem jiné položky  - úprava, očištění a ošetření prostoru kolem potrubí  - položky platí pro práce prováděné v prostoru zapaženém i nezapaženém a i v kolektorech, chráničkách  - položky zahrnují i práce spojené s nutnými obtoky, převáděním a čerpáním vody  nezahrnuje zkoušky vodotěsnosti a televizní prohlídku</t>
  </si>
  <si>
    <t>43</t>
  </si>
  <si>
    <t>89921</t>
  </si>
  <si>
    <t>VÝŠKOVÁ ÚPRAVA POKLOPŮ</t>
  </si>
  <si>
    <t>KUS</t>
  </si>
  <si>
    <t>86</t>
  </si>
  <si>
    <t xml:space="preserve">Poznámka k položce:_x000D_
Výšková úprava 3 šachet ul. Dobšinská + kanalizační poklopy dle požadavku investora, ulice Sychrovská - výšková úprava šachty kanalizace_x000D_
položka zahrnuje:  -všechny nutné práce a materiály pro zvýšení nebo snížení zařízení (včetně nutné úpravy stávajícího povrchu vozovky nebo chodníku)_x000D_
</t>
  </si>
  <si>
    <t>899632</t>
  </si>
  <si>
    <t>ZKOUŠKA VODOTĚSNOSTI POTRUBÍ DN DO 150MM</t>
  </si>
  <si>
    <t>88</t>
  </si>
  <si>
    <t>Poznámka k položce:_x000D_
- přísun, montáž, demontáž, odsun zkoušecího čerpadla, napuštění tlakovou vodou, dodání vody pro tlakovou zkoušku, montáž a demontáž dílců pro zabezpečení konce zkoušeného úseku potrubí, montáž a demontáž koncových tvarovek, montáž zaslepovací příruby, zaslepení odboček pro armatury a pro odbočující řady.</t>
  </si>
  <si>
    <t>45</t>
  </si>
  <si>
    <t>89980</t>
  </si>
  <si>
    <t>TELEVIZNÍ PROHLÍDKA POTRUBÍ</t>
  </si>
  <si>
    <t>90</t>
  </si>
  <si>
    <t>Poznámka k položce:_x000D_
položka zahrnuje prohlídku potrubí televizní kamerou, záznam prohlídky na nosičích DVD a vyhotovení závěrečného písemného protokolu</t>
  </si>
  <si>
    <t>Ostatní konstrukce a práce</t>
  </si>
  <si>
    <t>914121</t>
  </si>
  <si>
    <t>DOPRAVNÍ ZNAČKY ZÁKLADNÍ VELIKOSTI OCELOVÉ FÓLIE TŘ 1 - DODÁVKA A MONTÁŽ</t>
  </si>
  <si>
    <t>92</t>
  </si>
  <si>
    <t>Poznámka k položce:_x000D_
SO-01.2 část 2, A7b - 3ks, C9a -2ks,C9a -2ks, SO-01.2 část 3 - C9a -1ks,C9a -1ks, SO-01.2 část 5- C9a -2ks,C9a -2ks,SO-01.2 část 6- C9a -1ks,C9a -1ks,_x000D_
položka zahrnuje:  - dodávku a montáž značek v požadovaném provedení</t>
  </si>
  <si>
    <t>47</t>
  </si>
  <si>
    <t>915111</t>
  </si>
  <si>
    <t>VODOROVNÉ DOPRAVNÍ ZNAČENÍ BARVOU HLADKÉ - DODÁVKA A POKLÁDKA</t>
  </si>
  <si>
    <t>94</t>
  </si>
  <si>
    <t>Poznámka k položce:_x000D_
SO-01-část 2 - V8c - 19 m2_x000D_
položka zahrnuje:  - dodání a pokládku nátěrového materiálu (měří se pouze natíraná plocha)  - předznačení a reflexní úpravu</t>
  </si>
  <si>
    <t>916A1</t>
  </si>
  <si>
    <t>PARKOVACÍ SLOUPKY A ZÁBRANY KOVOVÉ</t>
  </si>
  <si>
    <t>96</t>
  </si>
  <si>
    <t>Poznámka k položce:_x000D_
včetně betonového základu a montáže,  zábrana proti vjezdu do parku, SO-01 část 2 - odnimatelný sloupek  - 1ks,SO-01 část 3 - odnimatelný sloupek  - 1ks , SO-01 část 5 - odnimatelný sloupek  - 2ks , SO-01 část 7 - odnimatelný sloupek  - 1ks_x000D_
položka zahrnuje dodání zařízení v předepsaném provedení včetně jeho osazení</t>
  </si>
  <si>
    <t>49</t>
  </si>
  <si>
    <t>917223</t>
  </si>
  <si>
    <t>SILNIČNÍ A CHODNÍKOVÉ OBRUBY Z BETONOVÝCH OBRUBNÍKŮ ŠÍŘ 100MM</t>
  </si>
  <si>
    <t>98</t>
  </si>
  <si>
    <t>Poznámka k položce:_x000D_
Betonové obruby 250/100/1000 C35/45 XF4, do betonového lože C20/25n XF3.   SO-01.2-část 2 - 1228 m  SO-01.2-část 3 - 568 m  SO-01.2-část 4 - 180 m  SO-01.2-část 5 - 641m  SO-01.2-část 7 - 124 m  SO-01.2 část 8 - 576 m_x000D_
Položka zahrnuje:  dodání a pokládku betonových obrubníků o rozměrech předepsaných zadávací dokumentací  betonové lože i boční betonovou opěrku.</t>
  </si>
  <si>
    <t>917224</t>
  </si>
  <si>
    <t>SILNIČNÍ A CHODNÍKOVÉ OBRUBY Z BETONOVÝCH OBRUBNÍKŮ ŠÍŘ 150MM</t>
  </si>
  <si>
    <t>100</t>
  </si>
  <si>
    <t>Poznámka k položce:_x000D_
Betonové obruby 250/150/1000 C35/45 XF4, do betonového lože C20/25n XF3._x000D_
Položka zahrnuje:  dodání a pokládku betonových obrubníků o rozměrech předepsaných zadávací dokumentací  betonové lože i boční betonovou opěrku.</t>
  </si>
  <si>
    <t>51</t>
  </si>
  <si>
    <t>102</t>
  </si>
  <si>
    <t>Poznámka k položce:_x000D_
Betonové obruby C35/45 XF4, do betonového lože C20/25n XF3.  snížený bet. obrubník 150/150/1000 - 33m_x000D_
Položka zahrnuje:  dodání a pokládku betonových obrubníků o rozměrech předepsaných zadávací dokumentací  betonové lože i boční betonovou opěrku.</t>
  </si>
  <si>
    <t>52</t>
  </si>
  <si>
    <t>931326</t>
  </si>
  <si>
    <t>TĚSNĚNÍ DILATAČ SPAR ASF ZÁLIVKOU MODIFIK PRŮŘ DO 800MM2</t>
  </si>
  <si>
    <t>104</t>
  </si>
  <si>
    <t>Poznámka k položce:_x000D_
Zálivka za horka tl. 12 mm  SO-01-část 2 - 72.1m  SO-01-část 3 - 16m  SO-01-část 4 - 19m  SO-01-část 5 - 47.6m  SO-01-část 7 - 7.3m_x000D_
položka zahrnuje dodávku a osazení předepsaného materiálu, očištění ploch spáry před úpravou, očištění okolí spáry po úpravě  nezahrnuje těsnící profil</t>
  </si>
  <si>
    <t>53</t>
  </si>
  <si>
    <t>935212</t>
  </si>
  <si>
    <t>PŘÍKOPOVÉ ŽLABY Z BETON TVÁRNIC ŠÍŘ DO 600MM DO BETONU TL 100MM</t>
  </si>
  <si>
    <t>106</t>
  </si>
  <si>
    <t>Poznámka k položce:_x000D_
Betonový žlab do betonového lože C20/25n XF3, oprva na ulici Sychrovská před a za přejezdem, rozměry žlabu dle stávajícího žlabu ._x000D_
položka zahrnuje:  - dodávku a uložení příkopových tvárnic předepsaného rozměru a kvality  - dodání a rozprostření lože z předepsaného materiálu v předepsané kvalitěa v předepsané tloušťce  - veškerou manipulaci s materiálem, vnitrostaveništní i mimostaveništní dopravu  - ukončení, patky, spárování  - měří se v metrech běžných délky osy žlabu</t>
  </si>
  <si>
    <t>93544</t>
  </si>
  <si>
    <t>ŽLABY Z DÍLCŮ Z POLYMERBET SVĚTLÉ ŠÍŘKY DO 250MM VČET MŘÍŽÍ</t>
  </si>
  <si>
    <t>108</t>
  </si>
  <si>
    <t>Poznámka k položce:_x000D_
Líniový žlab komplet včetně vpusti   (VxŠxD) 530(320)x200x1000, z polymerického betonu,  Třída zatížení D400   přejezdy přes ul. Mohelnicka, ul.Sychrovská, napojení ul. Dobšinská  ul. Hrušovická - výmena stávajícího žlabu za nový   SO-01.2-část 2 - 12.6m  SO-01.2- část 5 - 5.50m_x000D_
položka zahrnuje:  -dodávku a uložení dílců žlabu z předepsaného materiálu předepsaných rozměrů včetně mříže  - spárování, úpravy vtoku a výtoku  - nezahrnuje nutné zemní práce, předepsané lože, obetonování  - měří se v metrech běžných délky osy žlabu, odečítají se čistící kusy a vpustě</t>
  </si>
  <si>
    <t>SO 02.2 - Sdílený živičný / dlážděný chodník pro pěší a cyklisty šíře 3,5 m - KÚ Praha 19</t>
  </si>
  <si>
    <t>Poznámka k položce:_x000D_
Odhumusování - uložení na mezideponii tl. 0,3 m_x000D_
položka zahrnuje sejmutí ornice bez ohledu na tloušťku vrstvy a její vodorovnou dopravu  nezahrnuje uložení na trvalou skládku</t>
  </si>
  <si>
    <t>Poznámka k položce:_x000D_
Zemina na ohumusování._x000D_
položka zahrnuje:  - vodorovná a svislá doprava, přemístění, přeložení, manipulace s výkopkem  - kompletní provedení vykopávky nezapažené i zapažené  - ošetření výkopiště po celou dobu práce v něm vč. klimatických opatření  - ztížení vykopávek v blízkosti podzemního vedení, konstrukcí a objektů vč. jejich dočasného zajištění  - ztížení pod vodou, v okolí výbušnin, ve stísněných prostorech a pod.  - příplatek za lepivost  - těžení po vrstvách, pásech a po jiných nutných částech (figurách)  - čerpání vody vč. čerpacích jímek, potrubí a pohotovostní čerpací soupravy (viz ustanovení k pol. 1151,2)  - potřebné snížení hladiny podzemní vody  - těžení a rozpojování jednotlivých balvanů  - vytahování a nošení výkopku  - ruční vykopávky, odstranění kořenů a napadávek  - pažení, vzepření a rozepření vč. přepažování (vyjma štětových stěn)  - úpravu, ochranu a očištění dna, základové spáry, stěn a svahů  - udržování výkopiště a jeho ochrana proti vodě  - odvedení nebo obvedení vody v okolí výkopiště a ve výkopišti  - třídění výkopku  - veškeré pomocné konstrukce umožňující provedení vykopávky (příjezdy, sjezdy, nájezdy, lešení, podpěr. konstr., přemostění, zpevněné plochy, zakrytí a pod.)  položka nezahrnuje:  - práce spojené s otvírkou zemníku</t>
  </si>
  <si>
    <t>Poznámka k položce:_x000D_
Dosypávka krajnice nezamrzným materiálem a zhutněno, minimálně podmíněčně vhodný materiál dle ČSN 73 6133._x000D_
položka zahrnuje:  - kompletní provedení zemní konstrukce vč. výběru vhodného materiálu  - úprava  ukládaného  materiálu  vlhčením,  tříděním,  promícháním  nebo  vysoušením,  příp. jiné úpravy za účelem zlepšení jeho  mech. vlastností  - hutnění i různé míry hutnění   - ošetření úložiště po celou dobu práce v něm vč. klimatických opatření  - ztížení v okolí vedení, konstrukcí a objektů a jejich dočasné zajištění  - ztížení provádění vč. hutnění ve ztížených podmínkách a stísněných prostorech  - ztížené ukládání sypaniny pod vodu  - ukládání po vrstvách a po jiných nutných částech (figurách) vč. dosypávek  - spouštění a nošení materiálu  - výměna částí zemní konstrukce znehodnocené klimatickými vlivy  - ruční hutnění  - svahování, hutnění a uzavírání povrchů svahů  - udržování úložiště a jeho ochrana proti vodě  - odvedení nebo obvedení vody v okolí úložiště a v úložišti  - veškeré  pomocné konstrukce umožňující provedení  zemní konstrukce  (příjezdy,  sjezdy,  nájezdy, lešení, podpěrné konstrukce, přemostění, zpevněné plochy, zakrytí a pod.)</t>
  </si>
  <si>
    <t>Poznámka k položce:_x000D_
Rozprostření ornice podél chodníku_x000D_
položka zahrnuje:  nutné přemístění ornice z dočasných skládek vzdálených do 50m  rozprostření ornice v předepsané tloušťce v rovině a ve svahu do 1:5</t>
  </si>
  <si>
    <t>Poznámka k položce:_x000D_
Ohumusované části budou osety travním semenem, výsev je 25 g na 1m2._x000D_
Zahrnuje dodání předepsané travní směsi, její výsev na ornici, zalévání, první pokosení, to vše bez ohledu na sklon terénu</t>
  </si>
  <si>
    <t>Poznámka k položce:_x000D_
Úprava materialu v aktivní zóně na požadované parametry dle ČSN 73 6133 ( na místě přidaním pojiva a promýcháním).  Položka bude čerpána dle skutečnosti na základě průkazních zkoušek při realizaci stavby._x000D_
položka zahrnuje zafrézování předepsaného množství hydraulického pojiva do podloží do hloubky do 0,5m, zhutnění  druh hydraulického pojiva stanoví zadávací dokumentace</t>
  </si>
  <si>
    <t>Poznámka k položce:_x000D_
Betonové obruby 250/100/1000 C35/45 XF4, do betonového lože C20/25n XF3. Délka vpravo 292.8m+ vlevo 296.2m._x000D_
Položka zahrnuje:  dodání a pokládku betonových obrubníků o rozměrech předepsaných zadávací dokumentací  betonové lože i boční betonovou opěrku.</t>
  </si>
  <si>
    <t>Poznámka k položce:_x000D_
Zálivka za horka tl. 12 mm._x000D_
položka zahrnuje dodávku a osazení předepsaného materiálu, očištění ploch spáry před úpravou, očištění okolí spáry po úpravě  nezahrnuje těsnící profil</t>
  </si>
  <si>
    <t>SO 021 - Parkoviště</t>
  </si>
  <si>
    <t>015 - Poplatky za likvidaci odpadů</t>
  </si>
  <si>
    <t>015</t>
  </si>
  <si>
    <t>Poplatky za likvidaci odpadů</t>
  </si>
  <si>
    <t>Poznámka k položce:_x000D_
1. Položka obsahuje:  – veškeré poplatky provozovateli skládky, recyklační linky nebo jiného zařízení na zpracování nebo likvidaci odpadů související s převzetím, uložením, zpracováním nebo likvidací odpadu 2. Položka neobsahuje:  – náklady spojené s dopravou odpadu z místa stavby na místo převzetí provozovatelem skládky, recyklační linky nebo jiného zařízení na zpracování nebo likvidaci odpadů 3. Způsob měření: Tunou se rozumí hmotnost odpadu vytříděného v souladu se zákonem č. 185/2001 Sb., o nakládání s odpady, v platném znění.</t>
  </si>
  <si>
    <t>Poznámka k položce:_x000D_
Bourané zídky parkoviště._x000D_
1. Položka obsahuje:  – veškeré poplatky provozovateli skládky, recyklační linky nebo jiného zařízení na zpracování nebo likvidaci odpadů související s převzetím, uložením, zpracováním nebo likvidací odpadu 2. Položka neobsahuje:  – náklady spojené s dopravou odpadu z místa stavby na místo převzetí provozovatelem skládky, recyklační linky nebo jiného zařízení na zpracování nebo likvidaci odpadů 3. Způsob měření: Tunou se rozumí hmotnost odpadu vytříděného v souladu se zákonem č. 185/2001 Sb., o nakládání s odpady, v platném znění.</t>
  </si>
  <si>
    <t>113186</t>
  </si>
  <si>
    <t>ODSTRANĚNÍ KRYTU ZPEVNĚNÝCH PLOCH Z DLAŽDIC, ODVOZ DO 12KM</t>
  </si>
  <si>
    <t>Poznámka k položce:_x000D_
Demolice stávajícího chodníku na ul. Toužimská (silniční betonové obrubyvč. obetonování. , betonová přídlažba vč. obetonování, zámková dlažba, parkový obrubník) odvoz na skládku_x000D_
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</si>
  <si>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Poznámka k položce:_x000D_
odstranění nestmelených vrstev chodníku_x000D_
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</si>
  <si>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Poznámka k položce:_x000D_
Odhumusování - uložení na mezideponii tl. 0,3 m_x000D_
položka zahrnuje sejmutí ornice bez ohledu na tloušťku vrstvy a její vodorovnou dopravu nezahrnuje uložení na trvalou skládku</t>
  </si>
  <si>
    <t>SEJMUTÍ ORNICE NEBO LESNÍ PŮDY-DOPRAVA</t>
  </si>
  <si>
    <t>M3km</t>
  </si>
  <si>
    <t>Poznámka k položce:_x000D_
Část zemina použita vrámci objektu na dosyp do výšky pláně před zlepšením. Ostatní zemina použita v jiném stavebním objektu. Dočasně uložena na mezideponii._x000D_
položka zahrnuje: - vodorovná a svislá doprava, přemístění, přeložení, manipulace s výkopkem - kompletní provedení vykopávky nezapažené i zapažené - ošetření výkopiště po celou dobu práce v něm vč. klimatických opatření - ztížení vykopávek v blízkosti podzemního vedení, konstrukcí a objektů vč. jejich dočasného zajištění - ztížení pod vodou, v okolí výbušnin, ve stísněných prostorech a pod. - příplatek za lepivost - těžení po vrstvách, pásech a po jiných nutných částech (figurách) - čerpání vody vč. čerpacích jímek, potrubí a pohotovostní čerpací soupravy (viz ustanovení k pol. 1151,2) - potřebné snížení hladiny podzemní vody - těžení a rozpojování jednotlivých balvanů - vytahování a nošení výkopku - svahování a přesvah. svahů do konečného tvaru, výměna hornin v podloží a v pláni znehodnocené klimatickými vlivy - ruční vykopávky, odstranění kořenů a napadávek - pažení, vzepření a rozepření vč. přepažování (vyjma štětových stěn) - úpravu, ochranu a očištění dna, základové spáry, stěn a svahů - zhutnění podloží, případně i svahů vč. svahování - zřízení stupňů v podloží a lavic na svazích, není-li pro tyto práce zřízena samostatná položka - udržování výkopiště a jeho ochrana proti vodě - odvedení nebo obvedení vody v okolí výkopiště a ve výkopišti - třídění výkopku - veškeré pomocné konstrukce umožňující provedení vykopávky (příjezdy, sjezdy, nájezdy, lešení, podpěr. konstr., přemostění, zpevněné plochy, zakrytí a pod.) - nezahrnuje uložení zeminy (na skládku, do násypu) ani poplatky za skládku, vykazují se v položce č.0141**</t>
  </si>
  <si>
    <t>Poznámka k položce:_x000D_
Zemina na ohumusování._x000D_
položka zahrnuje: - vodorovná a svislá doprava, přemístění, přeložení, manipulace s výkopkem - kompletní provedení vykopávky nezapažené i zapažené - ošetření výkopiště po celou dobu práce v něm vč. klimatických opatření - ztížení vykopávek v blízkosti podzemního vedení, konstrukcí a objektů vč. jejich dočasného zajištění - ztížení pod vodou, v okolí výbušnin, ve stísněných prostorech a pod. - příplatek za lepivost - těžení po vrstvách, pásech a po jiných nutných částech (figurách) - čerpání vody vč. čerpacích jímek, potrubí a pohotovostní čerpací soupravy (viz ustanovení k pol. 1151,2) - potřebné snížení hladiny podzemní vody - těžení a rozpojování jednotlivých balvanů - vytahování a nošení výkopku - ruční vykopávky, odstranění kořenů a napadávek - pažení, vzepření a rozepření vč. přepažování (vyjma štětových stěn) - úpravu, ochranu a očištění dna, základové spáry, stěn a svahů - udržování výkopiště a jeho ochrana proti vodě - odvedení nebo obvedení vody v okolí výkopiště a ve výkopišti - třídění výkopku - veškeré pomocné konstrukce umožňující provedení vykopávky (příjezdy, sjezdy, nájezdy, lešení, podpěr. konstr., přemostění, zpevněné plochy, zakrytí a pod.) položka nezahrnuje: - práce spojené s otvírkou zemníku</t>
  </si>
  <si>
    <t>Poznámka k položce:_x000D_
Vykopávky ze zemníku.   Dosypávka krajnice z vhodné zeminy/ minimálně podmíněčně vhodné zemniny hutněno na 100% PS.   Zemina ze stávající deponie na pozemku p.č. 539/2 KÚ Letňany (vedle ul. Toužimská)  nebo převoz přebytku zeminy z jiného SO. Předpokládá se že zemina na mezideponii je vhodná / podmínečně vhodná._x000D_
položka zahrnuje: - vodorovná a svislá doprava, přemístění, přeložení, manipulace s výkopkem - kompletní provedení vykopávky nezapažené i zapažené - ošetření výkopiště po celou dobu práce v něm vč. klimatických opatření - ztížení vykopávek v blízkosti podzemního vedení, konstrukcí a objektů vč. jejich dočasného zajištění - ztížení pod vodou, v okolí výbušnin, ve stísněných prostorech a pod. - příplatek za lepivost - těžení po vrstvách, pásech a po jiných nutných částech (figurách) - čerpání vody vč. čerpacích jímek, potrubí a pohotovostní čerpací soupravy (viz ustanovení k pol. 1151,2) - potřebné snížení hladiny podzemní vody - těžení a rozpojování jednotlivých balvanů - vytahování a nošení výkopku - ruční vykopávky, odstranění kořenů a napadávek - pažení, vzepření a rozepření vč. přepažování (vyjma štětových stěn) - úpravu, ochranu a očištění dna, základové spáry, stěn a svahů - udržování výkopiště a jeho ochrana proti vodě - odvedení nebo obvedení vody v okolí výkopiště a ve výkopišti - třídění výkopku - veškeré pomocné konstrukce umožňující provedení vykopávky (příjezdy, sjezdy, nájezdy, lešení, podpěr. konstr., přemostění, zpevněné plochy, zakrytí a pod.) položka nezahrnuje: - práce spojené s otvírkou zemníku</t>
  </si>
  <si>
    <t>Poznámka k položce:_x000D_
Dosypávka krajnice z vhodné zeminy._x000D_
položka zahrnuje: - kompletní provedení zemní konstrukce vč. výběru vhodného materiálu - úprava  ukládaného  materiálu  vlhčením,  tříděním,  promícháním  nebo  vysoušením,  příp. jiné úpravy za účelem zlepšení jeho  mech. vlastností - hutnění i různé míry hutnění 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ruční hutnění - svahování, hutnění a uzavírání povrchů svahů - udržování úložiště a jeho ochrana proti vodě - odvedení nebo obvedení vody v okolí úložiště a v úložišti - veškeré  pomocné konstrukce umožňující provedení  zemní konstrukce  (příjezdy,  sjezdy,  nájezdy, lešení, podpěrné konstrukce, přemostění, zpevněné plochy, zakrytí a pod.)</t>
  </si>
  <si>
    <t>17481</t>
  </si>
  <si>
    <t>ZÁSYP JAM A RÝH Z NAKUPOVANÝCH MATERIÁLŮ</t>
  </si>
  <si>
    <t>Poznámka k položce:_x000D_
Kamenivo fr. 8/16  filtrační vrstva průlehu tl. 0.15m_x000D_
položka zahrnuje: - kompletní provedení zemní konstrukce včetně nákupu a dopravy materiálu dle zadávací dokumentace - úprava  ukládaného  materiálu  vlhčením,  tříděním,  promícháním  nebo  vysoušením,  příp. jiné úpravy za účelem zlepšení jeho  mech. vlastností - hutnění i různé míry hutnění 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udržování úložiště a jeho ochrana proti vodě - odvedení nebo obvedení vody v okolí úložiště a v úložišti - veškeré  pomocné konstrukce umožňující provedení  zemní konstrukce  (příjezdy,  sjezdy,  nájezdy, lešení, podpěrné konstrukce, přemostění, zpevněné plochy, zakrytí a pod.)</t>
  </si>
  <si>
    <t>Poznámka k položce:_x000D_
Kamenivo fr. 32/63 výplňová vrstva retenčního průlehu tl. min. 1.2m_x000D_
položka zahrnuje: - kompletní provedení zemní konstrukce včetně nákupu a dopravy materiálu dle zadávací dokumentace - úprava  ukládaného  materiálu  vlhčením,  tříděním,  promícháním  nebo  vysoušením,  příp. jiné úpravy za účelem zlepšení jeho  mech. vlastností - hutnění i různé míry hutnění 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udržování úložiště a jeho ochrana proti vodě - odvedení nebo obvedení vody v okolí úložiště a v úložišti - veškeré  pomocné konstrukce umožňující provedení  zemní konstrukce  (příjezdy,  sjezdy,  nájezdy, lešení, podpěrné konstrukce, přemostění, zpevněné plochy, zakrytí a pod.)</t>
  </si>
  <si>
    <t>Poznámka k položce:_x000D_
Rozprostření ornice podél SILNICE, chodníku a parkoviště._x000D_
položka zahrnuje: nutné přemístění ornice z dočasných skládek vzdálených do 50m rozprostření ornice v předepsané tloušťce v rovině a ve svahu do 1:5</t>
  </si>
  <si>
    <t>Poznámka k položce:_x000D_
4x s ošetřením po výsadbě. Počítá se s povýsevovou zálivkou na plochách zatravněných ručně 1x po 5 l/m2._x000D_
Zahrnuje pokosení se shrabáním, naložení shrabků na dopravní prostředek, s odvozem a se složením, to vše bez ohledu na sklon terénu zahrnuje nutné zalití a hnojení</t>
  </si>
  <si>
    <t>Poznámka k položce:_x000D_
Retenční průleh - separační geotextilie s filtrační funkcí dle TP 97 počítáno s přesahem 20%_x000D_
Položka zahrnuje: - dodávku předepsané geotextilie - úpravu, očištění a ochranu podkladu - přichycení k podkladu, případně zatížení - úpravy spojů a zajištění okrajů - úpravy pro odvodnění - nutné přesahy - mimostaveništní a vnitrostaveništní dopravu</t>
  </si>
  <si>
    <t>Poznámka k položce:_x000D_
Úprava materialu v aktivní zóně na požadované parametry dle ČSN 73 6133 ( na místě přidaním pojiva a promícháním). Položka bude čerpána dle skutečnosti na základě průkazních zkoušek při realizaci stavby._x000D_
položka zahrnuje zafrézování předepsaného množství hydraulického pojiva do podloží do hloubky do 0,5m, zhutnění druh hydraulického pojiva stanoví zadávací dokumentace</t>
  </si>
  <si>
    <t>ÚPRAVA PODLOŽÍ HYDRAULICKÝMI POJIVY HL DO 0,5M - PŘÍPLATEK ZA DALŠÍCH 0,5%</t>
  </si>
  <si>
    <t>Poznámka k položce:_x000D_
Položka zahrnuje navýšení předpokládaného zlepšení zeminy o 0,5%hydraulického pojiva. Předpokládá se navýšení o 1% (2 x 0,5%). Položka bude čerpána dle skutečnosti na základě průkazních zkoušek při realizaci stavby._x000D_
položka zahrnuje příplatek za 0,5% dalšího (i započatého) množství hydraulického pojiva přes 2% druh hydraulického pojiva stanoví zadávací dokumentace</t>
  </si>
  <si>
    <t>Poznámka k položce:_x000D_
Lože pod dlažbu C20/25 Konstrukce občasně pojiždeneho ostrůvku dle ČSN 73 61 31, tl. lože 50mm._x000D_
- dodání  čerstvého  betonu  (betonové  směsi)  požadované  kvality,  jeho  uložení  do požadovaného tvaru při jakékoliv hustotě výztuže, konzistenci čerstvého betonu a způsobu hutnění, ošetření a ochranu betonu, - zhotovení nepropustného, mrazuvzdorného betonu a betonu požadované trvanlivosti a vlastností, - užití potřebných přísad a technologií výroby betonu, - zřízení pracovních a dilatačních spar, včetně potřebných úprav, výplně, vložek, opracování, očištění a ošetření, - bednění  požadovaných  konstr. (i ztracené) s úpravou  dle požadované  kvality povrchu betonu, včetně odbedňovacích a odskružovacích prostředků, - podpěrné  konstr. (skruže) a lešení všech druhů pro bednění, uložení čerstvého betonu, výztuže a doplňkových konstr., vč. požadovaných otvorů, ochranných a bezpečnostních opatření a základů těchto konstrukcí a lešení, - vytvoření kotevních čel, kapes, nálitků, a sedel, - zřízení  všech  požadovaných  otvorů, kapes, výklenků, prostupů, dutin, drážek a pod., vč. ztížení práce a úprav  kolem nich, - úpravy pro osazení výztuže, doplňkových konstrukcí a vybavení, - úpravy povrchu pro položení požadované izolace, povlaků a nátěrů, případně vyspravení, - ztížení práce u kabelových a injektážních trubek a ostatních zařízení osazovaných do betonu, - konstrukce betonových kloubů, upevnění kotevních prvků a doplňkových konstrukcí, - nátěry zabraňující soudržnost betonu a bednění, - výplň, těsnění  a tmelení spar a spojů, - opatření  povrchů  betonu  izolací  proti zemní vlhkosti v částech, kde přijdou do styku se zeminou nebo kamenivem, - případné zřízení spojovací vrstvy u základů, - úpravy pro osazení zařízení ochrany konstrukce proti vlivu bludných proudů</t>
  </si>
  <si>
    <t>Poznámka k položce:_x000D_
"Konstrukce občasně pojiždeneho ostrůvku dle ČSN 73 61 31, SC C8/10 , tl. 120mm - 3.12m3  Konstrukce dle dodatku TP 170  - sjezd k parkovišti přes chodník SC C8/10 , tl. 120mm -2.82m3"_x000D_
- dodání směsi v požadované kvalitě - očištění podkladu - uložení směsi dle předepsaného technologického předpisu a zhutnění vrstvy v předepsané tloušťce - zřízení vrstvy bez rozlišení šířky, pokládání vrstvy po etapách, včetně pracovních spar a spojů - úpravu napojení, ukončení - úpravu dilatačních spar včetně předepsané výztuže - nezahrnuje postřiky, nátěry - nezahrnuje úpravu povrchu krytu</t>
  </si>
  <si>
    <t>Poznámka k položce:_x000D_
Drenážní žebro frakce 8/16 pro vrstvy SC na sjezdu dle TP 170_x000D_
- dodání kameniva předepsané kvality a zrnitosti - rozprostření a zhutnění vrstvy v předepsané tloušťce - zřízení vrstvy bez rozlišení šířky, pokládání vrstvy po etapách - nezahrnuje postřiky, nátěry</t>
  </si>
  <si>
    <t>Poznámka k položce:_x000D_
Konstrukce dle dodatku TP 170 D1-N-2-VI-PIII   Štěrkodrť ŠDA 0/32 GN, tl. 150mm_x000D_
- dodání kameniva předepsané kvality a zrnitosti - rozprostření a zhutnění vrstvy v předepsané tloušťce - zřízení vrstvy bez rozlišení šířky, pokládání vrstvy po etapách - nezahrnuje postřiky, nátěry</t>
  </si>
  <si>
    <t>Poznámka k položce:_x000D_
Konstrukce dle dodatku TP 170 D1-N-2-VI-PIII   Štěrkodrť ŠDB 0/32 GN, tl. 150mm_x000D_
- dodání kameniva předepsané kvality a zrnitosti - rozprostření a zhutnění vrstvy v předepsané tloušťce - zřízení vrstvy bez rozlišení šířky, pokládání vrstvy po etapách - nezahrnuje postřiky, nátěry</t>
  </si>
  <si>
    <t>56334</t>
  </si>
  <si>
    <t>VOZOVKOVÉ VRSTVY ZE ŠTĚRKODRTI TL. DO 200MM</t>
  </si>
  <si>
    <t>Poznámka k položce:_x000D_
Konstrukce občasně pojiždeneho ostrůvku dle ČSN 73 61 31, tŠtěrkodrť ŠDA 0/32 GN, tl. 200mm_x000D_
- dodání kameniva předepsané kvality a zrnitosti - rozprostření a zhutnění vrstvy v předepsané tloušťce - zřízení vrstvy bez rozlišení šířky, pokládání vrstvy po etapách - nezahrnuje postřiky, nátěry</t>
  </si>
  <si>
    <t>Poznámka k položce:_x000D_
Konstrukce dle dodatku TP 170 D1-N-2-VI-PIII   Štěrkodrť ŠDA 0/32 GN, tl. 250mm" chodník podél ul. Toužimská_x000D_
- dodání kameniva předepsané kvality a zrnitosti - rozprostření a zhutnění vrstvy v předepsané tloušťce - zřízení vrstvy bez rozlišení šířky, pokládání vrstvy po etapách - nezahrnuje postřiky, nátěry</t>
  </si>
  <si>
    <t>Poznámka k položce:_x000D_
Infiltrační postřik asfaltovou emulzí (s posypem kamenivem 2/4, 3,00 kg/m2), PI-C, 1kg/m2_x000D_
- dodání všech předepsaných materiálů pro postřiky v předepsaném množství - provedení dle předepsaného technologického předpisu - zřízení vrstvy bez rozlišení šířky, pokládání vrstvy po etapách - úpravu napojení, ukončení</t>
  </si>
  <si>
    <t>Poznámka k položce:_x000D_
- dodání všech předepsaných materiálů pro postřiky v předepsaném množství - provedení dle předepsaného technologického předpisu - zřízení vrstvy bez rozlišení šířky, pokládání vrstvy po etapách - úpravu napojení, ukončení</t>
  </si>
  <si>
    <t>Poznámka k položce:_x000D_
Konstrukce dle dodatku TP 170 D1-N-2-VI-PIII    Asfaltový beton pro obrusné vrstvy , ACO 11 50/70 , tl. 40mm_x000D_
- dodání směsi v požadované kvalitě - očištění podkladu - uložení směsi dle předepsaného technologického předpisu, zhutnění vrstvy v předepsané tloušťce - zřízení vrstvy bez rozlišení šířky, pokládání vrstvy po etapách, včetně pracovních spar a spojů - úpravu napojení, ukončení podél obrubníků, dilatačních zařízení, odvodňovacích proužků, odvodňovačů, vpustí, šachet a pod. - nezahrnuje postřiky, nátěry - nezahrnuje těsnění podél obrubníků, dilatačních zařízení, odvodňovacích proužků, odvodňovačů, vpustí, šachet a pod.</t>
  </si>
  <si>
    <t>Poznámka k položce:_x000D_
Konstrukce dle dodatku TP 170 D1-N-2-VI-PIII    Asfaltový beton pro podkladní vrstvy, ACP 16+ 50/70 , tl. 50mm_x000D_
- dodání směsi v požadované kvalitě - očištění podkladu - uložení směsi dle předepsaného technologického předpisu, zhutnění vrstvy v předepsané tloušťce - zřízení vrstvy bez rozlišení šířky, pokládání vrstvy po etapách, včetně pracovních spar a spojů - úpravu napojení, ukončení podél obrubníků, dilatačních zařízení, odvodňovacích proužků, odvodňovačů, vpustí, šachet a pod. - nezahrnuje postřiky, nátěry - nezahrnuje těsnění podél obrubníků, dilatačních zařízení, odvodňovacích proužků, odvodňovačů, vpustí, šachet a pod.</t>
  </si>
  <si>
    <t>58240</t>
  </si>
  <si>
    <t>DLÁŽDĚNÉ KRYTY Z KAMEN DESEK BEZ LOŽE</t>
  </si>
  <si>
    <t>Poznámka k položce:_x000D_
"ŽULOVÉ DLAŽEBNÍ KOSTKY  Konstrukce občasně pojiždeneho ostrůvku dle ČSN 73 61 31,  160/160/160  s výplní maltou M25 XF4"_x000D_
- dodání dlažebního materiálu v požadované kvalitě, dodání materiálu pro předepsanou výplň spar - očištění podkladu - uložení dlažby dle předepsaného technologického předpisu včetně předepsané výplně spar - zřízení vrstvy bez rozlišení šířky, pokládání vrstvy po etapách  - úpravu napojení, ukončení podél obrubníků, dilatačních zařízení, odvodňovacích proužků, odvodňovačů, vpustí, šachet a pod., nestanoví-li zadávací dokumentace jinak - nezahrnuje postřiky, nátěry - nezahrnuje těsnění podél obrubníků, dilatačních zařízení, odvodňovacích proužků, odvodňovačů, vpustí, šachet a pod.</t>
  </si>
  <si>
    <t>58252</t>
  </si>
  <si>
    <t>DLÁŽDĚNÉ KRYTY Z BETONOVÝCH DLAŽDIC DO LOŽE Z MC</t>
  </si>
  <si>
    <t>Poznámka k položce:_x000D_
Betonová přídlažba C35/45 XF4, do betonového lože C20/25n XF3. 250/80/500_x000D_
- dodání dlažebního materiálu v požadované kvalitě, dodání materiálu pro předepsané  lože v tloušťce předepsané dokumentací a pro předepsanou výplň spar - očištění podkladu - uložení dlažby dle předepsaného technologického předpisu včetně předepsané podkladní vrstvy a předepsané výplně spar - zřízení vrstvy bez rozlišení šířky, pokládání vrstvy po etapách  - úpravu napojení, ukončení podél obrubníků, dilatačních zařízení, odvodňovacích proužků, odvodňovačů, vpustí, šachet a pod., nestanoví-li zadávací dokumentace jinak - nezahrnuje postřiky, nátěry - nezahrnuje těsnění podél obrubníků, dilatačních zařízení, odvodňovacích proužků, odvodňovačů, vpustí, šachet a pod.</t>
  </si>
  <si>
    <t>Poznámka k položce:_x000D_
chodník podél ul. Toužimská_x000D_
- dodání dlažebního materiálu v požadované kvalitě, dodání materiálu pro předepsané  lože v tloušťce předepsané dokumentací a pro předepsanou výplň spar - očištění podkladu - uložení dlažby dle předepsaného technologického předpisu včetně předepsané podkladní vrstvy a předepsané výplně spar - zřízení vrstvy bez rozlišení šířky, pokládání vrstvy po etapách  - úpravu napojení, ukončení podél obrubníků, dilatačních zařízení, odvodňovacích proužků, odvodňovačů, vpustí, šachet a pod., nestanoví-li zadávací dokumentace jinak - nezahrnuje postřiky, nátěry - nezahrnuje těsnění podél obrubníků, dilatačních zařízení, odvodňovacích proužků, odvodňovačů, vpustí, šachet a pod.</t>
  </si>
  <si>
    <t>Poznámka k položce:_x000D_
sjezd k parkovišti přes chodník_x000D_
- dodání dlažebního materiálu v požadované kvalitě, dodání materiálu pro předepsané  lože v tloušťce předepsané dokumentací a pro předepsanou výplň spar - očištění podkladu - uložení dlažby dle předepsaného technologického předpisu včetně předepsané podkladní vrstvy a předepsané výplně spar - zřízení vrstvy bez rozlišení šířky, pokládání vrstvy po etapách  - úpravu napojení, ukončení podél obrubníků, dilatačních zařízení, odvodňovacích proužků, odvodňovačů, vpustí, šachet a pod., nestanoví-li zadávací dokumentace jinak - nezahrnuje postřiky, nátěry - nezahrnuje těsnění podél obrubníků, dilatačních zařízení, odvodňovacích proužků, odvodňovačů, vpustí, šachet a pod.</t>
  </si>
  <si>
    <t>Poznámka k položce:_x000D_
"chodník podél ul. Toužimská (varovní pás, sigmální pás, vodící linie) - 11.70m2  chodník propojující parkoviště a chodník SO-01 (varovní pás) - 1.80m2"_x000D_
- dodání dlažebního materiálu v požadované kvalitě, dodání materiálu pro předepsané  lože v tloušťce předepsané dokumentací a pro předepsanou výplň spar - očištění podkladu - uložení dlažby dle předepsaného technologického předpisu včetně předepsané podkladní vrstvy a předepsané výplně spar - zřízení vrstvy bez rozlišení šířky, pokládání vrstvy po etapách  - úpravu napojení, ukončení podél obrubníků, dilatačních zařízení, odvodňovacích proužků, odvodňovačů, vpustí, šachet a pod., nestanoví-li zadávací dokumentace jinak - nezahrnuje postřiky, nátěry - nezahrnuje těsnění podél obrubníků, dilatačních zařízení, odvodňovacích proužků, odvodňovačů, vpustí, šachet a pod.</t>
  </si>
  <si>
    <t>58261B</t>
  </si>
  <si>
    <t>KRYTY Z BETON DLAŽDIC SE ZÁMKEM BAREV RELIÉF TL 80MM DO LOŽE Z KAM</t>
  </si>
  <si>
    <t>87633R</t>
  </si>
  <si>
    <t>CHRÁNIČKY Z TRUB PLASTOVÝCH DN DO 150MM</t>
  </si>
  <si>
    <t>Poznámka k položce:_x000D_
Chránička půlená DN 110 Ochrana stávajícího kabelu dle vyjádření PREdistribuce, a.s vč. výkopů, obsypů, zásypů, hutnění, výstražné fólie, odvozu přebytečného materiáliu, poplatků za skládku, manipulace s kabelem, případné uložení stávajících kabelů do větší hloubky._x000D_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vč. výkopů, obsypů, zásypů, hutnění, výstražné fólie, odvozu přebytečného materiáliu, poplatků za skládku, manipulace s kabelem, případné uložení stávajících kabelů do větší hloubky. Položka nezahrnuje: - x</t>
  </si>
  <si>
    <t>Poznámka k položce:_x000D_
Chránička půlená DN 110 V místech vjezdů a přejezdů musí být kabely uloženy do obetonované chráničky DN 110 mm s krytím 1 m s přesahem na obě strany min. 50 cm do přilehlého přidruženého prostoru. Konce chrániček musí být zapěněny. Chráničky musí být geodeticky zaměřeny. Předpokládaná délka chráničky pro kabel VO je navržena 10,50 m vč. přesahů 0,50m na každou stranu.  Další podrobný popis požadavků zprávě sítě je součástí dokumentace v dokladové části.  vč. výkopů, obsypů, zásypů, hutnění, výstražné fólie, odvozu přebytečného materiáliu, poplatků za skládku, manipulace s kabelem, případné uložení stávajících kabelů do větší hloubky._x000D_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vč. výkopů, obsypů, zásypů, hutnění, výstražné fólie, odvozu přebytečného materiáliu, poplatků za skládku, manipulace s kabelem, případné uložení stávajících kabelů do větší hloubky. Položka nezahrnuje: - x</t>
  </si>
  <si>
    <t>87634R</t>
  </si>
  <si>
    <t>CHRÁNIČKY Z TRUB PLASTOVÝCH DN DO 200MM</t>
  </si>
  <si>
    <t>Poznámka k položce:_x000D_
Chráničky plná  DN 200 uložení nové chránčky dle vyjádření PREdistribuce, a.s.  vč. výkopů, obsypů, zásypů, hutnění, výstražné fólie, odvozu přebytečného materiáliu, poplatků za skládku, manipulace s kabelem, případné uložení stávajících kabelů do větší hloubky._x000D_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vč. výkopů, obsypů, zásypů, hutnění, výstražné fólie, odvozu přebytečného materiáliu, poplatků za skládku, manipulace s kabelem, případné uložení stávajících kabelů do větší hloubky. Položka nezahrnuje: - x</t>
  </si>
  <si>
    <t>Poznámka k položce:_x000D_
Chráničky plná  DN 160  uložení nové chránčky dle vyjádření PREdistribuce, a.s.  vč. výkopů, obsypů, zásypů, hutnění, výstražné fólie, odvozu přebytečného materiáliu, poplatků za skládku, manipulace s kabelem, případné uložení stávajících kabelů do větší hloubky._x000D_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Položka nezahrnuje: - x</t>
  </si>
  <si>
    <t>Poznámka k položce:_x000D_
Chráničky pŮLENÝ  DN 160  uložení nové chránčky dle vyjádření PREdistribuce, a.s.  vč. výkopů, obsypů, zásypů, hutnění, výstražné fólie, odvozu přebytečného materiáliu, poplatků za skládku, manipulace s kabelem, případné uložení stávajících kabelů do větší hloubky._x000D_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Položka nezahrnuje: - x</t>
  </si>
  <si>
    <t>914111</t>
  </si>
  <si>
    <t>DOPRAVNÍ ZNAČKY ZÁKLADNÍ VELIKOSTI OCELOVÉ NEREFLEXNÍ - DOD A MONTÁŽ</t>
  </si>
  <si>
    <t>Poznámka k položce:_x000D_
Montáž uložených zrcadel._x000D_
položka zahrnuje: - dodávku a montáž značek v požadovaném provedení</t>
  </si>
  <si>
    <t>Poznámka k položce:_x000D_
P6-1ks, IP6-1ks, B17-1ks, IP11a-1ks, IP10a - 1ks, IP12-1ks, C9a-1ks, C9b-1ks_x000D_
položka zahrnuje: - dodávku a montáž značek v požadovaném provedení</t>
  </si>
  <si>
    <t>914122</t>
  </si>
  <si>
    <t>DOPRAVNÍ ZNAČKY ZÁKLADNÍ VELIKOSTI OCELOVÉ FÓLIE TŘ 1 - MONTÁŽ S PŘEMÍSTĚNÍM</t>
  </si>
  <si>
    <t>Poznámka k položce:_x000D_
Přesun dvou zrcadel v místě navrhovaného vjezdu na parkoviště, Zpětné osazení mezi sjezd parkoviště a chodník SO-01.2_x000D_
položka zahrnuje: - dopravu demontované značky z dočasné skládky - osazení a montáž značky na místě určeném projektem - nutnou opravu poškozených částí nezahrnuje dodávku značky</t>
  </si>
  <si>
    <t>914123</t>
  </si>
  <si>
    <t>DOPRAVNÍ ZNAČKY ZÁKLADNÍ VELIKOSTI OCELOVÉ FÓLIE TŘ 1 - DEMONTÁŽ</t>
  </si>
  <si>
    <t>Poznámka k položce:_x000D_
Demontáž zrcadel a značení přechodu pro chodce - dočasné uložení a zpětné navrácení je součástí položky 914122._x000D_
Položka zahrnuje odstranění, demontáž a odklizení materiálu s odvozem na předepsané místo</t>
  </si>
  <si>
    <t>Poznámka k položce:_x000D_
vodorovné dopravní značení bílé - parkoviště  š. 0.125m + piktogram- 17.3m2  přechod přes ul. Toužimska - 17m2_x000D_
položka zahrnuje: - dodání a pokládku nátěrového materiálu (měří se pouze natíraná plocha) - předznačení a reflexní úpravu</t>
  </si>
  <si>
    <t>Poznámka k položce:_x000D_
vodorovné dopravní značení žluté - V12c š.0.25_x000D_
položka zahrnuje: - dodání a pokládku nátěrového materiálu (měří se pouze natíraná plocha) - předznačení a reflexní úpravu</t>
  </si>
  <si>
    <t>Poznámka k položce:_x000D_
položka zahrnuje dodání zařízení v předepsaném provedení včetně jeho osazení</t>
  </si>
  <si>
    <t>Poznámka k položce:_x000D_
Betonové obruby 250/100/1000 C35/45 XF4, do betonového lože C20/25n XF3._x000D_
Položka zahrnuje: dodání a pokládku betonových obrubníků o rozměrech předepsaných zadávací dokumentací betonové lože i boční betonovou opěrku.</t>
  </si>
  <si>
    <t>Poznámka k položce:_x000D_
Betonové obruby 250/150/1000 C35/45 XF4, do betonového lože C20/25n XF3._x000D_
Položka zahrnuje: dodání a pokládku betonových obrubníků o rozměrech předepsaných zadávací dokumentací betonové lože i boční betonovou opěrku.</t>
  </si>
  <si>
    <t>917224.1</t>
  </si>
  <si>
    <t>SILNIČNÍ A CHODNÍKOVÉ OBRUBY Z BETONOVÝCH OBRUBNÍKŮ ŠÍŘ 150MM, NÁJEZDOVÉ OBRUBY (VČ. PŘECHODOVÝCH)</t>
  </si>
  <si>
    <t>110</t>
  </si>
  <si>
    <t>Poznámka k položce:_x000D_
Betonové obruby C35/45 XF4, do betonového lože C20/25n XF3. snížený bet. obrubník 150/150/1000 - 49.5m prechodový bet. obrubník - 8m_x000D_
Položka zahrnuje: dodání a pokládku betonových obrubníků o rozměrech předepsaných zadávací dokumentací betonové lože i boční betonovou opěrku.</t>
  </si>
  <si>
    <t>112</t>
  </si>
  <si>
    <t>Poznámka k položce:_x000D_
Zálivka za horka tl. 12 mm spára na ul. Toužimská - betonová přídlažba, pracovní spara parkoviště_x000D_
položka zahrnuje dodávku a osazení předepsaného materiálu, očištění ploch spáry před úpravou, očištění okolí spáry po úpravě nezahrnuje těsnící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</si>
</sst>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4" fontId="20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2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167" fontId="18" fillId="0" borderId="22" xfId="0" applyNumberFormat="1" applyFont="1" applyBorder="1" applyAlignment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1" t="s">
        <v>0</v>
      </c>
      <c r="AZ1" s="11" t="s">
        <v>1</v>
      </c>
      <c r="BA1" s="11" t="s">
        <v>2</v>
      </c>
      <c r="BB1" s="11" t="s">
        <v>3</v>
      </c>
      <c r="BT1" s="11" t="s">
        <v>4</v>
      </c>
      <c r="BU1" s="11" t="s">
        <v>4</v>
      </c>
      <c r="BV1" s="11" t="s">
        <v>5</v>
      </c>
    </row>
    <row r="2" spans="1:74" ht="36.9" customHeight="1"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S2" s="12" t="s">
        <v>6</v>
      </c>
      <c r="BT2" s="12" t="s">
        <v>7</v>
      </c>
    </row>
    <row r="3" spans="1:74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" customHeight="1">
      <c r="B4" s="15"/>
      <c r="D4" s="16" t="s">
        <v>9</v>
      </c>
      <c r="AR4" s="15"/>
      <c r="AS4" s="17" t="s">
        <v>10</v>
      </c>
      <c r="BE4" s="18" t="s">
        <v>11</v>
      </c>
      <c r="BS4" s="12" t="s">
        <v>12</v>
      </c>
    </row>
    <row r="5" spans="1:74" ht="12" customHeight="1">
      <c r="B5" s="15"/>
      <c r="D5" s="19" t="s">
        <v>13</v>
      </c>
      <c r="K5" s="163" t="s">
        <v>14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R5" s="15"/>
      <c r="BE5" s="160" t="s">
        <v>15</v>
      </c>
      <c r="BS5" s="12" t="s">
        <v>6</v>
      </c>
    </row>
    <row r="6" spans="1:74" ht="36.9" customHeight="1">
      <c r="B6" s="15"/>
      <c r="D6" s="21" t="s">
        <v>16</v>
      </c>
      <c r="K6" s="165" t="s">
        <v>17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R6" s="15"/>
      <c r="BE6" s="161"/>
      <c r="BS6" s="12" t="s">
        <v>6</v>
      </c>
    </row>
    <row r="7" spans="1:74" ht="12" customHeight="1">
      <c r="B7" s="15"/>
      <c r="D7" s="22" t="s">
        <v>18</v>
      </c>
      <c r="K7" s="20" t="s">
        <v>1</v>
      </c>
      <c r="AK7" s="22" t="s">
        <v>19</v>
      </c>
      <c r="AN7" s="20" t="s">
        <v>1</v>
      </c>
      <c r="AR7" s="15"/>
      <c r="BE7" s="161"/>
      <c r="BS7" s="12" t="s">
        <v>6</v>
      </c>
    </row>
    <row r="8" spans="1:74" ht="12" customHeight="1">
      <c r="B8" s="15"/>
      <c r="D8" s="22" t="s">
        <v>20</v>
      </c>
      <c r="K8" s="20" t="s">
        <v>21</v>
      </c>
      <c r="AK8" s="22" t="s">
        <v>22</v>
      </c>
      <c r="AN8" s="23" t="s">
        <v>23</v>
      </c>
      <c r="AR8" s="15"/>
      <c r="BE8" s="161"/>
      <c r="BS8" s="12" t="s">
        <v>6</v>
      </c>
    </row>
    <row r="9" spans="1:74" ht="14.4" customHeight="1">
      <c r="B9" s="15"/>
      <c r="AR9" s="15"/>
      <c r="BE9" s="161"/>
      <c r="BS9" s="12" t="s">
        <v>6</v>
      </c>
    </row>
    <row r="10" spans="1:74" ht="12" customHeight="1">
      <c r="B10" s="15"/>
      <c r="D10" s="22" t="s">
        <v>24</v>
      </c>
      <c r="AK10" s="22" t="s">
        <v>25</v>
      </c>
      <c r="AN10" s="20" t="s">
        <v>26</v>
      </c>
      <c r="AR10" s="15"/>
      <c r="BE10" s="161"/>
      <c r="BS10" s="12" t="s">
        <v>6</v>
      </c>
    </row>
    <row r="11" spans="1:74" ht="18.45" customHeight="1">
      <c r="B11" s="15"/>
      <c r="E11" s="20" t="s">
        <v>27</v>
      </c>
      <c r="AK11" s="22" t="s">
        <v>28</v>
      </c>
      <c r="AN11" s="20" t="s">
        <v>1</v>
      </c>
      <c r="AR11" s="15"/>
      <c r="BE11" s="161"/>
      <c r="BS11" s="12" t="s">
        <v>6</v>
      </c>
    </row>
    <row r="12" spans="1:74" ht="6.9" customHeight="1">
      <c r="B12" s="15"/>
      <c r="AR12" s="15"/>
      <c r="BE12" s="161"/>
      <c r="BS12" s="12" t="s">
        <v>6</v>
      </c>
    </row>
    <row r="13" spans="1:74" ht="12" customHeight="1">
      <c r="B13" s="15"/>
      <c r="D13" s="22" t="s">
        <v>29</v>
      </c>
      <c r="AK13" s="22" t="s">
        <v>25</v>
      </c>
      <c r="AN13" s="24" t="s">
        <v>30</v>
      </c>
      <c r="AR13" s="15"/>
      <c r="BE13" s="161"/>
      <c r="BS13" s="12" t="s">
        <v>6</v>
      </c>
    </row>
    <row r="14" spans="1:74" ht="13.2">
      <c r="B14" s="15"/>
      <c r="E14" s="166" t="s">
        <v>30</v>
      </c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22" t="s">
        <v>28</v>
      </c>
      <c r="AN14" s="24" t="s">
        <v>30</v>
      </c>
      <c r="AR14" s="15"/>
      <c r="BE14" s="161"/>
      <c r="BS14" s="12" t="s">
        <v>6</v>
      </c>
    </row>
    <row r="15" spans="1:74" ht="6.9" customHeight="1">
      <c r="B15" s="15"/>
      <c r="AR15" s="15"/>
      <c r="BE15" s="161"/>
      <c r="BS15" s="12" t="s">
        <v>4</v>
      </c>
    </row>
    <row r="16" spans="1:74" ht="12" customHeight="1">
      <c r="B16" s="15"/>
      <c r="D16" s="22" t="s">
        <v>31</v>
      </c>
      <c r="AK16" s="22" t="s">
        <v>25</v>
      </c>
      <c r="AN16" s="20" t="s">
        <v>32</v>
      </c>
      <c r="AR16" s="15"/>
      <c r="BE16" s="161"/>
      <c r="BS16" s="12" t="s">
        <v>4</v>
      </c>
    </row>
    <row r="17" spans="2:71" ht="18.45" customHeight="1">
      <c r="B17" s="15"/>
      <c r="E17" s="20" t="s">
        <v>33</v>
      </c>
      <c r="AK17" s="22" t="s">
        <v>28</v>
      </c>
      <c r="AN17" s="20" t="s">
        <v>1</v>
      </c>
      <c r="AR17" s="15"/>
      <c r="BE17" s="161"/>
      <c r="BS17" s="12" t="s">
        <v>34</v>
      </c>
    </row>
    <row r="18" spans="2:71" ht="6.9" customHeight="1">
      <c r="B18" s="15"/>
      <c r="AR18" s="15"/>
      <c r="BE18" s="161"/>
      <c r="BS18" s="12" t="s">
        <v>6</v>
      </c>
    </row>
    <row r="19" spans="2:71" ht="12" customHeight="1">
      <c r="B19" s="15"/>
      <c r="D19" s="22" t="s">
        <v>35</v>
      </c>
      <c r="AK19" s="22" t="s">
        <v>25</v>
      </c>
      <c r="AN19" s="20" t="s">
        <v>36</v>
      </c>
      <c r="AR19" s="15"/>
      <c r="BE19" s="161"/>
      <c r="BS19" s="12" t="s">
        <v>6</v>
      </c>
    </row>
    <row r="20" spans="2:71" ht="18.45" customHeight="1">
      <c r="B20" s="15"/>
      <c r="E20" s="20" t="s">
        <v>37</v>
      </c>
      <c r="AK20" s="22" t="s">
        <v>28</v>
      </c>
      <c r="AN20" s="20" t="s">
        <v>1</v>
      </c>
      <c r="AR20" s="15"/>
      <c r="BE20" s="161"/>
      <c r="BS20" s="12" t="s">
        <v>34</v>
      </c>
    </row>
    <row r="21" spans="2:71" ht="6.9" customHeight="1">
      <c r="B21" s="15"/>
      <c r="AR21" s="15"/>
      <c r="BE21" s="161"/>
    </row>
    <row r="22" spans="2:71" ht="12" customHeight="1">
      <c r="B22" s="15"/>
      <c r="D22" s="22" t="s">
        <v>38</v>
      </c>
      <c r="AR22" s="15"/>
      <c r="BE22" s="161"/>
    </row>
    <row r="23" spans="2:71" ht="16.5" customHeight="1">
      <c r="B23" s="15"/>
      <c r="E23" s="168" t="s">
        <v>1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R23" s="15"/>
      <c r="BE23" s="161"/>
    </row>
    <row r="24" spans="2:71" ht="6.9" customHeight="1">
      <c r="B24" s="15"/>
      <c r="AR24" s="15"/>
      <c r="BE24" s="161"/>
    </row>
    <row r="25" spans="2:71" ht="6.9" customHeight="1">
      <c r="B25" s="1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5"/>
      <c r="BE25" s="161"/>
    </row>
    <row r="26" spans="2:71" s="1" customFormat="1" ht="25.95" customHeight="1">
      <c r="B26" s="27"/>
      <c r="D26" s="28" t="s">
        <v>39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9">
        <f>ROUND(AG94,2)</f>
        <v>0</v>
      </c>
      <c r="AL26" s="170"/>
      <c r="AM26" s="170"/>
      <c r="AN26" s="170"/>
      <c r="AO26" s="170"/>
      <c r="AR26" s="27"/>
      <c r="BE26" s="161"/>
    </row>
    <row r="27" spans="2:71" s="1" customFormat="1" ht="6.9" customHeight="1">
      <c r="B27" s="27"/>
      <c r="AR27" s="27"/>
      <c r="BE27" s="161"/>
    </row>
    <row r="28" spans="2:71" s="1" customFormat="1" ht="13.2">
      <c r="B28" s="27"/>
      <c r="L28" s="171" t="s">
        <v>40</v>
      </c>
      <c r="M28" s="171"/>
      <c r="N28" s="171"/>
      <c r="O28" s="171"/>
      <c r="P28" s="171"/>
      <c r="W28" s="171" t="s">
        <v>41</v>
      </c>
      <c r="X28" s="171"/>
      <c r="Y28" s="171"/>
      <c r="Z28" s="171"/>
      <c r="AA28" s="171"/>
      <c r="AB28" s="171"/>
      <c r="AC28" s="171"/>
      <c r="AD28" s="171"/>
      <c r="AE28" s="171"/>
      <c r="AK28" s="171" t="s">
        <v>42</v>
      </c>
      <c r="AL28" s="171"/>
      <c r="AM28" s="171"/>
      <c r="AN28" s="171"/>
      <c r="AO28" s="171"/>
      <c r="AR28" s="27"/>
      <c r="BE28" s="161"/>
    </row>
    <row r="29" spans="2:71" s="2" customFormat="1" ht="14.4" customHeight="1">
      <c r="B29" s="31"/>
      <c r="D29" s="22" t="s">
        <v>43</v>
      </c>
      <c r="F29" s="22" t="s">
        <v>44</v>
      </c>
      <c r="L29" s="174">
        <v>0.21</v>
      </c>
      <c r="M29" s="173"/>
      <c r="N29" s="173"/>
      <c r="O29" s="173"/>
      <c r="P29" s="173"/>
      <c r="W29" s="172">
        <f>ROUND(AZ94, 2)</f>
        <v>0</v>
      </c>
      <c r="X29" s="173"/>
      <c r="Y29" s="173"/>
      <c r="Z29" s="173"/>
      <c r="AA29" s="173"/>
      <c r="AB29" s="173"/>
      <c r="AC29" s="173"/>
      <c r="AD29" s="173"/>
      <c r="AE29" s="173"/>
      <c r="AK29" s="172">
        <f>ROUND(AV94, 2)</f>
        <v>0</v>
      </c>
      <c r="AL29" s="173"/>
      <c r="AM29" s="173"/>
      <c r="AN29" s="173"/>
      <c r="AO29" s="173"/>
      <c r="AR29" s="31"/>
      <c r="BE29" s="162"/>
    </row>
    <row r="30" spans="2:71" s="2" customFormat="1" ht="14.4" customHeight="1">
      <c r="B30" s="31"/>
      <c r="F30" s="22" t="s">
        <v>45</v>
      </c>
      <c r="L30" s="174">
        <v>0.12</v>
      </c>
      <c r="M30" s="173"/>
      <c r="N30" s="173"/>
      <c r="O30" s="173"/>
      <c r="P30" s="173"/>
      <c r="W30" s="172">
        <f>ROUND(BA94, 2)</f>
        <v>0</v>
      </c>
      <c r="X30" s="173"/>
      <c r="Y30" s="173"/>
      <c r="Z30" s="173"/>
      <c r="AA30" s="173"/>
      <c r="AB30" s="173"/>
      <c r="AC30" s="173"/>
      <c r="AD30" s="173"/>
      <c r="AE30" s="173"/>
      <c r="AK30" s="172">
        <f>ROUND(AW94, 2)</f>
        <v>0</v>
      </c>
      <c r="AL30" s="173"/>
      <c r="AM30" s="173"/>
      <c r="AN30" s="173"/>
      <c r="AO30" s="173"/>
      <c r="AR30" s="31"/>
      <c r="BE30" s="162"/>
    </row>
    <row r="31" spans="2:71" s="2" customFormat="1" ht="14.4" hidden="1" customHeight="1">
      <c r="B31" s="31"/>
      <c r="F31" s="22" t="s">
        <v>46</v>
      </c>
      <c r="L31" s="174">
        <v>0.21</v>
      </c>
      <c r="M31" s="173"/>
      <c r="N31" s="173"/>
      <c r="O31" s="173"/>
      <c r="P31" s="173"/>
      <c r="W31" s="172">
        <f>ROUND(BB94,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2">
        <v>0</v>
      </c>
      <c r="AL31" s="173"/>
      <c r="AM31" s="173"/>
      <c r="AN31" s="173"/>
      <c r="AO31" s="173"/>
      <c r="AR31" s="31"/>
      <c r="BE31" s="162"/>
    </row>
    <row r="32" spans="2:71" s="2" customFormat="1" ht="14.4" hidden="1" customHeight="1">
      <c r="B32" s="31"/>
      <c r="F32" s="22" t="s">
        <v>47</v>
      </c>
      <c r="L32" s="174">
        <v>0.12</v>
      </c>
      <c r="M32" s="173"/>
      <c r="N32" s="173"/>
      <c r="O32" s="173"/>
      <c r="P32" s="173"/>
      <c r="W32" s="172">
        <f>ROUND(BC94,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2">
        <v>0</v>
      </c>
      <c r="AL32" s="173"/>
      <c r="AM32" s="173"/>
      <c r="AN32" s="173"/>
      <c r="AO32" s="173"/>
      <c r="AR32" s="31"/>
      <c r="BE32" s="162"/>
    </row>
    <row r="33" spans="2:57" s="2" customFormat="1" ht="14.4" hidden="1" customHeight="1">
      <c r="B33" s="31"/>
      <c r="F33" s="22" t="s">
        <v>48</v>
      </c>
      <c r="L33" s="174">
        <v>0</v>
      </c>
      <c r="M33" s="173"/>
      <c r="N33" s="173"/>
      <c r="O33" s="173"/>
      <c r="P33" s="173"/>
      <c r="W33" s="172">
        <f>ROUND(BD94, 2)</f>
        <v>0</v>
      </c>
      <c r="X33" s="173"/>
      <c r="Y33" s="173"/>
      <c r="Z33" s="173"/>
      <c r="AA33" s="173"/>
      <c r="AB33" s="173"/>
      <c r="AC33" s="173"/>
      <c r="AD33" s="173"/>
      <c r="AE33" s="173"/>
      <c r="AK33" s="172">
        <v>0</v>
      </c>
      <c r="AL33" s="173"/>
      <c r="AM33" s="173"/>
      <c r="AN33" s="173"/>
      <c r="AO33" s="173"/>
      <c r="AR33" s="31"/>
      <c r="BE33" s="162"/>
    </row>
    <row r="34" spans="2:57" s="1" customFormat="1" ht="6.9" customHeight="1">
      <c r="B34" s="27"/>
      <c r="AR34" s="27"/>
      <c r="BE34" s="161"/>
    </row>
    <row r="35" spans="2:57" s="1" customFormat="1" ht="25.95" customHeight="1">
      <c r="B35" s="27"/>
      <c r="C35" s="32"/>
      <c r="D35" s="33" t="s">
        <v>49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50</v>
      </c>
      <c r="U35" s="34"/>
      <c r="V35" s="34"/>
      <c r="W35" s="34"/>
      <c r="X35" s="178" t="s">
        <v>51</v>
      </c>
      <c r="Y35" s="176"/>
      <c r="Z35" s="176"/>
      <c r="AA35" s="176"/>
      <c r="AB35" s="176"/>
      <c r="AC35" s="34"/>
      <c r="AD35" s="34"/>
      <c r="AE35" s="34"/>
      <c r="AF35" s="34"/>
      <c r="AG35" s="34"/>
      <c r="AH35" s="34"/>
      <c r="AI35" s="34"/>
      <c r="AJ35" s="34"/>
      <c r="AK35" s="175">
        <f>SUM(AK26:AK33)</f>
        <v>0</v>
      </c>
      <c r="AL35" s="176"/>
      <c r="AM35" s="176"/>
      <c r="AN35" s="176"/>
      <c r="AO35" s="177"/>
      <c r="AP35" s="32"/>
      <c r="AQ35" s="32"/>
      <c r="AR35" s="27"/>
    </row>
    <row r="36" spans="2:57" s="1" customFormat="1" ht="6.9" customHeight="1">
      <c r="B36" s="27"/>
      <c r="AR36" s="27"/>
    </row>
    <row r="37" spans="2:57" s="1" customFormat="1" ht="14.4" customHeight="1">
      <c r="B37" s="27"/>
      <c r="AR37" s="27"/>
    </row>
    <row r="38" spans="2:57" ht="14.4" customHeight="1">
      <c r="B38" s="15"/>
      <c r="AR38" s="15"/>
    </row>
    <row r="39" spans="2:57" ht="14.4" customHeight="1">
      <c r="B39" s="15"/>
      <c r="AR39" s="15"/>
    </row>
    <row r="40" spans="2:57" ht="14.4" customHeight="1">
      <c r="B40" s="15"/>
      <c r="AR40" s="15"/>
    </row>
    <row r="41" spans="2:57" ht="14.4" customHeight="1">
      <c r="B41" s="15"/>
      <c r="AR41" s="15"/>
    </row>
    <row r="42" spans="2:57" ht="14.4" customHeight="1">
      <c r="B42" s="15"/>
      <c r="AR42" s="15"/>
    </row>
    <row r="43" spans="2:57" ht="14.4" customHeight="1">
      <c r="B43" s="15"/>
      <c r="AR43" s="15"/>
    </row>
    <row r="44" spans="2:57" ht="14.4" customHeight="1">
      <c r="B44" s="15"/>
      <c r="AR44" s="15"/>
    </row>
    <row r="45" spans="2:57" ht="14.4" customHeight="1">
      <c r="B45" s="15"/>
      <c r="AR45" s="15"/>
    </row>
    <row r="46" spans="2:57" ht="14.4" customHeight="1">
      <c r="B46" s="15"/>
      <c r="AR46" s="15"/>
    </row>
    <row r="47" spans="2:57" ht="14.4" customHeight="1">
      <c r="B47" s="15"/>
      <c r="AR47" s="15"/>
    </row>
    <row r="48" spans="2:57" ht="14.4" customHeight="1">
      <c r="B48" s="15"/>
      <c r="AR48" s="15"/>
    </row>
    <row r="49" spans="2:44" s="1" customFormat="1" ht="14.4" customHeight="1">
      <c r="B49" s="27"/>
      <c r="D49" s="36" t="s">
        <v>52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53</v>
      </c>
      <c r="AI49" s="37"/>
      <c r="AJ49" s="37"/>
      <c r="AK49" s="37"/>
      <c r="AL49" s="37"/>
      <c r="AM49" s="37"/>
      <c r="AN49" s="37"/>
      <c r="AO49" s="37"/>
      <c r="AR49" s="27"/>
    </row>
    <row r="50" spans="2:44" ht="10.199999999999999">
      <c r="B50" s="15"/>
      <c r="AR50" s="15"/>
    </row>
    <row r="51" spans="2:44" ht="10.199999999999999">
      <c r="B51" s="15"/>
      <c r="AR51" s="15"/>
    </row>
    <row r="52" spans="2:44" ht="10.199999999999999">
      <c r="B52" s="15"/>
      <c r="AR52" s="15"/>
    </row>
    <row r="53" spans="2:44" ht="10.199999999999999">
      <c r="B53" s="15"/>
      <c r="AR53" s="15"/>
    </row>
    <row r="54" spans="2:44" ht="10.199999999999999">
      <c r="B54" s="15"/>
      <c r="AR54" s="15"/>
    </row>
    <row r="55" spans="2:44" ht="10.199999999999999">
      <c r="B55" s="15"/>
      <c r="AR55" s="15"/>
    </row>
    <row r="56" spans="2:44" ht="10.199999999999999">
      <c r="B56" s="15"/>
      <c r="AR56" s="15"/>
    </row>
    <row r="57" spans="2:44" ht="10.199999999999999">
      <c r="B57" s="15"/>
      <c r="AR57" s="15"/>
    </row>
    <row r="58" spans="2:44" ht="10.199999999999999">
      <c r="B58" s="15"/>
      <c r="AR58" s="15"/>
    </row>
    <row r="59" spans="2:44" ht="10.199999999999999">
      <c r="B59" s="15"/>
      <c r="AR59" s="15"/>
    </row>
    <row r="60" spans="2:44" s="1" customFormat="1" ht="13.2">
      <c r="B60" s="27"/>
      <c r="D60" s="38" t="s">
        <v>54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55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54</v>
      </c>
      <c r="AI60" s="29"/>
      <c r="AJ60" s="29"/>
      <c r="AK60" s="29"/>
      <c r="AL60" s="29"/>
      <c r="AM60" s="38" t="s">
        <v>55</v>
      </c>
      <c r="AN60" s="29"/>
      <c r="AO60" s="29"/>
      <c r="AR60" s="27"/>
    </row>
    <row r="61" spans="2:44" ht="10.199999999999999">
      <c r="B61" s="15"/>
      <c r="AR61" s="15"/>
    </row>
    <row r="62" spans="2:44" ht="10.199999999999999">
      <c r="B62" s="15"/>
      <c r="AR62" s="15"/>
    </row>
    <row r="63" spans="2:44" ht="10.199999999999999">
      <c r="B63" s="15"/>
      <c r="AR63" s="15"/>
    </row>
    <row r="64" spans="2:44" s="1" customFormat="1" ht="13.2">
      <c r="B64" s="27"/>
      <c r="D64" s="36" t="s">
        <v>56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57</v>
      </c>
      <c r="AI64" s="37"/>
      <c r="AJ64" s="37"/>
      <c r="AK64" s="37"/>
      <c r="AL64" s="37"/>
      <c r="AM64" s="37"/>
      <c r="AN64" s="37"/>
      <c r="AO64" s="37"/>
      <c r="AR64" s="27"/>
    </row>
    <row r="65" spans="2:44" ht="10.199999999999999">
      <c r="B65" s="15"/>
      <c r="AR65" s="15"/>
    </row>
    <row r="66" spans="2:44" ht="10.199999999999999">
      <c r="B66" s="15"/>
      <c r="AR66" s="15"/>
    </row>
    <row r="67" spans="2:44" ht="10.199999999999999">
      <c r="B67" s="15"/>
      <c r="AR67" s="15"/>
    </row>
    <row r="68" spans="2:44" ht="10.199999999999999">
      <c r="B68" s="15"/>
      <c r="AR68" s="15"/>
    </row>
    <row r="69" spans="2:44" ht="10.199999999999999">
      <c r="B69" s="15"/>
      <c r="AR69" s="15"/>
    </row>
    <row r="70" spans="2:44" ht="10.199999999999999">
      <c r="B70" s="15"/>
      <c r="AR70" s="15"/>
    </row>
    <row r="71" spans="2:44" ht="10.199999999999999">
      <c r="B71" s="15"/>
      <c r="AR71" s="15"/>
    </row>
    <row r="72" spans="2:44" ht="10.199999999999999">
      <c r="B72" s="15"/>
      <c r="AR72" s="15"/>
    </row>
    <row r="73" spans="2:44" ht="10.199999999999999">
      <c r="B73" s="15"/>
      <c r="AR73" s="15"/>
    </row>
    <row r="74" spans="2:44" ht="10.199999999999999">
      <c r="B74" s="15"/>
      <c r="AR74" s="15"/>
    </row>
    <row r="75" spans="2:44" s="1" customFormat="1" ht="13.2">
      <c r="B75" s="27"/>
      <c r="D75" s="38" t="s">
        <v>54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55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54</v>
      </c>
      <c r="AI75" s="29"/>
      <c r="AJ75" s="29"/>
      <c r="AK75" s="29"/>
      <c r="AL75" s="29"/>
      <c r="AM75" s="38" t="s">
        <v>55</v>
      </c>
      <c r="AN75" s="29"/>
      <c r="AO75" s="29"/>
      <c r="AR75" s="27"/>
    </row>
    <row r="76" spans="2:44" s="1" customFormat="1" ht="10.199999999999999">
      <c r="B76" s="27"/>
      <c r="AR76" s="27"/>
    </row>
    <row r="77" spans="2:44" s="1" customFormat="1" ht="6.9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1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1" s="1" customFormat="1" ht="24.9" customHeight="1">
      <c r="B82" s="27"/>
      <c r="C82" s="16" t="s">
        <v>58</v>
      </c>
      <c r="AR82" s="27"/>
    </row>
    <row r="83" spans="1:91" s="1" customFormat="1" ht="6.9" customHeight="1">
      <c r="B83" s="27"/>
      <c r="AR83" s="27"/>
    </row>
    <row r="84" spans="1:91" s="3" customFormat="1" ht="12" customHeight="1">
      <c r="B84" s="43"/>
      <c r="C84" s="22" t="s">
        <v>13</v>
      </c>
      <c r="L84" s="3" t="str">
        <f>K5</f>
        <v>2024-09-02</v>
      </c>
      <c r="AR84" s="43"/>
    </row>
    <row r="85" spans="1:91" s="4" customFormat="1" ht="36.9" customHeight="1">
      <c r="B85" s="44"/>
      <c r="C85" s="45" t="s">
        <v>16</v>
      </c>
      <c r="L85" s="141" t="str">
        <f>K6</f>
        <v>Krajinný park Havraňák, část MČ P19</v>
      </c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  <c r="AM85" s="142"/>
      <c r="AN85" s="142"/>
      <c r="AO85" s="142"/>
      <c r="AR85" s="44"/>
    </row>
    <row r="86" spans="1:91" s="1" customFormat="1" ht="6.9" customHeight="1">
      <c r="B86" s="27"/>
      <c r="AR86" s="27"/>
    </row>
    <row r="87" spans="1:91" s="1" customFormat="1" ht="12" customHeight="1">
      <c r="B87" s="27"/>
      <c r="C87" s="22" t="s">
        <v>20</v>
      </c>
      <c r="L87" s="46" t="str">
        <f>IF(K8="","",K8)</f>
        <v>Krajinný park Havraňák</v>
      </c>
      <c r="AI87" s="22" t="s">
        <v>22</v>
      </c>
      <c r="AM87" s="143" t="str">
        <f>IF(AN8= "","",AN8)</f>
        <v>2. 9. 2024</v>
      </c>
      <c r="AN87" s="143"/>
      <c r="AR87" s="27"/>
    </row>
    <row r="88" spans="1:91" s="1" customFormat="1" ht="6.9" customHeight="1">
      <c r="B88" s="27"/>
      <c r="AR88" s="27"/>
    </row>
    <row r="89" spans="1:91" s="1" customFormat="1" ht="15.15" customHeight="1">
      <c r="B89" s="27"/>
      <c r="C89" s="22" t="s">
        <v>24</v>
      </c>
      <c r="L89" s="3" t="str">
        <f>IF(E11= "","",E11)</f>
        <v>Městská část Praha 19 - Kbely</v>
      </c>
      <c r="AI89" s="22" t="s">
        <v>31</v>
      </c>
      <c r="AM89" s="144" t="str">
        <f>IF(E17="","",E17)</f>
        <v>Ing. Dárius Bolješik</v>
      </c>
      <c r="AN89" s="145"/>
      <c r="AO89" s="145"/>
      <c r="AP89" s="145"/>
      <c r="AR89" s="27"/>
      <c r="AS89" s="146" t="s">
        <v>59</v>
      </c>
      <c r="AT89" s="147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15" customHeight="1">
      <c r="B90" s="27"/>
      <c r="C90" s="22" t="s">
        <v>29</v>
      </c>
      <c r="L90" s="3" t="str">
        <f>IF(E14= "Vyplň údaj","",E14)</f>
        <v/>
      </c>
      <c r="AI90" s="22" t="s">
        <v>35</v>
      </c>
      <c r="AM90" s="144" t="str">
        <f>IF(E20="","",E20)</f>
        <v>3P projekt, s.r.o.</v>
      </c>
      <c r="AN90" s="145"/>
      <c r="AO90" s="145"/>
      <c r="AP90" s="145"/>
      <c r="AR90" s="27"/>
      <c r="AS90" s="148"/>
      <c r="AT90" s="149"/>
      <c r="BD90" s="51"/>
    </row>
    <row r="91" spans="1:91" s="1" customFormat="1" ht="10.8" customHeight="1">
      <c r="B91" s="27"/>
      <c r="AR91" s="27"/>
      <c r="AS91" s="148"/>
      <c r="AT91" s="149"/>
      <c r="BD91" s="51"/>
    </row>
    <row r="92" spans="1:91" s="1" customFormat="1" ht="29.25" customHeight="1">
      <c r="B92" s="27"/>
      <c r="C92" s="150" t="s">
        <v>60</v>
      </c>
      <c r="D92" s="151"/>
      <c r="E92" s="151"/>
      <c r="F92" s="151"/>
      <c r="G92" s="151"/>
      <c r="H92" s="52"/>
      <c r="I92" s="153" t="s">
        <v>61</v>
      </c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2" t="s">
        <v>62</v>
      </c>
      <c r="AH92" s="151"/>
      <c r="AI92" s="151"/>
      <c r="AJ92" s="151"/>
      <c r="AK92" s="151"/>
      <c r="AL92" s="151"/>
      <c r="AM92" s="151"/>
      <c r="AN92" s="153" t="s">
        <v>63</v>
      </c>
      <c r="AO92" s="151"/>
      <c r="AP92" s="154"/>
      <c r="AQ92" s="53" t="s">
        <v>64</v>
      </c>
      <c r="AR92" s="27"/>
      <c r="AS92" s="54" t="s">
        <v>65</v>
      </c>
      <c r="AT92" s="55" t="s">
        <v>66</v>
      </c>
      <c r="AU92" s="55" t="s">
        <v>67</v>
      </c>
      <c r="AV92" s="55" t="s">
        <v>68</v>
      </c>
      <c r="AW92" s="55" t="s">
        <v>69</v>
      </c>
      <c r="AX92" s="55" t="s">
        <v>70</v>
      </c>
      <c r="AY92" s="55" t="s">
        <v>71</v>
      </c>
      <c r="AZ92" s="55" t="s">
        <v>72</v>
      </c>
      <c r="BA92" s="55" t="s">
        <v>73</v>
      </c>
      <c r="BB92" s="55" t="s">
        <v>74</v>
      </c>
      <c r="BC92" s="55" t="s">
        <v>75</v>
      </c>
      <c r="BD92" s="56" t="s">
        <v>76</v>
      </c>
    </row>
    <row r="93" spans="1:91" s="1" customFormat="1" ht="10.8" customHeight="1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" customHeight="1">
      <c r="B94" s="58"/>
      <c r="C94" s="59" t="s">
        <v>77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58">
        <f>ROUND(SUM(AG95:AG98),2)</f>
        <v>0</v>
      </c>
      <c r="AH94" s="158"/>
      <c r="AI94" s="158"/>
      <c r="AJ94" s="158"/>
      <c r="AK94" s="158"/>
      <c r="AL94" s="158"/>
      <c r="AM94" s="158"/>
      <c r="AN94" s="159">
        <f>SUM(AG94,AT94)</f>
        <v>0</v>
      </c>
      <c r="AO94" s="159"/>
      <c r="AP94" s="159"/>
      <c r="AQ94" s="62" t="s">
        <v>1</v>
      </c>
      <c r="AR94" s="58"/>
      <c r="AS94" s="63">
        <f>ROUND(SUM(AS95:AS98),2)</f>
        <v>0</v>
      </c>
      <c r="AT94" s="64">
        <f>ROUND(SUM(AV94:AW94),2)</f>
        <v>0</v>
      </c>
      <c r="AU94" s="65">
        <f>ROUND(SUM(AU95:AU98),5)</f>
        <v>0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ROUND(SUM(AZ95:AZ98),2)</f>
        <v>0</v>
      </c>
      <c r="BA94" s="64">
        <f>ROUND(SUM(BA95:BA98),2)</f>
        <v>0</v>
      </c>
      <c r="BB94" s="64">
        <f>ROUND(SUM(BB95:BB98),2)</f>
        <v>0</v>
      </c>
      <c r="BC94" s="64">
        <f>ROUND(SUM(BC95:BC98),2)</f>
        <v>0</v>
      </c>
      <c r="BD94" s="66">
        <f>ROUND(SUM(BD95:BD98),2)</f>
        <v>0</v>
      </c>
      <c r="BS94" s="67" t="s">
        <v>78</v>
      </c>
      <c r="BT94" s="67" t="s">
        <v>79</v>
      </c>
      <c r="BU94" s="68" t="s">
        <v>80</v>
      </c>
      <c r="BV94" s="67" t="s">
        <v>81</v>
      </c>
      <c r="BW94" s="67" t="s">
        <v>5</v>
      </c>
      <c r="BX94" s="67" t="s">
        <v>82</v>
      </c>
      <c r="CL94" s="67" t="s">
        <v>1</v>
      </c>
    </row>
    <row r="95" spans="1:91" s="6" customFormat="1" ht="16.5" customHeight="1">
      <c r="A95" s="69" t="s">
        <v>83</v>
      </c>
      <c r="B95" s="70"/>
      <c r="C95" s="71"/>
      <c r="D95" s="155" t="s">
        <v>79</v>
      </c>
      <c r="E95" s="155"/>
      <c r="F95" s="155"/>
      <c r="G95" s="155"/>
      <c r="H95" s="155"/>
      <c r="I95" s="72"/>
      <c r="J95" s="155" t="s">
        <v>84</v>
      </c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6">
        <f>'0 - Všeobecné konstrukce ...'!J30</f>
        <v>0</v>
      </c>
      <c r="AH95" s="157"/>
      <c r="AI95" s="157"/>
      <c r="AJ95" s="157"/>
      <c r="AK95" s="157"/>
      <c r="AL95" s="157"/>
      <c r="AM95" s="157"/>
      <c r="AN95" s="156">
        <f>SUM(AG95,AT95)</f>
        <v>0</v>
      </c>
      <c r="AO95" s="157"/>
      <c r="AP95" s="157"/>
      <c r="AQ95" s="73" t="s">
        <v>85</v>
      </c>
      <c r="AR95" s="70"/>
      <c r="AS95" s="74">
        <v>0</v>
      </c>
      <c r="AT95" s="75">
        <f>ROUND(SUM(AV95:AW95),2)</f>
        <v>0</v>
      </c>
      <c r="AU95" s="76">
        <f>'0 - Všeobecné konstrukce ...'!P117</f>
        <v>0</v>
      </c>
      <c r="AV95" s="75">
        <f>'0 - Všeobecné konstrukce ...'!J33</f>
        <v>0</v>
      </c>
      <c r="AW95" s="75">
        <f>'0 - Všeobecné konstrukce ...'!J34</f>
        <v>0</v>
      </c>
      <c r="AX95" s="75">
        <f>'0 - Všeobecné konstrukce ...'!J35</f>
        <v>0</v>
      </c>
      <c r="AY95" s="75">
        <f>'0 - Všeobecné konstrukce ...'!J36</f>
        <v>0</v>
      </c>
      <c r="AZ95" s="75">
        <f>'0 - Všeobecné konstrukce ...'!F33</f>
        <v>0</v>
      </c>
      <c r="BA95" s="75">
        <f>'0 - Všeobecné konstrukce ...'!F34</f>
        <v>0</v>
      </c>
      <c r="BB95" s="75">
        <f>'0 - Všeobecné konstrukce ...'!F35</f>
        <v>0</v>
      </c>
      <c r="BC95" s="75">
        <f>'0 - Všeobecné konstrukce ...'!F36</f>
        <v>0</v>
      </c>
      <c r="BD95" s="77">
        <f>'0 - Všeobecné konstrukce ...'!F37</f>
        <v>0</v>
      </c>
      <c r="BT95" s="78" t="s">
        <v>86</v>
      </c>
      <c r="BV95" s="78" t="s">
        <v>81</v>
      </c>
      <c r="BW95" s="78" t="s">
        <v>87</v>
      </c>
      <c r="BX95" s="78" t="s">
        <v>5</v>
      </c>
      <c r="CL95" s="78" t="s">
        <v>1</v>
      </c>
      <c r="CM95" s="78" t="s">
        <v>88</v>
      </c>
    </row>
    <row r="96" spans="1:91" s="6" customFormat="1" ht="37.5" customHeight="1">
      <c r="A96" s="69" t="s">
        <v>83</v>
      </c>
      <c r="B96" s="70"/>
      <c r="C96" s="71"/>
      <c r="D96" s="155" t="s">
        <v>89</v>
      </c>
      <c r="E96" s="155"/>
      <c r="F96" s="155"/>
      <c r="G96" s="155"/>
      <c r="H96" s="155"/>
      <c r="I96" s="72"/>
      <c r="J96" s="155" t="s">
        <v>90</v>
      </c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6">
        <f>'SO 01.2 - Sdílený živičný...'!J30</f>
        <v>0</v>
      </c>
      <c r="AH96" s="157"/>
      <c r="AI96" s="157"/>
      <c r="AJ96" s="157"/>
      <c r="AK96" s="157"/>
      <c r="AL96" s="157"/>
      <c r="AM96" s="157"/>
      <c r="AN96" s="156">
        <f>SUM(AG96,AT96)</f>
        <v>0</v>
      </c>
      <c r="AO96" s="157"/>
      <c r="AP96" s="157"/>
      <c r="AQ96" s="73" t="s">
        <v>85</v>
      </c>
      <c r="AR96" s="70"/>
      <c r="AS96" s="74">
        <v>0</v>
      </c>
      <c r="AT96" s="75">
        <f>ROUND(SUM(AV96:AW96),2)</f>
        <v>0</v>
      </c>
      <c r="AU96" s="76">
        <f>'SO 01.2 - Sdílený živičný...'!P124</f>
        <v>0</v>
      </c>
      <c r="AV96" s="75">
        <f>'SO 01.2 - Sdílený živičný...'!J33</f>
        <v>0</v>
      </c>
      <c r="AW96" s="75">
        <f>'SO 01.2 - Sdílený živičný...'!J34</f>
        <v>0</v>
      </c>
      <c r="AX96" s="75">
        <f>'SO 01.2 - Sdílený živičný...'!J35</f>
        <v>0</v>
      </c>
      <c r="AY96" s="75">
        <f>'SO 01.2 - Sdílený živičný...'!J36</f>
        <v>0</v>
      </c>
      <c r="AZ96" s="75">
        <f>'SO 01.2 - Sdílený živičný...'!F33</f>
        <v>0</v>
      </c>
      <c r="BA96" s="75">
        <f>'SO 01.2 - Sdílený živičný...'!F34</f>
        <v>0</v>
      </c>
      <c r="BB96" s="75">
        <f>'SO 01.2 - Sdílený živičný...'!F35</f>
        <v>0</v>
      </c>
      <c r="BC96" s="75">
        <f>'SO 01.2 - Sdílený živičný...'!F36</f>
        <v>0</v>
      </c>
      <c r="BD96" s="77">
        <f>'SO 01.2 - Sdílený živičný...'!F37</f>
        <v>0</v>
      </c>
      <c r="BT96" s="78" t="s">
        <v>86</v>
      </c>
      <c r="BV96" s="78" t="s">
        <v>81</v>
      </c>
      <c r="BW96" s="78" t="s">
        <v>91</v>
      </c>
      <c r="BX96" s="78" t="s">
        <v>5</v>
      </c>
      <c r="CL96" s="78" t="s">
        <v>1</v>
      </c>
      <c r="CM96" s="78" t="s">
        <v>88</v>
      </c>
    </row>
    <row r="97" spans="1:91" s="6" customFormat="1" ht="37.5" customHeight="1">
      <c r="A97" s="69" t="s">
        <v>83</v>
      </c>
      <c r="B97" s="70"/>
      <c r="C97" s="71"/>
      <c r="D97" s="155" t="s">
        <v>92</v>
      </c>
      <c r="E97" s="155"/>
      <c r="F97" s="155"/>
      <c r="G97" s="155"/>
      <c r="H97" s="155"/>
      <c r="I97" s="72"/>
      <c r="J97" s="155" t="s">
        <v>90</v>
      </c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6">
        <f>'SO 02.2 - Sdílený živičný...'!J30</f>
        <v>0</v>
      </c>
      <c r="AH97" s="157"/>
      <c r="AI97" s="157"/>
      <c r="AJ97" s="157"/>
      <c r="AK97" s="157"/>
      <c r="AL97" s="157"/>
      <c r="AM97" s="157"/>
      <c r="AN97" s="156">
        <f>SUM(AG97,AT97)</f>
        <v>0</v>
      </c>
      <c r="AO97" s="157"/>
      <c r="AP97" s="157"/>
      <c r="AQ97" s="73" t="s">
        <v>85</v>
      </c>
      <c r="AR97" s="70"/>
      <c r="AS97" s="74">
        <v>0</v>
      </c>
      <c r="AT97" s="75">
        <f>ROUND(SUM(AV97:AW97),2)</f>
        <v>0</v>
      </c>
      <c r="AU97" s="76">
        <f>'SO 02.2 - Sdílený živičný...'!P120</f>
        <v>0</v>
      </c>
      <c r="AV97" s="75">
        <f>'SO 02.2 - Sdílený živičný...'!J33</f>
        <v>0</v>
      </c>
      <c r="AW97" s="75">
        <f>'SO 02.2 - Sdílený živičný...'!J34</f>
        <v>0</v>
      </c>
      <c r="AX97" s="75">
        <f>'SO 02.2 - Sdílený živičný...'!J35</f>
        <v>0</v>
      </c>
      <c r="AY97" s="75">
        <f>'SO 02.2 - Sdílený živičný...'!J36</f>
        <v>0</v>
      </c>
      <c r="AZ97" s="75">
        <f>'SO 02.2 - Sdílený živičný...'!F33</f>
        <v>0</v>
      </c>
      <c r="BA97" s="75">
        <f>'SO 02.2 - Sdílený živičný...'!F34</f>
        <v>0</v>
      </c>
      <c r="BB97" s="75">
        <f>'SO 02.2 - Sdílený živičný...'!F35</f>
        <v>0</v>
      </c>
      <c r="BC97" s="75">
        <f>'SO 02.2 - Sdílený živičný...'!F36</f>
        <v>0</v>
      </c>
      <c r="BD97" s="77">
        <f>'SO 02.2 - Sdílený živičný...'!F37</f>
        <v>0</v>
      </c>
      <c r="BT97" s="78" t="s">
        <v>86</v>
      </c>
      <c r="BV97" s="78" t="s">
        <v>81</v>
      </c>
      <c r="BW97" s="78" t="s">
        <v>93</v>
      </c>
      <c r="BX97" s="78" t="s">
        <v>5</v>
      </c>
      <c r="CL97" s="78" t="s">
        <v>1</v>
      </c>
      <c r="CM97" s="78" t="s">
        <v>88</v>
      </c>
    </row>
    <row r="98" spans="1:91" s="6" customFormat="1" ht="16.5" customHeight="1">
      <c r="A98" s="69" t="s">
        <v>83</v>
      </c>
      <c r="B98" s="70"/>
      <c r="C98" s="71"/>
      <c r="D98" s="155" t="s">
        <v>94</v>
      </c>
      <c r="E98" s="155"/>
      <c r="F98" s="155"/>
      <c r="G98" s="155"/>
      <c r="H98" s="155"/>
      <c r="I98" s="72"/>
      <c r="J98" s="155" t="s">
        <v>95</v>
      </c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6">
        <f>'SO 021 - Parkoviště'!J30</f>
        <v>0</v>
      </c>
      <c r="AH98" s="157"/>
      <c r="AI98" s="157"/>
      <c r="AJ98" s="157"/>
      <c r="AK98" s="157"/>
      <c r="AL98" s="157"/>
      <c r="AM98" s="157"/>
      <c r="AN98" s="156">
        <f>SUM(AG98,AT98)</f>
        <v>0</v>
      </c>
      <c r="AO98" s="157"/>
      <c r="AP98" s="157"/>
      <c r="AQ98" s="73" t="s">
        <v>85</v>
      </c>
      <c r="AR98" s="70"/>
      <c r="AS98" s="79">
        <v>0</v>
      </c>
      <c r="AT98" s="80">
        <f>ROUND(SUM(AV98:AW98),2)</f>
        <v>0</v>
      </c>
      <c r="AU98" s="81">
        <f>'SO 021 - Parkoviště'!P123</f>
        <v>0</v>
      </c>
      <c r="AV98" s="80">
        <f>'SO 021 - Parkoviště'!J33</f>
        <v>0</v>
      </c>
      <c r="AW98" s="80">
        <f>'SO 021 - Parkoviště'!J34</f>
        <v>0</v>
      </c>
      <c r="AX98" s="80">
        <f>'SO 021 - Parkoviště'!J35</f>
        <v>0</v>
      </c>
      <c r="AY98" s="80">
        <f>'SO 021 - Parkoviště'!J36</f>
        <v>0</v>
      </c>
      <c r="AZ98" s="80">
        <f>'SO 021 - Parkoviště'!F33</f>
        <v>0</v>
      </c>
      <c r="BA98" s="80">
        <f>'SO 021 - Parkoviště'!F34</f>
        <v>0</v>
      </c>
      <c r="BB98" s="80">
        <f>'SO 021 - Parkoviště'!F35</f>
        <v>0</v>
      </c>
      <c r="BC98" s="80">
        <f>'SO 021 - Parkoviště'!F36</f>
        <v>0</v>
      </c>
      <c r="BD98" s="82">
        <f>'SO 021 - Parkoviště'!F37</f>
        <v>0</v>
      </c>
      <c r="BT98" s="78" t="s">
        <v>86</v>
      </c>
      <c r="BV98" s="78" t="s">
        <v>81</v>
      </c>
      <c r="BW98" s="78" t="s">
        <v>96</v>
      </c>
      <c r="BX98" s="78" t="s">
        <v>5</v>
      </c>
      <c r="CL98" s="78" t="s">
        <v>1</v>
      </c>
      <c r="CM98" s="78" t="s">
        <v>88</v>
      </c>
    </row>
    <row r="99" spans="1:91" s="1" customFormat="1" ht="30" customHeight="1">
      <c r="B99" s="27"/>
      <c r="AR99" s="27"/>
    </row>
    <row r="100" spans="1:91" s="1" customFormat="1" ht="6.9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27"/>
    </row>
  </sheetData>
  <sheetProtection algorithmName="SHA-512" hashValue="F7odE0VZDzO9aqTqah1Aj6ecl14Oah1cmHPcH5wmqFtc4u4KkmFlr9ilK62vsdopeTvJlUOzxrCANCWq/oqhYw==" saltValue="UKKuug66/IX44ugN9en3UEYTyv/aFw/dOuvy3tCfNZiWOW7FKjLoKW9m1qiK+WFrHmUao+MKP+NW3Ua3aNdRCw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 - Všeobecné konstrukce ...'!C2" display="/" xr:uid="{00000000-0004-0000-0000-000000000000}"/>
    <hyperlink ref="A96" location="'SO 01.2 - Sdílený živičný...'!C2" display="/" xr:uid="{00000000-0004-0000-0000-000001000000}"/>
    <hyperlink ref="A97" location="'SO 02.2 - Sdílený živičný...'!C2" display="/" xr:uid="{00000000-0004-0000-0000-000002000000}"/>
    <hyperlink ref="A98" location="'SO 021 - Parkoviště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1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2" t="s">
        <v>87</v>
      </c>
    </row>
    <row r="3" spans="2:46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88</v>
      </c>
    </row>
    <row r="4" spans="2:46" ht="24.9" customHeight="1">
      <c r="B4" s="15"/>
      <c r="D4" s="16" t="s">
        <v>97</v>
      </c>
      <c r="L4" s="15"/>
      <c r="M4" s="83" t="s">
        <v>10</v>
      </c>
      <c r="AT4" s="12" t="s">
        <v>4</v>
      </c>
    </row>
    <row r="5" spans="2:46" ht="6.9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179" t="str">
        <f>'Rekapitulace stavby'!K6</f>
        <v>Krajinný park Havraňák, část MČ P19</v>
      </c>
      <c r="F7" s="180"/>
      <c r="G7" s="180"/>
      <c r="H7" s="180"/>
      <c r="L7" s="15"/>
    </row>
    <row r="8" spans="2:46" s="1" customFormat="1" ht="12" customHeight="1">
      <c r="B8" s="27"/>
      <c r="D8" s="22" t="s">
        <v>98</v>
      </c>
      <c r="L8" s="27"/>
    </row>
    <row r="9" spans="2:46" s="1" customFormat="1" ht="16.5" customHeight="1">
      <c r="B9" s="27"/>
      <c r="E9" s="141" t="s">
        <v>99</v>
      </c>
      <c r="F9" s="181"/>
      <c r="G9" s="181"/>
      <c r="H9" s="181"/>
      <c r="L9" s="27"/>
    </row>
    <row r="10" spans="2:46" s="1" customFormat="1" ht="10.199999999999999">
      <c r="B10" s="27"/>
      <c r="L10" s="27"/>
    </row>
    <row r="11" spans="2:46" s="1" customFormat="1" ht="12" customHeight="1">
      <c r="B11" s="27"/>
      <c r="D11" s="22" t="s">
        <v>18</v>
      </c>
      <c r="F11" s="20" t="s">
        <v>1</v>
      </c>
      <c r="I11" s="22" t="s">
        <v>19</v>
      </c>
      <c r="J11" s="20" t="s">
        <v>1</v>
      </c>
      <c r="L11" s="27"/>
    </row>
    <row r="12" spans="2:46" s="1" customFormat="1" ht="12" customHeight="1">
      <c r="B12" s="27"/>
      <c r="D12" s="22" t="s">
        <v>20</v>
      </c>
      <c r="F12" s="20" t="s">
        <v>100</v>
      </c>
      <c r="I12" s="22" t="s">
        <v>22</v>
      </c>
      <c r="J12" s="47" t="str">
        <f>'Rekapitulace stavby'!AN8</f>
        <v>2. 9. 2024</v>
      </c>
      <c r="L12" s="27"/>
    </row>
    <row r="13" spans="2:46" s="1" customFormat="1" ht="10.8" customHeight="1">
      <c r="B13" s="27"/>
      <c r="L13" s="27"/>
    </row>
    <row r="14" spans="2:46" s="1" customFormat="1" ht="12" customHeight="1">
      <c r="B14" s="27"/>
      <c r="D14" s="22" t="s">
        <v>24</v>
      </c>
      <c r="I14" s="22" t="s">
        <v>25</v>
      </c>
      <c r="J14" s="20" t="str">
        <f>IF('Rekapitulace stavby'!AN10="","",'Rekapitulace stavby'!AN10)</f>
        <v>00231304</v>
      </c>
      <c r="L14" s="27"/>
    </row>
    <row r="15" spans="2:46" s="1" customFormat="1" ht="18" customHeight="1">
      <c r="B15" s="27"/>
      <c r="E15" s="20" t="str">
        <f>IF('Rekapitulace stavby'!E11="","",'Rekapitulace stavby'!E11)</f>
        <v>Městská část Praha 19 - Kbely</v>
      </c>
      <c r="I15" s="22" t="s">
        <v>28</v>
      </c>
      <c r="J15" s="20" t="str">
        <f>IF('Rekapitulace stavby'!AN11="","",'Rekapitulace stavby'!AN11)</f>
        <v/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2" t="s">
        <v>29</v>
      </c>
      <c r="I17" s="22" t="s">
        <v>25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182" t="str">
        <f>'Rekapitulace stavby'!E14</f>
        <v>Vyplň údaj</v>
      </c>
      <c r="F18" s="163"/>
      <c r="G18" s="163"/>
      <c r="H18" s="163"/>
      <c r="I18" s="22" t="s">
        <v>28</v>
      </c>
      <c r="J18" s="23" t="str">
        <f>'Rekapitulace stavby'!AN14</f>
        <v>Vyplň údaj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2" t="s">
        <v>31</v>
      </c>
      <c r="I20" s="22" t="s">
        <v>25</v>
      </c>
      <c r="J20" s="20" t="str">
        <f>IF('Rekapitulace stavby'!AN16="","",'Rekapitulace stavby'!AN16)</f>
        <v>10909231</v>
      </c>
      <c r="L20" s="27"/>
    </row>
    <row r="21" spans="2:12" s="1" customFormat="1" ht="18" customHeight="1">
      <c r="B21" s="27"/>
      <c r="E21" s="20" t="str">
        <f>IF('Rekapitulace stavby'!E17="","",'Rekapitulace stavby'!E17)</f>
        <v>Ing. Dárius Bolješik</v>
      </c>
      <c r="I21" s="22" t="s">
        <v>28</v>
      </c>
      <c r="J21" s="20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2" t="s">
        <v>35</v>
      </c>
      <c r="I23" s="22" t="s">
        <v>25</v>
      </c>
      <c r="J23" s="20" t="str">
        <f>IF('Rekapitulace stavby'!AN19="","",'Rekapitulace stavby'!AN19)</f>
        <v>08283729</v>
      </c>
      <c r="L23" s="27"/>
    </row>
    <row r="24" spans="2:12" s="1" customFormat="1" ht="18" customHeight="1">
      <c r="B24" s="27"/>
      <c r="E24" s="20" t="str">
        <f>IF('Rekapitulace stavby'!E20="","",'Rekapitulace stavby'!E20)</f>
        <v>3P projekt, s.r.o.</v>
      </c>
      <c r="I24" s="22" t="s">
        <v>28</v>
      </c>
      <c r="J24" s="20" t="str">
        <f>IF('Rekapitulace stavby'!AN20="","",'Rekapitulace stavby'!AN20)</f>
        <v/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2" t="s">
        <v>38</v>
      </c>
      <c r="L26" s="27"/>
    </row>
    <row r="27" spans="2:12" s="7" customFormat="1" ht="16.5" customHeight="1">
      <c r="B27" s="84"/>
      <c r="E27" s="168" t="s">
        <v>1</v>
      </c>
      <c r="F27" s="168"/>
      <c r="G27" s="168"/>
      <c r="H27" s="168"/>
      <c r="L27" s="84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5" t="s">
        <v>39</v>
      </c>
      <c r="J30" s="61">
        <f>ROUND(J117, 2)</f>
        <v>0</v>
      </c>
      <c r="L30" s="27"/>
    </row>
    <row r="31" spans="2:12" s="1" customFormat="1" ht="6.9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41</v>
      </c>
      <c r="I32" s="30" t="s">
        <v>40</v>
      </c>
      <c r="J32" s="30" t="s">
        <v>42</v>
      </c>
      <c r="L32" s="27"/>
    </row>
    <row r="33" spans="2:12" s="1" customFormat="1" ht="14.4" customHeight="1">
      <c r="B33" s="27"/>
      <c r="D33" s="50" t="s">
        <v>43</v>
      </c>
      <c r="E33" s="22" t="s">
        <v>44</v>
      </c>
      <c r="F33" s="86">
        <f>ROUND((SUM(BE117:BE130)),  2)</f>
        <v>0</v>
      </c>
      <c r="I33" s="87">
        <v>0.21</v>
      </c>
      <c r="J33" s="86">
        <f>ROUND(((SUM(BE117:BE130))*I33),  2)</f>
        <v>0</v>
      </c>
      <c r="L33" s="27"/>
    </row>
    <row r="34" spans="2:12" s="1" customFormat="1" ht="14.4" customHeight="1">
      <c r="B34" s="27"/>
      <c r="E34" s="22" t="s">
        <v>45</v>
      </c>
      <c r="F34" s="86">
        <f>ROUND((SUM(BF117:BF130)),  2)</f>
        <v>0</v>
      </c>
      <c r="I34" s="87">
        <v>0.12</v>
      </c>
      <c r="J34" s="86">
        <f>ROUND(((SUM(BF117:BF130))*I34),  2)</f>
        <v>0</v>
      </c>
      <c r="L34" s="27"/>
    </row>
    <row r="35" spans="2:12" s="1" customFormat="1" ht="14.4" hidden="1" customHeight="1">
      <c r="B35" s="27"/>
      <c r="E35" s="22" t="s">
        <v>46</v>
      </c>
      <c r="F35" s="86">
        <f>ROUND((SUM(BG117:BG130)),  2)</f>
        <v>0</v>
      </c>
      <c r="I35" s="87">
        <v>0.21</v>
      </c>
      <c r="J35" s="86">
        <f>0</f>
        <v>0</v>
      </c>
      <c r="L35" s="27"/>
    </row>
    <row r="36" spans="2:12" s="1" customFormat="1" ht="14.4" hidden="1" customHeight="1">
      <c r="B36" s="27"/>
      <c r="E36" s="22" t="s">
        <v>47</v>
      </c>
      <c r="F36" s="86">
        <f>ROUND((SUM(BH117:BH130)),  2)</f>
        <v>0</v>
      </c>
      <c r="I36" s="87">
        <v>0.12</v>
      </c>
      <c r="J36" s="86">
        <f>0</f>
        <v>0</v>
      </c>
      <c r="L36" s="27"/>
    </row>
    <row r="37" spans="2:12" s="1" customFormat="1" ht="14.4" hidden="1" customHeight="1">
      <c r="B37" s="27"/>
      <c r="E37" s="22" t="s">
        <v>48</v>
      </c>
      <c r="F37" s="86">
        <f>ROUND((SUM(BI117:BI130)),  2)</f>
        <v>0</v>
      </c>
      <c r="I37" s="87">
        <v>0</v>
      </c>
      <c r="J37" s="86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8"/>
      <c r="D39" s="89" t="s">
        <v>49</v>
      </c>
      <c r="E39" s="52"/>
      <c r="F39" s="52"/>
      <c r="G39" s="90" t="s">
        <v>50</v>
      </c>
      <c r="H39" s="91" t="s">
        <v>51</v>
      </c>
      <c r="I39" s="52"/>
      <c r="J39" s="92">
        <f>SUM(J30:J37)</f>
        <v>0</v>
      </c>
      <c r="K39" s="93"/>
      <c r="L39" s="27"/>
    </row>
    <row r="40" spans="2:12" s="1" customFormat="1" ht="14.4" customHeight="1">
      <c r="B40" s="27"/>
      <c r="L40" s="27"/>
    </row>
    <row r="41" spans="2:12" ht="14.4" customHeight="1">
      <c r="B41" s="15"/>
      <c r="L41" s="15"/>
    </row>
    <row r="42" spans="2:12" ht="14.4" customHeight="1">
      <c r="B42" s="15"/>
      <c r="L42" s="15"/>
    </row>
    <row r="43" spans="2:12" ht="14.4" customHeight="1">
      <c r="B43" s="15"/>
      <c r="L43" s="15"/>
    </row>
    <row r="44" spans="2:12" ht="14.4" customHeight="1">
      <c r="B44" s="15"/>
      <c r="L44" s="15"/>
    </row>
    <row r="45" spans="2:12" ht="14.4" customHeight="1">
      <c r="B45" s="15"/>
      <c r="L45" s="15"/>
    </row>
    <row r="46" spans="2:12" ht="14.4" customHeight="1">
      <c r="B46" s="15"/>
      <c r="L46" s="15"/>
    </row>
    <row r="47" spans="2:12" ht="14.4" customHeight="1">
      <c r="B47" s="15"/>
      <c r="L47" s="15"/>
    </row>
    <row r="48" spans="2:12" ht="14.4" customHeight="1">
      <c r="B48" s="15"/>
      <c r="L48" s="15"/>
    </row>
    <row r="49" spans="2:12" ht="14.4" customHeight="1">
      <c r="B49" s="15"/>
      <c r="L49" s="15"/>
    </row>
    <row r="50" spans="2:12" s="1" customFormat="1" ht="14.4" customHeight="1">
      <c r="B50" s="27"/>
      <c r="D50" s="36" t="s">
        <v>52</v>
      </c>
      <c r="E50" s="37"/>
      <c r="F50" s="37"/>
      <c r="G50" s="36" t="s">
        <v>53</v>
      </c>
      <c r="H50" s="37"/>
      <c r="I50" s="37"/>
      <c r="J50" s="37"/>
      <c r="K50" s="37"/>
      <c r="L50" s="27"/>
    </row>
    <row r="51" spans="2:12" ht="10.199999999999999">
      <c r="B51" s="15"/>
      <c r="L51" s="15"/>
    </row>
    <row r="52" spans="2:12" ht="10.199999999999999">
      <c r="B52" s="15"/>
      <c r="L52" s="15"/>
    </row>
    <row r="53" spans="2:12" ht="10.199999999999999">
      <c r="B53" s="15"/>
      <c r="L53" s="15"/>
    </row>
    <row r="54" spans="2:12" ht="10.199999999999999">
      <c r="B54" s="15"/>
      <c r="L54" s="15"/>
    </row>
    <row r="55" spans="2:12" ht="10.199999999999999">
      <c r="B55" s="15"/>
      <c r="L55" s="15"/>
    </row>
    <row r="56" spans="2:12" ht="10.199999999999999">
      <c r="B56" s="15"/>
      <c r="L56" s="15"/>
    </row>
    <row r="57" spans="2:12" ht="10.199999999999999">
      <c r="B57" s="15"/>
      <c r="L57" s="15"/>
    </row>
    <row r="58" spans="2:12" ht="10.199999999999999">
      <c r="B58" s="15"/>
      <c r="L58" s="15"/>
    </row>
    <row r="59" spans="2:12" ht="10.199999999999999">
      <c r="B59" s="15"/>
      <c r="L59" s="15"/>
    </row>
    <row r="60" spans="2:12" ht="10.199999999999999">
      <c r="B60" s="15"/>
      <c r="L60" s="15"/>
    </row>
    <row r="61" spans="2:12" s="1" customFormat="1" ht="13.2">
      <c r="B61" s="27"/>
      <c r="D61" s="38" t="s">
        <v>54</v>
      </c>
      <c r="E61" s="29"/>
      <c r="F61" s="94" t="s">
        <v>55</v>
      </c>
      <c r="G61" s="38" t="s">
        <v>54</v>
      </c>
      <c r="H61" s="29"/>
      <c r="I61" s="29"/>
      <c r="J61" s="95" t="s">
        <v>55</v>
      </c>
      <c r="K61" s="29"/>
      <c r="L61" s="27"/>
    </row>
    <row r="62" spans="2:12" ht="10.199999999999999">
      <c r="B62" s="15"/>
      <c r="L62" s="15"/>
    </row>
    <row r="63" spans="2:12" ht="10.199999999999999">
      <c r="B63" s="15"/>
      <c r="L63" s="15"/>
    </row>
    <row r="64" spans="2:12" ht="10.199999999999999">
      <c r="B64" s="15"/>
      <c r="L64" s="15"/>
    </row>
    <row r="65" spans="2:12" s="1" customFormat="1" ht="13.2">
      <c r="B65" s="27"/>
      <c r="D65" s="36" t="s">
        <v>56</v>
      </c>
      <c r="E65" s="37"/>
      <c r="F65" s="37"/>
      <c r="G65" s="36" t="s">
        <v>57</v>
      </c>
      <c r="H65" s="37"/>
      <c r="I65" s="37"/>
      <c r="J65" s="37"/>
      <c r="K65" s="37"/>
      <c r="L65" s="27"/>
    </row>
    <row r="66" spans="2:12" ht="10.199999999999999">
      <c r="B66" s="15"/>
      <c r="L66" s="15"/>
    </row>
    <row r="67" spans="2:12" ht="10.199999999999999">
      <c r="B67" s="15"/>
      <c r="L67" s="15"/>
    </row>
    <row r="68" spans="2:12" ht="10.199999999999999">
      <c r="B68" s="15"/>
      <c r="L68" s="15"/>
    </row>
    <row r="69" spans="2:12" ht="10.199999999999999">
      <c r="B69" s="15"/>
      <c r="L69" s="15"/>
    </row>
    <row r="70" spans="2:12" ht="10.199999999999999">
      <c r="B70" s="15"/>
      <c r="L70" s="15"/>
    </row>
    <row r="71" spans="2:12" ht="10.199999999999999">
      <c r="B71" s="15"/>
      <c r="L71" s="15"/>
    </row>
    <row r="72" spans="2:12" ht="10.199999999999999">
      <c r="B72" s="15"/>
      <c r="L72" s="15"/>
    </row>
    <row r="73" spans="2:12" ht="10.199999999999999">
      <c r="B73" s="15"/>
      <c r="L73" s="15"/>
    </row>
    <row r="74" spans="2:12" ht="10.199999999999999">
      <c r="B74" s="15"/>
      <c r="L74" s="15"/>
    </row>
    <row r="75" spans="2:12" ht="10.199999999999999">
      <c r="B75" s="15"/>
      <c r="L75" s="15"/>
    </row>
    <row r="76" spans="2:12" s="1" customFormat="1" ht="13.2">
      <c r="B76" s="27"/>
      <c r="D76" s="38" t="s">
        <v>54</v>
      </c>
      <c r="E76" s="29"/>
      <c r="F76" s="94" t="s">
        <v>55</v>
      </c>
      <c r="G76" s="38" t="s">
        <v>54</v>
      </c>
      <c r="H76" s="29"/>
      <c r="I76" s="29"/>
      <c r="J76" s="95" t="s">
        <v>55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" customHeight="1">
      <c r="B82" s="27"/>
      <c r="C82" s="16" t="s">
        <v>101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2" t="s">
        <v>16</v>
      </c>
      <c r="L84" s="27"/>
    </row>
    <row r="85" spans="2:47" s="1" customFormat="1" ht="16.5" customHeight="1">
      <c r="B85" s="27"/>
      <c r="E85" s="179" t="str">
        <f>E7</f>
        <v>Krajinný park Havraňák, část MČ P19</v>
      </c>
      <c r="F85" s="180"/>
      <c r="G85" s="180"/>
      <c r="H85" s="180"/>
      <c r="L85" s="27"/>
    </row>
    <row r="86" spans="2:47" s="1" customFormat="1" ht="12" customHeight="1">
      <c r="B86" s="27"/>
      <c r="C86" s="22" t="s">
        <v>98</v>
      </c>
      <c r="L86" s="27"/>
    </row>
    <row r="87" spans="2:47" s="1" customFormat="1" ht="16.5" customHeight="1">
      <c r="B87" s="27"/>
      <c r="E87" s="141" t="str">
        <f>E9</f>
        <v>0 - Všeobecné konstrukce a práce</v>
      </c>
      <c r="F87" s="181"/>
      <c r="G87" s="181"/>
      <c r="H87" s="181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2" t="s">
        <v>20</v>
      </c>
      <c r="F89" s="20" t="str">
        <f>F12</f>
        <v xml:space="preserve"> </v>
      </c>
      <c r="I89" s="22" t="s">
        <v>22</v>
      </c>
      <c r="J89" s="47" t="str">
        <f>IF(J12="","",J12)</f>
        <v>2. 9. 2024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2" t="s">
        <v>24</v>
      </c>
      <c r="F91" s="20" t="str">
        <f>E15</f>
        <v>Městská část Praha 19 - Kbely</v>
      </c>
      <c r="I91" s="22" t="s">
        <v>31</v>
      </c>
      <c r="J91" s="25" t="str">
        <f>E21</f>
        <v>Ing. Dárius Bolješik</v>
      </c>
      <c r="L91" s="27"/>
    </row>
    <row r="92" spans="2:47" s="1" customFormat="1" ht="15.15" customHeight="1">
      <c r="B92" s="27"/>
      <c r="C92" s="22" t="s">
        <v>29</v>
      </c>
      <c r="F92" s="20" t="str">
        <f>IF(E18="","",E18)</f>
        <v>Vyplň údaj</v>
      </c>
      <c r="I92" s="22" t="s">
        <v>35</v>
      </c>
      <c r="J92" s="25" t="str">
        <f>E24</f>
        <v>3P projekt, s.r.o.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6" t="s">
        <v>102</v>
      </c>
      <c r="D94" s="88"/>
      <c r="E94" s="88"/>
      <c r="F94" s="88"/>
      <c r="G94" s="88"/>
      <c r="H94" s="88"/>
      <c r="I94" s="88"/>
      <c r="J94" s="97" t="s">
        <v>103</v>
      </c>
      <c r="K94" s="88"/>
      <c r="L94" s="27"/>
    </row>
    <row r="95" spans="2:47" s="1" customFormat="1" ht="10.35" customHeight="1">
      <c r="B95" s="27"/>
      <c r="L95" s="27"/>
    </row>
    <row r="96" spans="2:47" s="1" customFormat="1" ht="22.8" customHeight="1">
      <c r="B96" s="27"/>
      <c r="C96" s="98" t="s">
        <v>104</v>
      </c>
      <c r="J96" s="61">
        <f>J117</f>
        <v>0</v>
      </c>
      <c r="L96" s="27"/>
      <c r="AU96" s="12" t="s">
        <v>105</v>
      </c>
    </row>
    <row r="97" spans="2:12" s="8" customFormat="1" ht="24.9" customHeight="1">
      <c r="B97" s="99"/>
      <c r="D97" s="100" t="s">
        <v>99</v>
      </c>
      <c r="E97" s="101"/>
      <c r="F97" s="101"/>
      <c r="G97" s="101"/>
      <c r="H97" s="101"/>
      <c r="I97" s="101"/>
      <c r="J97" s="102">
        <f>J118</f>
        <v>0</v>
      </c>
      <c r="L97" s="99"/>
    </row>
    <row r="98" spans="2:12" s="1" customFormat="1" ht="21.75" customHeight="1">
      <c r="B98" s="27"/>
      <c r="L98" s="27"/>
    </row>
    <row r="99" spans="2:12" s="1" customFormat="1" ht="6.9" customHeight="1"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27"/>
    </row>
    <row r="103" spans="2:12" s="1" customFormat="1" ht="6.9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27"/>
    </row>
    <row r="104" spans="2:12" s="1" customFormat="1" ht="24.9" customHeight="1">
      <c r="B104" s="27"/>
      <c r="C104" s="16" t="s">
        <v>106</v>
      </c>
      <c r="L104" s="27"/>
    </row>
    <row r="105" spans="2:12" s="1" customFormat="1" ht="6.9" customHeight="1">
      <c r="B105" s="27"/>
      <c r="L105" s="27"/>
    </row>
    <row r="106" spans="2:12" s="1" customFormat="1" ht="12" customHeight="1">
      <c r="B106" s="27"/>
      <c r="C106" s="22" t="s">
        <v>16</v>
      </c>
      <c r="L106" s="27"/>
    </row>
    <row r="107" spans="2:12" s="1" customFormat="1" ht="16.5" customHeight="1">
      <c r="B107" s="27"/>
      <c r="E107" s="179" t="str">
        <f>E7</f>
        <v>Krajinný park Havraňák, část MČ P19</v>
      </c>
      <c r="F107" s="180"/>
      <c r="G107" s="180"/>
      <c r="H107" s="180"/>
      <c r="L107" s="27"/>
    </row>
    <row r="108" spans="2:12" s="1" customFormat="1" ht="12" customHeight="1">
      <c r="B108" s="27"/>
      <c r="C108" s="22" t="s">
        <v>98</v>
      </c>
      <c r="L108" s="27"/>
    </row>
    <row r="109" spans="2:12" s="1" customFormat="1" ht="16.5" customHeight="1">
      <c r="B109" s="27"/>
      <c r="E109" s="141" t="str">
        <f>E9</f>
        <v>0 - Všeobecné konstrukce a práce</v>
      </c>
      <c r="F109" s="181"/>
      <c r="G109" s="181"/>
      <c r="H109" s="181"/>
      <c r="L109" s="27"/>
    </row>
    <row r="110" spans="2:12" s="1" customFormat="1" ht="6.9" customHeight="1">
      <c r="B110" s="27"/>
      <c r="L110" s="27"/>
    </row>
    <row r="111" spans="2:12" s="1" customFormat="1" ht="12" customHeight="1">
      <c r="B111" s="27"/>
      <c r="C111" s="22" t="s">
        <v>20</v>
      </c>
      <c r="F111" s="20" t="str">
        <f>F12</f>
        <v xml:space="preserve"> </v>
      </c>
      <c r="I111" s="22" t="s">
        <v>22</v>
      </c>
      <c r="J111" s="47" t="str">
        <f>IF(J12="","",J12)</f>
        <v>2. 9. 2024</v>
      </c>
      <c r="L111" s="27"/>
    </row>
    <row r="112" spans="2:12" s="1" customFormat="1" ht="6.9" customHeight="1">
      <c r="B112" s="27"/>
      <c r="L112" s="27"/>
    </row>
    <row r="113" spans="2:65" s="1" customFormat="1" ht="15.15" customHeight="1">
      <c r="B113" s="27"/>
      <c r="C113" s="22" t="s">
        <v>24</v>
      </c>
      <c r="F113" s="20" t="str">
        <f>E15</f>
        <v>Městská část Praha 19 - Kbely</v>
      </c>
      <c r="I113" s="22" t="s">
        <v>31</v>
      </c>
      <c r="J113" s="25" t="str">
        <f>E21</f>
        <v>Ing. Dárius Bolješik</v>
      </c>
      <c r="L113" s="27"/>
    </row>
    <row r="114" spans="2:65" s="1" customFormat="1" ht="15.15" customHeight="1">
      <c r="B114" s="27"/>
      <c r="C114" s="22" t="s">
        <v>29</v>
      </c>
      <c r="F114" s="20" t="str">
        <f>IF(E18="","",E18)</f>
        <v>Vyplň údaj</v>
      </c>
      <c r="I114" s="22" t="s">
        <v>35</v>
      </c>
      <c r="J114" s="25" t="str">
        <f>E24</f>
        <v>3P projekt, s.r.o.</v>
      </c>
      <c r="L114" s="27"/>
    </row>
    <row r="115" spans="2:65" s="1" customFormat="1" ht="10.35" customHeight="1">
      <c r="B115" s="27"/>
      <c r="L115" s="27"/>
    </row>
    <row r="116" spans="2:65" s="9" customFormat="1" ht="29.25" customHeight="1">
      <c r="B116" s="103"/>
      <c r="C116" s="104" t="s">
        <v>107</v>
      </c>
      <c r="D116" s="105" t="s">
        <v>64</v>
      </c>
      <c r="E116" s="105" t="s">
        <v>60</v>
      </c>
      <c r="F116" s="105" t="s">
        <v>61</v>
      </c>
      <c r="G116" s="105" t="s">
        <v>108</v>
      </c>
      <c r="H116" s="105" t="s">
        <v>109</v>
      </c>
      <c r="I116" s="105" t="s">
        <v>110</v>
      </c>
      <c r="J116" s="105" t="s">
        <v>103</v>
      </c>
      <c r="K116" s="106" t="s">
        <v>111</v>
      </c>
      <c r="L116" s="103"/>
      <c r="M116" s="54" t="s">
        <v>1</v>
      </c>
      <c r="N116" s="55" t="s">
        <v>43</v>
      </c>
      <c r="O116" s="55" t="s">
        <v>112</v>
      </c>
      <c r="P116" s="55" t="s">
        <v>113</v>
      </c>
      <c r="Q116" s="55" t="s">
        <v>114</v>
      </c>
      <c r="R116" s="55" t="s">
        <v>115</v>
      </c>
      <c r="S116" s="55" t="s">
        <v>116</v>
      </c>
      <c r="T116" s="56" t="s">
        <v>117</v>
      </c>
    </row>
    <row r="117" spans="2:65" s="1" customFormat="1" ht="22.8" customHeight="1">
      <c r="B117" s="27"/>
      <c r="C117" s="59" t="s">
        <v>118</v>
      </c>
      <c r="J117" s="107">
        <f>BK117</f>
        <v>0</v>
      </c>
      <c r="L117" s="27"/>
      <c r="M117" s="57"/>
      <c r="N117" s="48"/>
      <c r="O117" s="48"/>
      <c r="P117" s="108">
        <f>P118</f>
        <v>0</v>
      </c>
      <c r="Q117" s="48"/>
      <c r="R117" s="108">
        <f>R118</f>
        <v>0</v>
      </c>
      <c r="S117" s="48"/>
      <c r="T117" s="109">
        <f>T118</f>
        <v>0</v>
      </c>
      <c r="AT117" s="12" t="s">
        <v>78</v>
      </c>
      <c r="AU117" s="12" t="s">
        <v>105</v>
      </c>
      <c r="BK117" s="110">
        <f>BK118</f>
        <v>0</v>
      </c>
    </row>
    <row r="118" spans="2:65" s="10" customFormat="1" ht="25.95" customHeight="1">
      <c r="B118" s="111"/>
      <c r="D118" s="112" t="s">
        <v>78</v>
      </c>
      <c r="E118" s="113" t="s">
        <v>79</v>
      </c>
      <c r="F118" s="113" t="s">
        <v>84</v>
      </c>
      <c r="I118" s="114"/>
      <c r="J118" s="115">
        <f>BK118</f>
        <v>0</v>
      </c>
      <c r="L118" s="111"/>
      <c r="M118" s="116"/>
      <c r="P118" s="117">
        <f>SUM(P119:P130)</f>
        <v>0</v>
      </c>
      <c r="R118" s="117">
        <f>SUM(R119:R130)</f>
        <v>0</v>
      </c>
      <c r="T118" s="118">
        <f>SUM(T119:T130)</f>
        <v>0</v>
      </c>
      <c r="AR118" s="112" t="s">
        <v>86</v>
      </c>
      <c r="AT118" s="119" t="s">
        <v>78</v>
      </c>
      <c r="AU118" s="119" t="s">
        <v>79</v>
      </c>
      <c r="AY118" s="112" t="s">
        <v>119</v>
      </c>
      <c r="BK118" s="120">
        <f>SUM(BK119:BK130)</f>
        <v>0</v>
      </c>
    </row>
    <row r="119" spans="2:65" s="1" customFormat="1" ht="21.75" customHeight="1">
      <c r="B119" s="27"/>
      <c r="C119" s="121" t="s">
        <v>86</v>
      </c>
      <c r="D119" s="121" t="s">
        <v>120</v>
      </c>
      <c r="E119" s="122" t="s">
        <v>121</v>
      </c>
      <c r="F119" s="123" t="s">
        <v>122</v>
      </c>
      <c r="G119" s="124" t="s">
        <v>123</v>
      </c>
      <c r="H119" s="125">
        <v>1</v>
      </c>
      <c r="I119" s="126"/>
      <c r="J119" s="127">
        <f>ROUND(I119*H119,2)</f>
        <v>0</v>
      </c>
      <c r="K119" s="123" t="s">
        <v>124</v>
      </c>
      <c r="L119" s="27"/>
      <c r="M119" s="128" t="s">
        <v>1</v>
      </c>
      <c r="N119" s="129" t="s">
        <v>44</v>
      </c>
      <c r="P119" s="130">
        <f>O119*H119</f>
        <v>0</v>
      </c>
      <c r="Q119" s="130">
        <v>0</v>
      </c>
      <c r="R119" s="130">
        <f>Q119*H119</f>
        <v>0</v>
      </c>
      <c r="S119" s="130">
        <v>0</v>
      </c>
      <c r="T119" s="131">
        <f>S119*H119</f>
        <v>0</v>
      </c>
      <c r="AR119" s="132" t="s">
        <v>125</v>
      </c>
      <c r="AT119" s="132" t="s">
        <v>120</v>
      </c>
      <c r="AU119" s="132" t="s">
        <v>86</v>
      </c>
      <c r="AY119" s="12" t="s">
        <v>119</v>
      </c>
      <c r="BE119" s="133">
        <f>IF(N119="základní",J119,0)</f>
        <v>0</v>
      </c>
      <c r="BF119" s="133">
        <f>IF(N119="snížená",J119,0)</f>
        <v>0</v>
      </c>
      <c r="BG119" s="133">
        <f>IF(N119="zákl. přenesená",J119,0)</f>
        <v>0</v>
      </c>
      <c r="BH119" s="133">
        <f>IF(N119="sníž. přenesená",J119,0)</f>
        <v>0</v>
      </c>
      <c r="BI119" s="133">
        <f>IF(N119="nulová",J119,0)</f>
        <v>0</v>
      </c>
      <c r="BJ119" s="12" t="s">
        <v>86</v>
      </c>
      <c r="BK119" s="133">
        <f>ROUND(I119*H119,2)</f>
        <v>0</v>
      </c>
      <c r="BL119" s="12" t="s">
        <v>125</v>
      </c>
      <c r="BM119" s="132" t="s">
        <v>88</v>
      </c>
    </row>
    <row r="120" spans="2:65" s="1" customFormat="1" ht="28.8">
      <c r="B120" s="27"/>
      <c r="D120" s="134" t="s">
        <v>126</v>
      </c>
      <c r="F120" s="135" t="s">
        <v>127</v>
      </c>
      <c r="I120" s="136"/>
      <c r="L120" s="27"/>
      <c r="M120" s="137"/>
      <c r="T120" s="51"/>
      <c r="AT120" s="12" t="s">
        <v>126</v>
      </c>
      <c r="AU120" s="12" t="s">
        <v>86</v>
      </c>
    </row>
    <row r="121" spans="2:65" s="1" customFormat="1" ht="16.5" customHeight="1">
      <c r="B121" s="27"/>
      <c r="C121" s="121" t="s">
        <v>88</v>
      </c>
      <c r="D121" s="121" t="s">
        <v>120</v>
      </c>
      <c r="E121" s="122" t="s">
        <v>128</v>
      </c>
      <c r="F121" s="123" t="s">
        <v>129</v>
      </c>
      <c r="G121" s="124" t="s">
        <v>123</v>
      </c>
      <c r="H121" s="125">
        <v>1</v>
      </c>
      <c r="I121" s="126"/>
      <c r="J121" s="127">
        <f>ROUND(I121*H121,2)</f>
        <v>0</v>
      </c>
      <c r="K121" s="123" t="s">
        <v>124</v>
      </c>
      <c r="L121" s="27"/>
      <c r="M121" s="128" t="s">
        <v>1</v>
      </c>
      <c r="N121" s="129" t="s">
        <v>44</v>
      </c>
      <c r="P121" s="130">
        <f>O121*H121</f>
        <v>0</v>
      </c>
      <c r="Q121" s="130">
        <v>0</v>
      </c>
      <c r="R121" s="130">
        <f>Q121*H121</f>
        <v>0</v>
      </c>
      <c r="S121" s="130">
        <v>0</v>
      </c>
      <c r="T121" s="131">
        <f>S121*H121</f>
        <v>0</v>
      </c>
      <c r="AR121" s="132" t="s">
        <v>125</v>
      </c>
      <c r="AT121" s="132" t="s">
        <v>120</v>
      </c>
      <c r="AU121" s="132" t="s">
        <v>86</v>
      </c>
      <c r="AY121" s="12" t="s">
        <v>119</v>
      </c>
      <c r="BE121" s="133">
        <f>IF(N121="základní",J121,0)</f>
        <v>0</v>
      </c>
      <c r="BF121" s="133">
        <f>IF(N121="snížená",J121,0)</f>
        <v>0</v>
      </c>
      <c r="BG121" s="133">
        <f>IF(N121="zákl. přenesená",J121,0)</f>
        <v>0</v>
      </c>
      <c r="BH121" s="133">
        <f>IF(N121="sníž. přenesená",J121,0)</f>
        <v>0</v>
      </c>
      <c r="BI121" s="133">
        <f>IF(N121="nulová",J121,0)</f>
        <v>0</v>
      </c>
      <c r="BJ121" s="12" t="s">
        <v>86</v>
      </c>
      <c r="BK121" s="133">
        <f>ROUND(I121*H121,2)</f>
        <v>0</v>
      </c>
      <c r="BL121" s="12" t="s">
        <v>125</v>
      </c>
      <c r="BM121" s="132" t="s">
        <v>125</v>
      </c>
    </row>
    <row r="122" spans="2:65" s="1" customFormat="1" ht="57.6">
      <c r="B122" s="27"/>
      <c r="D122" s="134" t="s">
        <v>126</v>
      </c>
      <c r="F122" s="135" t="s">
        <v>130</v>
      </c>
      <c r="I122" s="136"/>
      <c r="L122" s="27"/>
      <c r="M122" s="137"/>
      <c r="T122" s="51"/>
      <c r="AT122" s="12" t="s">
        <v>126</v>
      </c>
      <c r="AU122" s="12" t="s">
        <v>86</v>
      </c>
    </row>
    <row r="123" spans="2:65" s="1" customFormat="1" ht="16.5" customHeight="1">
      <c r="B123" s="27"/>
      <c r="C123" s="121" t="s">
        <v>131</v>
      </c>
      <c r="D123" s="121" t="s">
        <v>120</v>
      </c>
      <c r="E123" s="122" t="s">
        <v>128</v>
      </c>
      <c r="F123" s="123" t="s">
        <v>129</v>
      </c>
      <c r="G123" s="124" t="s">
        <v>123</v>
      </c>
      <c r="H123" s="125">
        <v>1</v>
      </c>
      <c r="I123" s="126"/>
      <c r="J123" s="127">
        <f>ROUND(I123*H123,2)</f>
        <v>0</v>
      </c>
      <c r="K123" s="123" t="s">
        <v>124</v>
      </c>
      <c r="L123" s="27"/>
      <c r="M123" s="128" t="s">
        <v>1</v>
      </c>
      <c r="N123" s="129" t="s">
        <v>44</v>
      </c>
      <c r="P123" s="130">
        <f>O123*H123</f>
        <v>0</v>
      </c>
      <c r="Q123" s="130">
        <v>0</v>
      </c>
      <c r="R123" s="130">
        <f>Q123*H123</f>
        <v>0</v>
      </c>
      <c r="S123" s="130">
        <v>0</v>
      </c>
      <c r="T123" s="131">
        <f>S123*H123</f>
        <v>0</v>
      </c>
      <c r="AR123" s="132" t="s">
        <v>125</v>
      </c>
      <c r="AT123" s="132" t="s">
        <v>120</v>
      </c>
      <c r="AU123" s="132" t="s">
        <v>86</v>
      </c>
      <c r="AY123" s="12" t="s">
        <v>119</v>
      </c>
      <c r="BE123" s="133">
        <f>IF(N123="základní",J123,0)</f>
        <v>0</v>
      </c>
      <c r="BF123" s="133">
        <f>IF(N123="snížená",J123,0)</f>
        <v>0</v>
      </c>
      <c r="BG123" s="133">
        <f>IF(N123="zákl. přenesená",J123,0)</f>
        <v>0</v>
      </c>
      <c r="BH123" s="133">
        <f>IF(N123="sníž. přenesená",J123,0)</f>
        <v>0</v>
      </c>
      <c r="BI123" s="133">
        <f>IF(N123="nulová",J123,0)</f>
        <v>0</v>
      </c>
      <c r="BJ123" s="12" t="s">
        <v>86</v>
      </c>
      <c r="BK123" s="133">
        <f>ROUND(I123*H123,2)</f>
        <v>0</v>
      </c>
      <c r="BL123" s="12" t="s">
        <v>125</v>
      </c>
      <c r="BM123" s="132" t="s">
        <v>132</v>
      </c>
    </row>
    <row r="124" spans="2:65" s="1" customFormat="1" ht="57.6">
      <c r="B124" s="27"/>
      <c r="D124" s="134" t="s">
        <v>126</v>
      </c>
      <c r="F124" s="135" t="s">
        <v>130</v>
      </c>
      <c r="I124" s="136"/>
      <c r="L124" s="27"/>
      <c r="M124" s="137"/>
      <c r="T124" s="51"/>
      <c r="AT124" s="12" t="s">
        <v>126</v>
      </c>
      <c r="AU124" s="12" t="s">
        <v>86</v>
      </c>
    </row>
    <row r="125" spans="2:65" s="1" customFormat="1" ht="16.5" customHeight="1">
      <c r="B125" s="27"/>
      <c r="C125" s="121" t="s">
        <v>125</v>
      </c>
      <c r="D125" s="121" t="s">
        <v>120</v>
      </c>
      <c r="E125" s="122" t="s">
        <v>133</v>
      </c>
      <c r="F125" s="123" t="s">
        <v>134</v>
      </c>
      <c r="G125" s="124" t="s">
        <v>123</v>
      </c>
      <c r="H125" s="125">
        <v>1</v>
      </c>
      <c r="I125" s="126"/>
      <c r="J125" s="127">
        <f>ROUND(I125*H125,2)</f>
        <v>0</v>
      </c>
      <c r="K125" s="123" t="s">
        <v>124</v>
      </c>
      <c r="L125" s="27"/>
      <c r="M125" s="128" t="s">
        <v>1</v>
      </c>
      <c r="N125" s="129" t="s">
        <v>44</v>
      </c>
      <c r="P125" s="130">
        <f>O125*H125</f>
        <v>0</v>
      </c>
      <c r="Q125" s="130">
        <v>0</v>
      </c>
      <c r="R125" s="130">
        <f>Q125*H125</f>
        <v>0</v>
      </c>
      <c r="S125" s="130">
        <v>0</v>
      </c>
      <c r="T125" s="131">
        <f>S125*H125</f>
        <v>0</v>
      </c>
      <c r="AR125" s="132" t="s">
        <v>125</v>
      </c>
      <c r="AT125" s="132" t="s">
        <v>120</v>
      </c>
      <c r="AU125" s="132" t="s">
        <v>86</v>
      </c>
      <c r="AY125" s="12" t="s">
        <v>119</v>
      </c>
      <c r="BE125" s="133">
        <f>IF(N125="základní",J125,0)</f>
        <v>0</v>
      </c>
      <c r="BF125" s="133">
        <f>IF(N125="snížená",J125,0)</f>
        <v>0</v>
      </c>
      <c r="BG125" s="133">
        <f>IF(N125="zákl. přenesená",J125,0)</f>
        <v>0</v>
      </c>
      <c r="BH125" s="133">
        <f>IF(N125="sníž. přenesená",J125,0)</f>
        <v>0</v>
      </c>
      <c r="BI125" s="133">
        <f>IF(N125="nulová",J125,0)</f>
        <v>0</v>
      </c>
      <c r="BJ125" s="12" t="s">
        <v>86</v>
      </c>
      <c r="BK125" s="133">
        <f>ROUND(I125*H125,2)</f>
        <v>0</v>
      </c>
      <c r="BL125" s="12" t="s">
        <v>125</v>
      </c>
      <c r="BM125" s="132" t="s">
        <v>135</v>
      </c>
    </row>
    <row r="126" spans="2:65" s="1" customFormat="1" ht="38.4">
      <c r="B126" s="27"/>
      <c r="D126" s="134" t="s">
        <v>126</v>
      </c>
      <c r="F126" s="135" t="s">
        <v>136</v>
      </c>
      <c r="I126" s="136"/>
      <c r="L126" s="27"/>
      <c r="M126" s="137"/>
      <c r="T126" s="51"/>
      <c r="AT126" s="12" t="s">
        <v>126</v>
      </c>
      <c r="AU126" s="12" t="s">
        <v>86</v>
      </c>
    </row>
    <row r="127" spans="2:65" s="1" customFormat="1" ht="24.15" customHeight="1">
      <c r="B127" s="27"/>
      <c r="C127" s="121" t="s">
        <v>137</v>
      </c>
      <c r="D127" s="121" t="s">
        <v>120</v>
      </c>
      <c r="E127" s="122" t="s">
        <v>138</v>
      </c>
      <c r="F127" s="123" t="s">
        <v>139</v>
      </c>
      <c r="G127" s="124" t="s">
        <v>123</v>
      </c>
      <c r="H127" s="125">
        <v>1</v>
      </c>
      <c r="I127" s="126"/>
      <c r="J127" s="127">
        <f>ROUND(I127*H127,2)</f>
        <v>0</v>
      </c>
      <c r="K127" s="123" t="s">
        <v>124</v>
      </c>
      <c r="L127" s="27"/>
      <c r="M127" s="128" t="s">
        <v>1</v>
      </c>
      <c r="N127" s="129" t="s">
        <v>44</v>
      </c>
      <c r="P127" s="130">
        <f>O127*H127</f>
        <v>0</v>
      </c>
      <c r="Q127" s="130">
        <v>0</v>
      </c>
      <c r="R127" s="130">
        <f>Q127*H127</f>
        <v>0</v>
      </c>
      <c r="S127" s="130">
        <v>0</v>
      </c>
      <c r="T127" s="131">
        <f>S127*H127</f>
        <v>0</v>
      </c>
      <c r="AR127" s="132" t="s">
        <v>125</v>
      </c>
      <c r="AT127" s="132" t="s">
        <v>120</v>
      </c>
      <c r="AU127" s="132" t="s">
        <v>86</v>
      </c>
      <c r="AY127" s="12" t="s">
        <v>119</v>
      </c>
      <c r="BE127" s="133">
        <f>IF(N127="základní",J127,0)</f>
        <v>0</v>
      </c>
      <c r="BF127" s="133">
        <f>IF(N127="snížená",J127,0)</f>
        <v>0</v>
      </c>
      <c r="BG127" s="133">
        <f>IF(N127="zákl. přenesená",J127,0)</f>
        <v>0</v>
      </c>
      <c r="BH127" s="133">
        <f>IF(N127="sníž. přenesená",J127,0)</f>
        <v>0</v>
      </c>
      <c r="BI127" s="133">
        <f>IF(N127="nulová",J127,0)</f>
        <v>0</v>
      </c>
      <c r="BJ127" s="12" t="s">
        <v>86</v>
      </c>
      <c r="BK127" s="133">
        <f>ROUND(I127*H127,2)</f>
        <v>0</v>
      </c>
      <c r="BL127" s="12" t="s">
        <v>125</v>
      </c>
      <c r="BM127" s="132" t="s">
        <v>140</v>
      </c>
    </row>
    <row r="128" spans="2:65" s="1" customFormat="1" ht="48">
      <c r="B128" s="27"/>
      <c r="D128" s="134" t="s">
        <v>126</v>
      </c>
      <c r="F128" s="135" t="s">
        <v>141</v>
      </c>
      <c r="I128" s="136"/>
      <c r="L128" s="27"/>
      <c r="M128" s="137"/>
      <c r="T128" s="51"/>
      <c r="AT128" s="12" t="s">
        <v>126</v>
      </c>
      <c r="AU128" s="12" t="s">
        <v>86</v>
      </c>
    </row>
    <row r="129" spans="2:65" s="1" customFormat="1" ht="24.15" customHeight="1">
      <c r="B129" s="27"/>
      <c r="C129" s="121" t="s">
        <v>132</v>
      </c>
      <c r="D129" s="121" t="s">
        <v>120</v>
      </c>
      <c r="E129" s="122" t="s">
        <v>142</v>
      </c>
      <c r="F129" s="123" t="s">
        <v>143</v>
      </c>
      <c r="G129" s="124" t="s">
        <v>123</v>
      </c>
      <c r="H129" s="125">
        <v>1</v>
      </c>
      <c r="I129" s="126"/>
      <c r="J129" s="127">
        <f>ROUND(I129*H129,2)</f>
        <v>0</v>
      </c>
      <c r="K129" s="123" t="s">
        <v>124</v>
      </c>
      <c r="L129" s="27"/>
      <c r="M129" s="128" t="s">
        <v>1</v>
      </c>
      <c r="N129" s="129" t="s">
        <v>44</v>
      </c>
      <c r="P129" s="130">
        <f>O129*H129</f>
        <v>0</v>
      </c>
      <c r="Q129" s="130">
        <v>0</v>
      </c>
      <c r="R129" s="130">
        <f>Q129*H129</f>
        <v>0</v>
      </c>
      <c r="S129" s="130">
        <v>0</v>
      </c>
      <c r="T129" s="131">
        <f>S129*H129</f>
        <v>0</v>
      </c>
      <c r="AR129" s="132" t="s">
        <v>125</v>
      </c>
      <c r="AT129" s="132" t="s">
        <v>120</v>
      </c>
      <c r="AU129" s="132" t="s">
        <v>86</v>
      </c>
      <c r="AY129" s="12" t="s">
        <v>119</v>
      </c>
      <c r="BE129" s="133">
        <f>IF(N129="základní",J129,0)</f>
        <v>0</v>
      </c>
      <c r="BF129" s="133">
        <f>IF(N129="snížená",J129,0)</f>
        <v>0</v>
      </c>
      <c r="BG129" s="133">
        <f>IF(N129="zákl. přenesená",J129,0)</f>
        <v>0</v>
      </c>
      <c r="BH129" s="133">
        <f>IF(N129="sníž. přenesená",J129,0)</f>
        <v>0</v>
      </c>
      <c r="BI129" s="133">
        <f>IF(N129="nulová",J129,0)</f>
        <v>0</v>
      </c>
      <c r="BJ129" s="12" t="s">
        <v>86</v>
      </c>
      <c r="BK129" s="133">
        <f>ROUND(I129*H129,2)</f>
        <v>0</v>
      </c>
      <c r="BL129" s="12" t="s">
        <v>125</v>
      </c>
      <c r="BM129" s="132" t="s">
        <v>144</v>
      </c>
    </row>
    <row r="130" spans="2:65" s="1" customFormat="1" ht="28.8">
      <c r="B130" s="27"/>
      <c r="D130" s="134" t="s">
        <v>126</v>
      </c>
      <c r="F130" s="135" t="s">
        <v>145</v>
      </c>
      <c r="I130" s="136"/>
      <c r="L130" s="27"/>
      <c r="M130" s="138"/>
      <c r="N130" s="139"/>
      <c r="O130" s="139"/>
      <c r="P130" s="139"/>
      <c r="Q130" s="139"/>
      <c r="R130" s="139"/>
      <c r="S130" s="139"/>
      <c r="T130" s="140"/>
      <c r="AT130" s="12" t="s">
        <v>126</v>
      </c>
      <c r="AU130" s="12" t="s">
        <v>86</v>
      </c>
    </row>
    <row r="131" spans="2:65" s="1" customFormat="1" ht="6.9" customHeight="1"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27"/>
    </row>
  </sheetData>
  <sheetProtection algorithmName="SHA-512" hashValue="fBCVl/M3WdR7SqLMe55ICF0p10Jtx1IHOMxEmWA2xe7vvB6cIyIFUHPoHN0c4tBQD7m2KrQDa+FxCY+oCFErkQ==" saltValue="jVaGE3Dhz5QnbhSZ1yQ6+QKjsu9Ps/DRcTXRB653QbT74pDZ+oj3WaqmzNPhKxbI/xzHgJLOHN6ulhZPU3qcYg==" spinCount="100000" sheet="1" objects="1" scenarios="1" formatColumns="0" formatRows="0" autoFilter="0"/>
  <autoFilter ref="C116:K130" xr:uid="{00000000-0009-0000-0000-00000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41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2" t="s">
        <v>91</v>
      </c>
    </row>
    <row r="3" spans="2:46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88</v>
      </c>
    </row>
    <row r="4" spans="2:46" ht="24.9" customHeight="1">
      <c r="B4" s="15"/>
      <c r="D4" s="16" t="s">
        <v>97</v>
      </c>
      <c r="L4" s="15"/>
      <c r="M4" s="83" t="s">
        <v>10</v>
      </c>
      <c r="AT4" s="12" t="s">
        <v>4</v>
      </c>
    </row>
    <row r="5" spans="2:46" ht="6.9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179" t="str">
        <f>'Rekapitulace stavby'!K6</f>
        <v>Krajinný park Havraňák, část MČ P19</v>
      </c>
      <c r="F7" s="180"/>
      <c r="G7" s="180"/>
      <c r="H7" s="180"/>
      <c r="L7" s="15"/>
    </row>
    <row r="8" spans="2:46" s="1" customFormat="1" ht="12" customHeight="1">
      <c r="B8" s="27"/>
      <c r="D8" s="22" t="s">
        <v>98</v>
      </c>
      <c r="L8" s="27"/>
    </row>
    <row r="9" spans="2:46" s="1" customFormat="1" ht="30" customHeight="1">
      <c r="B9" s="27"/>
      <c r="E9" s="141" t="s">
        <v>146</v>
      </c>
      <c r="F9" s="181"/>
      <c r="G9" s="181"/>
      <c r="H9" s="181"/>
      <c r="L9" s="27"/>
    </row>
    <row r="10" spans="2:46" s="1" customFormat="1" ht="10.199999999999999">
      <c r="B10" s="27"/>
      <c r="L10" s="27"/>
    </row>
    <row r="11" spans="2:46" s="1" customFormat="1" ht="12" customHeight="1">
      <c r="B11" s="27"/>
      <c r="D11" s="22" t="s">
        <v>18</v>
      </c>
      <c r="F11" s="20" t="s">
        <v>1</v>
      </c>
      <c r="I11" s="22" t="s">
        <v>19</v>
      </c>
      <c r="J11" s="20" t="s">
        <v>1</v>
      </c>
      <c r="L11" s="27"/>
    </row>
    <row r="12" spans="2:46" s="1" customFormat="1" ht="12" customHeight="1">
      <c r="B12" s="27"/>
      <c r="D12" s="22" t="s">
        <v>20</v>
      </c>
      <c r="F12" s="20" t="s">
        <v>100</v>
      </c>
      <c r="I12" s="22" t="s">
        <v>22</v>
      </c>
      <c r="J12" s="47" t="str">
        <f>'Rekapitulace stavby'!AN8</f>
        <v>2. 9. 2024</v>
      </c>
      <c r="L12" s="27"/>
    </row>
    <row r="13" spans="2:46" s="1" customFormat="1" ht="10.8" customHeight="1">
      <c r="B13" s="27"/>
      <c r="L13" s="27"/>
    </row>
    <row r="14" spans="2:46" s="1" customFormat="1" ht="12" customHeight="1">
      <c r="B14" s="27"/>
      <c r="D14" s="22" t="s">
        <v>24</v>
      </c>
      <c r="I14" s="22" t="s">
        <v>25</v>
      </c>
      <c r="J14" s="20" t="str">
        <f>IF('Rekapitulace stavby'!AN10="","",'Rekapitulace stavby'!AN10)</f>
        <v>00231304</v>
      </c>
      <c r="L14" s="27"/>
    </row>
    <row r="15" spans="2:46" s="1" customFormat="1" ht="18" customHeight="1">
      <c r="B15" s="27"/>
      <c r="E15" s="20" t="str">
        <f>IF('Rekapitulace stavby'!E11="","",'Rekapitulace stavby'!E11)</f>
        <v>Městská část Praha 19 - Kbely</v>
      </c>
      <c r="I15" s="22" t="s">
        <v>28</v>
      </c>
      <c r="J15" s="20" t="str">
        <f>IF('Rekapitulace stavby'!AN11="","",'Rekapitulace stavby'!AN11)</f>
        <v/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2" t="s">
        <v>29</v>
      </c>
      <c r="I17" s="22" t="s">
        <v>25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182" t="str">
        <f>'Rekapitulace stavby'!E14</f>
        <v>Vyplň údaj</v>
      </c>
      <c r="F18" s="163"/>
      <c r="G18" s="163"/>
      <c r="H18" s="163"/>
      <c r="I18" s="22" t="s">
        <v>28</v>
      </c>
      <c r="J18" s="23" t="str">
        <f>'Rekapitulace stavby'!AN14</f>
        <v>Vyplň údaj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2" t="s">
        <v>31</v>
      </c>
      <c r="I20" s="22" t="s">
        <v>25</v>
      </c>
      <c r="J20" s="20" t="str">
        <f>IF('Rekapitulace stavby'!AN16="","",'Rekapitulace stavby'!AN16)</f>
        <v>10909231</v>
      </c>
      <c r="L20" s="27"/>
    </row>
    <row r="21" spans="2:12" s="1" customFormat="1" ht="18" customHeight="1">
      <c r="B21" s="27"/>
      <c r="E21" s="20" t="str">
        <f>IF('Rekapitulace stavby'!E17="","",'Rekapitulace stavby'!E17)</f>
        <v>Ing. Dárius Bolješik</v>
      </c>
      <c r="I21" s="22" t="s">
        <v>28</v>
      </c>
      <c r="J21" s="20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2" t="s">
        <v>35</v>
      </c>
      <c r="I23" s="22" t="s">
        <v>25</v>
      </c>
      <c r="J23" s="20" t="str">
        <f>IF('Rekapitulace stavby'!AN19="","",'Rekapitulace stavby'!AN19)</f>
        <v>08283729</v>
      </c>
      <c r="L23" s="27"/>
    </row>
    <row r="24" spans="2:12" s="1" customFormat="1" ht="18" customHeight="1">
      <c r="B24" s="27"/>
      <c r="E24" s="20" t="str">
        <f>IF('Rekapitulace stavby'!E20="","",'Rekapitulace stavby'!E20)</f>
        <v>3P projekt, s.r.o.</v>
      </c>
      <c r="I24" s="22" t="s">
        <v>28</v>
      </c>
      <c r="J24" s="20" t="str">
        <f>IF('Rekapitulace stavby'!AN20="","",'Rekapitulace stavby'!AN20)</f>
        <v/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2" t="s">
        <v>38</v>
      </c>
      <c r="L26" s="27"/>
    </row>
    <row r="27" spans="2:12" s="7" customFormat="1" ht="16.5" customHeight="1">
      <c r="B27" s="84"/>
      <c r="E27" s="168" t="s">
        <v>1</v>
      </c>
      <c r="F27" s="168"/>
      <c r="G27" s="168"/>
      <c r="H27" s="168"/>
      <c r="L27" s="84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5" t="s">
        <v>39</v>
      </c>
      <c r="J30" s="61">
        <f>ROUND(J124, 2)</f>
        <v>0</v>
      </c>
      <c r="L30" s="27"/>
    </row>
    <row r="31" spans="2:12" s="1" customFormat="1" ht="6.9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41</v>
      </c>
      <c r="I32" s="30" t="s">
        <v>40</v>
      </c>
      <c r="J32" s="30" t="s">
        <v>42</v>
      </c>
      <c r="L32" s="27"/>
    </row>
    <row r="33" spans="2:12" s="1" customFormat="1" ht="14.4" customHeight="1">
      <c r="B33" s="27"/>
      <c r="D33" s="50" t="s">
        <v>43</v>
      </c>
      <c r="E33" s="22" t="s">
        <v>44</v>
      </c>
      <c r="F33" s="86">
        <f>ROUND((SUM(BE124:BE240)),  2)</f>
        <v>0</v>
      </c>
      <c r="I33" s="87">
        <v>0.21</v>
      </c>
      <c r="J33" s="86">
        <f>ROUND(((SUM(BE124:BE240))*I33),  2)</f>
        <v>0</v>
      </c>
      <c r="L33" s="27"/>
    </row>
    <row r="34" spans="2:12" s="1" customFormat="1" ht="14.4" customHeight="1">
      <c r="B34" s="27"/>
      <c r="E34" s="22" t="s">
        <v>45</v>
      </c>
      <c r="F34" s="86">
        <f>ROUND((SUM(BF124:BF240)),  2)</f>
        <v>0</v>
      </c>
      <c r="I34" s="87">
        <v>0.12</v>
      </c>
      <c r="J34" s="86">
        <f>ROUND(((SUM(BF124:BF240))*I34),  2)</f>
        <v>0</v>
      </c>
      <c r="L34" s="27"/>
    </row>
    <row r="35" spans="2:12" s="1" customFormat="1" ht="14.4" hidden="1" customHeight="1">
      <c r="B35" s="27"/>
      <c r="E35" s="22" t="s">
        <v>46</v>
      </c>
      <c r="F35" s="86">
        <f>ROUND((SUM(BG124:BG240)),  2)</f>
        <v>0</v>
      </c>
      <c r="I35" s="87">
        <v>0.21</v>
      </c>
      <c r="J35" s="86">
        <f>0</f>
        <v>0</v>
      </c>
      <c r="L35" s="27"/>
    </row>
    <row r="36" spans="2:12" s="1" customFormat="1" ht="14.4" hidden="1" customHeight="1">
      <c r="B36" s="27"/>
      <c r="E36" s="22" t="s">
        <v>47</v>
      </c>
      <c r="F36" s="86">
        <f>ROUND((SUM(BH124:BH240)),  2)</f>
        <v>0</v>
      </c>
      <c r="I36" s="87">
        <v>0.12</v>
      </c>
      <c r="J36" s="86">
        <f>0</f>
        <v>0</v>
      </c>
      <c r="L36" s="27"/>
    </row>
    <row r="37" spans="2:12" s="1" customFormat="1" ht="14.4" hidden="1" customHeight="1">
      <c r="B37" s="27"/>
      <c r="E37" s="22" t="s">
        <v>48</v>
      </c>
      <c r="F37" s="86">
        <f>ROUND((SUM(BI124:BI240)),  2)</f>
        <v>0</v>
      </c>
      <c r="I37" s="87">
        <v>0</v>
      </c>
      <c r="J37" s="86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8"/>
      <c r="D39" s="89" t="s">
        <v>49</v>
      </c>
      <c r="E39" s="52"/>
      <c r="F39" s="52"/>
      <c r="G39" s="90" t="s">
        <v>50</v>
      </c>
      <c r="H39" s="91" t="s">
        <v>51</v>
      </c>
      <c r="I39" s="52"/>
      <c r="J39" s="92">
        <f>SUM(J30:J37)</f>
        <v>0</v>
      </c>
      <c r="K39" s="93"/>
      <c r="L39" s="27"/>
    </row>
    <row r="40" spans="2:12" s="1" customFormat="1" ht="14.4" customHeight="1">
      <c r="B40" s="27"/>
      <c r="L40" s="27"/>
    </row>
    <row r="41" spans="2:12" ht="14.4" customHeight="1">
      <c r="B41" s="15"/>
      <c r="L41" s="15"/>
    </row>
    <row r="42" spans="2:12" ht="14.4" customHeight="1">
      <c r="B42" s="15"/>
      <c r="L42" s="15"/>
    </row>
    <row r="43" spans="2:12" ht="14.4" customHeight="1">
      <c r="B43" s="15"/>
      <c r="L43" s="15"/>
    </row>
    <row r="44" spans="2:12" ht="14.4" customHeight="1">
      <c r="B44" s="15"/>
      <c r="L44" s="15"/>
    </row>
    <row r="45" spans="2:12" ht="14.4" customHeight="1">
      <c r="B45" s="15"/>
      <c r="L45" s="15"/>
    </row>
    <row r="46" spans="2:12" ht="14.4" customHeight="1">
      <c r="B46" s="15"/>
      <c r="L46" s="15"/>
    </row>
    <row r="47" spans="2:12" ht="14.4" customHeight="1">
      <c r="B47" s="15"/>
      <c r="L47" s="15"/>
    </row>
    <row r="48" spans="2:12" ht="14.4" customHeight="1">
      <c r="B48" s="15"/>
      <c r="L48" s="15"/>
    </row>
    <row r="49" spans="2:12" ht="14.4" customHeight="1">
      <c r="B49" s="15"/>
      <c r="L49" s="15"/>
    </row>
    <row r="50" spans="2:12" s="1" customFormat="1" ht="14.4" customHeight="1">
      <c r="B50" s="27"/>
      <c r="D50" s="36" t="s">
        <v>52</v>
      </c>
      <c r="E50" s="37"/>
      <c r="F50" s="37"/>
      <c r="G50" s="36" t="s">
        <v>53</v>
      </c>
      <c r="H50" s="37"/>
      <c r="I50" s="37"/>
      <c r="J50" s="37"/>
      <c r="K50" s="37"/>
      <c r="L50" s="27"/>
    </row>
    <row r="51" spans="2:12" ht="10.199999999999999">
      <c r="B51" s="15"/>
      <c r="L51" s="15"/>
    </row>
    <row r="52" spans="2:12" ht="10.199999999999999">
      <c r="B52" s="15"/>
      <c r="L52" s="15"/>
    </row>
    <row r="53" spans="2:12" ht="10.199999999999999">
      <c r="B53" s="15"/>
      <c r="L53" s="15"/>
    </row>
    <row r="54" spans="2:12" ht="10.199999999999999">
      <c r="B54" s="15"/>
      <c r="L54" s="15"/>
    </row>
    <row r="55" spans="2:12" ht="10.199999999999999">
      <c r="B55" s="15"/>
      <c r="L55" s="15"/>
    </row>
    <row r="56" spans="2:12" ht="10.199999999999999">
      <c r="B56" s="15"/>
      <c r="L56" s="15"/>
    </row>
    <row r="57" spans="2:12" ht="10.199999999999999">
      <c r="B57" s="15"/>
      <c r="L57" s="15"/>
    </row>
    <row r="58" spans="2:12" ht="10.199999999999999">
      <c r="B58" s="15"/>
      <c r="L58" s="15"/>
    </row>
    <row r="59" spans="2:12" ht="10.199999999999999">
      <c r="B59" s="15"/>
      <c r="L59" s="15"/>
    </row>
    <row r="60" spans="2:12" ht="10.199999999999999">
      <c r="B60" s="15"/>
      <c r="L60" s="15"/>
    </row>
    <row r="61" spans="2:12" s="1" customFormat="1" ht="13.2">
      <c r="B61" s="27"/>
      <c r="D61" s="38" t="s">
        <v>54</v>
      </c>
      <c r="E61" s="29"/>
      <c r="F61" s="94" t="s">
        <v>55</v>
      </c>
      <c r="G61" s="38" t="s">
        <v>54</v>
      </c>
      <c r="H61" s="29"/>
      <c r="I61" s="29"/>
      <c r="J61" s="95" t="s">
        <v>55</v>
      </c>
      <c r="K61" s="29"/>
      <c r="L61" s="27"/>
    </row>
    <row r="62" spans="2:12" ht="10.199999999999999">
      <c r="B62" s="15"/>
      <c r="L62" s="15"/>
    </row>
    <row r="63" spans="2:12" ht="10.199999999999999">
      <c r="B63" s="15"/>
      <c r="L63" s="15"/>
    </row>
    <row r="64" spans="2:12" ht="10.199999999999999">
      <c r="B64" s="15"/>
      <c r="L64" s="15"/>
    </row>
    <row r="65" spans="2:12" s="1" customFormat="1" ht="13.2">
      <c r="B65" s="27"/>
      <c r="D65" s="36" t="s">
        <v>56</v>
      </c>
      <c r="E65" s="37"/>
      <c r="F65" s="37"/>
      <c r="G65" s="36" t="s">
        <v>57</v>
      </c>
      <c r="H65" s="37"/>
      <c r="I65" s="37"/>
      <c r="J65" s="37"/>
      <c r="K65" s="37"/>
      <c r="L65" s="27"/>
    </row>
    <row r="66" spans="2:12" ht="10.199999999999999">
      <c r="B66" s="15"/>
      <c r="L66" s="15"/>
    </row>
    <row r="67" spans="2:12" ht="10.199999999999999">
      <c r="B67" s="15"/>
      <c r="L67" s="15"/>
    </row>
    <row r="68" spans="2:12" ht="10.199999999999999">
      <c r="B68" s="15"/>
      <c r="L68" s="15"/>
    </row>
    <row r="69" spans="2:12" ht="10.199999999999999">
      <c r="B69" s="15"/>
      <c r="L69" s="15"/>
    </row>
    <row r="70" spans="2:12" ht="10.199999999999999">
      <c r="B70" s="15"/>
      <c r="L70" s="15"/>
    </row>
    <row r="71" spans="2:12" ht="10.199999999999999">
      <c r="B71" s="15"/>
      <c r="L71" s="15"/>
    </row>
    <row r="72" spans="2:12" ht="10.199999999999999">
      <c r="B72" s="15"/>
      <c r="L72" s="15"/>
    </row>
    <row r="73" spans="2:12" ht="10.199999999999999">
      <c r="B73" s="15"/>
      <c r="L73" s="15"/>
    </row>
    <row r="74" spans="2:12" ht="10.199999999999999">
      <c r="B74" s="15"/>
      <c r="L74" s="15"/>
    </row>
    <row r="75" spans="2:12" ht="10.199999999999999">
      <c r="B75" s="15"/>
      <c r="L75" s="15"/>
    </row>
    <row r="76" spans="2:12" s="1" customFormat="1" ht="13.2">
      <c r="B76" s="27"/>
      <c r="D76" s="38" t="s">
        <v>54</v>
      </c>
      <c r="E76" s="29"/>
      <c r="F76" s="94" t="s">
        <v>55</v>
      </c>
      <c r="G76" s="38" t="s">
        <v>54</v>
      </c>
      <c r="H76" s="29"/>
      <c r="I76" s="29"/>
      <c r="J76" s="95" t="s">
        <v>55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" customHeight="1">
      <c r="B82" s="27"/>
      <c r="C82" s="16" t="s">
        <v>101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2" t="s">
        <v>16</v>
      </c>
      <c r="L84" s="27"/>
    </row>
    <row r="85" spans="2:47" s="1" customFormat="1" ht="16.5" customHeight="1">
      <c r="B85" s="27"/>
      <c r="E85" s="179" t="str">
        <f>E7</f>
        <v>Krajinný park Havraňák, část MČ P19</v>
      </c>
      <c r="F85" s="180"/>
      <c r="G85" s="180"/>
      <c r="H85" s="180"/>
      <c r="L85" s="27"/>
    </row>
    <row r="86" spans="2:47" s="1" customFormat="1" ht="12" customHeight="1">
      <c r="B86" s="27"/>
      <c r="C86" s="22" t="s">
        <v>98</v>
      </c>
      <c r="L86" s="27"/>
    </row>
    <row r="87" spans="2:47" s="1" customFormat="1" ht="30" customHeight="1">
      <c r="B87" s="27"/>
      <c r="E87" s="141" t="str">
        <f>E9</f>
        <v>SO 01.2 - Sdílený živičný / dlážděný chodník pro pěší a cyklisty šíře 3,5 m - KÚ Praha 19</v>
      </c>
      <c r="F87" s="181"/>
      <c r="G87" s="181"/>
      <c r="H87" s="181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2" t="s">
        <v>20</v>
      </c>
      <c r="F89" s="20" t="str">
        <f>F12</f>
        <v xml:space="preserve"> </v>
      </c>
      <c r="I89" s="22" t="s">
        <v>22</v>
      </c>
      <c r="J89" s="47" t="str">
        <f>IF(J12="","",J12)</f>
        <v>2. 9. 2024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2" t="s">
        <v>24</v>
      </c>
      <c r="F91" s="20" t="str">
        <f>E15</f>
        <v>Městská část Praha 19 - Kbely</v>
      </c>
      <c r="I91" s="22" t="s">
        <v>31</v>
      </c>
      <c r="J91" s="25" t="str">
        <f>E21</f>
        <v>Ing. Dárius Bolješik</v>
      </c>
      <c r="L91" s="27"/>
    </row>
    <row r="92" spans="2:47" s="1" customFormat="1" ht="15.15" customHeight="1">
      <c r="B92" s="27"/>
      <c r="C92" s="22" t="s">
        <v>29</v>
      </c>
      <c r="F92" s="20" t="str">
        <f>IF(E18="","",E18)</f>
        <v>Vyplň údaj</v>
      </c>
      <c r="I92" s="22" t="s">
        <v>35</v>
      </c>
      <c r="J92" s="25" t="str">
        <f>E24</f>
        <v>3P projekt, s.r.o.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6" t="s">
        <v>102</v>
      </c>
      <c r="D94" s="88"/>
      <c r="E94" s="88"/>
      <c r="F94" s="88"/>
      <c r="G94" s="88"/>
      <c r="H94" s="88"/>
      <c r="I94" s="88"/>
      <c r="J94" s="97" t="s">
        <v>103</v>
      </c>
      <c r="K94" s="88"/>
      <c r="L94" s="27"/>
    </row>
    <row r="95" spans="2:47" s="1" customFormat="1" ht="10.35" customHeight="1">
      <c r="B95" s="27"/>
      <c r="L95" s="27"/>
    </row>
    <row r="96" spans="2:47" s="1" customFormat="1" ht="22.8" customHeight="1">
      <c r="B96" s="27"/>
      <c r="C96" s="98" t="s">
        <v>104</v>
      </c>
      <c r="J96" s="61">
        <f>J124</f>
        <v>0</v>
      </c>
      <c r="L96" s="27"/>
      <c r="AU96" s="12" t="s">
        <v>105</v>
      </c>
    </row>
    <row r="97" spans="2:12" s="8" customFormat="1" ht="24.9" customHeight="1">
      <c r="B97" s="99"/>
      <c r="D97" s="100" t="s">
        <v>99</v>
      </c>
      <c r="E97" s="101"/>
      <c r="F97" s="101"/>
      <c r="G97" s="101"/>
      <c r="H97" s="101"/>
      <c r="I97" s="101"/>
      <c r="J97" s="102">
        <f>J125</f>
        <v>0</v>
      </c>
      <c r="L97" s="99"/>
    </row>
    <row r="98" spans="2:12" s="8" customFormat="1" ht="24.9" customHeight="1">
      <c r="B98" s="99"/>
      <c r="D98" s="100" t="s">
        <v>147</v>
      </c>
      <c r="E98" s="101"/>
      <c r="F98" s="101"/>
      <c r="G98" s="101"/>
      <c r="H98" s="101"/>
      <c r="I98" s="101"/>
      <c r="J98" s="102">
        <f>J130</f>
        <v>0</v>
      </c>
      <c r="L98" s="99"/>
    </row>
    <row r="99" spans="2:12" s="8" customFormat="1" ht="24.9" customHeight="1">
      <c r="B99" s="99"/>
      <c r="D99" s="100" t="s">
        <v>148</v>
      </c>
      <c r="E99" s="101"/>
      <c r="F99" s="101"/>
      <c r="G99" s="101"/>
      <c r="H99" s="101"/>
      <c r="I99" s="101"/>
      <c r="J99" s="102">
        <f>J167</f>
        <v>0</v>
      </c>
      <c r="L99" s="99"/>
    </row>
    <row r="100" spans="2:12" s="8" customFormat="1" ht="24.9" customHeight="1">
      <c r="B100" s="99"/>
      <c r="D100" s="100" t="s">
        <v>149</v>
      </c>
      <c r="E100" s="101"/>
      <c r="F100" s="101"/>
      <c r="G100" s="101"/>
      <c r="H100" s="101"/>
      <c r="I100" s="101"/>
      <c r="J100" s="102">
        <f>J176</f>
        <v>0</v>
      </c>
      <c r="L100" s="99"/>
    </row>
    <row r="101" spans="2:12" s="8" customFormat="1" ht="24.9" customHeight="1">
      <c r="B101" s="99"/>
      <c r="D101" s="100" t="s">
        <v>150</v>
      </c>
      <c r="E101" s="101"/>
      <c r="F101" s="101"/>
      <c r="G101" s="101"/>
      <c r="H101" s="101"/>
      <c r="I101" s="101"/>
      <c r="J101" s="102">
        <f>J179</f>
        <v>0</v>
      </c>
      <c r="L101" s="99"/>
    </row>
    <row r="102" spans="2:12" s="8" customFormat="1" ht="24.9" customHeight="1">
      <c r="B102" s="99"/>
      <c r="D102" s="100" t="s">
        <v>151</v>
      </c>
      <c r="E102" s="101"/>
      <c r="F102" s="101"/>
      <c r="G102" s="101"/>
      <c r="H102" s="101"/>
      <c r="I102" s="101"/>
      <c r="J102" s="102">
        <f>J210</f>
        <v>0</v>
      </c>
      <c r="L102" s="99"/>
    </row>
    <row r="103" spans="2:12" s="8" customFormat="1" ht="24.9" customHeight="1">
      <c r="B103" s="99"/>
      <c r="D103" s="100" t="s">
        <v>152</v>
      </c>
      <c r="E103" s="101"/>
      <c r="F103" s="101"/>
      <c r="G103" s="101"/>
      <c r="H103" s="101"/>
      <c r="I103" s="101"/>
      <c r="J103" s="102">
        <f>J213</f>
        <v>0</v>
      </c>
      <c r="L103" s="99"/>
    </row>
    <row r="104" spans="2:12" s="8" customFormat="1" ht="24.9" customHeight="1">
      <c r="B104" s="99"/>
      <c r="D104" s="100" t="s">
        <v>153</v>
      </c>
      <c r="E104" s="101"/>
      <c r="F104" s="101"/>
      <c r="G104" s="101"/>
      <c r="H104" s="101"/>
      <c r="I104" s="101"/>
      <c r="J104" s="102">
        <f>J222</f>
        <v>0</v>
      </c>
      <c r="L104" s="99"/>
    </row>
    <row r="105" spans="2:12" s="1" customFormat="1" ht="21.75" customHeight="1">
      <c r="B105" s="27"/>
      <c r="L105" s="27"/>
    </row>
    <row r="106" spans="2:12" s="1" customFormat="1" ht="6.9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7"/>
    </row>
    <row r="110" spans="2:12" s="1" customFormat="1" ht="6.9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27"/>
    </row>
    <row r="111" spans="2:12" s="1" customFormat="1" ht="24.9" customHeight="1">
      <c r="B111" s="27"/>
      <c r="C111" s="16" t="s">
        <v>106</v>
      </c>
      <c r="L111" s="27"/>
    </row>
    <row r="112" spans="2:12" s="1" customFormat="1" ht="6.9" customHeight="1">
      <c r="B112" s="27"/>
      <c r="L112" s="27"/>
    </row>
    <row r="113" spans="2:65" s="1" customFormat="1" ht="12" customHeight="1">
      <c r="B113" s="27"/>
      <c r="C113" s="22" t="s">
        <v>16</v>
      </c>
      <c r="L113" s="27"/>
    </row>
    <row r="114" spans="2:65" s="1" customFormat="1" ht="16.5" customHeight="1">
      <c r="B114" s="27"/>
      <c r="E114" s="179" t="str">
        <f>E7</f>
        <v>Krajinný park Havraňák, část MČ P19</v>
      </c>
      <c r="F114" s="180"/>
      <c r="G114" s="180"/>
      <c r="H114" s="180"/>
      <c r="L114" s="27"/>
    </row>
    <row r="115" spans="2:65" s="1" customFormat="1" ht="12" customHeight="1">
      <c r="B115" s="27"/>
      <c r="C115" s="22" t="s">
        <v>98</v>
      </c>
      <c r="L115" s="27"/>
    </row>
    <row r="116" spans="2:65" s="1" customFormat="1" ht="30" customHeight="1">
      <c r="B116" s="27"/>
      <c r="E116" s="141" t="str">
        <f>E9</f>
        <v>SO 01.2 - Sdílený živičný / dlážděný chodník pro pěší a cyklisty šíře 3,5 m - KÚ Praha 19</v>
      </c>
      <c r="F116" s="181"/>
      <c r="G116" s="181"/>
      <c r="H116" s="181"/>
      <c r="L116" s="27"/>
    </row>
    <row r="117" spans="2:65" s="1" customFormat="1" ht="6.9" customHeight="1">
      <c r="B117" s="27"/>
      <c r="L117" s="27"/>
    </row>
    <row r="118" spans="2:65" s="1" customFormat="1" ht="12" customHeight="1">
      <c r="B118" s="27"/>
      <c r="C118" s="22" t="s">
        <v>20</v>
      </c>
      <c r="F118" s="20" t="str">
        <f>F12</f>
        <v xml:space="preserve"> </v>
      </c>
      <c r="I118" s="22" t="s">
        <v>22</v>
      </c>
      <c r="J118" s="47" t="str">
        <f>IF(J12="","",J12)</f>
        <v>2. 9. 2024</v>
      </c>
      <c r="L118" s="27"/>
    </row>
    <row r="119" spans="2:65" s="1" customFormat="1" ht="6.9" customHeight="1">
      <c r="B119" s="27"/>
      <c r="L119" s="27"/>
    </row>
    <row r="120" spans="2:65" s="1" customFormat="1" ht="15.15" customHeight="1">
      <c r="B120" s="27"/>
      <c r="C120" s="22" t="s">
        <v>24</v>
      </c>
      <c r="F120" s="20" t="str">
        <f>E15</f>
        <v>Městská část Praha 19 - Kbely</v>
      </c>
      <c r="I120" s="22" t="s">
        <v>31</v>
      </c>
      <c r="J120" s="25" t="str">
        <f>E21</f>
        <v>Ing. Dárius Bolješik</v>
      </c>
      <c r="L120" s="27"/>
    </row>
    <row r="121" spans="2:65" s="1" customFormat="1" ht="15.15" customHeight="1">
      <c r="B121" s="27"/>
      <c r="C121" s="22" t="s">
        <v>29</v>
      </c>
      <c r="F121" s="20" t="str">
        <f>IF(E18="","",E18)</f>
        <v>Vyplň údaj</v>
      </c>
      <c r="I121" s="22" t="s">
        <v>35</v>
      </c>
      <c r="J121" s="25" t="str">
        <f>E24</f>
        <v>3P projekt, s.r.o.</v>
      </c>
      <c r="L121" s="27"/>
    </row>
    <row r="122" spans="2:65" s="1" customFormat="1" ht="10.35" customHeight="1">
      <c r="B122" s="27"/>
      <c r="L122" s="27"/>
    </row>
    <row r="123" spans="2:65" s="9" customFormat="1" ht="29.25" customHeight="1">
      <c r="B123" s="103"/>
      <c r="C123" s="104" t="s">
        <v>107</v>
      </c>
      <c r="D123" s="105" t="s">
        <v>64</v>
      </c>
      <c r="E123" s="105" t="s">
        <v>60</v>
      </c>
      <c r="F123" s="105" t="s">
        <v>61</v>
      </c>
      <c r="G123" s="105" t="s">
        <v>108</v>
      </c>
      <c r="H123" s="105" t="s">
        <v>109</v>
      </c>
      <c r="I123" s="105" t="s">
        <v>110</v>
      </c>
      <c r="J123" s="105" t="s">
        <v>103</v>
      </c>
      <c r="K123" s="106" t="s">
        <v>111</v>
      </c>
      <c r="L123" s="103"/>
      <c r="M123" s="54" t="s">
        <v>1</v>
      </c>
      <c r="N123" s="55" t="s">
        <v>43</v>
      </c>
      <c r="O123" s="55" t="s">
        <v>112</v>
      </c>
      <c r="P123" s="55" t="s">
        <v>113</v>
      </c>
      <c r="Q123" s="55" t="s">
        <v>114</v>
      </c>
      <c r="R123" s="55" t="s">
        <v>115</v>
      </c>
      <c r="S123" s="55" t="s">
        <v>116</v>
      </c>
      <c r="T123" s="56" t="s">
        <v>117</v>
      </c>
    </row>
    <row r="124" spans="2:65" s="1" customFormat="1" ht="22.8" customHeight="1">
      <c r="B124" s="27"/>
      <c r="C124" s="59" t="s">
        <v>118</v>
      </c>
      <c r="J124" s="107">
        <f>BK124</f>
        <v>0</v>
      </c>
      <c r="L124" s="27"/>
      <c r="M124" s="57"/>
      <c r="N124" s="48"/>
      <c r="O124" s="48"/>
      <c r="P124" s="108">
        <f>P125+P130+P167+P176+P179+P210+P213+P222</f>
        <v>0</v>
      </c>
      <c r="Q124" s="48"/>
      <c r="R124" s="108">
        <f>R125+R130+R167+R176+R179+R210+R213+R222</f>
        <v>0</v>
      </c>
      <c r="S124" s="48"/>
      <c r="T124" s="109">
        <f>T125+T130+T167+T176+T179+T210+T213+T222</f>
        <v>0</v>
      </c>
      <c r="AT124" s="12" t="s">
        <v>78</v>
      </c>
      <c r="AU124" s="12" t="s">
        <v>105</v>
      </c>
      <c r="BK124" s="110">
        <f>BK125+BK130+BK167+BK176+BK179+BK210+BK213+BK222</f>
        <v>0</v>
      </c>
    </row>
    <row r="125" spans="2:65" s="10" customFormat="1" ht="25.95" customHeight="1">
      <c r="B125" s="111"/>
      <c r="D125" s="112" t="s">
        <v>78</v>
      </c>
      <c r="E125" s="113" t="s">
        <v>79</v>
      </c>
      <c r="F125" s="113" t="s">
        <v>84</v>
      </c>
      <c r="I125" s="114"/>
      <c r="J125" s="115">
        <f>BK125</f>
        <v>0</v>
      </c>
      <c r="L125" s="111"/>
      <c r="M125" s="116"/>
      <c r="P125" s="117">
        <f>SUM(P126:P129)</f>
        <v>0</v>
      </c>
      <c r="R125" s="117">
        <f>SUM(R126:R129)</f>
        <v>0</v>
      </c>
      <c r="T125" s="118">
        <f>SUM(T126:T129)</f>
        <v>0</v>
      </c>
      <c r="AR125" s="112" t="s">
        <v>86</v>
      </c>
      <c r="AT125" s="119" t="s">
        <v>78</v>
      </c>
      <c r="AU125" s="119" t="s">
        <v>79</v>
      </c>
      <c r="AY125" s="112" t="s">
        <v>119</v>
      </c>
      <c r="BK125" s="120">
        <f>SUM(BK126:BK129)</f>
        <v>0</v>
      </c>
    </row>
    <row r="126" spans="2:65" s="1" customFormat="1" ht="44.25" customHeight="1">
      <c r="B126" s="27"/>
      <c r="C126" s="121" t="s">
        <v>86</v>
      </c>
      <c r="D126" s="121" t="s">
        <v>120</v>
      </c>
      <c r="E126" s="122" t="s">
        <v>154</v>
      </c>
      <c r="F126" s="123" t="s">
        <v>155</v>
      </c>
      <c r="G126" s="124" t="s">
        <v>156</v>
      </c>
      <c r="H126" s="125">
        <v>60.8</v>
      </c>
      <c r="I126" s="126"/>
      <c r="J126" s="127">
        <f>ROUND(I126*H126,2)</f>
        <v>0</v>
      </c>
      <c r="K126" s="123" t="s">
        <v>124</v>
      </c>
      <c r="L126" s="27"/>
      <c r="M126" s="128" t="s">
        <v>1</v>
      </c>
      <c r="N126" s="129" t="s">
        <v>44</v>
      </c>
      <c r="P126" s="130">
        <f>O126*H126</f>
        <v>0</v>
      </c>
      <c r="Q126" s="130">
        <v>0</v>
      </c>
      <c r="R126" s="130">
        <f>Q126*H126</f>
        <v>0</v>
      </c>
      <c r="S126" s="130">
        <v>0</v>
      </c>
      <c r="T126" s="131">
        <f>S126*H126</f>
        <v>0</v>
      </c>
      <c r="AR126" s="132" t="s">
        <v>125</v>
      </c>
      <c r="AT126" s="132" t="s">
        <v>120</v>
      </c>
      <c r="AU126" s="132" t="s">
        <v>86</v>
      </c>
      <c r="AY126" s="12" t="s">
        <v>119</v>
      </c>
      <c r="BE126" s="133">
        <f>IF(N126="základní",J126,0)</f>
        <v>0</v>
      </c>
      <c r="BF126" s="133">
        <f>IF(N126="snížená",J126,0)</f>
        <v>0</v>
      </c>
      <c r="BG126" s="133">
        <f>IF(N126="zákl. přenesená",J126,0)</f>
        <v>0</v>
      </c>
      <c r="BH126" s="133">
        <f>IF(N126="sníž. přenesená",J126,0)</f>
        <v>0</v>
      </c>
      <c r="BI126" s="133">
        <f>IF(N126="nulová",J126,0)</f>
        <v>0</v>
      </c>
      <c r="BJ126" s="12" t="s">
        <v>86</v>
      </c>
      <c r="BK126" s="133">
        <f>ROUND(I126*H126,2)</f>
        <v>0</v>
      </c>
      <c r="BL126" s="12" t="s">
        <v>125</v>
      </c>
      <c r="BM126" s="132" t="s">
        <v>88</v>
      </c>
    </row>
    <row r="127" spans="2:65" s="1" customFormat="1" ht="105.6">
      <c r="B127" s="27"/>
      <c r="D127" s="134" t="s">
        <v>126</v>
      </c>
      <c r="F127" s="135" t="s">
        <v>157</v>
      </c>
      <c r="I127" s="136"/>
      <c r="L127" s="27"/>
      <c r="M127" s="137"/>
      <c r="T127" s="51"/>
      <c r="AT127" s="12" t="s">
        <v>126</v>
      </c>
      <c r="AU127" s="12" t="s">
        <v>86</v>
      </c>
    </row>
    <row r="128" spans="2:65" s="1" customFormat="1" ht="37.799999999999997" customHeight="1">
      <c r="B128" s="27"/>
      <c r="C128" s="121" t="s">
        <v>88</v>
      </c>
      <c r="D128" s="121" t="s">
        <v>120</v>
      </c>
      <c r="E128" s="122" t="s">
        <v>158</v>
      </c>
      <c r="F128" s="123" t="s">
        <v>159</v>
      </c>
      <c r="G128" s="124" t="s">
        <v>156</v>
      </c>
      <c r="H128" s="125">
        <v>28.981999999999999</v>
      </c>
      <c r="I128" s="126"/>
      <c r="J128" s="127">
        <f>ROUND(I128*H128,2)</f>
        <v>0</v>
      </c>
      <c r="K128" s="123" t="s">
        <v>124</v>
      </c>
      <c r="L128" s="27"/>
      <c r="M128" s="128" t="s">
        <v>1</v>
      </c>
      <c r="N128" s="129" t="s">
        <v>44</v>
      </c>
      <c r="P128" s="130">
        <f>O128*H128</f>
        <v>0</v>
      </c>
      <c r="Q128" s="130">
        <v>0</v>
      </c>
      <c r="R128" s="130">
        <f>Q128*H128</f>
        <v>0</v>
      </c>
      <c r="S128" s="130">
        <v>0</v>
      </c>
      <c r="T128" s="131">
        <f>S128*H128</f>
        <v>0</v>
      </c>
      <c r="AR128" s="132" t="s">
        <v>125</v>
      </c>
      <c r="AT128" s="132" t="s">
        <v>120</v>
      </c>
      <c r="AU128" s="132" t="s">
        <v>86</v>
      </c>
      <c r="AY128" s="12" t="s">
        <v>119</v>
      </c>
      <c r="BE128" s="133">
        <f>IF(N128="základní",J128,0)</f>
        <v>0</v>
      </c>
      <c r="BF128" s="133">
        <f>IF(N128="snížená",J128,0)</f>
        <v>0</v>
      </c>
      <c r="BG128" s="133">
        <f>IF(N128="zákl. přenesená",J128,0)</f>
        <v>0</v>
      </c>
      <c r="BH128" s="133">
        <f>IF(N128="sníž. přenesená",J128,0)</f>
        <v>0</v>
      </c>
      <c r="BI128" s="133">
        <f>IF(N128="nulová",J128,0)</f>
        <v>0</v>
      </c>
      <c r="BJ128" s="12" t="s">
        <v>86</v>
      </c>
      <c r="BK128" s="133">
        <f>ROUND(I128*H128,2)</f>
        <v>0</v>
      </c>
      <c r="BL128" s="12" t="s">
        <v>125</v>
      </c>
      <c r="BM128" s="132" t="s">
        <v>125</v>
      </c>
    </row>
    <row r="129" spans="2:65" s="1" customFormat="1" ht="105.6">
      <c r="B129" s="27"/>
      <c r="D129" s="134" t="s">
        <v>126</v>
      </c>
      <c r="F129" s="135" t="s">
        <v>160</v>
      </c>
      <c r="I129" s="136"/>
      <c r="L129" s="27"/>
      <c r="M129" s="137"/>
      <c r="T129" s="51"/>
      <c r="AT129" s="12" t="s">
        <v>126</v>
      </c>
      <c r="AU129" s="12" t="s">
        <v>86</v>
      </c>
    </row>
    <row r="130" spans="2:65" s="10" customFormat="1" ht="25.95" customHeight="1">
      <c r="B130" s="111"/>
      <c r="D130" s="112" t="s">
        <v>78</v>
      </c>
      <c r="E130" s="113" t="s">
        <v>86</v>
      </c>
      <c r="F130" s="113" t="s">
        <v>161</v>
      </c>
      <c r="I130" s="114"/>
      <c r="J130" s="115">
        <f>BK130</f>
        <v>0</v>
      </c>
      <c r="L130" s="111"/>
      <c r="M130" s="116"/>
      <c r="P130" s="117">
        <f>SUM(P131:P166)</f>
        <v>0</v>
      </c>
      <c r="R130" s="117">
        <f>SUM(R131:R166)</f>
        <v>0</v>
      </c>
      <c r="T130" s="118">
        <f>SUM(T131:T166)</f>
        <v>0</v>
      </c>
      <c r="AR130" s="112" t="s">
        <v>86</v>
      </c>
      <c r="AT130" s="119" t="s">
        <v>78</v>
      </c>
      <c r="AU130" s="119" t="s">
        <v>79</v>
      </c>
      <c r="AY130" s="112" t="s">
        <v>119</v>
      </c>
      <c r="BK130" s="120">
        <f>SUM(BK131:BK166)</f>
        <v>0</v>
      </c>
    </row>
    <row r="131" spans="2:65" s="1" customFormat="1" ht="24.15" customHeight="1">
      <c r="B131" s="27"/>
      <c r="C131" s="121" t="s">
        <v>131</v>
      </c>
      <c r="D131" s="121" t="s">
        <v>120</v>
      </c>
      <c r="E131" s="122" t="s">
        <v>162</v>
      </c>
      <c r="F131" s="123" t="s">
        <v>163</v>
      </c>
      <c r="G131" s="124" t="s">
        <v>164</v>
      </c>
      <c r="H131" s="125">
        <v>12.076000000000001</v>
      </c>
      <c r="I131" s="126"/>
      <c r="J131" s="127">
        <f>ROUND(I131*H131,2)</f>
        <v>0</v>
      </c>
      <c r="K131" s="123" t="s">
        <v>124</v>
      </c>
      <c r="L131" s="27"/>
      <c r="M131" s="128" t="s">
        <v>1</v>
      </c>
      <c r="N131" s="129" t="s">
        <v>44</v>
      </c>
      <c r="P131" s="130">
        <f>O131*H131</f>
        <v>0</v>
      </c>
      <c r="Q131" s="130">
        <v>0</v>
      </c>
      <c r="R131" s="130">
        <f>Q131*H131</f>
        <v>0</v>
      </c>
      <c r="S131" s="130">
        <v>0</v>
      </c>
      <c r="T131" s="131">
        <f>S131*H131</f>
        <v>0</v>
      </c>
      <c r="AR131" s="132" t="s">
        <v>125</v>
      </c>
      <c r="AT131" s="132" t="s">
        <v>120</v>
      </c>
      <c r="AU131" s="132" t="s">
        <v>86</v>
      </c>
      <c r="AY131" s="12" t="s">
        <v>119</v>
      </c>
      <c r="BE131" s="133">
        <f>IF(N131="základní",J131,0)</f>
        <v>0</v>
      </c>
      <c r="BF131" s="133">
        <f>IF(N131="snížená",J131,0)</f>
        <v>0</v>
      </c>
      <c r="BG131" s="133">
        <f>IF(N131="zákl. přenesená",J131,0)</f>
        <v>0</v>
      </c>
      <c r="BH131" s="133">
        <f>IF(N131="sníž. přenesená",J131,0)</f>
        <v>0</v>
      </c>
      <c r="BI131" s="133">
        <f>IF(N131="nulová",J131,0)</f>
        <v>0</v>
      </c>
      <c r="BJ131" s="12" t="s">
        <v>86</v>
      </c>
      <c r="BK131" s="133">
        <f>ROUND(I131*H131,2)</f>
        <v>0</v>
      </c>
      <c r="BL131" s="12" t="s">
        <v>125</v>
      </c>
      <c r="BM131" s="132" t="s">
        <v>132</v>
      </c>
    </row>
    <row r="132" spans="2:65" s="1" customFormat="1" ht="105.6">
      <c r="B132" s="27"/>
      <c r="D132" s="134" t="s">
        <v>126</v>
      </c>
      <c r="F132" s="135" t="s">
        <v>165</v>
      </c>
      <c r="I132" s="136"/>
      <c r="L132" s="27"/>
      <c r="M132" s="137"/>
      <c r="T132" s="51"/>
      <c r="AT132" s="12" t="s">
        <v>126</v>
      </c>
      <c r="AU132" s="12" t="s">
        <v>86</v>
      </c>
    </row>
    <row r="133" spans="2:65" s="1" customFormat="1" ht="24.15" customHeight="1">
      <c r="B133" s="27"/>
      <c r="C133" s="121" t="s">
        <v>125</v>
      </c>
      <c r="D133" s="121" t="s">
        <v>120</v>
      </c>
      <c r="E133" s="122" t="s">
        <v>166</v>
      </c>
      <c r="F133" s="123" t="s">
        <v>167</v>
      </c>
      <c r="G133" s="124" t="s">
        <v>164</v>
      </c>
      <c r="H133" s="125">
        <v>30.4</v>
      </c>
      <c r="I133" s="126"/>
      <c r="J133" s="127">
        <f>ROUND(I133*H133,2)</f>
        <v>0</v>
      </c>
      <c r="K133" s="123" t="s">
        <v>124</v>
      </c>
      <c r="L133" s="27"/>
      <c r="M133" s="128" t="s">
        <v>1</v>
      </c>
      <c r="N133" s="129" t="s">
        <v>44</v>
      </c>
      <c r="P133" s="130">
        <f>O133*H133</f>
        <v>0</v>
      </c>
      <c r="Q133" s="130">
        <v>0</v>
      </c>
      <c r="R133" s="130">
        <f>Q133*H133</f>
        <v>0</v>
      </c>
      <c r="S133" s="130">
        <v>0</v>
      </c>
      <c r="T133" s="131">
        <f>S133*H133</f>
        <v>0</v>
      </c>
      <c r="AR133" s="132" t="s">
        <v>125</v>
      </c>
      <c r="AT133" s="132" t="s">
        <v>120</v>
      </c>
      <c r="AU133" s="132" t="s">
        <v>86</v>
      </c>
      <c r="AY133" s="12" t="s">
        <v>119</v>
      </c>
      <c r="BE133" s="133">
        <f>IF(N133="základní",J133,0)</f>
        <v>0</v>
      </c>
      <c r="BF133" s="133">
        <f>IF(N133="snížená",J133,0)</f>
        <v>0</v>
      </c>
      <c r="BG133" s="133">
        <f>IF(N133="zákl. přenesená",J133,0)</f>
        <v>0</v>
      </c>
      <c r="BH133" s="133">
        <f>IF(N133="sníž. přenesená",J133,0)</f>
        <v>0</v>
      </c>
      <c r="BI133" s="133">
        <f>IF(N133="nulová",J133,0)</f>
        <v>0</v>
      </c>
      <c r="BJ133" s="12" t="s">
        <v>86</v>
      </c>
      <c r="BK133" s="133">
        <f>ROUND(I133*H133,2)</f>
        <v>0</v>
      </c>
      <c r="BL133" s="12" t="s">
        <v>125</v>
      </c>
      <c r="BM133" s="132" t="s">
        <v>135</v>
      </c>
    </row>
    <row r="134" spans="2:65" s="1" customFormat="1" ht="105.6">
      <c r="B134" s="27"/>
      <c r="D134" s="134" t="s">
        <v>126</v>
      </c>
      <c r="F134" s="135" t="s">
        <v>168</v>
      </c>
      <c r="I134" s="136"/>
      <c r="L134" s="27"/>
      <c r="M134" s="137"/>
      <c r="T134" s="51"/>
      <c r="AT134" s="12" t="s">
        <v>126</v>
      </c>
      <c r="AU134" s="12" t="s">
        <v>86</v>
      </c>
    </row>
    <row r="135" spans="2:65" s="1" customFormat="1" ht="16.5" customHeight="1">
      <c r="B135" s="27"/>
      <c r="C135" s="121" t="s">
        <v>137</v>
      </c>
      <c r="D135" s="121" t="s">
        <v>120</v>
      </c>
      <c r="E135" s="122" t="s">
        <v>169</v>
      </c>
      <c r="F135" s="123" t="s">
        <v>170</v>
      </c>
      <c r="G135" s="124" t="s">
        <v>164</v>
      </c>
      <c r="H135" s="125">
        <v>2800.8</v>
      </c>
      <c r="I135" s="126"/>
      <c r="J135" s="127">
        <f>ROUND(I135*H135,2)</f>
        <v>0</v>
      </c>
      <c r="K135" s="123" t="s">
        <v>124</v>
      </c>
      <c r="L135" s="27"/>
      <c r="M135" s="128" t="s">
        <v>1</v>
      </c>
      <c r="N135" s="129" t="s">
        <v>44</v>
      </c>
      <c r="P135" s="130">
        <f>O135*H135</f>
        <v>0</v>
      </c>
      <c r="Q135" s="130">
        <v>0</v>
      </c>
      <c r="R135" s="130">
        <f>Q135*H135</f>
        <v>0</v>
      </c>
      <c r="S135" s="130">
        <v>0</v>
      </c>
      <c r="T135" s="131">
        <f>S135*H135</f>
        <v>0</v>
      </c>
      <c r="AR135" s="132" t="s">
        <v>125</v>
      </c>
      <c r="AT135" s="132" t="s">
        <v>120</v>
      </c>
      <c r="AU135" s="132" t="s">
        <v>86</v>
      </c>
      <c r="AY135" s="12" t="s">
        <v>119</v>
      </c>
      <c r="BE135" s="133">
        <f>IF(N135="základní",J135,0)</f>
        <v>0</v>
      </c>
      <c r="BF135" s="133">
        <f>IF(N135="snížená",J135,0)</f>
        <v>0</v>
      </c>
      <c r="BG135" s="133">
        <f>IF(N135="zákl. přenesená",J135,0)</f>
        <v>0</v>
      </c>
      <c r="BH135" s="133">
        <f>IF(N135="sníž. přenesená",J135,0)</f>
        <v>0</v>
      </c>
      <c r="BI135" s="133">
        <f>IF(N135="nulová",J135,0)</f>
        <v>0</v>
      </c>
      <c r="BJ135" s="12" t="s">
        <v>86</v>
      </c>
      <c r="BK135" s="133">
        <f>ROUND(I135*H135,2)</f>
        <v>0</v>
      </c>
      <c r="BL135" s="12" t="s">
        <v>125</v>
      </c>
      <c r="BM135" s="132" t="s">
        <v>140</v>
      </c>
    </row>
    <row r="136" spans="2:65" s="1" customFormat="1" ht="38.4">
      <c r="B136" s="27"/>
      <c r="D136" s="134" t="s">
        <v>126</v>
      </c>
      <c r="F136" s="135" t="s">
        <v>171</v>
      </c>
      <c r="I136" s="136"/>
      <c r="L136" s="27"/>
      <c r="M136" s="137"/>
      <c r="T136" s="51"/>
      <c r="AT136" s="12" t="s">
        <v>126</v>
      </c>
      <c r="AU136" s="12" t="s">
        <v>86</v>
      </c>
    </row>
    <row r="137" spans="2:65" s="1" customFormat="1" ht="21.75" customHeight="1">
      <c r="B137" s="27"/>
      <c r="C137" s="121" t="s">
        <v>132</v>
      </c>
      <c r="D137" s="121" t="s">
        <v>120</v>
      </c>
      <c r="E137" s="122" t="s">
        <v>172</v>
      </c>
      <c r="F137" s="123" t="s">
        <v>173</v>
      </c>
      <c r="G137" s="124" t="s">
        <v>174</v>
      </c>
      <c r="H137" s="125">
        <v>23970</v>
      </c>
      <c r="I137" s="126"/>
      <c r="J137" s="127">
        <f>ROUND(I137*H137,2)</f>
        <v>0</v>
      </c>
      <c r="K137" s="123" t="s">
        <v>124</v>
      </c>
      <c r="L137" s="27"/>
      <c r="M137" s="128" t="s">
        <v>1</v>
      </c>
      <c r="N137" s="129" t="s">
        <v>44</v>
      </c>
      <c r="P137" s="130">
        <f>O137*H137</f>
        <v>0</v>
      </c>
      <c r="Q137" s="130">
        <v>0</v>
      </c>
      <c r="R137" s="130">
        <f>Q137*H137</f>
        <v>0</v>
      </c>
      <c r="S137" s="130">
        <v>0</v>
      </c>
      <c r="T137" s="131">
        <f>S137*H137</f>
        <v>0</v>
      </c>
      <c r="AR137" s="132" t="s">
        <v>125</v>
      </c>
      <c r="AT137" s="132" t="s">
        <v>120</v>
      </c>
      <c r="AU137" s="132" t="s">
        <v>86</v>
      </c>
      <c r="AY137" s="12" t="s">
        <v>119</v>
      </c>
      <c r="BE137" s="133">
        <f>IF(N137="základní",J137,0)</f>
        <v>0</v>
      </c>
      <c r="BF137" s="133">
        <f>IF(N137="snížená",J137,0)</f>
        <v>0</v>
      </c>
      <c r="BG137" s="133">
        <f>IF(N137="zákl. přenesená",J137,0)</f>
        <v>0</v>
      </c>
      <c r="BH137" s="133">
        <f>IF(N137="sníž. přenesená",J137,0)</f>
        <v>0</v>
      </c>
      <c r="BI137" s="133">
        <f>IF(N137="nulová",J137,0)</f>
        <v>0</v>
      </c>
      <c r="BJ137" s="12" t="s">
        <v>86</v>
      </c>
      <c r="BK137" s="133">
        <f>ROUND(I137*H137,2)</f>
        <v>0</v>
      </c>
      <c r="BL137" s="12" t="s">
        <v>125</v>
      </c>
      <c r="BM137" s="132" t="s">
        <v>8</v>
      </c>
    </row>
    <row r="138" spans="2:65" s="1" customFormat="1" ht="67.2">
      <c r="B138" s="27"/>
      <c r="D138" s="134" t="s">
        <v>126</v>
      </c>
      <c r="F138" s="135" t="s">
        <v>175</v>
      </c>
      <c r="I138" s="136"/>
      <c r="L138" s="27"/>
      <c r="M138" s="137"/>
      <c r="T138" s="51"/>
      <c r="AT138" s="12" t="s">
        <v>126</v>
      </c>
      <c r="AU138" s="12" t="s">
        <v>86</v>
      </c>
    </row>
    <row r="139" spans="2:65" s="1" customFormat="1" ht="16.5" customHeight="1">
      <c r="B139" s="27"/>
      <c r="C139" s="121" t="s">
        <v>176</v>
      </c>
      <c r="D139" s="121" t="s">
        <v>120</v>
      </c>
      <c r="E139" s="122" t="s">
        <v>177</v>
      </c>
      <c r="F139" s="123" t="s">
        <v>178</v>
      </c>
      <c r="G139" s="124" t="s">
        <v>164</v>
      </c>
      <c r="H139" s="125">
        <v>2800</v>
      </c>
      <c r="I139" s="126"/>
      <c r="J139" s="127">
        <f>ROUND(I139*H139,2)</f>
        <v>0</v>
      </c>
      <c r="K139" s="123" t="s">
        <v>124</v>
      </c>
      <c r="L139" s="27"/>
      <c r="M139" s="128" t="s">
        <v>1</v>
      </c>
      <c r="N139" s="129" t="s">
        <v>44</v>
      </c>
      <c r="P139" s="130">
        <f>O139*H139</f>
        <v>0</v>
      </c>
      <c r="Q139" s="130">
        <v>0</v>
      </c>
      <c r="R139" s="130">
        <f>Q139*H139</f>
        <v>0</v>
      </c>
      <c r="S139" s="130">
        <v>0</v>
      </c>
      <c r="T139" s="131">
        <f>S139*H139</f>
        <v>0</v>
      </c>
      <c r="AR139" s="132" t="s">
        <v>125</v>
      </c>
      <c r="AT139" s="132" t="s">
        <v>120</v>
      </c>
      <c r="AU139" s="132" t="s">
        <v>86</v>
      </c>
      <c r="AY139" s="12" t="s">
        <v>119</v>
      </c>
      <c r="BE139" s="133">
        <f>IF(N139="základní",J139,0)</f>
        <v>0</v>
      </c>
      <c r="BF139" s="133">
        <f>IF(N139="snížená",J139,0)</f>
        <v>0</v>
      </c>
      <c r="BG139" s="133">
        <f>IF(N139="zákl. přenesená",J139,0)</f>
        <v>0</v>
      </c>
      <c r="BH139" s="133">
        <f>IF(N139="sníž. přenesená",J139,0)</f>
        <v>0</v>
      </c>
      <c r="BI139" s="133">
        <f>IF(N139="nulová",J139,0)</f>
        <v>0</v>
      </c>
      <c r="BJ139" s="12" t="s">
        <v>86</v>
      </c>
      <c r="BK139" s="133">
        <f>ROUND(I139*H139,2)</f>
        <v>0</v>
      </c>
      <c r="BL139" s="12" t="s">
        <v>125</v>
      </c>
      <c r="BM139" s="132" t="s">
        <v>179</v>
      </c>
    </row>
    <row r="140" spans="2:65" s="1" customFormat="1" ht="19.2">
      <c r="B140" s="27"/>
      <c r="D140" s="134" t="s">
        <v>126</v>
      </c>
      <c r="F140" s="135" t="s">
        <v>180</v>
      </c>
      <c r="I140" s="136"/>
      <c r="L140" s="27"/>
      <c r="M140" s="137"/>
      <c r="T140" s="51"/>
      <c r="AT140" s="12" t="s">
        <v>126</v>
      </c>
      <c r="AU140" s="12" t="s">
        <v>86</v>
      </c>
    </row>
    <row r="141" spans="2:65" s="1" customFormat="1" ht="21.75" customHeight="1">
      <c r="B141" s="27"/>
      <c r="C141" s="121" t="s">
        <v>135</v>
      </c>
      <c r="D141" s="121" t="s">
        <v>120</v>
      </c>
      <c r="E141" s="122" t="s">
        <v>181</v>
      </c>
      <c r="F141" s="123" t="s">
        <v>182</v>
      </c>
      <c r="G141" s="124" t="s">
        <v>164</v>
      </c>
      <c r="H141" s="125">
        <v>360.3</v>
      </c>
      <c r="I141" s="126"/>
      <c r="J141" s="127">
        <f>ROUND(I141*H141,2)</f>
        <v>0</v>
      </c>
      <c r="K141" s="123" t="s">
        <v>124</v>
      </c>
      <c r="L141" s="27"/>
      <c r="M141" s="128" t="s">
        <v>1</v>
      </c>
      <c r="N141" s="129" t="s">
        <v>44</v>
      </c>
      <c r="P141" s="130">
        <f>O141*H141</f>
        <v>0</v>
      </c>
      <c r="Q141" s="130">
        <v>0</v>
      </c>
      <c r="R141" s="130">
        <f>Q141*H141</f>
        <v>0</v>
      </c>
      <c r="S141" s="130">
        <v>0</v>
      </c>
      <c r="T141" s="131">
        <f>S141*H141</f>
        <v>0</v>
      </c>
      <c r="AR141" s="132" t="s">
        <v>125</v>
      </c>
      <c r="AT141" s="132" t="s">
        <v>120</v>
      </c>
      <c r="AU141" s="132" t="s">
        <v>86</v>
      </c>
      <c r="AY141" s="12" t="s">
        <v>119</v>
      </c>
      <c r="BE141" s="133">
        <f>IF(N141="základní",J141,0)</f>
        <v>0</v>
      </c>
      <c r="BF141" s="133">
        <f>IF(N141="snížená",J141,0)</f>
        <v>0</v>
      </c>
      <c r="BG141" s="133">
        <f>IF(N141="zákl. přenesená",J141,0)</f>
        <v>0</v>
      </c>
      <c r="BH141" s="133">
        <f>IF(N141="sníž. přenesená",J141,0)</f>
        <v>0</v>
      </c>
      <c r="BI141" s="133">
        <f>IF(N141="nulová",J141,0)</f>
        <v>0</v>
      </c>
      <c r="BJ141" s="12" t="s">
        <v>86</v>
      </c>
      <c r="BK141" s="133">
        <f>ROUND(I141*H141,2)</f>
        <v>0</v>
      </c>
      <c r="BL141" s="12" t="s">
        <v>125</v>
      </c>
      <c r="BM141" s="132" t="s">
        <v>183</v>
      </c>
    </row>
    <row r="142" spans="2:65" s="1" customFormat="1" ht="297.60000000000002">
      <c r="B142" s="27"/>
      <c r="D142" s="134" t="s">
        <v>126</v>
      </c>
      <c r="F142" s="135" t="s">
        <v>184</v>
      </c>
      <c r="I142" s="136"/>
      <c r="L142" s="27"/>
      <c r="M142" s="137"/>
      <c r="T142" s="51"/>
      <c r="AT142" s="12" t="s">
        <v>126</v>
      </c>
      <c r="AU142" s="12" t="s">
        <v>86</v>
      </c>
    </row>
    <row r="143" spans="2:65" s="1" customFormat="1" ht="16.5" customHeight="1">
      <c r="B143" s="27"/>
      <c r="C143" s="121" t="s">
        <v>185</v>
      </c>
      <c r="D143" s="121" t="s">
        <v>120</v>
      </c>
      <c r="E143" s="122" t="s">
        <v>186</v>
      </c>
      <c r="F143" s="123" t="s">
        <v>187</v>
      </c>
      <c r="G143" s="124" t="s">
        <v>164</v>
      </c>
      <c r="H143" s="125">
        <v>403.8</v>
      </c>
      <c r="I143" s="126"/>
      <c r="J143" s="127">
        <f>ROUND(I143*H143,2)</f>
        <v>0</v>
      </c>
      <c r="K143" s="123" t="s">
        <v>124</v>
      </c>
      <c r="L143" s="27"/>
      <c r="M143" s="128" t="s">
        <v>1</v>
      </c>
      <c r="N143" s="129" t="s">
        <v>44</v>
      </c>
      <c r="P143" s="130">
        <f>O143*H143</f>
        <v>0</v>
      </c>
      <c r="Q143" s="130">
        <v>0</v>
      </c>
      <c r="R143" s="130">
        <f>Q143*H143</f>
        <v>0</v>
      </c>
      <c r="S143" s="130">
        <v>0</v>
      </c>
      <c r="T143" s="131">
        <f>S143*H143</f>
        <v>0</v>
      </c>
      <c r="AR143" s="132" t="s">
        <v>125</v>
      </c>
      <c r="AT143" s="132" t="s">
        <v>120</v>
      </c>
      <c r="AU143" s="132" t="s">
        <v>86</v>
      </c>
      <c r="AY143" s="12" t="s">
        <v>119</v>
      </c>
      <c r="BE143" s="133">
        <f>IF(N143="základní",J143,0)</f>
        <v>0</v>
      </c>
      <c r="BF143" s="133">
        <f>IF(N143="snížená",J143,0)</f>
        <v>0</v>
      </c>
      <c r="BG143" s="133">
        <f>IF(N143="zákl. přenesená",J143,0)</f>
        <v>0</v>
      </c>
      <c r="BH143" s="133">
        <f>IF(N143="sníž. přenesená",J143,0)</f>
        <v>0</v>
      </c>
      <c r="BI143" s="133">
        <f>IF(N143="nulová",J143,0)</f>
        <v>0</v>
      </c>
      <c r="BJ143" s="12" t="s">
        <v>86</v>
      </c>
      <c r="BK143" s="133">
        <f>ROUND(I143*H143,2)</f>
        <v>0</v>
      </c>
      <c r="BL143" s="12" t="s">
        <v>125</v>
      </c>
      <c r="BM143" s="132" t="s">
        <v>188</v>
      </c>
    </row>
    <row r="144" spans="2:65" s="1" customFormat="1" ht="249.6">
      <c r="B144" s="27"/>
      <c r="D144" s="134" t="s">
        <v>126</v>
      </c>
      <c r="F144" s="135" t="s">
        <v>189</v>
      </c>
      <c r="I144" s="136"/>
      <c r="L144" s="27"/>
      <c r="M144" s="137"/>
      <c r="T144" s="51"/>
      <c r="AT144" s="12" t="s">
        <v>126</v>
      </c>
      <c r="AU144" s="12" t="s">
        <v>86</v>
      </c>
    </row>
    <row r="145" spans="2:65" s="1" customFormat="1" ht="16.5" customHeight="1">
      <c r="B145" s="27"/>
      <c r="C145" s="121" t="s">
        <v>140</v>
      </c>
      <c r="D145" s="121" t="s">
        <v>120</v>
      </c>
      <c r="E145" s="122" t="s">
        <v>186</v>
      </c>
      <c r="F145" s="123" t="s">
        <v>187</v>
      </c>
      <c r="G145" s="124" t="s">
        <v>164</v>
      </c>
      <c r="H145" s="125">
        <v>418</v>
      </c>
      <c r="I145" s="126"/>
      <c r="J145" s="127">
        <f>ROUND(I145*H145,2)</f>
        <v>0</v>
      </c>
      <c r="K145" s="123" t="s">
        <v>124</v>
      </c>
      <c r="L145" s="27"/>
      <c r="M145" s="128" t="s">
        <v>1</v>
      </c>
      <c r="N145" s="129" t="s">
        <v>44</v>
      </c>
      <c r="P145" s="130">
        <f>O145*H145</f>
        <v>0</v>
      </c>
      <c r="Q145" s="130">
        <v>0</v>
      </c>
      <c r="R145" s="130">
        <f>Q145*H145</f>
        <v>0</v>
      </c>
      <c r="S145" s="130">
        <v>0</v>
      </c>
      <c r="T145" s="131">
        <f>S145*H145</f>
        <v>0</v>
      </c>
      <c r="AR145" s="132" t="s">
        <v>125</v>
      </c>
      <c r="AT145" s="132" t="s">
        <v>120</v>
      </c>
      <c r="AU145" s="132" t="s">
        <v>86</v>
      </c>
      <c r="AY145" s="12" t="s">
        <v>119</v>
      </c>
      <c r="BE145" s="133">
        <f>IF(N145="základní",J145,0)</f>
        <v>0</v>
      </c>
      <c r="BF145" s="133">
        <f>IF(N145="snížená",J145,0)</f>
        <v>0</v>
      </c>
      <c r="BG145" s="133">
        <f>IF(N145="zákl. přenesená",J145,0)</f>
        <v>0</v>
      </c>
      <c r="BH145" s="133">
        <f>IF(N145="sníž. přenesená",J145,0)</f>
        <v>0</v>
      </c>
      <c r="BI145" s="133">
        <f>IF(N145="nulová",J145,0)</f>
        <v>0</v>
      </c>
      <c r="BJ145" s="12" t="s">
        <v>86</v>
      </c>
      <c r="BK145" s="133">
        <f>ROUND(I145*H145,2)</f>
        <v>0</v>
      </c>
      <c r="BL145" s="12" t="s">
        <v>125</v>
      </c>
      <c r="BM145" s="132" t="s">
        <v>190</v>
      </c>
    </row>
    <row r="146" spans="2:65" s="1" customFormat="1" ht="278.39999999999998">
      <c r="B146" s="27"/>
      <c r="D146" s="134" t="s">
        <v>126</v>
      </c>
      <c r="F146" s="135" t="s">
        <v>191</v>
      </c>
      <c r="I146" s="136"/>
      <c r="L146" s="27"/>
      <c r="M146" s="137"/>
      <c r="T146" s="51"/>
      <c r="AT146" s="12" t="s">
        <v>126</v>
      </c>
      <c r="AU146" s="12" t="s">
        <v>86</v>
      </c>
    </row>
    <row r="147" spans="2:65" s="1" customFormat="1" ht="16.5" customHeight="1">
      <c r="B147" s="27"/>
      <c r="C147" s="121" t="s">
        <v>192</v>
      </c>
      <c r="D147" s="121" t="s">
        <v>120</v>
      </c>
      <c r="E147" s="122" t="s">
        <v>193</v>
      </c>
      <c r="F147" s="123" t="s">
        <v>194</v>
      </c>
      <c r="G147" s="124" t="s">
        <v>195</v>
      </c>
      <c r="H147" s="125">
        <v>15</v>
      </c>
      <c r="I147" s="126"/>
      <c r="J147" s="127">
        <f>ROUND(I147*H147,2)</f>
        <v>0</v>
      </c>
      <c r="K147" s="123" t="s">
        <v>124</v>
      </c>
      <c r="L147" s="27"/>
      <c r="M147" s="128" t="s">
        <v>1</v>
      </c>
      <c r="N147" s="129" t="s">
        <v>44</v>
      </c>
      <c r="P147" s="130">
        <f>O147*H147</f>
        <v>0</v>
      </c>
      <c r="Q147" s="130">
        <v>0</v>
      </c>
      <c r="R147" s="130">
        <f>Q147*H147</f>
        <v>0</v>
      </c>
      <c r="S147" s="130">
        <v>0</v>
      </c>
      <c r="T147" s="131">
        <f>S147*H147</f>
        <v>0</v>
      </c>
      <c r="AR147" s="132" t="s">
        <v>125</v>
      </c>
      <c r="AT147" s="132" t="s">
        <v>120</v>
      </c>
      <c r="AU147" s="132" t="s">
        <v>86</v>
      </c>
      <c r="AY147" s="12" t="s">
        <v>119</v>
      </c>
      <c r="BE147" s="133">
        <f>IF(N147="základní",J147,0)</f>
        <v>0</v>
      </c>
      <c r="BF147" s="133">
        <f>IF(N147="snížená",J147,0)</f>
        <v>0</v>
      </c>
      <c r="BG147" s="133">
        <f>IF(N147="zákl. přenesená",J147,0)</f>
        <v>0</v>
      </c>
      <c r="BH147" s="133">
        <f>IF(N147="sníž. přenesená",J147,0)</f>
        <v>0</v>
      </c>
      <c r="BI147" s="133">
        <f>IF(N147="nulová",J147,0)</f>
        <v>0</v>
      </c>
      <c r="BJ147" s="12" t="s">
        <v>86</v>
      </c>
      <c r="BK147" s="133">
        <f>ROUND(I147*H147,2)</f>
        <v>0</v>
      </c>
      <c r="BL147" s="12" t="s">
        <v>125</v>
      </c>
      <c r="BM147" s="132" t="s">
        <v>196</v>
      </c>
    </row>
    <row r="148" spans="2:65" s="1" customFormat="1" ht="86.4">
      <c r="B148" s="27"/>
      <c r="D148" s="134" t="s">
        <v>126</v>
      </c>
      <c r="F148" s="135" t="s">
        <v>197</v>
      </c>
      <c r="I148" s="136"/>
      <c r="L148" s="27"/>
      <c r="M148" s="137"/>
      <c r="T148" s="51"/>
      <c r="AT148" s="12" t="s">
        <v>126</v>
      </c>
      <c r="AU148" s="12" t="s">
        <v>86</v>
      </c>
    </row>
    <row r="149" spans="2:65" s="1" customFormat="1" ht="16.5" customHeight="1">
      <c r="B149" s="27"/>
      <c r="C149" s="121" t="s">
        <v>8</v>
      </c>
      <c r="D149" s="121" t="s">
        <v>120</v>
      </c>
      <c r="E149" s="122" t="s">
        <v>198</v>
      </c>
      <c r="F149" s="123" t="s">
        <v>199</v>
      </c>
      <c r="G149" s="124" t="s">
        <v>164</v>
      </c>
      <c r="H149" s="125">
        <v>19.8</v>
      </c>
      <c r="I149" s="126"/>
      <c r="J149" s="127">
        <f>ROUND(I149*H149,2)</f>
        <v>0</v>
      </c>
      <c r="K149" s="123" t="s">
        <v>124</v>
      </c>
      <c r="L149" s="27"/>
      <c r="M149" s="128" t="s">
        <v>1</v>
      </c>
      <c r="N149" s="129" t="s">
        <v>44</v>
      </c>
      <c r="P149" s="130">
        <f>O149*H149</f>
        <v>0</v>
      </c>
      <c r="Q149" s="130">
        <v>0</v>
      </c>
      <c r="R149" s="130">
        <f>Q149*H149</f>
        <v>0</v>
      </c>
      <c r="S149" s="130">
        <v>0</v>
      </c>
      <c r="T149" s="131">
        <f>S149*H149</f>
        <v>0</v>
      </c>
      <c r="AR149" s="132" t="s">
        <v>125</v>
      </c>
      <c r="AT149" s="132" t="s">
        <v>120</v>
      </c>
      <c r="AU149" s="132" t="s">
        <v>86</v>
      </c>
      <c r="AY149" s="12" t="s">
        <v>119</v>
      </c>
      <c r="BE149" s="133">
        <f>IF(N149="základní",J149,0)</f>
        <v>0</v>
      </c>
      <c r="BF149" s="133">
        <f>IF(N149="snížená",J149,0)</f>
        <v>0</v>
      </c>
      <c r="BG149" s="133">
        <f>IF(N149="zákl. přenesená",J149,0)</f>
        <v>0</v>
      </c>
      <c r="BH149" s="133">
        <f>IF(N149="sníž. přenesená",J149,0)</f>
        <v>0</v>
      </c>
      <c r="BI149" s="133">
        <f>IF(N149="nulová",J149,0)</f>
        <v>0</v>
      </c>
      <c r="BJ149" s="12" t="s">
        <v>86</v>
      </c>
      <c r="BK149" s="133">
        <f>ROUND(I149*H149,2)</f>
        <v>0</v>
      </c>
      <c r="BL149" s="12" t="s">
        <v>125</v>
      </c>
      <c r="BM149" s="132" t="s">
        <v>200</v>
      </c>
    </row>
    <row r="150" spans="2:65" s="1" customFormat="1" ht="249.6">
      <c r="B150" s="27"/>
      <c r="D150" s="134" t="s">
        <v>126</v>
      </c>
      <c r="F150" s="135" t="s">
        <v>201</v>
      </c>
      <c r="I150" s="136"/>
      <c r="L150" s="27"/>
      <c r="M150" s="137"/>
      <c r="T150" s="51"/>
      <c r="AT150" s="12" t="s">
        <v>126</v>
      </c>
      <c r="AU150" s="12" t="s">
        <v>86</v>
      </c>
    </row>
    <row r="151" spans="2:65" s="1" customFormat="1" ht="24.15" customHeight="1">
      <c r="B151" s="27"/>
      <c r="C151" s="121" t="s">
        <v>202</v>
      </c>
      <c r="D151" s="121" t="s">
        <v>120</v>
      </c>
      <c r="E151" s="122" t="s">
        <v>203</v>
      </c>
      <c r="F151" s="123" t="s">
        <v>204</v>
      </c>
      <c r="G151" s="124" t="s">
        <v>164</v>
      </c>
      <c r="H151" s="125">
        <v>242.8</v>
      </c>
      <c r="I151" s="126"/>
      <c r="J151" s="127">
        <f>ROUND(I151*H151,2)</f>
        <v>0</v>
      </c>
      <c r="K151" s="123" t="s">
        <v>124</v>
      </c>
      <c r="L151" s="27"/>
      <c r="M151" s="128" t="s">
        <v>1</v>
      </c>
      <c r="N151" s="129" t="s">
        <v>44</v>
      </c>
      <c r="P151" s="130">
        <f>O151*H151</f>
        <v>0</v>
      </c>
      <c r="Q151" s="130">
        <v>0</v>
      </c>
      <c r="R151" s="130">
        <f>Q151*H151</f>
        <v>0</v>
      </c>
      <c r="S151" s="130">
        <v>0</v>
      </c>
      <c r="T151" s="131">
        <f>S151*H151</f>
        <v>0</v>
      </c>
      <c r="AR151" s="132" t="s">
        <v>125</v>
      </c>
      <c r="AT151" s="132" t="s">
        <v>120</v>
      </c>
      <c r="AU151" s="132" t="s">
        <v>86</v>
      </c>
      <c r="AY151" s="12" t="s">
        <v>119</v>
      </c>
      <c r="BE151" s="133">
        <f>IF(N151="základní",J151,0)</f>
        <v>0</v>
      </c>
      <c r="BF151" s="133">
        <f>IF(N151="snížená",J151,0)</f>
        <v>0</v>
      </c>
      <c r="BG151" s="133">
        <f>IF(N151="zákl. přenesená",J151,0)</f>
        <v>0</v>
      </c>
      <c r="BH151" s="133">
        <f>IF(N151="sníž. přenesená",J151,0)</f>
        <v>0</v>
      </c>
      <c r="BI151" s="133">
        <f>IF(N151="nulová",J151,0)</f>
        <v>0</v>
      </c>
      <c r="BJ151" s="12" t="s">
        <v>86</v>
      </c>
      <c r="BK151" s="133">
        <f>ROUND(I151*H151,2)</f>
        <v>0</v>
      </c>
      <c r="BL151" s="12" t="s">
        <v>125</v>
      </c>
      <c r="BM151" s="132" t="s">
        <v>205</v>
      </c>
    </row>
    <row r="152" spans="2:65" s="1" customFormat="1" ht="163.19999999999999">
      <c r="B152" s="27"/>
      <c r="D152" s="134" t="s">
        <v>126</v>
      </c>
      <c r="F152" s="135" t="s">
        <v>206</v>
      </c>
      <c r="I152" s="136"/>
      <c r="L152" s="27"/>
      <c r="M152" s="137"/>
      <c r="T152" s="51"/>
      <c r="AT152" s="12" t="s">
        <v>126</v>
      </c>
      <c r="AU152" s="12" t="s">
        <v>86</v>
      </c>
    </row>
    <row r="153" spans="2:65" s="1" customFormat="1" ht="21.75" customHeight="1">
      <c r="B153" s="27"/>
      <c r="C153" s="121" t="s">
        <v>179</v>
      </c>
      <c r="D153" s="121" t="s">
        <v>120</v>
      </c>
      <c r="E153" s="122" t="s">
        <v>207</v>
      </c>
      <c r="F153" s="123" t="s">
        <v>208</v>
      </c>
      <c r="G153" s="124" t="s">
        <v>164</v>
      </c>
      <c r="H153" s="125">
        <v>555.9</v>
      </c>
      <c r="I153" s="126"/>
      <c r="J153" s="127">
        <f>ROUND(I153*H153,2)</f>
        <v>0</v>
      </c>
      <c r="K153" s="123" t="s">
        <v>124</v>
      </c>
      <c r="L153" s="27"/>
      <c r="M153" s="128" t="s">
        <v>1</v>
      </c>
      <c r="N153" s="129" t="s">
        <v>44</v>
      </c>
      <c r="P153" s="130">
        <f>O153*H153</f>
        <v>0</v>
      </c>
      <c r="Q153" s="130">
        <v>0</v>
      </c>
      <c r="R153" s="130">
        <f>Q153*H153</f>
        <v>0</v>
      </c>
      <c r="S153" s="130">
        <v>0</v>
      </c>
      <c r="T153" s="131">
        <f>S153*H153</f>
        <v>0</v>
      </c>
      <c r="AR153" s="132" t="s">
        <v>125</v>
      </c>
      <c r="AT153" s="132" t="s">
        <v>120</v>
      </c>
      <c r="AU153" s="132" t="s">
        <v>86</v>
      </c>
      <c r="AY153" s="12" t="s">
        <v>119</v>
      </c>
      <c r="BE153" s="133">
        <f>IF(N153="základní",J153,0)</f>
        <v>0</v>
      </c>
      <c r="BF153" s="133">
        <f>IF(N153="snížená",J153,0)</f>
        <v>0</v>
      </c>
      <c r="BG153" s="133">
        <f>IF(N153="zákl. přenesená",J153,0)</f>
        <v>0</v>
      </c>
      <c r="BH153" s="133">
        <f>IF(N153="sníž. přenesená",J153,0)</f>
        <v>0</v>
      </c>
      <c r="BI153" s="133">
        <f>IF(N153="nulová",J153,0)</f>
        <v>0</v>
      </c>
      <c r="BJ153" s="12" t="s">
        <v>86</v>
      </c>
      <c r="BK153" s="133">
        <f>ROUND(I153*H153,2)</f>
        <v>0</v>
      </c>
      <c r="BL153" s="12" t="s">
        <v>125</v>
      </c>
      <c r="BM153" s="132" t="s">
        <v>209</v>
      </c>
    </row>
    <row r="154" spans="2:65" s="1" customFormat="1" ht="240">
      <c r="B154" s="27"/>
      <c r="D154" s="134" t="s">
        <v>126</v>
      </c>
      <c r="F154" s="135" t="s">
        <v>210</v>
      </c>
      <c r="I154" s="136"/>
      <c r="L154" s="27"/>
      <c r="M154" s="137"/>
      <c r="T154" s="51"/>
      <c r="AT154" s="12" t="s">
        <v>126</v>
      </c>
      <c r="AU154" s="12" t="s">
        <v>86</v>
      </c>
    </row>
    <row r="155" spans="2:65" s="1" customFormat="1" ht="16.5" customHeight="1">
      <c r="B155" s="27"/>
      <c r="C155" s="121" t="s">
        <v>211</v>
      </c>
      <c r="D155" s="121" t="s">
        <v>120</v>
      </c>
      <c r="E155" s="122" t="s">
        <v>212</v>
      </c>
      <c r="F155" s="123" t="s">
        <v>213</v>
      </c>
      <c r="G155" s="124" t="s">
        <v>164</v>
      </c>
      <c r="H155" s="125">
        <v>15</v>
      </c>
      <c r="I155" s="126"/>
      <c r="J155" s="127">
        <f>ROUND(I155*H155,2)</f>
        <v>0</v>
      </c>
      <c r="K155" s="123" t="s">
        <v>124</v>
      </c>
      <c r="L155" s="27"/>
      <c r="M155" s="128" t="s">
        <v>1</v>
      </c>
      <c r="N155" s="129" t="s">
        <v>44</v>
      </c>
      <c r="P155" s="130">
        <f>O155*H155</f>
        <v>0</v>
      </c>
      <c r="Q155" s="130">
        <v>0</v>
      </c>
      <c r="R155" s="130">
        <f>Q155*H155</f>
        <v>0</v>
      </c>
      <c r="S155" s="130">
        <v>0</v>
      </c>
      <c r="T155" s="131">
        <f>S155*H155</f>
        <v>0</v>
      </c>
      <c r="AR155" s="132" t="s">
        <v>125</v>
      </c>
      <c r="AT155" s="132" t="s">
        <v>120</v>
      </c>
      <c r="AU155" s="132" t="s">
        <v>86</v>
      </c>
      <c r="AY155" s="12" t="s">
        <v>119</v>
      </c>
      <c r="BE155" s="133">
        <f>IF(N155="základní",J155,0)</f>
        <v>0</v>
      </c>
      <c r="BF155" s="133">
        <f>IF(N155="snížená",J155,0)</f>
        <v>0</v>
      </c>
      <c r="BG155" s="133">
        <f>IF(N155="zákl. přenesená",J155,0)</f>
        <v>0</v>
      </c>
      <c r="BH155" s="133">
        <f>IF(N155="sníž. přenesená",J155,0)</f>
        <v>0</v>
      </c>
      <c r="BI155" s="133">
        <f>IF(N155="nulová",J155,0)</f>
        <v>0</v>
      </c>
      <c r="BJ155" s="12" t="s">
        <v>86</v>
      </c>
      <c r="BK155" s="133">
        <f>ROUND(I155*H155,2)</f>
        <v>0</v>
      </c>
      <c r="BL155" s="12" t="s">
        <v>125</v>
      </c>
      <c r="BM155" s="132" t="s">
        <v>214</v>
      </c>
    </row>
    <row r="156" spans="2:65" s="1" customFormat="1" ht="192">
      <c r="B156" s="27"/>
      <c r="D156" s="134" t="s">
        <v>126</v>
      </c>
      <c r="F156" s="135" t="s">
        <v>215</v>
      </c>
      <c r="I156" s="136"/>
      <c r="L156" s="27"/>
      <c r="M156" s="137"/>
      <c r="T156" s="51"/>
      <c r="AT156" s="12" t="s">
        <v>126</v>
      </c>
      <c r="AU156" s="12" t="s">
        <v>86</v>
      </c>
    </row>
    <row r="157" spans="2:65" s="1" customFormat="1" ht="16.5" customHeight="1">
      <c r="B157" s="27"/>
      <c r="C157" s="121" t="s">
        <v>183</v>
      </c>
      <c r="D157" s="121" t="s">
        <v>120</v>
      </c>
      <c r="E157" s="122" t="s">
        <v>216</v>
      </c>
      <c r="F157" s="123" t="s">
        <v>217</v>
      </c>
      <c r="G157" s="124" t="s">
        <v>164</v>
      </c>
      <c r="H157" s="125">
        <v>12</v>
      </c>
      <c r="I157" s="126"/>
      <c r="J157" s="127">
        <f>ROUND(I157*H157,2)</f>
        <v>0</v>
      </c>
      <c r="K157" s="123" t="s">
        <v>124</v>
      </c>
      <c r="L157" s="27"/>
      <c r="M157" s="128" t="s">
        <v>1</v>
      </c>
      <c r="N157" s="129" t="s">
        <v>44</v>
      </c>
      <c r="P157" s="130">
        <f>O157*H157</f>
        <v>0</v>
      </c>
      <c r="Q157" s="130">
        <v>0</v>
      </c>
      <c r="R157" s="130">
        <f>Q157*H157</f>
        <v>0</v>
      </c>
      <c r="S157" s="130">
        <v>0</v>
      </c>
      <c r="T157" s="131">
        <f>S157*H157</f>
        <v>0</v>
      </c>
      <c r="AR157" s="132" t="s">
        <v>125</v>
      </c>
      <c r="AT157" s="132" t="s">
        <v>120</v>
      </c>
      <c r="AU157" s="132" t="s">
        <v>86</v>
      </c>
      <c r="AY157" s="12" t="s">
        <v>119</v>
      </c>
      <c r="BE157" s="133">
        <f>IF(N157="základní",J157,0)</f>
        <v>0</v>
      </c>
      <c r="BF157" s="133">
        <f>IF(N157="snížená",J157,0)</f>
        <v>0</v>
      </c>
      <c r="BG157" s="133">
        <f>IF(N157="zákl. přenesená",J157,0)</f>
        <v>0</v>
      </c>
      <c r="BH157" s="133">
        <f>IF(N157="sníž. přenesená",J157,0)</f>
        <v>0</v>
      </c>
      <c r="BI157" s="133">
        <f>IF(N157="nulová",J157,0)</f>
        <v>0</v>
      </c>
      <c r="BJ157" s="12" t="s">
        <v>86</v>
      </c>
      <c r="BK157" s="133">
        <f>ROUND(I157*H157,2)</f>
        <v>0</v>
      </c>
      <c r="BL157" s="12" t="s">
        <v>125</v>
      </c>
      <c r="BM157" s="132" t="s">
        <v>218</v>
      </c>
    </row>
    <row r="158" spans="2:65" s="1" customFormat="1" ht="220.8">
      <c r="B158" s="27"/>
      <c r="D158" s="134" t="s">
        <v>126</v>
      </c>
      <c r="F158" s="135" t="s">
        <v>219</v>
      </c>
      <c r="I158" s="136"/>
      <c r="L158" s="27"/>
      <c r="M158" s="137"/>
      <c r="T158" s="51"/>
      <c r="AT158" s="12" t="s">
        <v>126</v>
      </c>
      <c r="AU158" s="12" t="s">
        <v>86</v>
      </c>
    </row>
    <row r="159" spans="2:65" s="1" customFormat="1" ht="21.75" customHeight="1">
      <c r="B159" s="27"/>
      <c r="C159" s="121" t="s">
        <v>220</v>
      </c>
      <c r="D159" s="121" t="s">
        <v>120</v>
      </c>
      <c r="E159" s="122" t="s">
        <v>221</v>
      </c>
      <c r="F159" s="123" t="s">
        <v>222</v>
      </c>
      <c r="G159" s="124" t="s">
        <v>223</v>
      </c>
      <c r="H159" s="125">
        <v>6945</v>
      </c>
      <c r="I159" s="126"/>
      <c r="J159" s="127">
        <f>ROUND(I159*H159,2)</f>
        <v>0</v>
      </c>
      <c r="K159" s="123" t="s">
        <v>124</v>
      </c>
      <c r="L159" s="27"/>
      <c r="M159" s="128" t="s">
        <v>1</v>
      </c>
      <c r="N159" s="129" t="s">
        <v>44</v>
      </c>
      <c r="P159" s="130">
        <f>O159*H159</f>
        <v>0</v>
      </c>
      <c r="Q159" s="130">
        <v>0</v>
      </c>
      <c r="R159" s="130">
        <f>Q159*H159</f>
        <v>0</v>
      </c>
      <c r="S159" s="130">
        <v>0</v>
      </c>
      <c r="T159" s="131">
        <f>S159*H159</f>
        <v>0</v>
      </c>
      <c r="AR159" s="132" t="s">
        <v>125</v>
      </c>
      <c r="AT159" s="132" t="s">
        <v>120</v>
      </c>
      <c r="AU159" s="132" t="s">
        <v>86</v>
      </c>
      <c r="AY159" s="12" t="s">
        <v>119</v>
      </c>
      <c r="BE159" s="133">
        <f>IF(N159="základní",J159,0)</f>
        <v>0</v>
      </c>
      <c r="BF159" s="133">
        <f>IF(N159="snížená",J159,0)</f>
        <v>0</v>
      </c>
      <c r="BG159" s="133">
        <f>IF(N159="zákl. přenesená",J159,0)</f>
        <v>0</v>
      </c>
      <c r="BH159" s="133">
        <f>IF(N159="sníž. přenesená",J159,0)</f>
        <v>0</v>
      </c>
      <c r="BI159" s="133">
        <f>IF(N159="nulová",J159,0)</f>
        <v>0</v>
      </c>
      <c r="BJ159" s="12" t="s">
        <v>86</v>
      </c>
      <c r="BK159" s="133">
        <f>ROUND(I159*H159,2)</f>
        <v>0</v>
      </c>
      <c r="BL159" s="12" t="s">
        <v>125</v>
      </c>
      <c r="BM159" s="132" t="s">
        <v>224</v>
      </c>
    </row>
    <row r="160" spans="2:65" s="1" customFormat="1" ht="28.8">
      <c r="B160" s="27"/>
      <c r="D160" s="134" t="s">
        <v>126</v>
      </c>
      <c r="F160" s="135" t="s">
        <v>225</v>
      </c>
      <c r="I160" s="136"/>
      <c r="L160" s="27"/>
      <c r="M160" s="137"/>
      <c r="T160" s="51"/>
      <c r="AT160" s="12" t="s">
        <v>126</v>
      </c>
      <c r="AU160" s="12" t="s">
        <v>86</v>
      </c>
    </row>
    <row r="161" spans="2:65" s="1" customFormat="1" ht="21.75" customHeight="1">
      <c r="B161" s="27"/>
      <c r="C161" s="121" t="s">
        <v>188</v>
      </c>
      <c r="D161" s="121" t="s">
        <v>120</v>
      </c>
      <c r="E161" s="122" t="s">
        <v>226</v>
      </c>
      <c r="F161" s="123" t="s">
        <v>227</v>
      </c>
      <c r="G161" s="124" t="s">
        <v>223</v>
      </c>
      <c r="H161" s="125">
        <v>3197</v>
      </c>
      <c r="I161" s="126"/>
      <c r="J161" s="127">
        <f>ROUND(I161*H161,2)</f>
        <v>0</v>
      </c>
      <c r="K161" s="123" t="s">
        <v>124</v>
      </c>
      <c r="L161" s="27"/>
      <c r="M161" s="128" t="s">
        <v>1</v>
      </c>
      <c r="N161" s="129" t="s">
        <v>44</v>
      </c>
      <c r="P161" s="130">
        <f>O161*H161</f>
        <v>0</v>
      </c>
      <c r="Q161" s="130">
        <v>0</v>
      </c>
      <c r="R161" s="130">
        <f>Q161*H161</f>
        <v>0</v>
      </c>
      <c r="S161" s="130">
        <v>0</v>
      </c>
      <c r="T161" s="131">
        <f>S161*H161</f>
        <v>0</v>
      </c>
      <c r="AR161" s="132" t="s">
        <v>125</v>
      </c>
      <c r="AT161" s="132" t="s">
        <v>120</v>
      </c>
      <c r="AU161" s="132" t="s">
        <v>86</v>
      </c>
      <c r="AY161" s="12" t="s">
        <v>119</v>
      </c>
      <c r="BE161" s="133">
        <f>IF(N161="základní",J161,0)</f>
        <v>0</v>
      </c>
      <c r="BF161" s="133">
        <f>IF(N161="snížená",J161,0)</f>
        <v>0</v>
      </c>
      <c r="BG161" s="133">
        <f>IF(N161="zákl. přenesená",J161,0)</f>
        <v>0</v>
      </c>
      <c r="BH161" s="133">
        <f>IF(N161="sníž. přenesená",J161,0)</f>
        <v>0</v>
      </c>
      <c r="BI161" s="133">
        <f>IF(N161="nulová",J161,0)</f>
        <v>0</v>
      </c>
      <c r="BJ161" s="12" t="s">
        <v>86</v>
      </c>
      <c r="BK161" s="133">
        <f>ROUND(I161*H161,2)</f>
        <v>0</v>
      </c>
      <c r="BL161" s="12" t="s">
        <v>125</v>
      </c>
      <c r="BM161" s="132" t="s">
        <v>228</v>
      </c>
    </row>
    <row r="162" spans="2:65" s="1" customFormat="1" ht="86.4">
      <c r="B162" s="27"/>
      <c r="D162" s="134" t="s">
        <v>126</v>
      </c>
      <c r="F162" s="135" t="s">
        <v>229</v>
      </c>
      <c r="I162" s="136"/>
      <c r="L162" s="27"/>
      <c r="M162" s="137"/>
      <c r="T162" s="51"/>
      <c r="AT162" s="12" t="s">
        <v>126</v>
      </c>
      <c r="AU162" s="12" t="s">
        <v>86</v>
      </c>
    </row>
    <row r="163" spans="2:65" s="1" customFormat="1" ht="16.5" customHeight="1">
      <c r="B163" s="27"/>
      <c r="C163" s="121" t="s">
        <v>230</v>
      </c>
      <c r="D163" s="121" t="s">
        <v>120</v>
      </c>
      <c r="E163" s="122" t="s">
        <v>231</v>
      </c>
      <c r="F163" s="123" t="s">
        <v>232</v>
      </c>
      <c r="G163" s="124" t="s">
        <v>223</v>
      </c>
      <c r="H163" s="125">
        <v>3197</v>
      </c>
      <c r="I163" s="126"/>
      <c r="J163" s="127">
        <f>ROUND(I163*H163,2)</f>
        <v>0</v>
      </c>
      <c r="K163" s="123" t="s">
        <v>124</v>
      </c>
      <c r="L163" s="27"/>
      <c r="M163" s="128" t="s">
        <v>1</v>
      </c>
      <c r="N163" s="129" t="s">
        <v>44</v>
      </c>
      <c r="P163" s="130">
        <f>O163*H163</f>
        <v>0</v>
      </c>
      <c r="Q163" s="130">
        <v>0</v>
      </c>
      <c r="R163" s="130">
        <f>Q163*H163</f>
        <v>0</v>
      </c>
      <c r="S163" s="130">
        <v>0</v>
      </c>
      <c r="T163" s="131">
        <f>S163*H163</f>
        <v>0</v>
      </c>
      <c r="AR163" s="132" t="s">
        <v>125</v>
      </c>
      <c r="AT163" s="132" t="s">
        <v>120</v>
      </c>
      <c r="AU163" s="132" t="s">
        <v>86</v>
      </c>
      <c r="AY163" s="12" t="s">
        <v>119</v>
      </c>
      <c r="BE163" s="133">
        <f>IF(N163="základní",J163,0)</f>
        <v>0</v>
      </c>
      <c r="BF163" s="133">
        <f>IF(N163="snížená",J163,0)</f>
        <v>0</v>
      </c>
      <c r="BG163" s="133">
        <f>IF(N163="zákl. přenesená",J163,0)</f>
        <v>0</v>
      </c>
      <c r="BH163" s="133">
        <f>IF(N163="sníž. přenesená",J163,0)</f>
        <v>0</v>
      </c>
      <c r="BI163" s="133">
        <f>IF(N163="nulová",J163,0)</f>
        <v>0</v>
      </c>
      <c r="BJ163" s="12" t="s">
        <v>86</v>
      </c>
      <c r="BK163" s="133">
        <f>ROUND(I163*H163,2)</f>
        <v>0</v>
      </c>
      <c r="BL163" s="12" t="s">
        <v>125</v>
      </c>
      <c r="BM163" s="132" t="s">
        <v>233</v>
      </c>
    </row>
    <row r="164" spans="2:65" s="1" customFormat="1" ht="76.8">
      <c r="B164" s="27"/>
      <c r="D164" s="134" t="s">
        <v>126</v>
      </c>
      <c r="F164" s="135" t="s">
        <v>234</v>
      </c>
      <c r="I164" s="136"/>
      <c r="L164" s="27"/>
      <c r="M164" s="137"/>
      <c r="T164" s="51"/>
      <c r="AT164" s="12" t="s">
        <v>126</v>
      </c>
      <c r="AU164" s="12" t="s">
        <v>86</v>
      </c>
    </row>
    <row r="165" spans="2:65" s="1" customFormat="1" ht="16.5" customHeight="1">
      <c r="B165" s="27"/>
      <c r="C165" s="121" t="s">
        <v>190</v>
      </c>
      <c r="D165" s="121" t="s">
        <v>120</v>
      </c>
      <c r="E165" s="122" t="s">
        <v>235</v>
      </c>
      <c r="F165" s="123" t="s">
        <v>236</v>
      </c>
      <c r="G165" s="124" t="s">
        <v>223</v>
      </c>
      <c r="H165" s="125">
        <v>3197</v>
      </c>
      <c r="I165" s="126"/>
      <c r="J165" s="127">
        <f>ROUND(I165*H165,2)</f>
        <v>0</v>
      </c>
      <c r="K165" s="123" t="s">
        <v>124</v>
      </c>
      <c r="L165" s="27"/>
      <c r="M165" s="128" t="s">
        <v>1</v>
      </c>
      <c r="N165" s="129" t="s">
        <v>44</v>
      </c>
      <c r="P165" s="130">
        <f>O165*H165</f>
        <v>0</v>
      </c>
      <c r="Q165" s="130">
        <v>0</v>
      </c>
      <c r="R165" s="130">
        <f>Q165*H165</f>
        <v>0</v>
      </c>
      <c r="S165" s="130">
        <v>0</v>
      </c>
      <c r="T165" s="131">
        <f>S165*H165</f>
        <v>0</v>
      </c>
      <c r="AR165" s="132" t="s">
        <v>125</v>
      </c>
      <c r="AT165" s="132" t="s">
        <v>120</v>
      </c>
      <c r="AU165" s="132" t="s">
        <v>86</v>
      </c>
      <c r="AY165" s="12" t="s">
        <v>119</v>
      </c>
      <c r="BE165" s="133">
        <f>IF(N165="základní",J165,0)</f>
        <v>0</v>
      </c>
      <c r="BF165" s="133">
        <f>IF(N165="snížená",J165,0)</f>
        <v>0</v>
      </c>
      <c r="BG165" s="133">
        <f>IF(N165="zákl. přenesená",J165,0)</f>
        <v>0</v>
      </c>
      <c r="BH165" s="133">
        <f>IF(N165="sníž. přenesená",J165,0)</f>
        <v>0</v>
      </c>
      <c r="BI165" s="133">
        <f>IF(N165="nulová",J165,0)</f>
        <v>0</v>
      </c>
      <c r="BJ165" s="12" t="s">
        <v>86</v>
      </c>
      <c r="BK165" s="133">
        <f>ROUND(I165*H165,2)</f>
        <v>0</v>
      </c>
      <c r="BL165" s="12" t="s">
        <v>125</v>
      </c>
      <c r="BM165" s="132" t="s">
        <v>237</v>
      </c>
    </row>
    <row r="166" spans="2:65" s="1" customFormat="1" ht="57.6">
      <c r="B166" s="27"/>
      <c r="D166" s="134" t="s">
        <v>126</v>
      </c>
      <c r="F166" s="135" t="s">
        <v>238</v>
      </c>
      <c r="I166" s="136"/>
      <c r="L166" s="27"/>
      <c r="M166" s="137"/>
      <c r="T166" s="51"/>
      <c r="AT166" s="12" t="s">
        <v>126</v>
      </c>
      <c r="AU166" s="12" t="s">
        <v>86</v>
      </c>
    </row>
    <row r="167" spans="2:65" s="10" customFormat="1" ht="25.95" customHeight="1">
      <c r="B167" s="111"/>
      <c r="D167" s="112" t="s">
        <v>78</v>
      </c>
      <c r="E167" s="113" t="s">
        <v>88</v>
      </c>
      <c r="F167" s="113" t="s">
        <v>239</v>
      </c>
      <c r="I167" s="114"/>
      <c r="J167" s="115">
        <f>BK167</f>
        <v>0</v>
      </c>
      <c r="L167" s="111"/>
      <c r="M167" s="116"/>
      <c r="P167" s="117">
        <f>SUM(P168:P175)</f>
        <v>0</v>
      </c>
      <c r="R167" s="117">
        <f>SUM(R168:R175)</f>
        <v>0</v>
      </c>
      <c r="T167" s="118">
        <f>SUM(T168:T175)</f>
        <v>0</v>
      </c>
      <c r="AR167" s="112" t="s">
        <v>86</v>
      </c>
      <c r="AT167" s="119" t="s">
        <v>78</v>
      </c>
      <c r="AU167" s="119" t="s">
        <v>79</v>
      </c>
      <c r="AY167" s="112" t="s">
        <v>119</v>
      </c>
      <c r="BK167" s="120">
        <f>SUM(BK168:BK175)</f>
        <v>0</v>
      </c>
    </row>
    <row r="168" spans="2:65" s="1" customFormat="1" ht="16.5" customHeight="1">
      <c r="B168" s="27"/>
      <c r="C168" s="121" t="s">
        <v>7</v>
      </c>
      <c r="D168" s="121" t="s">
        <v>120</v>
      </c>
      <c r="E168" s="122" t="s">
        <v>240</v>
      </c>
      <c r="F168" s="123" t="s">
        <v>241</v>
      </c>
      <c r="G168" s="124" t="s">
        <v>164</v>
      </c>
      <c r="H168" s="125">
        <v>207.3</v>
      </c>
      <c r="I168" s="126"/>
      <c r="J168" s="127">
        <f>ROUND(I168*H168,2)</f>
        <v>0</v>
      </c>
      <c r="K168" s="123" t="s">
        <v>124</v>
      </c>
      <c r="L168" s="27"/>
      <c r="M168" s="128" t="s">
        <v>1</v>
      </c>
      <c r="N168" s="129" t="s">
        <v>44</v>
      </c>
      <c r="P168" s="130">
        <f>O168*H168</f>
        <v>0</v>
      </c>
      <c r="Q168" s="130">
        <v>0</v>
      </c>
      <c r="R168" s="130">
        <f>Q168*H168</f>
        <v>0</v>
      </c>
      <c r="S168" s="130">
        <v>0</v>
      </c>
      <c r="T168" s="131">
        <f>S168*H168</f>
        <v>0</v>
      </c>
      <c r="AR168" s="132" t="s">
        <v>125</v>
      </c>
      <c r="AT168" s="132" t="s">
        <v>120</v>
      </c>
      <c r="AU168" s="132" t="s">
        <v>86</v>
      </c>
      <c r="AY168" s="12" t="s">
        <v>119</v>
      </c>
      <c r="BE168" s="133">
        <f>IF(N168="základní",J168,0)</f>
        <v>0</v>
      </c>
      <c r="BF168" s="133">
        <f>IF(N168="snížená",J168,0)</f>
        <v>0</v>
      </c>
      <c r="BG168" s="133">
        <f>IF(N168="zákl. přenesená",J168,0)</f>
        <v>0</v>
      </c>
      <c r="BH168" s="133">
        <f>IF(N168="sníž. přenesená",J168,0)</f>
        <v>0</v>
      </c>
      <c r="BI168" s="133">
        <f>IF(N168="nulová",J168,0)</f>
        <v>0</v>
      </c>
      <c r="BJ168" s="12" t="s">
        <v>86</v>
      </c>
      <c r="BK168" s="133">
        <f>ROUND(I168*H168,2)</f>
        <v>0</v>
      </c>
      <c r="BL168" s="12" t="s">
        <v>125</v>
      </c>
      <c r="BM168" s="132" t="s">
        <v>242</v>
      </c>
    </row>
    <row r="169" spans="2:65" s="1" customFormat="1" ht="67.2">
      <c r="B169" s="27"/>
      <c r="D169" s="134" t="s">
        <v>126</v>
      </c>
      <c r="F169" s="135" t="s">
        <v>243</v>
      </c>
      <c r="I169" s="136"/>
      <c r="L169" s="27"/>
      <c r="M169" s="137"/>
      <c r="T169" s="51"/>
      <c r="AT169" s="12" t="s">
        <v>126</v>
      </c>
      <c r="AU169" s="12" t="s">
        <v>86</v>
      </c>
    </row>
    <row r="170" spans="2:65" s="1" customFormat="1" ht="16.5" customHeight="1">
      <c r="B170" s="27"/>
      <c r="C170" s="121" t="s">
        <v>196</v>
      </c>
      <c r="D170" s="121" t="s">
        <v>120</v>
      </c>
      <c r="E170" s="122" t="s">
        <v>244</v>
      </c>
      <c r="F170" s="123" t="s">
        <v>245</v>
      </c>
      <c r="G170" s="124" t="s">
        <v>223</v>
      </c>
      <c r="H170" s="125">
        <v>17.22</v>
      </c>
      <c r="I170" s="126"/>
      <c r="J170" s="127">
        <f>ROUND(I170*H170,2)</f>
        <v>0</v>
      </c>
      <c r="K170" s="123" t="s">
        <v>124</v>
      </c>
      <c r="L170" s="27"/>
      <c r="M170" s="128" t="s">
        <v>1</v>
      </c>
      <c r="N170" s="129" t="s">
        <v>44</v>
      </c>
      <c r="P170" s="130">
        <f>O170*H170</f>
        <v>0</v>
      </c>
      <c r="Q170" s="130">
        <v>0</v>
      </c>
      <c r="R170" s="130">
        <f>Q170*H170</f>
        <v>0</v>
      </c>
      <c r="S170" s="130">
        <v>0</v>
      </c>
      <c r="T170" s="131">
        <f>S170*H170</f>
        <v>0</v>
      </c>
      <c r="AR170" s="132" t="s">
        <v>125</v>
      </c>
      <c r="AT170" s="132" t="s">
        <v>120</v>
      </c>
      <c r="AU170" s="132" t="s">
        <v>86</v>
      </c>
      <c r="AY170" s="12" t="s">
        <v>119</v>
      </c>
      <c r="BE170" s="133">
        <f>IF(N170="základní",J170,0)</f>
        <v>0</v>
      </c>
      <c r="BF170" s="133">
        <f>IF(N170="snížená",J170,0)</f>
        <v>0</v>
      </c>
      <c r="BG170" s="133">
        <f>IF(N170="zákl. přenesená",J170,0)</f>
        <v>0</v>
      </c>
      <c r="BH170" s="133">
        <f>IF(N170="sníž. přenesená",J170,0)</f>
        <v>0</v>
      </c>
      <c r="BI170" s="133">
        <f>IF(N170="nulová",J170,0)</f>
        <v>0</v>
      </c>
      <c r="BJ170" s="12" t="s">
        <v>86</v>
      </c>
      <c r="BK170" s="133">
        <f>ROUND(I170*H170,2)</f>
        <v>0</v>
      </c>
      <c r="BL170" s="12" t="s">
        <v>125</v>
      </c>
      <c r="BM170" s="132" t="s">
        <v>246</v>
      </c>
    </row>
    <row r="171" spans="2:65" s="1" customFormat="1" ht="67.2">
      <c r="B171" s="27"/>
      <c r="D171" s="134" t="s">
        <v>126</v>
      </c>
      <c r="F171" s="135" t="s">
        <v>247</v>
      </c>
      <c r="I171" s="136"/>
      <c r="L171" s="27"/>
      <c r="M171" s="137"/>
      <c r="T171" s="51"/>
      <c r="AT171" s="12" t="s">
        <v>126</v>
      </c>
      <c r="AU171" s="12" t="s">
        <v>86</v>
      </c>
    </row>
    <row r="172" spans="2:65" s="1" customFormat="1" ht="24.15" customHeight="1">
      <c r="B172" s="27"/>
      <c r="C172" s="121" t="s">
        <v>248</v>
      </c>
      <c r="D172" s="121" t="s">
        <v>120</v>
      </c>
      <c r="E172" s="122" t="s">
        <v>249</v>
      </c>
      <c r="F172" s="123" t="s">
        <v>250</v>
      </c>
      <c r="G172" s="124" t="s">
        <v>223</v>
      </c>
      <c r="H172" s="125">
        <v>5631</v>
      </c>
      <c r="I172" s="126"/>
      <c r="J172" s="127">
        <f>ROUND(I172*H172,2)</f>
        <v>0</v>
      </c>
      <c r="K172" s="123" t="s">
        <v>124</v>
      </c>
      <c r="L172" s="27"/>
      <c r="M172" s="128" t="s">
        <v>1</v>
      </c>
      <c r="N172" s="129" t="s">
        <v>44</v>
      </c>
      <c r="P172" s="130">
        <f>O172*H172</f>
        <v>0</v>
      </c>
      <c r="Q172" s="130">
        <v>0</v>
      </c>
      <c r="R172" s="130">
        <f>Q172*H172</f>
        <v>0</v>
      </c>
      <c r="S172" s="130">
        <v>0</v>
      </c>
      <c r="T172" s="131">
        <f>S172*H172</f>
        <v>0</v>
      </c>
      <c r="AR172" s="132" t="s">
        <v>125</v>
      </c>
      <c r="AT172" s="132" t="s">
        <v>120</v>
      </c>
      <c r="AU172" s="132" t="s">
        <v>86</v>
      </c>
      <c r="AY172" s="12" t="s">
        <v>119</v>
      </c>
      <c r="BE172" s="133">
        <f>IF(N172="základní",J172,0)</f>
        <v>0</v>
      </c>
      <c r="BF172" s="133">
        <f>IF(N172="snížená",J172,0)</f>
        <v>0</v>
      </c>
      <c r="BG172" s="133">
        <f>IF(N172="zákl. přenesená",J172,0)</f>
        <v>0</v>
      </c>
      <c r="BH172" s="133">
        <f>IF(N172="sníž. přenesená",J172,0)</f>
        <v>0</v>
      </c>
      <c r="BI172" s="133">
        <f>IF(N172="nulová",J172,0)</f>
        <v>0</v>
      </c>
      <c r="BJ172" s="12" t="s">
        <v>86</v>
      </c>
      <c r="BK172" s="133">
        <f>ROUND(I172*H172,2)</f>
        <v>0</v>
      </c>
      <c r="BL172" s="12" t="s">
        <v>125</v>
      </c>
      <c r="BM172" s="132" t="s">
        <v>251</v>
      </c>
    </row>
    <row r="173" spans="2:65" s="1" customFormat="1" ht="86.4">
      <c r="B173" s="27"/>
      <c r="D173" s="134" t="s">
        <v>126</v>
      </c>
      <c r="F173" s="135" t="s">
        <v>252</v>
      </c>
      <c r="I173" s="136"/>
      <c r="L173" s="27"/>
      <c r="M173" s="137"/>
      <c r="T173" s="51"/>
      <c r="AT173" s="12" t="s">
        <v>126</v>
      </c>
      <c r="AU173" s="12" t="s">
        <v>86</v>
      </c>
    </row>
    <row r="174" spans="2:65" s="1" customFormat="1" ht="24.15" customHeight="1">
      <c r="B174" s="27"/>
      <c r="C174" s="121" t="s">
        <v>200</v>
      </c>
      <c r="D174" s="121" t="s">
        <v>120</v>
      </c>
      <c r="E174" s="122" t="s">
        <v>253</v>
      </c>
      <c r="F174" s="123" t="s">
        <v>254</v>
      </c>
      <c r="G174" s="124" t="s">
        <v>223</v>
      </c>
      <c r="H174" s="125">
        <v>5631</v>
      </c>
      <c r="I174" s="126"/>
      <c r="J174" s="127">
        <f>ROUND(I174*H174,2)</f>
        <v>0</v>
      </c>
      <c r="K174" s="123" t="s">
        <v>124</v>
      </c>
      <c r="L174" s="27"/>
      <c r="M174" s="128" t="s">
        <v>1</v>
      </c>
      <c r="N174" s="129" t="s">
        <v>44</v>
      </c>
      <c r="P174" s="130">
        <f>O174*H174</f>
        <v>0</v>
      </c>
      <c r="Q174" s="130">
        <v>0</v>
      </c>
      <c r="R174" s="130">
        <f>Q174*H174</f>
        <v>0</v>
      </c>
      <c r="S174" s="130">
        <v>0</v>
      </c>
      <c r="T174" s="131">
        <f>S174*H174</f>
        <v>0</v>
      </c>
      <c r="AR174" s="132" t="s">
        <v>125</v>
      </c>
      <c r="AT174" s="132" t="s">
        <v>120</v>
      </c>
      <c r="AU174" s="132" t="s">
        <v>86</v>
      </c>
      <c r="AY174" s="12" t="s">
        <v>119</v>
      </c>
      <c r="BE174" s="133">
        <f>IF(N174="základní",J174,0)</f>
        <v>0</v>
      </c>
      <c r="BF174" s="133">
        <f>IF(N174="snížená",J174,0)</f>
        <v>0</v>
      </c>
      <c r="BG174" s="133">
        <f>IF(N174="zákl. přenesená",J174,0)</f>
        <v>0</v>
      </c>
      <c r="BH174" s="133">
        <f>IF(N174="sníž. přenesená",J174,0)</f>
        <v>0</v>
      </c>
      <c r="BI174" s="133">
        <f>IF(N174="nulová",J174,0)</f>
        <v>0</v>
      </c>
      <c r="BJ174" s="12" t="s">
        <v>86</v>
      </c>
      <c r="BK174" s="133">
        <f>ROUND(I174*H174,2)</f>
        <v>0</v>
      </c>
      <c r="BL174" s="12" t="s">
        <v>125</v>
      </c>
      <c r="BM174" s="132" t="s">
        <v>255</v>
      </c>
    </row>
    <row r="175" spans="2:65" s="1" customFormat="1" ht="76.8">
      <c r="B175" s="27"/>
      <c r="D175" s="134" t="s">
        <v>126</v>
      </c>
      <c r="F175" s="135" t="s">
        <v>256</v>
      </c>
      <c r="I175" s="136"/>
      <c r="L175" s="27"/>
      <c r="M175" s="137"/>
      <c r="T175" s="51"/>
      <c r="AT175" s="12" t="s">
        <v>126</v>
      </c>
      <c r="AU175" s="12" t="s">
        <v>86</v>
      </c>
    </row>
    <row r="176" spans="2:65" s="10" customFormat="1" ht="25.95" customHeight="1">
      <c r="B176" s="111"/>
      <c r="D176" s="112" t="s">
        <v>78</v>
      </c>
      <c r="E176" s="113" t="s">
        <v>125</v>
      </c>
      <c r="F176" s="113" t="s">
        <v>257</v>
      </c>
      <c r="I176" s="114"/>
      <c r="J176" s="115">
        <f>BK176</f>
        <v>0</v>
      </c>
      <c r="L176" s="111"/>
      <c r="M176" s="116"/>
      <c r="P176" s="117">
        <f>SUM(P177:P178)</f>
        <v>0</v>
      </c>
      <c r="R176" s="117">
        <f>SUM(R177:R178)</f>
        <v>0</v>
      </c>
      <c r="T176" s="118">
        <f>SUM(T177:T178)</f>
        <v>0</v>
      </c>
      <c r="AR176" s="112" t="s">
        <v>86</v>
      </c>
      <c r="AT176" s="119" t="s">
        <v>78</v>
      </c>
      <c r="AU176" s="119" t="s">
        <v>79</v>
      </c>
      <c r="AY176" s="112" t="s">
        <v>119</v>
      </c>
      <c r="BK176" s="120">
        <f>SUM(BK177:BK178)</f>
        <v>0</v>
      </c>
    </row>
    <row r="177" spans="2:65" s="1" customFormat="1" ht="24.15" customHeight="1">
      <c r="B177" s="27"/>
      <c r="C177" s="121" t="s">
        <v>258</v>
      </c>
      <c r="D177" s="121" t="s">
        <v>120</v>
      </c>
      <c r="E177" s="122" t="s">
        <v>259</v>
      </c>
      <c r="F177" s="123" t="s">
        <v>260</v>
      </c>
      <c r="G177" s="124" t="s">
        <v>164</v>
      </c>
      <c r="H177" s="125">
        <v>1.3</v>
      </c>
      <c r="I177" s="126"/>
      <c r="J177" s="127">
        <f>ROUND(I177*H177,2)</f>
        <v>0</v>
      </c>
      <c r="K177" s="123" t="s">
        <v>124</v>
      </c>
      <c r="L177" s="27"/>
      <c r="M177" s="128" t="s">
        <v>1</v>
      </c>
      <c r="N177" s="129" t="s">
        <v>44</v>
      </c>
      <c r="P177" s="130">
        <f>O177*H177</f>
        <v>0</v>
      </c>
      <c r="Q177" s="130">
        <v>0</v>
      </c>
      <c r="R177" s="130">
        <f>Q177*H177</f>
        <v>0</v>
      </c>
      <c r="S177" s="130">
        <v>0</v>
      </c>
      <c r="T177" s="131">
        <f>S177*H177</f>
        <v>0</v>
      </c>
      <c r="AR177" s="132" t="s">
        <v>125</v>
      </c>
      <c r="AT177" s="132" t="s">
        <v>120</v>
      </c>
      <c r="AU177" s="132" t="s">
        <v>86</v>
      </c>
      <c r="AY177" s="12" t="s">
        <v>119</v>
      </c>
      <c r="BE177" s="133">
        <f>IF(N177="základní",J177,0)</f>
        <v>0</v>
      </c>
      <c r="BF177" s="133">
        <f>IF(N177="snížená",J177,0)</f>
        <v>0</v>
      </c>
      <c r="BG177" s="133">
        <f>IF(N177="zákl. přenesená",J177,0)</f>
        <v>0</v>
      </c>
      <c r="BH177" s="133">
        <f>IF(N177="sníž. přenesená",J177,0)</f>
        <v>0</v>
      </c>
      <c r="BI177" s="133">
        <f>IF(N177="nulová",J177,0)</f>
        <v>0</v>
      </c>
      <c r="BJ177" s="12" t="s">
        <v>86</v>
      </c>
      <c r="BK177" s="133">
        <f>ROUND(I177*H177,2)</f>
        <v>0</v>
      </c>
      <c r="BL177" s="12" t="s">
        <v>125</v>
      </c>
      <c r="BM177" s="132" t="s">
        <v>261</v>
      </c>
    </row>
    <row r="178" spans="2:65" s="1" customFormat="1" ht="307.2">
      <c r="B178" s="27"/>
      <c r="D178" s="134" t="s">
        <v>126</v>
      </c>
      <c r="F178" s="135" t="s">
        <v>262</v>
      </c>
      <c r="I178" s="136"/>
      <c r="L178" s="27"/>
      <c r="M178" s="137"/>
      <c r="T178" s="51"/>
      <c r="AT178" s="12" t="s">
        <v>126</v>
      </c>
      <c r="AU178" s="12" t="s">
        <v>86</v>
      </c>
    </row>
    <row r="179" spans="2:65" s="10" customFormat="1" ht="25.95" customHeight="1">
      <c r="B179" s="111"/>
      <c r="D179" s="112" t="s">
        <v>78</v>
      </c>
      <c r="E179" s="113" t="s">
        <v>137</v>
      </c>
      <c r="F179" s="113" t="s">
        <v>263</v>
      </c>
      <c r="I179" s="114"/>
      <c r="J179" s="115">
        <f>BK179</f>
        <v>0</v>
      </c>
      <c r="L179" s="111"/>
      <c r="M179" s="116"/>
      <c r="P179" s="117">
        <f>SUM(P180:P209)</f>
        <v>0</v>
      </c>
      <c r="R179" s="117">
        <f>SUM(R180:R209)</f>
        <v>0</v>
      </c>
      <c r="T179" s="118">
        <f>SUM(T180:T209)</f>
        <v>0</v>
      </c>
      <c r="AR179" s="112" t="s">
        <v>86</v>
      </c>
      <c r="AT179" s="119" t="s">
        <v>78</v>
      </c>
      <c r="AU179" s="119" t="s">
        <v>79</v>
      </c>
      <c r="AY179" s="112" t="s">
        <v>119</v>
      </c>
      <c r="BK179" s="120">
        <f>SUM(BK180:BK209)</f>
        <v>0</v>
      </c>
    </row>
    <row r="180" spans="2:65" s="1" customFormat="1" ht="24.15" customHeight="1">
      <c r="B180" s="27"/>
      <c r="C180" s="121" t="s">
        <v>205</v>
      </c>
      <c r="D180" s="121" t="s">
        <v>120</v>
      </c>
      <c r="E180" s="122" t="s">
        <v>264</v>
      </c>
      <c r="F180" s="123" t="s">
        <v>265</v>
      </c>
      <c r="G180" s="124" t="s">
        <v>164</v>
      </c>
      <c r="H180" s="125">
        <v>19.399999999999999</v>
      </c>
      <c r="I180" s="126"/>
      <c r="J180" s="127">
        <f>ROUND(I180*H180,2)</f>
        <v>0</v>
      </c>
      <c r="K180" s="123" t="s">
        <v>124</v>
      </c>
      <c r="L180" s="27"/>
      <c r="M180" s="128" t="s">
        <v>1</v>
      </c>
      <c r="N180" s="129" t="s">
        <v>44</v>
      </c>
      <c r="P180" s="130">
        <f>O180*H180</f>
        <v>0</v>
      </c>
      <c r="Q180" s="130">
        <v>0</v>
      </c>
      <c r="R180" s="130">
        <f>Q180*H180</f>
        <v>0</v>
      </c>
      <c r="S180" s="130">
        <v>0</v>
      </c>
      <c r="T180" s="131">
        <f>S180*H180</f>
        <v>0</v>
      </c>
      <c r="AR180" s="132" t="s">
        <v>125</v>
      </c>
      <c r="AT180" s="132" t="s">
        <v>120</v>
      </c>
      <c r="AU180" s="132" t="s">
        <v>86</v>
      </c>
      <c r="AY180" s="12" t="s">
        <v>119</v>
      </c>
      <c r="BE180" s="133">
        <f>IF(N180="základní",J180,0)</f>
        <v>0</v>
      </c>
      <c r="BF180" s="133">
        <f>IF(N180="snížená",J180,0)</f>
        <v>0</v>
      </c>
      <c r="BG180" s="133">
        <f>IF(N180="zákl. přenesená",J180,0)</f>
        <v>0</v>
      </c>
      <c r="BH180" s="133">
        <f>IF(N180="sníž. přenesená",J180,0)</f>
        <v>0</v>
      </c>
      <c r="BI180" s="133">
        <f>IF(N180="nulová",J180,0)</f>
        <v>0</v>
      </c>
      <c r="BJ180" s="12" t="s">
        <v>86</v>
      </c>
      <c r="BK180" s="133">
        <f>ROUND(I180*H180,2)</f>
        <v>0</v>
      </c>
      <c r="BL180" s="12" t="s">
        <v>125</v>
      </c>
      <c r="BM180" s="132" t="s">
        <v>266</v>
      </c>
    </row>
    <row r="181" spans="2:65" s="1" customFormat="1" ht="105.6">
      <c r="B181" s="27"/>
      <c r="D181" s="134" t="s">
        <v>126</v>
      </c>
      <c r="F181" s="135" t="s">
        <v>267</v>
      </c>
      <c r="I181" s="136"/>
      <c r="L181" s="27"/>
      <c r="M181" s="137"/>
      <c r="T181" s="51"/>
      <c r="AT181" s="12" t="s">
        <v>126</v>
      </c>
      <c r="AU181" s="12" t="s">
        <v>86</v>
      </c>
    </row>
    <row r="182" spans="2:65" s="1" customFormat="1" ht="16.5" customHeight="1">
      <c r="B182" s="27"/>
      <c r="C182" s="121" t="s">
        <v>268</v>
      </c>
      <c r="D182" s="121" t="s">
        <v>120</v>
      </c>
      <c r="E182" s="122" t="s">
        <v>269</v>
      </c>
      <c r="F182" s="123" t="s">
        <v>270</v>
      </c>
      <c r="G182" s="124" t="s">
        <v>164</v>
      </c>
      <c r="H182" s="125">
        <v>0.49199999999999999</v>
      </c>
      <c r="I182" s="126"/>
      <c r="J182" s="127">
        <f>ROUND(I182*H182,2)</f>
        <v>0</v>
      </c>
      <c r="K182" s="123" t="s">
        <v>124</v>
      </c>
      <c r="L182" s="27"/>
      <c r="M182" s="128" t="s">
        <v>1</v>
      </c>
      <c r="N182" s="129" t="s">
        <v>44</v>
      </c>
      <c r="P182" s="130">
        <f>O182*H182</f>
        <v>0</v>
      </c>
      <c r="Q182" s="130">
        <v>0</v>
      </c>
      <c r="R182" s="130">
        <f>Q182*H182</f>
        <v>0</v>
      </c>
      <c r="S182" s="130">
        <v>0</v>
      </c>
      <c r="T182" s="131">
        <f>S182*H182</f>
        <v>0</v>
      </c>
      <c r="AR182" s="132" t="s">
        <v>125</v>
      </c>
      <c r="AT182" s="132" t="s">
        <v>120</v>
      </c>
      <c r="AU182" s="132" t="s">
        <v>86</v>
      </c>
      <c r="AY182" s="12" t="s">
        <v>119</v>
      </c>
      <c r="BE182" s="133">
        <f>IF(N182="základní",J182,0)</f>
        <v>0</v>
      </c>
      <c r="BF182" s="133">
        <f>IF(N182="snížená",J182,0)</f>
        <v>0</v>
      </c>
      <c r="BG182" s="133">
        <f>IF(N182="zákl. přenesená",J182,0)</f>
        <v>0</v>
      </c>
      <c r="BH182" s="133">
        <f>IF(N182="sníž. přenesená",J182,0)</f>
        <v>0</v>
      </c>
      <c r="BI182" s="133">
        <f>IF(N182="nulová",J182,0)</f>
        <v>0</v>
      </c>
      <c r="BJ182" s="12" t="s">
        <v>86</v>
      </c>
      <c r="BK182" s="133">
        <f>ROUND(I182*H182,2)</f>
        <v>0</v>
      </c>
      <c r="BL182" s="12" t="s">
        <v>125</v>
      </c>
      <c r="BM182" s="132" t="s">
        <v>271</v>
      </c>
    </row>
    <row r="183" spans="2:65" s="1" customFormat="1" ht="67.2">
      <c r="B183" s="27"/>
      <c r="D183" s="134" t="s">
        <v>126</v>
      </c>
      <c r="F183" s="135" t="s">
        <v>272</v>
      </c>
      <c r="I183" s="136"/>
      <c r="L183" s="27"/>
      <c r="M183" s="137"/>
      <c r="T183" s="51"/>
      <c r="AT183" s="12" t="s">
        <v>126</v>
      </c>
      <c r="AU183" s="12" t="s">
        <v>86</v>
      </c>
    </row>
    <row r="184" spans="2:65" s="1" customFormat="1" ht="24.15" customHeight="1">
      <c r="B184" s="27"/>
      <c r="C184" s="121" t="s">
        <v>209</v>
      </c>
      <c r="D184" s="121" t="s">
        <v>120</v>
      </c>
      <c r="E184" s="122" t="s">
        <v>273</v>
      </c>
      <c r="F184" s="123" t="s">
        <v>274</v>
      </c>
      <c r="G184" s="124" t="s">
        <v>223</v>
      </c>
      <c r="H184" s="125">
        <v>4738</v>
      </c>
      <c r="I184" s="126"/>
      <c r="J184" s="127">
        <f>ROUND(I184*H184,2)</f>
        <v>0</v>
      </c>
      <c r="K184" s="123" t="s">
        <v>124</v>
      </c>
      <c r="L184" s="27"/>
      <c r="M184" s="128" t="s">
        <v>1</v>
      </c>
      <c r="N184" s="129" t="s">
        <v>44</v>
      </c>
      <c r="P184" s="130">
        <f>O184*H184</f>
        <v>0</v>
      </c>
      <c r="Q184" s="130">
        <v>0</v>
      </c>
      <c r="R184" s="130">
        <f>Q184*H184</f>
        <v>0</v>
      </c>
      <c r="S184" s="130">
        <v>0</v>
      </c>
      <c r="T184" s="131">
        <f>S184*H184</f>
        <v>0</v>
      </c>
      <c r="AR184" s="132" t="s">
        <v>125</v>
      </c>
      <c r="AT184" s="132" t="s">
        <v>120</v>
      </c>
      <c r="AU184" s="132" t="s">
        <v>86</v>
      </c>
      <c r="AY184" s="12" t="s">
        <v>119</v>
      </c>
      <c r="BE184" s="133">
        <f>IF(N184="základní",J184,0)</f>
        <v>0</v>
      </c>
      <c r="BF184" s="133">
        <f>IF(N184="snížená",J184,0)</f>
        <v>0</v>
      </c>
      <c r="BG184" s="133">
        <f>IF(N184="zákl. přenesená",J184,0)</f>
        <v>0</v>
      </c>
      <c r="BH184" s="133">
        <f>IF(N184="sníž. přenesená",J184,0)</f>
        <v>0</v>
      </c>
      <c r="BI184" s="133">
        <f>IF(N184="nulová",J184,0)</f>
        <v>0</v>
      </c>
      <c r="BJ184" s="12" t="s">
        <v>86</v>
      </c>
      <c r="BK184" s="133">
        <f>ROUND(I184*H184,2)</f>
        <v>0</v>
      </c>
      <c r="BL184" s="12" t="s">
        <v>125</v>
      </c>
      <c r="BM184" s="132" t="s">
        <v>275</v>
      </c>
    </row>
    <row r="185" spans="2:65" s="1" customFormat="1" ht="67.2">
      <c r="B185" s="27"/>
      <c r="D185" s="134" t="s">
        <v>126</v>
      </c>
      <c r="F185" s="135" t="s">
        <v>276</v>
      </c>
      <c r="I185" s="136"/>
      <c r="L185" s="27"/>
      <c r="M185" s="137"/>
      <c r="T185" s="51"/>
      <c r="AT185" s="12" t="s">
        <v>126</v>
      </c>
      <c r="AU185" s="12" t="s">
        <v>86</v>
      </c>
    </row>
    <row r="186" spans="2:65" s="1" customFormat="1" ht="24.15" customHeight="1">
      <c r="B186" s="27"/>
      <c r="C186" s="121" t="s">
        <v>277</v>
      </c>
      <c r="D186" s="121" t="s">
        <v>120</v>
      </c>
      <c r="E186" s="122" t="s">
        <v>273</v>
      </c>
      <c r="F186" s="123" t="s">
        <v>274</v>
      </c>
      <c r="G186" s="124" t="s">
        <v>223</v>
      </c>
      <c r="H186" s="125">
        <v>4738</v>
      </c>
      <c r="I186" s="126"/>
      <c r="J186" s="127">
        <f>ROUND(I186*H186,2)</f>
        <v>0</v>
      </c>
      <c r="K186" s="123" t="s">
        <v>124</v>
      </c>
      <c r="L186" s="27"/>
      <c r="M186" s="128" t="s">
        <v>1</v>
      </c>
      <c r="N186" s="129" t="s">
        <v>44</v>
      </c>
      <c r="P186" s="130">
        <f>O186*H186</f>
        <v>0</v>
      </c>
      <c r="Q186" s="130">
        <v>0</v>
      </c>
      <c r="R186" s="130">
        <f>Q186*H186</f>
        <v>0</v>
      </c>
      <c r="S186" s="130">
        <v>0</v>
      </c>
      <c r="T186" s="131">
        <f>S186*H186</f>
        <v>0</v>
      </c>
      <c r="AR186" s="132" t="s">
        <v>125</v>
      </c>
      <c r="AT186" s="132" t="s">
        <v>120</v>
      </c>
      <c r="AU186" s="132" t="s">
        <v>86</v>
      </c>
      <c r="AY186" s="12" t="s">
        <v>119</v>
      </c>
      <c r="BE186" s="133">
        <f>IF(N186="základní",J186,0)</f>
        <v>0</v>
      </c>
      <c r="BF186" s="133">
        <f>IF(N186="snížená",J186,0)</f>
        <v>0</v>
      </c>
      <c r="BG186" s="133">
        <f>IF(N186="zákl. přenesená",J186,0)</f>
        <v>0</v>
      </c>
      <c r="BH186" s="133">
        <f>IF(N186="sníž. přenesená",J186,0)</f>
        <v>0</v>
      </c>
      <c r="BI186" s="133">
        <f>IF(N186="nulová",J186,0)</f>
        <v>0</v>
      </c>
      <c r="BJ186" s="12" t="s">
        <v>86</v>
      </c>
      <c r="BK186" s="133">
        <f>ROUND(I186*H186,2)</f>
        <v>0</v>
      </c>
      <c r="BL186" s="12" t="s">
        <v>125</v>
      </c>
      <c r="BM186" s="132" t="s">
        <v>278</v>
      </c>
    </row>
    <row r="187" spans="2:65" s="1" customFormat="1" ht="67.2">
      <c r="B187" s="27"/>
      <c r="D187" s="134" t="s">
        <v>126</v>
      </c>
      <c r="F187" s="135" t="s">
        <v>279</v>
      </c>
      <c r="I187" s="136"/>
      <c r="L187" s="27"/>
      <c r="M187" s="137"/>
      <c r="T187" s="51"/>
      <c r="AT187" s="12" t="s">
        <v>126</v>
      </c>
      <c r="AU187" s="12" t="s">
        <v>86</v>
      </c>
    </row>
    <row r="188" spans="2:65" s="1" customFormat="1" ht="24.15" customHeight="1">
      <c r="B188" s="27"/>
      <c r="C188" s="121" t="s">
        <v>214</v>
      </c>
      <c r="D188" s="121" t="s">
        <v>120</v>
      </c>
      <c r="E188" s="122" t="s">
        <v>273</v>
      </c>
      <c r="F188" s="123" t="s">
        <v>274</v>
      </c>
      <c r="G188" s="124" t="s">
        <v>223</v>
      </c>
      <c r="H188" s="125">
        <v>14.5</v>
      </c>
      <c r="I188" s="126"/>
      <c r="J188" s="127">
        <f>ROUND(I188*H188,2)</f>
        <v>0</v>
      </c>
      <c r="K188" s="123" t="s">
        <v>124</v>
      </c>
      <c r="L188" s="27"/>
      <c r="M188" s="128" t="s">
        <v>1</v>
      </c>
      <c r="N188" s="129" t="s">
        <v>44</v>
      </c>
      <c r="P188" s="130">
        <f>O188*H188</f>
        <v>0</v>
      </c>
      <c r="Q188" s="130">
        <v>0</v>
      </c>
      <c r="R188" s="130">
        <f>Q188*H188</f>
        <v>0</v>
      </c>
      <c r="S188" s="130">
        <v>0</v>
      </c>
      <c r="T188" s="131">
        <f>S188*H188</f>
        <v>0</v>
      </c>
      <c r="AR188" s="132" t="s">
        <v>125</v>
      </c>
      <c r="AT188" s="132" t="s">
        <v>120</v>
      </c>
      <c r="AU188" s="132" t="s">
        <v>86</v>
      </c>
      <c r="AY188" s="12" t="s">
        <v>119</v>
      </c>
      <c r="BE188" s="133">
        <f>IF(N188="základní",J188,0)</f>
        <v>0</v>
      </c>
      <c r="BF188" s="133">
        <f>IF(N188="snížená",J188,0)</f>
        <v>0</v>
      </c>
      <c r="BG188" s="133">
        <f>IF(N188="zákl. přenesená",J188,0)</f>
        <v>0</v>
      </c>
      <c r="BH188" s="133">
        <f>IF(N188="sníž. přenesená",J188,0)</f>
        <v>0</v>
      </c>
      <c r="BI188" s="133">
        <f>IF(N188="nulová",J188,0)</f>
        <v>0</v>
      </c>
      <c r="BJ188" s="12" t="s">
        <v>86</v>
      </c>
      <c r="BK188" s="133">
        <f>ROUND(I188*H188,2)</f>
        <v>0</v>
      </c>
      <c r="BL188" s="12" t="s">
        <v>125</v>
      </c>
      <c r="BM188" s="132" t="s">
        <v>280</v>
      </c>
    </row>
    <row r="189" spans="2:65" s="1" customFormat="1" ht="76.8">
      <c r="B189" s="27"/>
      <c r="D189" s="134" t="s">
        <v>126</v>
      </c>
      <c r="F189" s="135" t="s">
        <v>281</v>
      </c>
      <c r="I189" s="136"/>
      <c r="L189" s="27"/>
      <c r="M189" s="137"/>
      <c r="T189" s="51"/>
      <c r="AT189" s="12" t="s">
        <v>126</v>
      </c>
      <c r="AU189" s="12" t="s">
        <v>86</v>
      </c>
    </row>
    <row r="190" spans="2:65" s="1" customFormat="1" ht="24.15" customHeight="1">
      <c r="B190" s="27"/>
      <c r="C190" s="121" t="s">
        <v>282</v>
      </c>
      <c r="D190" s="121" t="s">
        <v>120</v>
      </c>
      <c r="E190" s="122" t="s">
        <v>273</v>
      </c>
      <c r="F190" s="123" t="s">
        <v>274</v>
      </c>
      <c r="G190" s="124" t="s">
        <v>223</v>
      </c>
      <c r="H190" s="125">
        <v>781</v>
      </c>
      <c r="I190" s="126"/>
      <c r="J190" s="127">
        <f>ROUND(I190*H190,2)</f>
        <v>0</v>
      </c>
      <c r="K190" s="123" t="s">
        <v>124</v>
      </c>
      <c r="L190" s="27"/>
      <c r="M190" s="128" t="s">
        <v>1</v>
      </c>
      <c r="N190" s="129" t="s">
        <v>44</v>
      </c>
      <c r="P190" s="130">
        <f>O190*H190</f>
        <v>0</v>
      </c>
      <c r="Q190" s="130">
        <v>0</v>
      </c>
      <c r="R190" s="130">
        <f>Q190*H190</f>
        <v>0</v>
      </c>
      <c r="S190" s="130">
        <v>0</v>
      </c>
      <c r="T190" s="131">
        <f>S190*H190</f>
        <v>0</v>
      </c>
      <c r="AR190" s="132" t="s">
        <v>125</v>
      </c>
      <c r="AT190" s="132" t="s">
        <v>120</v>
      </c>
      <c r="AU190" s="132" t="s">
        <v>86</v>
      </c>
      <c r="AY190" s="12" t="s">
        <v>119</v>
      </c>
      <c r="BE190" s="133">
        <f>IF(N190="základní",J190,0)</f>
        <v>0</v>
      </c>
      <c r="BF190" s="133">
        <f>IF(N190="snížená",J190,0)</f>
        <v>0</v>
      </c>
      <c r="BG190" s="133">
        <f>IF(N190="zákl. přenesená",J190,0)</f>
        <v>0</v>
      </c>
      <c r="BH190" s="133">
        <f>IF(N190="sníž. přenesená",J190,0)</f>
        <v>0</v>
      </c>
      <c r="BI190" s="133">
        <f>IF(N190="nulová",J190,0)</f>
        <v>0</v>
      </c>
      <c r="BJ190" s="12" t="s">
        <v>86</v>
      </c>
      <c r="BK190" s="133">
        <f>ROUND(I190*H190,2)</f>
        <v>0</v>
      </c>
      <c r="BL190" s="12" t="s">
        <v>125</v>
      </c>
      <c r="BM190" s="132" t="s">
        <v>283</v>
      </c>
    </row>
    <row r="191" spans="2:65" s="1" customFormat="1" ht="76.8">
      <c r="B191" s="27"/>
      <c r="D191" s="134" t="s">
        <v>126</v>
      </c>
      <c r="F191" s="135" t="s">
        <v>284</v>
      </c>
      <c r="I191" s="136"/>
      <c r="L191" s="27"/>
      <c r="M191" s="137"/>
      <c r="T191" s="51"/>
      <c r="AT191" s="12" t="s">
        <v>126</v>
      </c>
      <c r="AU191" s="12" t="s">
        <v>86</v>
      </c>
    </row>
    <row r="192" spans="2:65" s="1" customFormat="1" ht="24.15" customHeight="1">
      <c r="B192" s="27"/>
      <c r="C192" s="121" t="s">
        <v>218</v>
      </c>
      <c r="D192" s="121" t="s">
        <v>120</v>
      </c>
      <c r="E192" s="122" t="s">
        <v>285</v>
      </c>
      <c r="F192" s="123" t="s">
        <v>286</v>
      </c>
      <c r="G192" s="124" t="s">
        <v>223</v>
      </c>
      <c r="H192" s="125">
        <v>905.1</v>
      </c>
      <c r="I192" s="126"/>
      <c r="J192" s="127">
        <f>ROUND(I192*H192,2)</f>
        <v>0</v>
      </c>
      <c r="K192" s="123" t="s">
        <v>124</v>
      </c>
      <c r="L192" s="27"/>
      <c r="M192" s="128" t="s">
        <v>1</v>
      </c>
      <c r="N192" s="129" t="s">
        <v>44</v>
      </c>
      <c r="P192" s="130">
        <f>O192*H192</f>
        <v>0</v>
      </c>
      <c r="Q192" s="130">
        <v>0</v>
      </c>
      <c r="R192" s="130">
        <f>Q192*H192</f>
        <v>0</v>
      </c>
      <c r="S192" s="130">
        <v>0</v>
      </c>
      <c r="T192" s="131">
        <f>S192*H192</f>
        <v>0</v>
      </c>
      <c r="AR192" s="132" t="s">
        <v>125</v>
      </c>
      <c r="AT192" s="132" t="s">
        <v>120</v>
      </c>
      <c r="AU192" s="132" t="s">
        <v>86</v>
      </c>
      <c r="AY192" s="12" t="s">
        <v>119</v>
      </c>
      <c r="BE192" s="133">
        <f>IF(N192="základní",J192,0)</f>
        <v>0</v>
      </c>
      <c r="BF192" s="133">
        <f>IF(N192="snížená",J192,0)</f>
        <v>0</v>
      </c>
      <c r="BG192" s="133">
        <f>IF(N192="zákl. přenesená",J192,0)</f>
        <v>0</v>
      </c>
      <c r="BH192" s="133">
        <f>IF(N192="sníž. přenesená",J192,0)</f>
        <v>0</v>
      </c>
      <c r="BI192" s="133">
        <f>IF(N192="nulová",J192,0)</f>
        <v>0</v>
      </c>
      <c r="BJ192" s="12" t="s">
        <v>86</v>
      </c>
      <c r="BK192" s="133">
        <f>ROUND(I192*H192,2)</f>
        <v>0</v>
      </c>
      <c r="BL192" s="12" t="s">
        <v>125</v>
      </c>
      <c r="BM192" s="132" t="s">
        <v>287</v>
      </c>
    </row>
    <row r="193" spans="2:65" s="1" customFormat="1" ht="105.6">
      <c r="B193" s="27"/>
      <c r="D193" s="134" t="s">
        <v>126</v>
      </c>
      <c r="F193" s="135" t="s">
        <v>288</v>
      </c>
      <c r="I193" s="136"/>
      <c r="L193" s="27"/>
      <c r="M193" s="137"/>
      <c r="T193" s="51"/>
      <c r="AT193" s="12" t="s">
        <v>126</v>
      </c>
      <c r="AU193" s="12" t="s">
        <v>86</v>
      </c>
    </row>
    <row r="194" spans="2:65" s="1" customFormat="1" ht="16.5" customHeight="1">
      <c r="B194" s="27"/>
      <c r="C194" s="121" t="s">
        <v>289</v>
      </c>
      <c r="D194" s="121" t="s">
        <v>120</v>
      </c>
      <c r="E194" s="122" t="s">
        <v>290</v>
      </c>
      <c r="F194" s="123" t="s">
        <v>291</v>
      </c>
      <c r="G194" s="124" t="s">
        <v>164</v>
      </c>
      <c r="H194" s="125">
        <v>31.24</v>
      </c>
      <c r="I194" s="126"/>
      <c r="J194" s="127">
        <f>ROUND(I194*H194,2)</f>
        <v>0</v>
      </c>
      <c r="K194" s="123" t="s">
        <v>124</v>
      </c>
      <c r="L194" s="27"/>
      <c r="M194" s="128" t="s">
        <v>1</v>
      </c>
      <c r="N194" s="129" t="s">
        <v>44</v>
      </c>
      <c r="P194" s="130">
        <f>O194*H194</f>
        <v>0</v>
      </c>
      <c r="Q194" s="130">
        <v>0</v>
      </c>
      <c r="R194" s="130">
        <f>Q194*H194</f>
        <v>0</v>
      </c>
      <c r="S194" s="130">
        <v>0</v>
      </c>
      <c r="T194" s="131">
        <f>S194*H194</f>
        <v>0</v>
      </c>
      <c r="AR194" s="132" t="s">
        <v>125</v>
      </c>
      <c r="AT194" s="132" t="s">
        <v>120</v>
      </c>
      <c r="AU194" s="132" t="s">
        <v>86</v>
      </c>
      <c r="AY194" s="12" t="s">
        <v>119</v>
      </c>
      <c r="BE194" s="133">
        <f>IF(N194="základní",J194,0)</f>
        <v>0</v>
      </c>
      <c r="BF194" s="133">
        <f>IF(N194="snížená",J194,0)</f>
        <v>0</v>
      </c>
      <c r="BG194" s="133">
        <f>IF(N194="zákl. přenesená",J194,0)</f>
        <v>0</v>
      </c>
      <c r="BH194" s="133">
        <f>IF(N194="sníž. přenesená",J194,0)</f>
        <v>0</v>
      </c>
      <c r="BI194" s="133">
        <f>IF(N194="nulová",J194,0)</f>
        <v>0</v>
      </c>
      <c r="BJ194" s="12" t="s">
        <v>86</v>
      </c>
      <c r="BK194" s="133">
        <f>ROUND(I194*H194,2)</f>
        <v>0</v>
      </c>
      <c r="BL194" s="12" t="s">
        <v>125</v>
      </c>
      <c r="BM194" s="132" t="s">
        <v>292</v>
      </c>
    </row>
    <row r="195" spans="2:65" s="1" customFormat="1" ht="86.4">
      <c r="B195" s="27"/>
      <c r="D195" s="134" t="s">
        <v>126</v>
      </c>
      <c r="F195" s="135" t="s">
        <v>293</v>
      </c>
      <c r="I195" s="136"/>
      <c r="L195" s="27"/>
      <c r="M195" s="137"/>
      <c r="T195" s="51"/>
      <c r="AT195" s="12" t="s">
        <v>126</v>
      </c>
      <c r="AU195" s="12" t="s">
        <v>86</v>
      </c>
    </row>
    <row r="196" spans="2:65" s="1" customFormat="1" ht="16.5" customHeight="1">
      <c r="B196" s="27"/>
      <c r="C196" s="121" t="s">
        <v>224</v>
      </c>
      <c r="D196" s="121" t="s">
        <v>120</v>
      </c>
      <c r="E196" s="122" t="s">
        <v>294</v>
      </c>
      <c r="F196" s="123" t="s">
        <v>295</v>
      </c>
      <c r="G196" s="124" t="s">
        <v>223</v>
      </c>
      <c r="H196" s="125">
        <v>4738</v>
      </c>
      <c r="I196" s="126"/>
      <c r="J196" s="127">
        <f>ROUND(I196*H196,2)</f>
        <v>0</v>
      </c>
      <c r="K196" s="123" t="s">
        <v>124</v>
      </c>
      <c r="L196" s="27"/>
      <c r="M196" s="128" t="s">
        <v>1</v>
      </c>
      <c r="N196" s="129" t="s">
        <v>44</v>
      </c>
      <c r="P196" s="130">
        <f>O196*H196</f>
        <v>0</v>
      </c>
      <c r="Q196" s="130">
        <v>0</v>
      </c>
      <c r="R196" s="130">
        <f>Q196*H196</f>
        <v>0</v>
      </c>
      <c r="S196" s="130">
        <v>0</v>
      </c>
      <c r="T196" s="131">
        <f>S196*H196</f>
        <v>0</v>
      </c>
      <c r="AR196" s="132" t="s">
        <v>125</v>
      </c>
      <c r="AT196" s="132" t="s">
        <v>120</v>
      </c>
      <c r="AU196" s="132" t="s">
        <v>86</v>
      </c>
      <c r="AY196" s="12" t="s">
        <v>119</v>
      </c>
      <c r="BE196" s="133">
        <f>IF(N196="základní",J196,0)</f>
        <v>0</v>
      </c>
      <c r="BF196" s="133">
        <f>IF(N196="snížená",J196,0)</f>
        <v>0</v>
      </c>
      <c r="BG196" s="133">
        <f>IF(N196="zákl. přenesená",J196,0)</f>
        <v>0</v>
      </c>
      <c r="BH196" s="133">
        <f>IF(N196="sníž. přenesená",J196,0)</f>
        <v>0</v>
      </c>
      <c r="BI196" s="133">
        <f>IF(N196="nulová",J196,0)</f>
        <v>0</v>
      </c>
      <c r="BJ196" s="12" t="s">
        <v>86</v>
      </c>
      <c r="BK196" s="133">
        <f>ROUND(I196*H196,2)</f>
        <v>0</v>
      </c>
      <c r="BL196" s="12" t="s">
        <v>125</v>
      </c>
      <c r="BM196" s="132" t="s">
        <v>296</v>
      </c>
    </row>
    <row r="197" spans="2:65" s="1" customFormat="1" ht="67.2">
      <c r="B197" s="27"/>
      <c r="D197" s="134" t="s">
        <v>126</v>
      </c>
      <c r="F197" s="135" t="s">
        <v>297</v>
      </c>
      <c r="I197" s="136"/>
      <c r="L197" s="27"/>
      <c r="M197" s="137"/>
      <c r="T197" s="51"/>
      <c r="AT197" s="12" t="s">
        <v>126</v>
      </c>
      <c r="AU197" s="12" t="s">
        <v>86</v>
      </c>
    </row>
    <row r="198" spans="2:65" s="1" customFormat="1" ht="24.15" customHeight="1">
      <c r="B198" s="27"/>
      <c r="C198" s="121" t="s">
        <v>298</v>
      </c>
      <c r="D198" s="121" t="s">
        <v>120</v>
      </c>
      <c r="E198" s="122" t="s">
        <v>299</v>
      </c>
      <c r="F198" s="123" t="s">
        <v>300</v>
      </c>
      <c r="G198" s="124" t="s">
        <v>223</v>
      </c>
      <c r="H198" s="125">
        <v>4738</v>
      </c>
      <c r="I198" s="126"/>
      <c r="J198" s="127">
        <f>ROUND(I198*H198,2)</f>
        <v>0</v>
      </c>
      <c r="K198" s="123" t="s">
        <v>124</v>
      </c>
      <c r="L198" s="27"/>
      <c r="M198" s="128" t="s">
        <v>1</v>
      </c>
      <c r="N198" s="129" t="s">
        <v>44</v>
      </c>
      <c r="P198" s="130">
        <f>O198*H198</f>
        <v>0</v>
      </c>
      <c r="Q198" s="130">
        <v>0</v>
      </c>
      <c r="R198" s="130">
        <f>Q198*H198</f>
        <v>0</v>
      </c>
      <c r="S198" s="130">
        <v>0</v>
      </c>
      <c r="T198" s="131">
        <f>S198*H198</f>
        <v>0</v>
      </c>
      <c r="AR198" s="132" t="s">
        <v>125</v>
      </c>
      <c r="AT198" s="132" t="s">
        <v>120</v>
      </c>
      <c r="AU198" s="132" t="s">
        <v>86</v>
      </c>
      <c r="AY198" s="12" t="s">
        <v>119</v>
      </c>
      <c r="BE198" s="133">
        <f>IF(N198="základní",J198,0)</f>
        <v>0</v>
      </c>
      <c r="BF198" s="133">
        <f>IF(N198="snížená",J198,0)</f>
        <v>0</v>
      </c>
      <c r="BG198" s="133">
        <f>IF(N198="zákl. přenesená",J198,0)</f>
        <v>0</v>
      </c>
      <c r="BH198" s="133">
        <f>IF(N198="sníž. přenesená",J198,0)</f>
        <v>0</v>
      </c>
      <c r="BI198" s="133">
        <f>IF(N198="nulová",J198,0)</f>
        <v>0</v>
      </c>
      <c r="BJ198" s="12" t="s">
        <v>86</v>
      </c>
      <c r="BK198" s="133">
        <f>ROUND(I198*H198,2)</f>
        <v>0</v>
      </c>
      <c r="BL198" s="12" t="s">
        <v>125</v>
      </c>
      <c r="BM198" s="132" t="s">
        <v>301</v>
      </c>
    </row>
    <row r="199" spans="2:65" s="1" customFormat="1" ht="48">
      <c r="B199" s="27"/>
      <c r="D199" s="134" t="s">
        <v>126</v>
      </c>
      <c r="F199" s="135" t="s">
        <v>302</v>
      </c>
      <c r="I199" s="136"/>
      <c r="L199" s="27"/>
      <c r="M199" s="137"/>
      <c r="T199" s="51"/>
      <c r="AT199" s="12" t="s">
        <v>126</v>
      </c>
      <c r="AU199" s="12" t="s">
        <v>86</v>
      </c>
    </row>
    <row r="200" spans="2:65" s="1" customFormat="1" ht="24.15" customHeight="1">
      <c r="B200" s="27"/>
      <c r="C200" s="121" t="s">
        <v>228</v>
      </c>
      <c r="D200" s="121" t="s">
        <v>120</v>
      </c>
      <c r="E200" s="122" t="s">
        <v>303</v>
      </c>
      <c r="F200" s="123" t="s">
        <v>304</v>
      </c>
      <c r="G200" s="124" t="s">
        <v>223</v>
      </c>
      <c r="H200" s="125">
        <v>4738</v>
      </c>
      <c r="I200" s="126"/>
      <c r="J200" s="127">
        <f>ROUND(I200*H200,2)</f>
        <v>0</v>
      </c>
      <c r="K200" s="123" t="s">
        <v>124</v>
      </c>
      <c r="L200" s="27"/>
      <c r="M200" s="128" t="s">
        <v>1</v>
      </c>
      <c r="N200" s="129" t="s">
        <v>44</v>
      </c>
      <c r="P200" s="130">
        <f>O200*H200</f>
        <v>0</v>
      </c>
      <c r="Q200" s="130">
        <v>0</v>
      </c>
      <c r="R200" s="130">
        <f>Q200*H200</f>
        <v>0</v>
      </c>
      <c r="S200" s="130">
        <v>0</v>
      </c>
      <c r="T200" s="131">
        <f>S200*H200</f>
        <v>0</v>
      </c>
      <c r="AR200" s="132" t="s">
        <v>125</v>
      </c>
      <c r="AT200" s="132" t="s">
        <v>120</v>
      </c>
      <c r="AU200" s="132" t="s">
        <v>86</v>
      </c>
      <c r="AY200" s="12" t="s">
        <v>119</v>
      </c>
      <c r="BE200" s="133">
        <f>IF(N200="základní",J200,0)</f>
        <v>0</v>
      </c>
      <c r="BF200" s="133">
        <f>IF(N200="snížená",J200,0)</f>
        <v>0</v>
      </c>
      <c r="BG200" s="133">
        <f>IF(N200="zákl. přenesená",J200,0)</f>
        <v>0</v>
      </c>
      <c r="BH200" s="133">
        <f>IF(N200="sníž. přenesená",J200,0)</f>
        <v>0</v>
      </c>
      <c r="BI200" s="133">
        <f>IF(N200="nulová",J200,0)</f>
        <v>0</v>
      </c>
      <c r="BJ200" s="12" t="s">
        <v>86</v>
      </c>
      <c r="BK200" s="133">
        <f>ROUND(I200*H200,2)</f>
        <v>0</v>
      </c>
      <c r="BL200" s="12" t="s">
        <v>125</v>
      </c>
      <c r="BM200" s="132" t="s">
        <v>305</v>
      </c>
    </row>
    <row r="201" spans="2:65" s="1" customFormat="1" ht="124.8">
      <c r="B201" s="27"/>
      <c r="D201" s="134" t="s">
        <v>126</v>
      </c>
      <c r="F201" s="135" t="s">
        <v>306</v>
      </c>
      <c r="I201" s="136"/>
      <c r="L201" s="27"/>
      <c r="M201" s="137"/>
      <c r="T201" s="51"/>
      <c r="AT201" s="12" t="s">
        <v>126</v>
      </c>
      <c r="AU201" s="12" t="s">
        <v>86</v>
      </c>
    </row>
    <row r="202" spans="2:65" s="1" customFormat="1" ht="24.15" customHeight="1">
      <c r="B202" s="27"/>
      <c r="C202" s="121" t="s">
        <v>307</v>
      </c>
      <c r="D202" s="121" t="s">
        <v>120</v>
      </c>
      <c r="E202" s="122" t="s">
        <v>308</v>
      </c>
      <c r="F202" s="123" t="s">
        <v>309</v>
      </c>
      <c r="G202" s="124" t="s">
        <v>223</v>
      </c>
      <c r="H202" s="125">
        <v>4738</v>
      </c>
      <c r="I202" s="126"/>
      <c r="J202" s="127">
        <f>ROUND(I202*H202,2)</f>
        <v>0</v>
      </c>
      <c r="K202" s="123" t="s">
        <v>124</v>
      </c>
      <c r="L202" s="27"/>
      <c r="M202" s="128" t="s">
        <v>1</v>
      </c>
      <c r="N202" s="129" t="s">
        <v>44</v>
      </c>
      <c r="P202" s="130">
        <f>O202*H202</f>
        <v>0</v>
      </c>
      <c r="Q202" s="130">
        <v>0</v>
      </c>
      <c r="R202" s="130">
        <f>Q202*H202</f>
        <v>0</v>
      </c>
      <c r="S202" s="130">
        <v>0</v>
      </c>
      <c r="T202" s="131">
        <f>S202*H202</f>
        <v>0</v>
      </c>
      <c r="AR202" s="132" t="s">
        <v>125</v>
      </c>
      <c r="AT202" s="132" t="s">
        <v>120</v>
      </c>
      <c r="AU202" s="132" t="s">
        <v>86</v>
      </c>
      <c r="AY202" s="12" t="s">
        <v>119</v>
      </c>
      <c r="BE202" s="133">
        <f>IF(N202="základní",J202,0)</f>
        <v>0</v>
      </c>
      <c r="BF202" s="133">
        <f>IF(N202="snížená",J202,0)</f>
        <v>0</v>
      </c>
      <c r="BG202" s="133">
        <f>IF(N202="zákl. přenesená",J202,0)</f>
        <v>0</v>
      </c>
      <c r="BH202" s="133">
        <f>IF(N202="sníž. přenesená",J202,0)</f>
        <v>0</v>
      </c>
      <c r="BI202" s="133">
        <f>IF(N202="nulová",J202,0)</f>
        <v>0</v>
      </c>
      <c r="BJ202" s="12" t="s">
        <v>86</v>
      </c>
      <c r="BK202" s="133">
        <f>ROUND(I202*H202,2)</f>
        <v>0</v>
      </c>
      <c r="BL202" s="12" t="s">
        <v>125</v>
      </c>
      <c r="BM202" s="132" t="s">
        <v>310</v>
      </c>
    </row>
    <row r="203" spans="2:65" s="1" customFormat="1" ht="124.8">
      <c r="B203" s="27"/>
      <c r="D203" s="134" t="s">
        <v>126</v>
      </c>
      <c r="F203" s="135" t="s">
        <v>311</v>
      </c>
      <c r="I203" s="136"/>
      <c r="L203" s="27"/>
      <c r="M203" s="137"/>
      <c r="T203" s="51"/>
      <c r="AT203" s="12" t="s">
        <v>126</v>
      </c>
      <c r="AU203" s="12" t="s">
        <v>86</v>
      </c>
    </row>
    <row r="204" spans="2:65" s="1" customFormat="1" ht="24.15" customHeight="1">
      <c r="B204" s="27"/>
      <c r="C204" s="121" t="s">
        <v>233</v>
      </c>
      <c r="D204" s="121" t="s">
        <v>120</v>
      </c>
      <c r="E204" s="122" t="s">
        <v>312</v>
      </c>
      <c r="F204" s="123" t="s">
        <v>313</v>
      </c>
      <c r="G204" s="124" t="s">
        <v>223</v>
      </c>
      <c r="H204" s="125">
        <v>315</v>
      </c>
      <c r="I204" s="126"/>
      <c r="J204" s="127">
        <f>ROUND(I204*H204,2)</f>
        <v>0</v>
      </c>
      <c r="K204" s="123" t="s">
        <v>124</v>
      </c>
      <c r="L204" s="27"/>
      <c r="M204" s="128" t="s">
        <v>1</v>
      </c>
      <c r="N204" s="129" t="s">
        <v>44</v>
      </c>
      <c r="P204" s="130">
        <f>O204*H204</f>
        <v>0</v>
      </c>
      <c r="Q204" s="130">
        <v>0</v>
      </c>
      <c r="R204" s="130">
        <f>Q204*H204</f>
        <v>0</v>
      </c>
      <c r="S204" s="130">
        <v>0</v>
      </c>
      <c r="T204" s="131">
        <f>S204*H204</f>
        <v>0</v>
      </c>
      <c r="AR204" s="132" t="s">
        <v>125</v>
      </c>
      <c r="AT204" s="132" t="s">
        <v>120</v>
      </c>
      <c r="AU204" s="132" t="s">
        <v>86</v>
      </c>
      <c r="AY204" s="12" t="s">
        <v>119</v>
      </c>
      <c r="BE204" s="133">
        <f>IF(N204="základní",J204,0)</f>
        <v>0</v>
      </c>
      <c r="BF204" s="133">
        <f>IF(N204="snížená",J204,0)</f>
        <v>0</v>
      </c>
      <c r="BG204" s="133">
        <f>IF(N204="zákl. přenesená",J204,0)</f>
        <v>0</v>
      </c>
      <c r="BH204" s="133">
        <f>IF(N204="sníž. přenesená",J204,0)</f>
        <v>0</v>
      </c>
      <c r="BI204" s="133">
        <f>IF(N204="nulová",J204,0)</f>
        <v>0</v>
      </c>
      <c r="BJ204" s="12" t="s">
        <v>86</v>
      </c>
      <c r="BK204" s="133">
        <f>ROUND(I204*H204,2)</f>
        <v>0</v>
      </c>
      <c r="BL204" s="12" t="s">
        <v>125</v>
      </c>
      <c r="BM204" s="132" t="s">
        <v>314</v>
      </c>
    </row>
    <row r="205" spans="2:65" s="1" customFormat="1" ht="134.4">
      <c r="B205" s="27"/>
      <c r="D205" s="134" t="s">
        <v>126</v>
      </c>
      <c r="F205" s="135" t="s">
        <v>315</v>
      </c>
      <c r="I205" s="136"/>
      <c r="L205" s="27"/>
      <c r="M205" s="137"/>
      <c r="T205" s="51"/>
      <c r="AT205" s="12" t="s">
        <v>126</v>
      </c>
      <c r="AU205" s="12" t="s">
        <v>86</v>
      </c>
    </row>
    <row r="206" spans="2:65" s="1" customFormat="1" ht="24.15" customHeight="1">
      <c r="B206" s="27"/>
      <c r="C206" s="121" t="s">
        <v>316</v>
      </c>
      <c r="D206" s="121" t="s">
        <v>120</v>
      </c>
      <c r="E206" s="122" t="s">
        <v>317</v>
      </c>
      <c r="F206" s="123" t="s">
        <v>318</v>
      </c>
      <c r="G206" s="124" t="s">
        <v>223</v>
      </c>
      <c r="H206" s="125">
        <v>107</v>
      </c>
      <c r="I206" s="126"/>
      <c r="J206" s="127">
        <f>ROUND(I206*H206,2)</f>
        <v>0</v>
      </c>
      <c r="K206" s="123" t="s">
        <v>124</v>
      </c>
      <c r="L206" s="27"/>
      <c r="M206" s="128" t="s">
        <v>1</v>
      </c>
      <c r="N206" s="129" t="s">
        <v>44</v>
      </c>
      <c r="P206" s="130">
        <f>O206*H206</f>
        <v>0</v>
      </c>
      <c r="Q206" s="130">
        <v>0</v>
      </c>
      <c r="R206" s="130">
        <f>Q206*H206</f>
        <v>0</v>
      </c>
      <c r="S206" s="130">
        <v>0</v>
      </c>
      <c r="T206" s="131">
        <f>S206*H206</f>
        <v>0</v>
      </c>
      <c r="AR206" s="132" t="s">
        <v>125</v>
      </c>
      <c r="AT206" s="132" t="s">
        <v>120</v>
      </c>
      <c r="AU206" s="132" t="s">
        <v>86</v>
      </c>
      <c r="AY206" s="12" t="s">
        <v>119</v>
      </c>
      <c r="BE206" s="133">
        <f>IF(N206="základní",J206,0)</f>
        <v>0</v>
      </c>
      <c r="BF206" s="133">
        <f>IF(N206="snížená",J206,0)</f>
        <v>0</v>
      </c>
      <c r="BG206" s="133">
        <f>IF(N206="zákl. přenesená",J206,0)</f>
        <v>0</v>
      </c>
      <c r="BH206" s="133">
        <f>IF(N206="sníž. přenesená",J206,0)</f>
        <v>0</v>
      </c>
      <c r="BI206" s="133">
        <f>IF(N206="nulová",J206,0)</f>
        <v>0</v>
      </c>
      <c r="BJ206" s="12" t="s">
        <v>86</v>
      </c>
      <c r="BK206" s="133">
        <f>ROUND(I206*H206,2)</f>
        <v>0</v>
      </c>
      <c r="BL206" s="12" t="s">
        <v>125</v>
      </c>
      <c r="BM206" s="132" t="s">
        <v>319</v>
      </c>
    </row>
    <row r="207" spans="2:65" s="1" customFormat="1" ht="153.6">
      <c r="B207" s="27"/>
      <c r="D207" s="134" t="s">
        <v>126</v>
      </c>
      <c r="F207" s="135" t="s">
        <v>320</v>
      </c>
      <c r="I207" s="136"/>
      <c r="L207" s="27"/>
      <c r="M207" s="137"/>
      <c r="T207" s="51"/>
      <c r="AT207" s="12" t="s">
        <v>126</v>
      </c>
      <c r="AU207" s="12" t="s">
        <v>86</v>
      </c>
    </row>
    <row r="208" spans="2:65" s="1" customFormat="1" ht="24.15" customHeight="1">
      <c r="B208" s="27"/>
      <c r="C208" s="121" t="s">
        <v>237</v>
      </c>
      <c r="D208" s="121" t="s">
        <v>120</v>
      </c>
      <c r="E208" s="122" t="s">
        <v>321</v>
      </c>
      <c r="F208" s="123" t="s">
        <v>322</v>
      </c>
      <c r="G208" s="124" t="s">
        <v>223</v>
      </c>
      <c r="H208" s="125">
        <v>6.6</v>
      </c>
      <c r="I208" s="126"/>
      <c r="J208" s="127">
        <f>ROUND(I208*H208,2)</f>
        <v>0</v>
      </c>
      <c r="K208" s="123" t="s">
        <v>124</v>
      </c>
      <c r="L208" s="27"/>
      <c r="M208" s="128" t="s">
        <v>1</v>
      </c>
      <c r="N208" s="129" t="s">
        <v>44</v>
      </c>
      <c r="P208" s="130">
        <f>O208*H208</f>
        <v>0</v>
      </c>
      <c r="Q208" s="130">
        <v>0</v>
      </c>
      <c r="R208" s="130">
        <f>Q208*H208</f>
        <v>0</v>
      </c>
      <c r="S208" s="130">
        <v>0</v>
      </c>
      <c r="T208" s="131">
        <f>S208*H208</f>
        <v>0</v>
      </c>
      <c r="AR208" s="132" t="s">
        <v>125</v>
      </c>
      <c r="AT208" s="132" t="s">
        <v>120</v>
      </c>
      <c r="AU208" s="132" t="s">
        <v>86</v>
      </c>
      <c r="AY208" s="12" t="s">
        <v>119</v>
      </c>
      <c r="BE208" s="133">
        <f>IF(N208="základní",J208,0)</f>
        <v>0</v>
      </c>
      <c r="BF208" s="133">
        <f>IF(N208="snížená",J208,0)</f>
        <v>0</v>
      </c>
      <c r="BG208" s="133">
        <f>IF(N208="zákl. přenesená",J208,0)</f>
        <v>0</v>
      </c>
      <c r="BH208" s="133">
        <f>IF(N208="sníž. přenesená",J208,0)</f>
        <v>0</v>
      </c>
      <c r="BI208" s="133">
        <f>IF(N208="nulová",J208,0)</f>
        <v>0</v>
      </c>
      <c r="BJ208" s="12" t="s">
        <v>86</v>
      </c>
      <c r="BK208" s="133">
        <f>ROUND(I208*H208,2)</f>
        <v>0</v>
      </c>
      <c r="BL208" s="12" t="s">
        <v>125</v>
      </c>
      <c r="BM208" s="132" t="s">
        <v>323</v>
      </c>
    </row>
    <row r="209" spans="2:65" s="1" customFormat="1" ht="144">
      <c r="B209" s="27"/>
      <c r="D209" s="134" t="s">
        <v>126</v>
      </c>
      <c r="F209" s="135" t="s">
        <v>324</v>
      </c>
      <c r="I209" s="136"/>
      <c r="L209" s="27"/>
      <c r="M209" s="137"/>
      <c r="T209" s="51"/>
      <c r="AT209" s="12" t="s">
        <v>126</v>
      </c>
      <c r="AU209" s="12" t="s">
        <v>86</v>
      </c>
    </row>
    <row r="210" spans="2:65" s="10" customFormat="1" ht="25.95" customHeight="1">
      <c r="B210" s="111"/>
      <c r="D210" s="112" t="s">
        <v>78</v>
      </c>
      <c r="E210" s="113" t="s">
        <v>176</v>
      </c>
      <c r="F210" s="113" t="s">
        <v>325</v>
      </c>
      <c r="I210" s="114"/>
      <c r="J210" s="115">
        <f>BK210</f>
        <v>0</v>
      </c>
      <c r="L210" s="111"/>
      <c r="M210" s="116"/>
      <c r="P210" s="117">
        <f>SUM(P211:P212)</f>
        <v>0</v>
      </c>
      <c r="R210" s="117">
        <f>SUM(R211:R212)</f>
        <v>0</v>
      </c>
      <c r="T210" s="118">
        <f>SUM(T211:T212)</f>
        <v>0</v>
      </c>
      <c r="AR210" s="112" t="s">
        <v>86</v>
      </c>
      <c r="AT210" s="119" t="s">
        <v>78</v>
      </c>
      <c r="AU210" s="119" t="s">
        <v>79</v>
      </c>
      <c r="AY210" s="112" t="s">
        <v>119</v>
      </c>
      <c r="BK210" s="120">
        <f>SUM(BK211:BK212)</f>
        <v>0</v>
      </c>
    </row>
    <row r="211" spans="2:65" s="1" customFormat="1" ht="16.5" customHeight="1">
      <c r="B211" s="27"/>
      <c r="C211" s="121" t="s">
        <v>326</v>
      </c>
      <c r="D211" s="121" t="s">
        <v>120</v>
      </c>
      <c r="E211" s="122" t="s">
        <v>327</v>
      </c>
      <c r="F211" s="123" t="s">
        <v>328</v>
      </c>
      <c r="G211" s="124" t="s">
        <v>123</v>
      </c>
      <c r="H211" s="125">
        <v>1</v>
      </c>
      <c r="I211" s="126"/>
      <c r="J211" s="127">
        <f>ROUND(I211*H211,2)</f>
        <v>0</v>
      </c>
      <c r="K211" s="123" t="s">
        <v>1</v>
      </c>
      <c r="L211" s="27"/>
      <c r="M211" s="128" t="s">
        <v>1</v>
      </c>
      <c r="N211" s="129" t="s">
        <v>44</v>
      </c>
      <c r="P211" s="130">
        <f>O211*H211</f>
        <v>0</v>
      </c>
      <c r="Q211" s="130">
        <v>0</v>
      </c>
      <c r="R211" s="130">
        <f>Q211*H211</f>
        <v>0</v>
      </c>
      <c r="S211" s="130">
        <v>0</v>
      </c>
      <c r="T211" s="131">
        <f>S211*H211</f>
        <v>0</v>
      </c>
      <c r="AR211" s="132" t="s">
        <v>125</v>
      </c>
      <c r="AT211" s="132" t="s">
        <v>120</v>
      </c>
      <c r="AU211" s="132" t="s">
        <v>86</v>
      </c>
      <c r="AY211" s="12" t="s">
        <v>119</v>
      </c>
      <c r="BE211" s="133">
        <f>IF(N211="základní",J211,0)</f>
        <v>0</v>
      </c>
      <c r="BF211" s="133">
        <f>IF(N211="snížená",J211,0)</f>
        <v>0</v>
      </c>
      <c r="BG211" s="133">
        <f>IF(N211="zákl. přenesená",J211,0)</f>
        <v>0</v>
      </c>
      <c r="BH211" s="133">
        <f>IF(N211="sníž. přenesená",J211,0)</f>
        <v>0</v>
      </c>
      <c r="BI211" s="133">
        <f>IF(N211="nulová",J211,0)</f>
        <v>0</v>
      </c>
      <c r="BJ211" s="12" t="s">
        <v>86</v>
      </c>
      <c r="BK211" s="133">
        <f>ROUND(I211*H211,2)</f>
        <v>0</v>
      </c>
      <c r="BL211" s="12" t="s">
        <v>125</v>
      </c>
      <c r="BM211" s="132" t="s">
        <v>329</v>
      </c>
    </row>
    <row r="212" spans="2:65" s="1" customFormat="1" ht="76.8">
      <c r="B212" s="27"/>
      <c r="D212" s="134" t="s">
        <v>126</v>
      </c>
      <c r="F212" s="135" t="s">
        <v>330</v>
      </c>
      <c r="I212" s="136"/>
      <c r="L212" s="27"/>
      <c r="M212" s="137"/>
      <c r="T212" s="51"/>
      <c r="AT212" s="12" t="s">
        <v>126</v>
      </c>
      <c r="AU212" s="12" t="s">
        <v>86</v>
      </c>
    </row>
    <row r="213" spans="2:65" s="10" customFormat="1" ht="25.95" customHeight="1">
      <c r="B213" s="111"/>
      <c r="D213" s="112" t="s">
        <v>78</v>
      </c>
      <c r="E213" s="113" t="s">
        <v>135</v>
      </c>
      <c r="F213" s="113" t="s">
        <v>331</v>
      </c>
      <c r="I213" s="114"/>
      <c r="J213" s="115">
        <f>BK213</f>
        <v>0</v>
      </c>
      <c r="L213" s="111"/>
      <c r="M213" s="116"/>
      <c r="P213" s="117">
        <f>SUM(P214:P221)</f>
        <v>0</v>
      </c>
      <c r="R213" s="117">
        <f>SUM(R214:R221)</f>
        <v>0</v>
      </c>
      <c r="T213" s="118">
        <f>SUM(T214:T221)</f>
        <v>0</v>
      </c>
      <c r="AR213" s="112" t="s">
        <v>86</v>
      </c>
      <c r="AT213" s="119" t="s">
        <v>78</v>
      </c>
      <c r="AU213" s="119" t="s">
        <v>79</v>
      </c>
      <c r="AY213" s="112" t="s">
        <v>119</v>
      </c>
      <c r="BK213" s="120">
        <f>SUM(BK214:BK221)</f>
        <v>0</v>
      </c>
    </row>
    <row r="214" spans="2:65" s="1" customFormat="1" ht="24.15" customHeight="1">
      <c r="B214" s="27"/>
      <c r="C214" s="121" t="s">
        <v>242</v>
      </c>
      <c r="D214" s="121" t="s">
        <v>120</v>
      </c>
      <c r="E214" s="122" t="s">
        <v>332</v>
      </c>
      <c r="F214" s="123" t="s">
        <v>333</v>
      </c>
      <c r="G214" s="124" t="s">
        <v>195</v>
      </c>
      <c r="H214" s="125">
        <v>18.5</v>
      </c>
      <c r="I214" s="126"/>
      <c r="J214" s="127">
        <f>ROUND(I214*H214,2)</f>
        <v>0</v>
      </c>
      <c r="K214" s="123" t="s">
        <v>124</v>
      </c>
      <c r="L214" s="27"/>
      <c r="M214" s="128" t="s">
        <v>1</v>
      </c>
      <c r="N214" s="129" t="s">
        <v>44</v>
      </c>
      <c r="P214" s="130">
        <f>O214*H214</f>
        <v>0</v>
      </c>
      <c r="Q214" s="130">
        <v>0</v>
      </c>
      <c r="R214" s="130">
        <f>Q214*H214</f>
        <v>0</v>
      </c>
      <c r="S214" s="130">
        <v>0</v>
      </c>
      <c r="T214" s="131">
        <f>S214*H214</f>
        <v>0</v>
      </c>
      <c r="AR214" s="132" t="s">
        <v>125</v>
      </c>
      <c r="AT214" s="132" t="s">
        <v>120</v>
      </c>
      <c r="AU214" s="132" t="s">
        <v>86</v>
      </c>
      <c r="AY214" s="12" t="s">
        <v>119</v>
      </c>
      <c r="BE214" s="133">
        <f>IF(N214="základní",J214,0)</f>
        <v>0</v>
      </c>
      <c r="BF214" s="133">
        <f>IF(N214="snížená",J214,0)</f>
        <v>0</v>
      </c>
      <c r="BG214" s="133">
        <f>IF(N214="zákl. přenesená",J214,0)</f>
        <v>0</v>
      </c>
      <c r="BH214" s="133">
        <f>IF(N214="sníž. přenesená",J214,0)</f>
        <v>0</v>
      </c>
      <c r="BI214" s="133">
        <f>IF(N214="nulová",J214,0)</f>
        <v>0</v>
      </c>
      <c r="BJ214" s="12" t="s">
        <v>86</v>
      </c>
      <c r="BK214" s="133">
        <f>ROUND(I214*H214,2)</f>
        <v>0</v>
      </c>
      <c r="BL214" s="12" t="s">
        <v>125</v>
      </c>
      <c r="BM214" s="132" t="s">
        <v>334</v>
      </c>
    </row>
    <row r="215" spans="2:65" s="1" customFormat="1" ht="249.6">
      <c r="B215" s="27"/>
      <c r="D215" s="134" t="s">
        <v>126</v>
      </c>
      <c r="F215" s="135" t="s">
        <v>335</v>
      </c>
      <c r="I215" s="136"/>
      <c r="L215" s="27"/>
      <c r="M215" s="137"/>
      <c r="T215" s="51"/>
      <c r="AT215" s="12" t="s">
        <v>126</v>
      </c>
      <c r="AU215" s="12" t="s">
        <v>86</v>
      </c>
    </row>
    <row r="216" spans="2:65" s="1" customFormat="1" ht="16.5" customHeight="1">
      <c r="B216" s="27"/>
      <c r="C216" s="121" t="s">
        <v>336</v>
      </c>
      <c r="D216" s="121" t="s">
        <v>120</v>
      </c>
      <c r="E216" s="122" t="s">
        <v>337</v>
      </c>
      <c r="F216" s="123" t="s">
        <v>338</v>
      </c>
      <c r="G216" s="124" t="s">
        <v>339</v>
      </c>
      <c r="H216" s="125">
        <v>4</v>
      </c>
      <c r="I216" s="126"/>
      <c r="J216" s="127">
        <f>ROUND(I216*H216,2)</f>
        <v>0</v>
      </c>
      <c r="K216" s="123" t="s">
        <v>124</v>
      </c>
      <c r="L216" s="27"/>
      <c r="M216" s="128" t="s">
        <v>1</v>
      </c>
      <c r="N216" s="129" t="s">
        <v>44</v>
      </c>
      <c r="P216" s="130">
        <f>O216*H216</f>
        <v>0</v>
      </c>
      <c r="Q216" s="130">
        <v>0</v>
      </c>
      <c r="R216" s="130">
        <f>Q216*H216</f>
        <v>0</v>
      </c>
      <c r="S216" s="130">
        <v>0</v>
      </c>
      <c r="T216" s="131">
        <f>S216*H216</f>
        <v>0</v>
      </c>
      <c r="AR216" s="132" t="s">
        <v>125</v>
      </c>
      <c r="AT216" s="132" t="s">
        <v>120</v>
      </c>
      <c r="AU216" s="132" t="s">
        <v>86</v>
      </c>
      <c r="AY216" s="12" t="s">
        <v>119</v>
      </c>
      <c r="BE216" s="133">
        <f>IF(N216="základní",J216,0)</f>
        <v>0</v>
      </c>
      <c r="BF216" s="133">
        <f>IF(N216="snížená",J216,0)</f>
        <v>0</v>
      </c>
      <c r="BG216" s="133">
        <f>IF(N216="zákl. přenesená",J216,0)</f>
        <v>0</v>
      </c>
      <c r="BH216" s="133">
        <f>IF(N216="sníž. přenesená",J216,0)</f>
        <v>0</v>
      </c>
      <c r="BI216" s="133">
        <f>IF(N216="nulová",J216,0)</f>
        <v>0</v>
      </c>
      <c r="BJ216" s="12" t="s">
        <v>86</v>
      </c>
      <c r="BK216" s="133">
        <f>ROUND(I216*H216,2)</f>
        <v>0</v>
      </c>
      <c r="BL216" s="12" t="s">
        <v>125</v>
      </c>
      <c r="BM216" s="132" t="s">
        <v>340</v>
      </c>
    </row>
    <row r="217" spans="2:65" s="1" customFormat="1" ht="76.8">
      <c r="B217" s="27"/>
      <c r="D217" s="134" t="s">
        <v>126</v>
      </c>
      <c r="F217" s="135" t="s">
        <v>341</v>
      </c>
      <c r="I217" s="136"/>
      <c r="L217" s="27"/>
      <c r="M217" s="137"/>
      <c r="T217" s="51"/>
      <c r="AT217" s="12" t="s">
        <v>126</v>
      </c>
      <c r="AU217" s="12" t="s">
        <v>86</v>
      </c>
    </row>
    <row r="218" spans="2:65" s="1" customFormat="1" ht="21.75" customHeight="1">
      <c r="B218" s="27"/>
      <c r="C218" s="121" t="s">
        <v>246</v>
      </c>
      <c r="D218" s="121" t="s">
        <v>120</v>
      </c>
      <c r="E218" s="122" t="s">
        <v>342</v>
      </c>
      <c r="F218" s="123" t="s">
        <v>343</v>
      </c>
      <c r="G218" s="124" t="s">
        <v>195</v>
      </c>
      <c r="H218" s="125">
        <v>17</v>
      </c>
      <c r="I218" s="126"/>
      <c r="J218" s="127">
        <f>ROUND(I218*H218,2)</f>
        <v>0</v>
      </c>
      <c r="K218" s="123" t="s">
        <v>124</v>
      </c>
      <c r="L218" s="27"/>
      <c r="M218" s="128" t="s">
        <v>1</v>
      </c>
      <c r="N218" s="129" t="s">
        <v>44</v>
      </c>
      <c r="P218" s="130">
        <f>O218*H218</f>
        <v>0</v>
      </c>
      <c r="Q218" s="130">
        <v>0</v>
      </c>
      <c r="R218" s="130">
        <f>Q218*H218</f>
        <v>0</v>
      </c>
      <c r="S218" s="130">
        <v>0</v>
      </c>
      <c r="T218" s="131">
        <f>S218*H218</f>
        <v>0</v>
      </c>
      <c r="AR218" s="132" t="s">
        <v>125</v>
      </c>
      <c r="AT218" s="132" t="s">
        <v>120</v>
      </c>
      <c r="AU218" s="132" t="s">
        <v>86</v>
      </c>
      <c r="AY218" s="12" t="s">
        <v>119</v>
      </c>
      <c r="BE218" s="133">
        <f>IF(N218="základní",J218,0)</f>
        <v>0</v>
      </c>
      <c r="BF218" s="133">
        <f>IF(N218="snížená",J218,0)</f>
        <v>0</v>
      </c>
      <c r="BG218" s="133">
        <f>IF(N218="zákl. přenesená",J218,0)</f>
        <v>0</v>
      </c>
      <c r="BH218" s="133">
        <f>IF(N218="sníž. přenesená",J218,0)</f>
        <v>0</v>
      </c>
      <c r="BI218" s="133">
        <f>IF(N218="nulová",J218,0)</f>
        <v>0</v>
      </c>
      <c r="BJ218" s="12" t="s">
        <v>86</v>
      </c>
      <c r="BK218" s="133">
        <f>ROUND(I218*H218,2)</f>
        <v>0</v>
      </c>
      <c r="BL218" s="12" t="s">
        <v>125</v>
      </c>
      <c r="BM218" s="132" t="s">
        <v>344</v>
      </c>
    </row>
    <row r="219" spans="2:65" s="1" customFormat="1" ht="67.2">
      <c r="B219" s="27"/>
      <c r="D219" s="134" t="s">
        <v>126</v>
      </c>
      <c r="F219" s="135" t="s">
        <v>345</v>
      </c>
      <c r="I219" s="136"/>
      <c r="L219" s="27"/>
      <c r="M219" s="137"/>
      <c r="T219" s="51"/>
      <c r="AT219" s="12" t="s">
        <v>126</v>
      </c>
      <c r="AU219" s="12" t="s">
        <v>86</v>
      </c>
    </row>
    <row r="220" spans="2:65" s="1" customFormat="1" ht="16.5" customHeight="1">
      <c r="B220" s="27"/>
      <c r="C220" s="121" t="s">
        <v>346</v>
      </c>
      <c r="D220" s="121" t="s">
        <v>120</v>
      </c>
      <c r="E220" s="122" t="s">
        <v>347</v>
      </c>
      <c r="F220" s="123" t="s">
        <v>348</v>
      </c>
      <c r="G220" s="124" t="s">
        <v>195</v>
      </c>
      <c r="H220" s="125">
        <v>17</v>
      </c>
      <c r="I220" s="126"/>
      <c r="J220" s="127">
        <f>ROUND(I220*H220,2)</f>
        <v>0</v>
      </c>
      <c r="K220" s="123" t="s">
        <v>124</v>
      </c>
      <c r="L220" s="27"/>
      <c r="M220" s="128" t="s">
        <v>1</v>
      </c>
      <c r="N220" s="129" t="s">
        <v>44</v>
      </c>
      <c r="P220" s="130">
        <f>O220*H220</f>
        <v>0</v>
      </c>
      <c r="Q220" s="130">
        <v>0</v>
      </c>
      <c r="R220" s="130">
        <f>Q220*H220</f>
        <v>0</v>
      </c>
      <c r="S220" s="130">
        <v>0</v>
      </c>
      <c r="T220" s="131">
        <f>S220*H220</f>
        <v>0</v>
      </c>
      <c r="AR220" s="132" t="s">
        <v>125</v>
      </c>
      <c r="AT220" s="132" t="s">
        <v>120</v>
      </c>
      <c r="AU220" s="132" t="s">
        <v>86</v>
      </c>
      <c r="AY220" s="12" t="s">
        <v>119</v>
      </c>
      <c r="BE220" s="133">
        <f>IF(N220="základní",J220,0)</f>
        <v>0</v>
      </c>
      <c r="BF220" s="133">
        <f>IF(N220="snížená",J220,0)</f>
        <v>0</v>
      </c>
      <c r="BG220" s="133">
        <f>IF(N220="zákl. přenesená",J220,0)</f>
        <v>0</v>
      </c>
      <c r="BH220" s="133">
        <f>IF(N220="sníž. přenesená",J220,0)</f>
        <v>0</v>
      </c>
      <c r="BI220" s="133">
        <f>IF(N220="nulová",J220,0)</f>
        <v>0</v>
      </c>
      <c r="BJ220" s="12" t="s">
        <v>86</v>
      </c>
      <c r="BK220" s="133">
        <f>ROUND(I220*H220,2)</f>
        <v>0</v>
      </c>
      <c r="BL220" s="12" t="s">
        <v>125</v>
      </c>
      <c r="BM220" s="132" t="s">
        <v>349</v>
      </c>
    </row>
    <row r="221" spans="2:65" s="1" customFormat="1" ht="38.4">
      <c r="B221" s="27"/>
      <c r="D221" s="134" t="s">
        <v>126</v>
      </c>
      <c r="F221" s="135" t="s">
        <v>350</v>
      </c>
      <c r="I221" s="136"/>
      <c r="L221" s="27"/>
      <c r="M221" s="137"/>
      <c r="T221" s="51"/>
      <c r="AT221" s="12" t="s">
        <v>126</v>
      </c>
      <c r="AU221" s="12" t="s">
        <v>86</v>
      </c>
    </row>
    <row r="222" spans="2:65" s="10" customFormat="1" ht="25.95" customHeight="1">
      <c r="B222" s="111"/>
      <c r="D222" s="112" t="s">
        <v>78</v>
      </c>
      <c r="E222" s="113" t="s">
        <v>185</v>
      </c>
      <c r="F222" s="113" t="s">
        <v>351</v>
      </c>
      <c r="I222" s="114"/>
      <c r="J222" s="115">
        <f>BK222</f>
        <v>0</v>
      </c>
      <c r="L222" s="111"/>
      <c r="M222" s="116"/>
      <c r="P222" s="117">
        <f>SUM(P223:P240)</f>
        <v>0</v>
      </c>
      <c r="R222" s="117">
        <f>SUM(R223:R240)</f>
        <v>0</v>
      </c>
      <c r="T222" s="118">
        <f>SUM(T223:T240)</f>
        <v>0</v>
      </c>
      <c r="AR222" s="112" t="s">
        <v>86</v>
      </c>
      <c r="AT222" s="119" t="s">
        <v>78</v>
      </c>
      <c r="AU222" s="119" t="s">
        <v>79</v>
      </c>
      <c r="AY222" s="112" t="s">
        <v>119</v>
      </c>
      <c r="BK222" s="120">
        <f>SUM(BK223:BK240)</f>
        <v>0</v>
      </c>
    </row>
    <row r="223" spans="2:65" s="1" customFormat="1" ht="24.15" customHeight="1">
      <c r="B223" s="27"/>
      <c r="C223" s="121" t="s">
        <v>251</v>
      </c>
      <c r="D223" s="121" t="s">
        <v>120</v>
      </c>
      <c r="E223" s="122" t="s">
        <v>352</v>
      </c>
      <c r="F223" s="123" t="s">
        <v>353</v>
      </c>
      <c r="G223" s="124" t="s">
        <v>339</v>
      </c>
      <c r="H223" s="125">
        <v>15</v>
      </c>
      <c r="I223" s="126"/>
      <c r="J223" s="127">
        <f>ROUND(I223*H223,2)</f>
        <v>0</v>
      </c>
      <c r="K223" s="123" t="s">
        <v>124</v>
      </c>
      <c r="L223" s="27"/>
      <c r="M223" s="128" t="s">
        <v>1</v>
      </c>
      <c r="N223" s="129" t="s">
        <v>44</v>
      </c>
      <c r="P223" s="130">
        <f>O223*H223</f>
        <v>0</v>
      </c>
      <c r="Q223" s="130">
        <v>0</v>
      </c>
      <c r="R223" s="130">
        <f>Q223*H223</f>
        <v>0</v>
      </c>
      <c r="S223" s="130">
        <v>0</v>
      </c>
      <c r="T223" s="131">
        <f>S223*H223</f>
        <v>0</v>
      </c>
      <c r="AR223" s="132" t="s">
        <v>125</v>
      </c>
      <c r="AT223" s="132" t="s">
        <v>120</v>
      </c>
      <c r="AU223" s="132" t="s">
        <v>86</v>
      </c>
      <c r="AY223" s="12" t="s">
        <v>119</v>
      </c>
      <c r="BE223" s="133">
        <f>IF(N223="základní",J223,0)</f>
        <v>0</v>
      </c>
      <c r="BF223" s="133">
        <f>IF(N223="snížená",J223,0)</f>
        <v>0</v>
      </c>
      <c r="BG223" s="133">
        <f>IF(N223="zákl. přenesená",J223,0)</f>
        <v>0</v>
      </c>
      <c r="BH223" s="133">
        <f>IF(N223="sníž. přenesená",J223,0)</f>
        <v>0</v>
      </c>
      <c r="BI223" s="133">
        <f>IF(N223="nulová",J223,0)</f>
        <v>0</v>
      </c>
      <c r="BJ223" s="12" t="s">
        <v>86</v>
      </c>
      <c r="BK223" s="133">
        <f>ROUND(I223*H223,2)</f>
        <v>0</v>
      </c>
      <c r="BL223" s="12" t="s">
        <v>125</v>
      </c>
      <c r="BM223" s="132" t="s">
        <v>354</v>
      </c>
    </row>
    <row r="224" spans="2:65" s="1" customFormat="1" ht="57.6">
      <c r="B224" s="27"/>
      <c r="D224" s="134" t="s">
        <v>126</v>
      </c>
      <c r="F224" s="135" t="s">
        <v>355</v>
      </c>
      <c r="I224" s="136"/>
      <c r="L224" s="27"/>
      <c r="M224" s="137"/>
      <c r="T224" s="51"/>
      <c r="AT224" s="12" t="s">
        <v>126</v>
      </c>
      <c r="AU224" s="12" t="s">
        <v>86</v>
      </c>
    </row>
    <row r="225" spans="2:65" s="1" customFormat="1" ht="24.15" customHeight="1">
      <c r="B225" s="27"/>
      <c r="C225" s="121" t="s">
        <v>356</v>
      </c>
      <c r="D225" s="121" t="s">
        <v>120</v>
      </c>
      <c r="E225" s="122" t="s">
        <v>357</v>
      </c>
      <c r="F225" s="123" t="s">
        <v>358</v>
      </c>
      <c r="G225" s="124" t="s">
        <v>223</v>
      </c>
      <c r="H225" s="125">
        <v>19</v>
      </c>
      <c r="I225" s="126"/>
      <c r="J225" s="127">
        <f>ROUND(I225*H225,2)</f>
        <v>0</v>
      </c>
      <c r="K225" s="123" t="s">
        <v>124</v>
      </c>
      <c r="L225" s="27"/>
      <c r="M225" s="128" t="s">
        <v>1</v>
      </c>
      <c r="N225" s="129" t="s">
        <v>44</v>
      </c>
      <c r="P225" s="130">
        <f>O225*H225</f>
        <v>0</v>
      </c>
      <c r="Q225" s="130">
        <v>0</v>
      </c>
      <c r="R225" s="130">
        <f>Q225*H225</f>
        <v>0</v>
      </c>
      <c r="S225" s="130">
        <v>0</v>
      </c>
      <c r="T225" s="131">
        <f>S225*H225</f>
        <v>0</v>
      </c>
      <c r="AR225" s="132" t="s">
        <v>125</v>
      </c>
      <c r="AT225" s="132" t="s">
        <v>120</v>
      </c>
      <c r="AU225" s="132" t="s">
        <v>86</v>
      </c>
      <c r="AY225" s="12" t="s">
        <v>119</v>
      </c>
      <c r="BE225" s="133">
        <f>IF(N225="základní",J225,0)</f>
        <v>0</v>
      </c>
      <c r="BF225" s="133">
        <f>IF(N225="snížená",J225,0)</f>
        <v>0</v>
      </c>
      <c r="BG225" s="133">
        <f>IF(N225="zákl. přenesená",J225,0)</f>
        <v>0</v>
      </c>
      <c r="BH225" s="133">
        <f>IF(N225="sníž. přenesená",J225,0)</f>
        <v>0</v>
      </c>
      <c r="BI225" s="133">
        <f>IF(N225="nulová",J225,0)</f>
        <v>0</v>
      </c>
      <c r="BJ225" s="12" t="s">
        <v>86</v>
      </c>
      <c r="BK225" s="133">
        <f>ROUND(I225*H225,2)</f>
        <v>0</v>
      </c>
      <c r="BL225" s="12" t="s">
        <v>125</v>
      </c>
      <c r="BM225" s="132" t="s">
        <v>359</v>
      </c>
    </row>
    <row r="226" spans="2:65" s="1" customFormat="1" ht="48">
      <c r="B226" s="27"/>
      <c r="D226" s="134" t="s">
        <v>126</v>
      </c>
      <c r="F226" s="135" t="s">
        <v>360</v>
      </c>
      <c r="I226" s="136"/>
      <c r="L226" s="27"/>
      <c r="M226" s="137"/>
      <c r="T226" s="51"/>
      <c r="AT226" s="12" t="s">
        <v>126</v>
      </c>
      <c r="AU226" s="12" t="s">
        <v>86</v>
      </c>
    </row>
    <row r="227" spans="2:65" s="1" customFormat="1" ht="16.5" customHeight="1">
      <c r="B227" s="27"/>
      <c r="C227" s="121" t="s">
        <v>255</v>
      </c>
      <c r="D227" s="121" t="s">
        <v>120</v>
      </c>
      <c r="E227" s="122" t="s">
        <v>361</v>
      </c>
      <c r="F227" s="123" t="s">
        <v>362</v>
      </c>
      <c r="G227" s="124" t="s">
        <v>339</v>
      </c>
      <c r="H227" s="125">
        <v>5</v>
      </c>
      <c r="I227" s="126"/>
      <c r="J227" s="127">
        <f>ROUND(I227*H227,2)</f>
        <v>0</v>
      </c>
      <c r="K227" s="123" t="s">
        <v>124</v>
      </c>
      <c r="L227" s="27"/>
      <c r="M227" s="128" t="s">
        <v>1</v>
      </c>
      <c r="N227" s="129" t="s">
        <v>44</v>
      </c>
      <c r="P227" s="130">
        <f>O227*H227</f>
        <v>0</v>
      </c>
      <c r="Q227" s="130">
        <v>0</v>
      </c>
      <c r="R227" s="130">
        <f>Q227*H227</f>
        <v>0</v>
      </c>
      <c r="S227" s="130">
        <v>0</v>
      </c>
      <c r="T227" s="131">
        <f>S227*H227</f>
        <v>0</v>
      </c>
      <c r="AR227" s="132" t="s">
        <v>125</v>
      </c>
      <c r="AT227" s="132" t="s">
        <v>120</v>
      </c>
      <c r="AU227" s="132" t="s">
        <v>86</v>
      </c>
      <c r="AY227" s="12" t="s">
        <v>119</v>
      </c>
      <c r="BE227" s="133">
        <f>IF(N227="základní",J227,0)</f>
        <v>0</v>
      </c>
      <c r="BF227" s="133">
        <f>IF(N227="snížená",J227,0)</f>
        <v>0</v>
      </c>
      <c r="BG227" s="133">
        <f>IF(N227="zákl. přenesená",J227,0)</f>
        <v>0</v>
      </c>
      <c r="BH227" s="133">
        <f>IF(N227="sníž. přenesená",J227,0)</f>
        <v>0</v>
      </c>
      <c r="BI227" s="133">
        <f>IF(N227="nulová",J227,0)</f>
        <v>0</v>
      </c>
      <c r="BJ227" s="12" t="s">
        <v>86</v>
      </c>
      <c r="BK227" s="133">
        <f>ROUND(I227*H227,2)</f>
        <v>0</v>
      </c>
      <c r="BL227" s="12" t="s">
        <v>125</v>
      </c>
      <c r="BM227" s="132" t="s">
        <v>363</v>
      </c>
    </row>
    <row r="228" spans="2:65" s="1" customFormat="1" ht="76.8">
      <c r="B228" s="27"/>
      <c r="D228" s="134" t="s">
        <v>126</v>
      </c>
      <c r="F228" s="135" t="s">
        <v>364</v>
      </c>
      <c r="I228" s="136"/>
      <c r="L228" s="27"/>
      <c r="M228" s="137"/>
      <c r="T228" s="51"/>
      <c r="AT228" s="12" t="s">
        <v>126</v>
      </c>
      <c r="AU228" s="12" t="s">
        <v>86</v>
      </c>
    </row>
    <row r="229" spans="2:65" s="1" customFormat="1" ht="24.15" customHeight="1">
      <c r="B229" s="27"/>
      <c r="C229" s="121" t="s">
        <v>365</v>
      </c>
      <c r="D229" s="121" t="s">
        <v>120</v>
      </c>
      <c r="E229" s="122" t="s">
        <v>366</v>
      </c>
      <c r="F229" s="123" t="s">
        <v>367</v>
      </c>
      <c r="G229" s="124" t="s">
        <v>195</v>
      </c>
      <c r="H229" s="125">
        <v>3317</v>
      </c>
      <c r="I229" s="126"/>
      <c r="J229" s="127">
        <f>ROUND(I229*H229,2)</f>
        <v>0</v>
      </c>
      <c r="K229" s="123" t="s">
        <v>124</v>
      </c>
      <c r="L229" s="27"/>
      <c r="M229" s="128" t="s">
        <v>1</v>
      </c>
      <c r="N229" s="129" t="s">
        <v>44</v>
      </c>
      <c r="P229" s="130">
        <f>O229*H229</f>
        <v>0</v>
      </c>
      <c r="Q229" s="130">
        <v>0</v>
      </c>
      <c r="R229" s="130">
        <f>Q229*H229</f>
        <v>0</v>
      </c>
      <c r="S229" s="130">
        <v>0</v>
      </c>
      <c r="T229" s="131">
        <f>S229*H229</f>
        <v>0</v>
      </c>
      <c r="AR229" s="132" t="s">
        <v>125</v>
      </c>
      <c r="AT229" s="132" t="s">
        <v>120</v>
      </c>
      <c r="AU229" s="132" t="s">
        <v>86</v>
      </c>
      <c r="AY229" s="12" t="s">
        <v>119</v>
      </c>
      <c r="BE229" s="133">
        <f>IF(N229="základní",J229,0)</f>
        <v>0</v>
      </c>
      <c r="BF229" s="133">
        <f>IF(N229="snížená",J229,0)</f>
        <v>0</v>
      </c>
      <c r="BG229" s="133">
        <f>IF(N229="zákl. přenesená",J229,0)</f>
        <v>0</v>
      </c>
      <c r="BH229" s="133">
        <f>IF(N229="sníž. přenesená",J229,0)</f>
        <v>0</v>
      </c>
      <c r="BI229" s="133">
        <f>IF(N229="nulová",J229,0)</f>
        <v>0</v>
      </c>
      <c r="BJ229" s="12" t="s">
        <v>86</v>
      </c>
      <c r="BK229" s="133">
        <f>ROUND(I229*H229,2)</f>
        <v>0</v>
      </c>
      <c r="BL229" s="12" t="s">
        <v>125</v>
      </c>
      <c r="BM229" s="132" t="s">
        <v>368</v>
      </c>
    </row>
    <row r="230" spans="2:65" s="1" customFormat="1" ht="76.8">
      <c r="B230" s="27"/>
      <c r="D230" s="134" t="s">
        <v>126</v>
      </c>
      <c r="F230" s="135" t="s">
        <v>369</v>
      </c>
      <c r="I230" s="136"/>
      <c r="L230" s="27"/>
      <c r="M230" s="137"/>
      <c r="T230" s="51"/>
      <c r="AT230" s="12" t="s">
        <v>126</v>
      </c>
      <c r="AU230" s="12" t="s">
        <v>86</v>
      </c>
    </row>
    <row r="231" spans="2:65" s="1" customFormat="1" ht="24.15" customHeight="1">
      <c r="B231" s="27"/>
      <c r="C231" s="121" t="s">
        <v>261</v>
      </c>
      <c r="D231" s="121" t="s">
        <v>120</v>
      </c>
      <c r="E231" s="122" t="s">
        <v>370</v>
      </c>
      <c r="F231" s="123" t="s">
        <v>371</v>
      </c>
      <c r="G231" s="124" t="s">
        <v>195</v>
      </c>
      <c r="H231" s="125">
        <v>42</v>
      </c>
      <c r="I231" s="126"/>
      <c r="J231" s="127">
        <f>ROUND(I231*H231,2)</f>
        <v>0</v>
      </c>
      <c r="K231" s="123" t="s">
        <v>124</v>
      </c>
      <c r="L231" s="27"/>
      <c r="M231" s="128" t="s">
        <v>1</v>
      </c>
      <c r="N231" s="129" t="s">
        <v>44</v>
      </c>
      <c r="P231" s="130">
        <f>O231*H231</f>
        <v>0</v>
      </c>
      <c r="Q231" s="130">
        <v>0</v>
      </c>
      <c r="R231" s="130">
        <f>Q231*H231</f>
        <v>0</v>
      </c>
      <c r="S231" s="130">
        <v>0</v>
      </c>
      <c r="T231" s="131">
        <f>S231*H231</f>
        <v>0</v>
      </c>
      <c r="AR231" s="132" t="s">
        <v>125</v>
      </c>
      <c r="AT231" s="132" t="s">
        <v>120</v>
      </c>
      <c r="AU231" s="132" t="s">
        <v>86</v>
      </c>
      <c r="AY231" s="12" t="s">
        <v>119</v>
      </c>
      <c r="BE231" s="133">
        <f>IF(N231="základní",J231,0)</f>
        <v>0</v>
      </c>
      <c r="BF231" s="133">
        <f>IF(N231="snížená",J231,0)</f>
        <v>0</v>
      </c>
      <c r="BG231" s="133">
        <f>IF(N231="zákl. přenesená",J231,0)</f>
        <v>0</v>
      </c>
      <c r="BH231" s="133">
        <f>IF(N231="sníž. přenesená",J231,0)</f>
        <v>0</v>
      </c>
      <c r="BI231" s="133">
        <f>IF(N231="nulová",J231,0)</f>
        <v>0</v>
      </c>
      <c r="BJ231" s="12" t="s">
        <v>86</v>
      </c>
      <c r="BK231" s="133">
        <f>ROUND(I231*H231,2)</f>
        <v>0</v>
      </c>
      <c r="BL231" s="12" t="s">
        <v>125</v>
      </c>
      <c r="BM231" s="132" t="s">
        <v>372</v>
      </c>
    </row>
    <row r="232" spans="2:65" s="1" customFormat="1" ht="57.6">
      <c r="B232" s="27"/>
      <c r="D232" s="134" t="s">
        <v>126</v>
      </c>
      <c r="F232" s="135" t="s">
        <v>373</v>
      </c>
      <c r="I232" s="136"/>
      <c r="L232" s="27"/>
      <c r="M232" s="137"/>
      <c r="T232" s="51"/>
      <c r="AT232" s="12" t="s">
        <v>126</v>
      </c>
      <c r="AU232" s="12" t="s">
        <v>86</v>
      </c>
    </row>
    <row r="233" spans="2:65" s="1" customFormat="1" ht="24.15" customHeight="1">
      <c r="B233" s="27"/>
      <c r="C233" s="121" t="s">
        <v>374</v>
      </c>
      <c r="D233" s="121" t="s">
        <v>120</v>
      </c>
      <c r="E233" s="122" t="s">
        <v>370</v>
      </c>
      <c r="F233" s="123" t="s">
        <v>371</v>
      </c>
      <c r="G233" s="124" t="s">
        <v>195</v>
      </c>
      <c r="H233" s="125">
        <v>33</v>
      </c>
      <c r="I233" s="126"/>
      <c r="J233" s="127">
        <f>ROUND(I233*H233,2)</f>
        <v>0</v>
      </c>
      <c r="K233" s="123" t="s">
        <v>124</v>
      </c>
      <c r="L233" s="27"/>
      <c r="M233" s="128" t="s">
        <v>1</v>
      </c>
      <c r="N233" s="129" t="s">
        <v>44</v>
      </c>
      <c r="P233" s="130">
        <f>O233*H233</f>
        <v>0</v>
      </c>
      <c r="Q233" s="130">
        <v>0</v>
      </c>
      <c r="R233" s="130">
        <f>Q233*H233</f>
        <v>0</v>
      </c>
      <c r="S233" s="130">
        <v>0</v>
      </c>
      <c r="T233" s="131">
        <f>S233*H233</f>
        <v>0</v>
      </c>
      <c r="AR233" s="132" t="s">
        <v>125</v>
      </c>
      <c r="AT233" s="132" t="s">
        <v>120</v>
      </c>
      <c r="AU233" s="132" t="s">
        <v>86</v>
      </c>
      <c r="AY233" s="12" t="s">
        <v>119</v>
      </c>
      <c r="BE233" s="133">
        <f>IF(N233="základní",J233,0)</f>
        <v>0</v>
      </c>
      <c r="BF233" s="133">
        <f>IF(N233="snížená",J233,0)</f>
        <v>0</v>
      </c>
      <c r="BG233" s="133">
        <f>IF(N233="zákl. přenesená",J233,0)</f>
        <v>0</v>
      </c>
      <c r="BH233" s="133">
        <f>IF(N233="sníž. přenesená",J233,0)</f>
        <v>0</v>
      </c>
      <c r="BI233" s="133">
        <f>IF(N233="nulová",J233,0)</f>
        <v>0</v>
      </c>
      <c r="BJ233" s="12" t="s">
        <v>86</v>
      </c>
      <c r="BK233" s="133">
        <f>ROUND(I233*H233,2)</f>
        <v>0</v>
      </c>
      <c r="BL233" s="12" t="s">
        <v>125</v>
      </c>
      <c r="BM233" s="132" t="s">
        <v>375</v>
      </c>
    </row>
    <row r="234" spans="2:65" s="1" customFormat="1" ht="57.6">
      <c r="B234" s="27"/>
      <c r="D234" s="134" t="s">
        <v>126</v>
      </c>
      <c r="F234" s="135" t="s">
        <v>376</v>
      </c>
      <c r="I234" s="136"/>
      <c r="L234" s="27"/>
      <c r="M234" s="137"/>
      <c r="T234" s="51"/>
      <c r="AT234" s="12" t="s">
        <v>126</v>
      </c>
      <c r="AU234" s="12" t="s">
        <v>86</v>
      </c>
    </row>
    <row r="235" spans="2:65" s="1" customFormat="1" ht="24.15" customHeight="1">
      <c r="B235" s="27"/>
      <c r="C235" s="121" t="s">
        <v>377</v>
      </c>
      <c r="D235" s="121" t="s">
        <v>120</v>
      </c>
      <c r="E235" s="122" t="s">
        <v>378</v>
      </c>
      <c r="F235" s="123" t="s">
        <v>379</v>
      </c>
      <c r="G235" s="124" t="s">
        <v>195</v>
      </c>
      <c r="H235" s="125">
        <v>162</v>
      </c>
      <c r="I235" s="126"/>
      <c r="J235" s="127">
        <f>ROUND(I235*H235,2)</f>
        <v>0</v>
      </c>
      <c r="K235" s="123" t="s">
        <v>124</v>
      </c>
      <c r="L235" s="27"/>
      <c r="M235" s="128" t="s">
        <v>1</v>
      </c>
      <c r="N235" s="129" t="s">
        <v>44</v>
      </c>
      <c r="P235" s="130">
        <f>O235*H235</f>
        <v>0</v>
      </c>
      <c r="Q235" s="130">
        <v>0</v>
      </c>
      <c r="R235" s="130">
        <f>Q235*H235</f>
        <v>0</v>
      </c>
      <c r="S235" s="130">
        <v>0</v>
      </c>
      <c r="T235" s="131">
        <f>S235*H235</f>
        <v>0</v>
      </c>
      <c r="AR235" s="132" t="s">
        <v>125</v>
      </c>
      <c r="AT235" s="132" t="s">
        <v>120</v>
      </c>
      <c r="AU235" s="132" t="s">
        <v>86</v>
      </c>
      <c r="AY235" s="12" t="s">
        <v>119</v>
      </c>
      <c r="BE235" s="133">
        <f>IF(N235="základní",J235,0)</f>
        <v>0</v>
      </c>
      <c r="BF235" s="133">
        <f>IF(N235="snížená",J235,0)</f>
        <v>0</v>
      </c>
      <c r="BG235" s="133">
        <f>IF(N235="zákl. přenesená",J235,0)</f>
        <v>0</v>
      </c>
      <c r="BH235" s="133">
        <f>IF(N235="sníž. přenesená",J235,0)</f>
        <v>0</v>
      </c>
      <c r="BI235" s="133">
        <f>IF(N235="nulová",J235,0)</f>
        <v>0</v>
      </c>
      <c r="BJ235" s="12" t="s">
        <v>86</v>
      </c>
      <c r="BK235" s="133">
        <f>ROUND(I235*H235,2)</f>
        <v>0</v>
      </c>
      <c r="BL235" s="12" t="s">
        <v>125</v>
      </c>
      <c r="BM235" s="132" t="s">
        <v>380</v>
      </c>
    </row>
    <row r="236" spans="2:65" s="1" customFormat="1" ht="67.2">
      <c r="B236" s="27"/>
      <c r="D236" s="134" t="s">
        <v>126</v>
      </c>
      <c r="F236" s="135" t="s">
        <v>381</v>
      </c>
      <c r="I236" s="136"/>
      <c r="L236" s="27"/>
      <c r="M236" s="137"/>
      <c r="T236" s="51"/>
      <c r="AT236" s="12" t="s">
        <v>126</v>
      </c>
      <c r="AU236" s="12" t="s">
        <v>86</v>
      </c>
    </row>
    <row r="237" spans="2:65" s="1" customFormat="1" ht="24.15" customHeight="1">
      <c r="B237" s="27"/>
      <c r="C237" s="121" t="s">
        <v>382</v>
      </c>
      <c r="D237" s="121" t="s">
        <v>120</v>
      </c>
      <c r="E237" s="122" t="s">
        <v>383</v>
      </c>
      <c r="F237" s="123" t="s">
        <v>384</v>
      </c>
      <c r="G237" s="124" t="s">
        <v>195</v>
      </c>
      <c r="H237" s="125">
        <v>3</v>
      </c>
      <c r="I237" s="126"/>
      <c r="J237" s="127">
        <f>ROUND(I237*H237,2)</f>
        <v>0</v>
      </c>
      <c r="K237" s="123" t="s">
        <v>124</v>
      </c>
      <c r="L237" s="27"/>
      <c r="M237" s="128" t="s">
        <v>1</v>
      </c>
      <c r="N237" s="129" t="s">
        <v>44</v>
      </c>
      <c r="P237" s="130">
        <f>O237*H237</f>
        <v>0</v>
      </c>
      <c r="Q237" s="130">
        <v>0</v>
      </c>
      <c r="R237" s="130">
        <f>Q237*H237</f>
        <v>0</v>
      </c>
      <c r="S237" s="130">
        <v>0</v>
      </c>
      <c r="T237" s="131">
        <f>S237*H237</f>
        <v>0</v>
      </c>
      <c r="AR237" s="132" t="s">
        <v>125</v>
      </c>
      <c r="AT237" s="132" t="s">
        <v>120</v>
      </c>
      <c r="AU237" s="132" t="s">
        <v>86</v>
      </c>
      <c r="AY237" s="12" t="s">
        <v>119</v>
      </c>
      <c r="BE237" s="133">
        <f>IF(N237="základní",J237,0)</f>
        <v>0</v>
      </c>
      <c r="BF237" s="133">
        <f>IF(N237="snížená",J237,0)</f>
        <v>0</v>
      </c>
      <c r="BG237" s="133">
        <f>IF(N237="zákl. přenesená",J237,0)</f>
        <v>0</v>
      </c>
      <c r="BH237" s="133">
        <f>IF(N237="sníž. přenesená",J237,0)</f>
        <v>0</v>
      </c>
      <c r="BI237" s="133">
        <f>IF(N237="nulová",J237,0)</f>
        <v>0</v>
      </c>
      <c r="BJ237" s="12" t="s">
        <v>86</v>
      </c>
      <c r="BK237" s="133">
        <f>ROUND(I237*H237,2)</f>
        <v>0</v>
      </c>
      <c r="BL237" s="12" t="s">
        <v>125</v>
      </c>
      <c r="BM237" s="132" t="s">
        <v>385</v>
      </c>
    </row>
    <row r="238" spans="2:65" s="1" customFormat="1" ht="105.6">
      <c r="B238" s="27"/>
      <c r="D238" s="134" t="s">
        <v>126</v>
      </c>
      <c r="F238" s="135" t="s">
        <v>386</v>
      </c>
      <c r="I238" s="136"/>
      <c r="L238" s="27"/>
      <c r="M238" s="137"/>
      <c r="T238" s="51"/>
      <c r="AT238" s="12" t="s">
        <v>126</v>
      </c>
      <c r="AU238" s="12" t="s">
        <v>86</v>
      </c>
    </row>
    <row r="239" spans="2:65" s="1" customFormat="1" ht="24.15" customHeight="1">
      <c r="B239" s="27"/>
      <c r="C239" s="121" t="s">
        <v>271</v>
      </c>
      <c r="D239" s="121" t="s">
        <v>120</v>
      </c>
      <c r="E239" s="122" t="s">
        <v>387</v>
      </c>
      <c r="F239" s="123" t="s">
        <v>388</v>
      </c>
      <c r="G239" s="124" t="s">
        <v>195</v>
      </c>
      <c r="H239" s="125">
        <v>18.100000000000001</v>
      </c>
      <c r="I239" s="126"/>
      <c r="J239" s="127">
        <f>ROUND(I239*H239,2)</f>
        <v>0</v>
      </c>
      <c r="K239" s="123" t="s">
        <v>124</v>
      </c>
      <c r="L239" s="27"/>
      <c r="M239" s="128" t="s">
        <v>1</v>
      </c>
      <c r="N239" s="129" t="s">
        <v>44</v>
      </c>
      <c r="P239" s="130">
        <f>O239*H239</f>
        <v>0</v>
      </c>
      <c r="Q239" s="130">
        <v>0</v>
      </c>
      <c r="R239" s="130">
        <f>Q239*H239</f>
        <v>0</v>
      </c>
      <c r="S239" s="130">
        <v>0</v>
      </c>
      <c r="T239" s="131">
        <f>S239*H239</f>
        <v>0</v>
      </c>
      <c r="AR239" s="132" t="s">
        <v>125</v>
      </c>
      <c r="AT239" s="132" t="s">
        <v>120</v>
      </c>
      <c r="AU239" s="132" t="s">
        <v>86</v>
      </c>
      <c r="AY239" s="12" t="s">
        <v>119</v>
      </c>
      <c r="BE239" s="133">
        <f>IF(N239="základní",J239,0)</f>
        <v>0</v>
      </c>
      <c r="BF239" s="133">
        <f>IF(N239="snížená",J239,0)</f>
        <v>0</v>
      </c>
      <c r="BG239" s="133">
        <f>IF(N239="zákl. přenesená",J239,0)</f>
        <v>0</v>
      </c>
      <c r="BH239" s="133">
        <f>IF(N239="sníž. přenesená",J239,0)</f>
        <v>0</v>
      </c>
      <c r="BI239" s="133">
        <f>IF(N239="nulová",J239,0)</f>
        <v>0</v>
      </c>
      <c r="BJ239" s="12" t="s">
        <v>86</v>
      </c>
      <c r="BK239" s="133">
        <f>ROUND(I239*H239,2)</f>
        <v>0</v>
      </c>
      <c r="BL239" s="12" t="s">
        <v>125</v>
      </c>
      <c r="BM239" s="132" t="s">
        <v>389</v>
      </c>
    </row>
    <row r="240" spans="2:65" s="1" customFormat="1" ht="115.2">
      <c r="B240" s="27"/>
      <c r="D240" s="134" t="s">
        <v>126</v>
      </c>
      <c r="F240" s="135" t="s">
        <v>390</v>
      </c>
      <c r="I240" s="136"/>
      <c r="L240" s="27"/>
      <c r="M240" s="138"/>
      <c r="N240" s="139"/>
      <c r="O240" s="139"/>
      <c r="P240" s="139"/>
      <c r="Q240" s="139"/>
      <c r="R240" s="139"/>
      <c r="S240" s="139"/>
      <c r="T240" s="140"/>
      <c r="AT240" s="12" t="s">
        <v>126</v>
      </c>
      <c r="AU240" s="12" t="s">
        <v>86</v>
      </c>
    </row>
    <row r="241" spans="2:12" s="1" customFormat="1" ht="6.9" customHeight="1">
      <c r="B241" s="39"/>
      <c r="C241" s="40"/>
      <c r="D241" s="40"/>
      <c r="E241" s="40"/>
      <c r="F241" s="40"/>
      <c r="G241" s="40"/>
      <c r="H241" s="40"/>
      <c r="I241" s="40"/>
      <c r="J241" s="40"/>
      <c r="K241" s="40"/>
      <c r="L241" s="27"/>
    </row>
  </sheetData>
  <sheetProtection algorithmName="SHA-512" hashValue="uvGdgQ3AVM2Ug9WO5XNPlYvr715UrNFXL4Jie0Cu03eu0YNHZ5iyA6m/fBRoQ9dkAuVT3mrvehSEqw8Hzc1n+Q==" saltValue="BezD2874VwLvAzcy/HZiIqR9qxt07WZTzxDDOW4Yoj76Y9eFa0u9Z9+73tUBMZSIrH4FaXEHnJywu/0r1dkVMA==" spinCount="100000" sheet="1" objects="1" scenarios="1" formatColumns="0" formatRows="0" autoFilter="0"/>
  <autoFilter ref="C123:K240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2" t="s">
        <v>93</v>
      </c>
    </row>
    <row r="3" spans="2:46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88</v>
      </c>
    </row>
    <row r="4" spans="2:46" ht="24.9" customHeight="1">
      <c r="B4" s="15"/>
      <c r="D4" s="16" t="s">
        <v>97</v>
      </c>
      <c r="L4" s="15"/>
      <c r="M4" s="83" t="s">
        <v>10</v>
      </c>
      <c r="AT4" s="12" t="s">
        <v>4</v>
      </c>
    </row>
    <row r="5" spans="2:46" ht="6.9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179" t="str">
        <f>'Rekapitulace stavby'!K6</f>
        <v>Krajinný park Havraňák, část MČ P19</v>
      </c>
      <c r="F7" s="180"/>
      <c r="G7" s="180"/>
      <c r="H7" s="180"/>
      <c r="L7" s="15"/>
    </row>
    <row r="8" spans="2:46" s="1" customFormat="1" ht="12" customHeight="1">
      <c r="B8" s="27"/>
      <c r="D8" s="22" t="s">
        <v>98</v>
      </c>
      <c r="L8" s="27"/>
    </row>
    <row r="9" spans="2:46" s="1" customFormat="1" ht="30" customHeight="1">
      <c r="B9" s="27"/>
      <c r="E9" s="141" t="s">
        <v>391</v>
      </c>
      <c r="F9" s="181"/>
      <c r="G9" s="181"/>
      <c r="H9" s="181"/>
      <c r="L9" s="27"/>
    </row>
    <row r="10" spans="2:46" s="1" customFormat="1" ht="10.199999999999999">
      <c r="B10" s="27"/>
      <c r="L10" s="27"/>
    </row>
    <row r="11" spans="2:46" s="1" customFormat="1" ht="12" customHeight="1">
      <c r="B11" s="27"/>
      <c r="D11" s="22" t="s">
        <v>18</v>
      </c>
      <c r="F11" s="20" t="s">
        <v>1</v>
      </c>
      <c r="I11" s="22" t="s">
        <v>19</v>
      </c>
      <c r="J11" s="20" t="s">
        <v>1</v>
      </c>
      <c r="L11" s="27"/>
    </row>
    <row r="12" spans="2:46" s="1" customFormat="1" ht="12" customHeight="1">
      <c r="B12" s="27"/>
      <c r="D12" s="22" t="s">
        <v>20</v>
      </c>
      <c r="F12" s="20" t="s">
        <v>100</v>
      </c>
      <c r="I12" s="22" t="s">
        <v>22</v>
      </c>
      <c r="J12" s="47" t="str">
        <f>'Rekapitulace stavby'!AN8</f>
        <v>2. 9. 2024</v>
      </c>
      <c r="L12" s="27"/>
    </row>
    <row r="13" spans="2:46" s="1" customFormat="1" ht="10.8" customHeight="1">
      <c r="B13" s="27"/>
      <c r="L13" s="27"/>
    </row>
    <row r="14" spans="2:46" s="1" customFormat="1" ht="12" customHeight="1">
      <c r="B14" s="27"/>
      <c r="D14" s="22" t="s">
        <v>24</v>
      </c>
      <c r="I14" s="22" t="s">
        <v>25</v>
      </c>
      <c r="J14" s="20" t="str">
        <f>IF('Rekapitulace stavby'!AN10="","",'Rekapitulace stavby'!AN10)</f>
        <v>00231304</v>
      </c>
      <c r="L14" s="27"/>
    </row>
    <row r="15" spans="2:46" s="1" customFormat="1" ht="18" customHeight="1">
      <c r="B15" s="27"/>
      <c r="E15" s="20" t="str">
        <f>IF('Rekapitulace stavby'!E11="","",'Rekapitulace stavby'!E11)</f>
        <v>Městská část Praha 19 - Kbely</v>
      </c>
      <c r="I15" s="22" t="s">
        <v>28</v>
      </c>
      <c r="J15" s="20" t="str">
        <f>IF('Rekapitulace stavby'!AN11="","",'Rekapitulace stavby'!AN11)</f>
        <v/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2" t="s">
        <v>29</v>
      </c>
      <c r="I17" s="22" t="s">
        <v>25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182" t="str">
        <f>'Rekapitulace stavby'!E14</f>
        <v>Vyplň údaj</v>
      </c>
      <c r="F18" s="163"/>
      <c r="G18" s="163"/>
      <c r="H18" s="163"/>
      <c r="I18" s="22" t="s">
        <v>28</v>
      </c>
      <c r="J18" s="23" t="str">
        <f>'Rekapitulace stavby'!AN14</f>
        <v>Vyplň údaj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2" t="s">
        <v>31</v>
      </c>
      <c r="I20" s="22" t="s">
        <v>25</v>
      </c>
      <c r="J20" s="20" t="str">
        <f>IF('Rekapitulace stavby'!AN16="","",'Rekapitulace stavby'!AN16)</f>
        <v>10909231</v>
      </c>
      <c r="L20" s="27"/>
    </row>
    <row r="21" spans="2:12" s="1" customFormat="1" ht="18" customHeight="1">
      <c r="B21" s="27"/>
      <c r="E21" s="20" t="str">
        <f>IF('Rekapitulace stavby'!E17="","",'Rekapitulace stavby'!E17)</f>
        <v>Ing. Dárius Bolješik</v>
      </c>
      <c r="I21" s="22" t="s">
        <v>28</v>
      </c>
      <c r="J21" s="20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2" t="s">
        <v>35</v>
      </c>
      <c r="I23" s="22" t="s">
        <v>25</v>
      </c>
      <c r="J23" s="20" t="str">
        <f>IF('Rekapitulace stavby'!AN19="","",'Rekapitulace stavby'!AN19)</f>
        <v>08283729</v>
      </c>
      <c r="L23" s="27"/>
    </row>
    <row r="24" spans="2:12" s="1" customFormat="1" ht="18" customHeight="1">
      <c r="B24" s="27"/>
      <c r="E24" s="20" t="str">
        <f>IF('Rekapitulace stavby'!E20="","",'Rekapitulace stavby'!E20)</f>
        <v>3P projekt, s.r.o.</v>
      </c>
      <c r="I24" s="22" t="s">
        <v>28</v>
      </c>
      <c r="J24" s="20" t="str">
        <f>IF('Rekapitulace stavby'!AN20="","",'Rekapitulace stavby'!AN20)</f>
        <v/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2" t="s">
        <v>38</v>
      </c>
      <c r="L26" s="27"/>
    </row>
    <row r="27" spans="2:12" s="7" customFormat="1" ht="16.5" customHeight="1">
      <c r="B27" s="84"/>
      <c r="E27" s="168" t="s">
        <v>1</v>
      </c>
      <c r="F27" s="168"/>
      <c r="G27" s="168"/>
      <c r="H27" s="168"/>
      <c r="L27" s="84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5" t="s">
        <v>39</v>
      </c>
      <c r="J30" s="61">
        <f>ROUND(J120, 2)</f>
        <v>0</v>
      </c>
      <c r="L30" s="27"/>
    </row>
    <row r="31" spans="2:12" s="1" customFormat="1" ht="6.9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41</v>
      </c>
      <c r="I32" s="30" t="s">
        <v>40</v>
      </c>
      <c r="J32" s="30" t="s">
        <v>42</v>
      </c>
      <c r="L32" s="27"/>
    </row>
    <row r="33" spans="2:12" s="1" customFormat="1" ht="14.4" customHeight="1">
      <c r="B33" s="27"/>
      <c r="D33" s="50" t="s">
        <v>43</v>
      </c>
      <c r="E33" s="22" t="s">
        <v>44</v>
      </c>
      <c r="F33" s="86">
        <f>ROUND((SUM(BE120:BE166)),  2)</f>
        <v>0</v>
      </c>
      <c r="I33" s="87">
        <v>0.21</v>
      </c>
      <c r="J33" s="86">
        <f>ROUND(((SUM(BE120:BE166))*I33),  2)</f>
        <v>0</v>
      </c>
      <c r="L33" s="27"/>
    </row>
    <row r="34" spans="2:12" s="1" customFormat="1" ht="14.4" customHeight="1">
      <c r="B34" s="27"/>
      <c r="E34" s="22" t="s">
        <v>45</v>
      </c>
      <c r="F34" s="86">
        <f>ROUND((SUM(BF120:BF166)),  2)</f>
        <v>0</v>
      </c>
      <c r="I34" s="87">
        <v>0.12</v>
      </c>
      <c r="J34" s="86">
        <f>ROUND(((SUM(BF120:BF166))*I34),  2)</f>
        <v>0</v>
      </c>
      <c r="L34" s="27"/>
    </row>
    <row r="35" spans="2:12" s="1" customFormat="1" ht="14.4" hidden="1" customHeight="1">
      <c r="B35" s="27"/>
      <c r="E35" s="22" t="s">
        <v>46</v>
      </c>
      <c r="F35" s="86">
        <f>ROUND((SUM(BG120:BG166)),  2)</f>
        <v>0</v>
      </c>
      <c r="I35" s="87">
        <v>0.21</v>
      </c>
      <c r="J35" s="86">
        <f>0</f>
        <v>0</v>
      </c>
      <c r="L35" s="27"/>
    </row>
    <row r="36" spans="2:12" s="1" customFormat="1" ht="14.4" hidden="1" customHeight="1">
      <c r="B36" s="27"/>
      <c r="E36" s="22" t="s">
        <v>47</v>
      </c>
      <c r="F36" s="86">
        <f>ROUND((SUM(BH120:BH166)),  2)</f>
        <v>0</v>
      </c>
      <c r="I36" s="87">
        <v>0.12</v>
      </c>
      <c r="J36" s="86">
        <f>0</f>
        <v>0</v>
      </c>
      <c r="L36" s="27"/>
    </row>
    <row r="37" spans="2:12" s="1" customFormat="1" ht="14.4" hidden="1" customHeight="1">
      <c r="B37" s="27"/>
      <c r="E37" s="22" t="s">
        <v>48</v>
      </c>
      <c r="F37" s="86">
        <f>ROUND((SUM(BI120:BI166)),  2)</f>
        <v>0</v>
      </c>
      <c r="I37" s="87">
        <v>0</v>
      </c>
      <c r="J37" s="86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8"/>
      <c r="D39" s="89" t="s">
        <v>49</v>
      </c>
      <c r="E39" s="52"/>
      <c r="F39" s="52"/>
      <c r="G39" s="90" t="s">
        <v>50</v>
      </c>
      <c r="H39" s="91" t="s">
        <v>51</v>
      </c>
      <c r="I39" s="52"/>
      <c r="J39" s="92">
        <f>SUM(J30:J37)</f>
        <v>0</v>
      </c>
      <c r="K39" s="93"/>
      <c r="L39" s="27"/>
    </row>
    <row r="40" spans="2:12" s="1" customFormat="1" ht="14.4" customHeight="1">
      <c r="B40" s="27"/>
      <c r="L40" s="27"/>
    </row>
    <row r="41" spans="2:12" ht="14.4" customHeight="1">
      <c r="B41" s="15"/>
      <c r="L41" s="15"/>
    </row>
    <row r="42" spans="2:12" ht="14.4" customHeight="1">
      <c r="B42" s="15"/>
      <c r="L42" s="15"/>
    </row>
    <row r="43" spans="2:12" ht="14.4" customHeight="1">
      <c r="B43" s="15"/>
      <c r="L43" s="15"/>
    </row>
    <row r="44" spans="2:12" ht="14.4" customHeight="1">
      <c r="B44" s="15"/>
      <c r="L44" s="15"/>
    </row>
    <row r="45" spans="2:12" ht="14.4" customHeight="1">
      <c r="B45" s="15"/>
      <c r="L45" s="15"/>
    </row>
    <row r="46" spans="2:12" ht="14.4" customHeight="1">
      <c r="B46" s="15"/>
      <c r="L46" s="15"/>
    </row>
    <row r="47" spans="2:12" ht="14.4" customHeight="1">
      <c r="B47" s="15"/>
      <c r="L47" s="15"/>
    </row>
    <row r="48" spans="2:12" ht="14.4" customHeight="1">
      <c r="B48" s="15"/>
      <c r="L48" s="15"/>
    </row>
    <row r="49" spans="2:12" ht="14.4" customHeight="1">
      <c r="B49" s="15"/>
      <c r="L49" s="15"/>
    </row>
    <row r="50" spans="2:12" s="1" customFormat="1" ht="14.4" customHeight="1">
      <c r="B50" s="27"/>
      <c r="D50" s="36" t="s">
        <v>52</v>
      </c>
      <c r="E50" s="37"/>
      <c r="F50" s="37"/>
      <c r="G50" s="36" t="s">
        <v>53</v>
      </c>
      <c r="H50" s="37"/>
      <c r="I50" s="37"/>
      <c r="J50" s="37"/>
      <c r="K50" s="37"/>
      <c r="L50" s="27"/>
    </row>
    <row r="51" spans="2:12" ht="10.199999999999999">
      <c r="B51" s="15"/>
      <c r="L51" s="15"/>
    </row>
    <row r="52" spans="2:12" ht="10.199999999999999">
      <c r="B52" s="15"/>
      <c r="L52" s="15"/>
    </row>
    <row r="53" spans="2:12" ht="10.199999999999999">
      <c r="B53" s="15"/>
      <c r="L53" s="15"/>
    </row>
    <row r="54" spans="2:12" ht="10.199999999999999">
      <c r="B54" s="15"/>
      <c r="L54" s="15"/>
    </row>
    <row r="55" spans="2:12" ht="10.199999999999999">
      <c r="B55" s="15"/>
      <c r="L55" s="15"/>
    </row>
    <row r="56" spans="2:12" ht="10.199999999999999">
      <c r="B56" s="15"/>
      <c r="L56" s="15"/>
    </row>
    <row r="57" spans="2:12" ht="10.199999999999999">
      <c r="B57" s="15"/>
      <c r="L57" s="15"/>
    </row>
    <row r="58" spans="2:12" ht="10.199999999999999">
      <c r="B58" s="15"/>
      <c r="L58" s="15"/>
    </row>
    <row r="59" spans="2:12" ht="10.199999999999999">
      <c r="B59" s="15"/>
      <c r="L59" s="15"/>
    </row>
    <row r="60" spans="2:12" ht="10.199999999999999">
      <c r="B60" s="15"/>
      <c r="L60" s="15"/>
    </row>
    <row r="61" spans="2:12" s="1" customFormat="1" ht="13.2">
      <c r="B61" s="27"/>
      <c r="D61" s="38" t="s">
        <v>54</v>
      </c>
      <c r="E61" s="29"/>
      <c r="F61" s="94" t="s">
        <v>55</v>
      </c>
      <c r="G61" s="38" t="s">
        <v>54</v>
      </c>
      <c r="H61" s="29"/>
      <c r="I61" s="29"/>
      <c r="J61" s="95" t="s">
        <v>55</v>
      </c>
      <c r="K61" s="29"/>
      <c r="L61" s="27"/>
    </row>
    <row r="62" spans="2:12" ht="10.199999999999999">
      <c r="B62" s="15"/>
      <c r="L62" s="15"/>
    </row>
    <row r="63" spans="2:12" ht="10.199999999999999">
      <c r="B63" s="15"/>
      <c r="L63" s="15"/>
    </row>
    <row r="64" spans="2:12" ht="10.199999999999999">
      <c r="B64" s="15"/>
      <c r="L64" s="15"/>
    </row>
    <row r="65" spans="2:12" s="1" customFormat="1" ht="13.2">
      <c r="B65" s="27"/>
      <c r="D65" s="36" t="s">
        <v>56</v>
      </c>
      <c r="E65" s="37"/>
      <c r="F65" s="37"/>
      <c r="G65" s="36" t="s">
        <v>57</v>
      </c>
      <c r="H65" s="37"/>
      <c r="I65" s="37"/>
      <c r="J65" s="37"/>
      <c r="K65" s="37"/>
      <c r="L65" s="27"/>
    </row>
    <row r="66" spans="2:12" ht="10.199999999999999">
      <c r="B66" s="15"/>
      <c r="L66" s="15"/>
    </row>
    <row r="67" spans="2:12" ht="10.199999999999999">
      <c r="B67" s="15"/>
      <c r="L67" s="15"/>
    </row>
    <row r="68" spans="2:12" ht="10.199999999999999">
      <c r="B68" s="15"/>
      <c r="L68" s="15"/>
    </row>
    <row r="69" spans="2:12" ht="10.199999999999999">
      <c r="B69" s="15"/>
      <c r="L69" s="15"/>
    </row>
    <row r="70" spans="2:12" ht="10.199999999999999">
      <c r="B70" s="15"/>
      <c r="L70" s="15"/>
    </row>
    <row r="71" spans="2:12" ht="10.199999999999999">
      <c r="B71" s="15"/>
      <c r="L71" s="15"/>
    </row>
    <row r="72" spans="2:12" ht="10.199999999999999">
      <c r="B72" s="15"/>
      <c r="L72" s="15"/>
    </row>
    <row r="73" spans="2:12" ht="10.199999999999999">
      <c r="B73" s="15"/>
      <c r="L73" s="15"/>
    </row>
    <row r="74" spans="2:12" ht="10.199999999999999">
      <c r="B74" s="15"/>
      <c r="L74" s="15"/>
    </row>
    <row r="75" spans="2:12" ht="10.199999999999999">
      <c r="B75" s="15"/>
      <c r="L75" s="15"/>
    </row>
    <row r="76" spans="2:12" s="1" customFormat="1" ht="13.2">
      <c r="B76" s="27"/>
      <c r="D76" s="38" t="s">
        <v>54</v>
      </c>
      <c r="E76" s="29"/>
      <c r="F76" s="94" t="s">
        <v>55</v>
      </c>
      <c r="G76" s="38" t="s">
        <v>54</v>
      </c>
      <c r="H76" s="29"/>
      <c r="I76" s="29"/>
      <c r="J76" s="95" t="s">
        <v>55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" customHeight="1">
      <c r="B82" s="27"/>
      <c r="C82" s="16" t="s">
        <v>101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2" t="s">
        <v>16</v>
      </c>
      <c r="L84" s="27"/>
    </row>
    <row r="85" spans="2:47" s="1" customFormat="1" ht="16.5" customHeight="1">
      <c r="B85" s="27"/>
      <c r="E85" s="179" t="str">
        <f>E7</f>
        <v>Krajinný park Havraňák, část MČ P19</v>
      </c>
      <c r="F85" s="180"/>
      <c r="G85" s="180"/>
      <c r="H85" s="180"/>
      <c r="L85" s="27"/>
    </row>
    <row r="86" spans="2:47" s="1" customFormat="1" ht="12" customHeight="1">
      <c r="B86" s="27"/>
      <c r="C86" s="22" t="s">
        <v>98</v>
      </c>
      <c r="L86" s="27"/>
    </row>
    <row r="87" spans="2:47" s="1" customFormat="1" ht="30" customHeight="1">
      <c r="B87" s="27"/>
      <c r="E87" s="141" t="str">
        <f>E9</f>
        <v>SO 02.2 - Sdílený živičný / dlážděný chodník pro pěší a cyklisty šíře 3,5 m - KÚ Praha 19</v>
      </c>
      <c r="F87" s="181"/>
      <c r="G87" s="181"/>
      <c r="H87" s="181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2" t="s">
        <v>20</v>
      </c>
      <c r="F89" s="20" t="str">
        <f>F12</f>
        <v xml:space="preserve"> </v>
      </c>
      <c r="I89" s="22" t="s">
        <v>22</v>
      </c>
      <c r="J89" s="47" t="str">
        <f>IF(J12="","",J12)</f>
        <v>2. 9. 2024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2" t="s">
        <v>24</v>
      </c>
      <c r="F91" s="20" t="str">
        <f>E15</f>
        <v>Městská část Praha 19 - Kbely</v>
      </c>
      <c r="I91" s="22" t="s">
        <v>31</v>
      </c>
      <c r="J91" s="25" t="str">
        <f>E21</f>
        <v>Ing. Dárius Bolješik</v>
      </c>
      <c r="L91" s="27"/>
    </row>
    <row r="92" spans="2:47" s="1" customFormat="1" ht="15.15" customHeight="1">
      <c r="B92" s="27"/>
      <c r="C92" s="22" t="s">
        <v>29</v>
      </c>
      <c r="F92" s="20" t="str">
        <f>IF(E18="","",E18)</f>
        <v>Vyplň údaj</v>
      </c>
      <c r="I92" s="22" t="s">
        <v>35</v>
      </c>
      <c r="J92" s="25" t="str">
        <f>E24</f>
        <v>3P projekt, s.r.o.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6" t="s">
        <v>102</v>
      </c>
      <c r="D94" s="88"/>
      <c r="E94" s="88"/>
      <c r="F94" s="88"/>
      <c r="G94" s="88"/>
      <c r="H94" s="88"/>
      <c r="I94" s="88"/>
      <c r="J94" s="97" t="s">
        <v>103</v>
      </c>
      <c r="K94" s="88"/>
      <c r="L94" s="27"/>
    </row>
    <row r="95" spans="2:47" s="1" customFormat="1" ht="10.35" customHeight="1">
      <c r="B95" s="27"/>
      <c r="L95" s="27"/>
    </row>
    <row r="96" spans="2:47" s="1" customFormat="1" ht="22.8" customHeight="1">
      <c r="B96" s="27"/>
      <c r="C96" s="98" t="s">
        <v>104</v>
      </c>
      <c r="J96" s="61">
        <f>J120</f>
        <v>0</v>
      </c>
      <c r="L96" s="27"/>
      <c r="AU96" s="12" t="s">
        <v>105</v>
      </c>
    </row>
    <row r="97" spans="2:12" s="8" customFormat="1" ht="24.9" customHeight="1">
      <c r="B97" s="99"/>
      <c r="D97" s="100" t="s">
        <v>147</v>
      </c>
      <c r="E97" s="101"/>
      <c r="F97" s="101"/>
      <c r="G97" s="101"/>
      <c r="H97" s="101"/>
      <c r="I97" s="101"/>
      <c r="J97" s="102">
        <f>J121</f>
        <v>0</v>
      </c>
      <c r="L97" s="99"/>
    </row>
    <row r="98" spans="2:12" s="8" customFormat="1" ht="24.9" customHeight="1">
      <c r="B98" s="99"/>
      <c r="D98" s="100" t="s">
        <v>148</v>
      </c>
      <c r="E98" s="101"/>
      <c r="F98" s="101"/>
      <c r="G98" s="101"/>
      <c r="H98" s="101"/>
      <c r="I98" s="101"/>
      <c r="J98" s="102">
        <f>J144</f>
        <v>0</v>
      </c>
      <c r="L98" s="99"/>
    </row>
    <row r="99" spans="2:12" s="8" customFormat="1" ht="24.9" customHeight="1">
      <c r="B99" s="99"/>
      <c r="D99" s="100" t="s">
        <v>150</v>
      </c>
      <c r="E99" s="101"/>
      <c r="F99" s="101"/>
      <c r="G99" s="101"/>
      <c r="H99" s="101"/>
      <c r="I99" s="101"/>
      <c r="J99" s="102">
        <f>J149</f>
        <v>0</v>
      </c>
      <c r="L99" s="99"/>
    </row>
    <row r="100" spans="2:12" s="8" customFormat="1" ht="24.9" customHeight="1">
      <c r="B100" s="99"/>
      <c r="D100" s="100" t="s">
        <v>153</v>
      </c>
      <c r="E100" s="101"/>
      <c r="F100" s="101"/>
      <c r="G100" s="101"/>
      <c r="H100" s="101"/>
      <c r="I100" s="101"/>
      <c r="J100" s="102">
        <f>J162</f>
        <v>0</v>
      </c>
      <c r="L100" s="99"/>
    </row>
    <row r="101" spans="2:12" s="1" customFormat="1" ht="21.75" customHeight="1">
      <c r="B101" s="27"/>
      <c r="L101" s="27"/>
    </row>
    <row r="102" spans="2:12" s="1" customFormat="1" ht="6.9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7"/>
    </row>
    <row r="106" spans="2:12" s="1" customFormat="1" ht="6.9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7"/>
    </row>
    <row r="107" spans="2:12" s="1" customFormat="1" ht="24.9" customHeight="1">
      <c r="B107" s="27"/>
      <c r="C107" s="16" t="s">
        <v>106</v>
      </c>
      <c r="L107" s="27"/>
    </row>
    <row r="108" spans="2:12" s="1" customFormat="1" ht="6.9" customHeight="1">
      <c r="B108" s="27"/>
      <c r="L108" s="27"/>
    </row>
    <row r="109" spans="2:12" s="1" customFormat="1" ht="12" customHeight="1">
      <c r="B109" s="27"/>
      <c r="C109" s="22" t="s">
        <v>16</v>
      </c>
      <c r="L109" s="27"/>
    </row>
    <row r="110" spans="2:12" s="1" customFormat="1" ht="16.5" customHeight="1">
      <c r="B110" s="27"/>
      <c r="E110" s="179" t="str">
        <f>E7</f>
        <v>Krajinný park Havraňák, část MČ P19</v>
      </c>
      <c r="F110" s="180"/>
      <c r="G110" s="180"/>
      <c r="H110" s="180"/>
      <c r="L110" s="27"/>
    </row>
    <row r="111" spans="2:12" s="1" customFormat="1" ht="12" customHeight="1">
      <c r="B111" s="27"/>
      <c r="C111" s="22" t="s">
        <v>98</v>
      </c>
      <c r="L111" s="27"/>
    </row>
    <row r="112" spans="2:12" s="1" customFormat="1" ht="30" customHeight="1">
      <c r="B112" s="27"/>
      <c r="E112" s="141" t="str">
        <f>E9</f>
        <v>SO 02.2 - Sdílený živičný / dlážděný chodník pro pěší a cyklisty šíře 3,5 m - KÚ Praha 19</v>
      </c>
      <c r="F112" s="181"/>
      <c r="G112" s="181"/>
      <c r="H112" s="181"/>
      <c r="L112" s="27"/>
    </row>
    <row r="113" spans="2:65" s="1" customFormat="1" ht="6.9" customHeight="1">
      <c r="B113" s="27"/>
      <c r="L113" s="27"/>
    </row>
    <row r="114" spans="2:65" s="1" customFormat="1" ht="12" customHeight="1">
      <c r="B114" s="27"/>
      <c r="C114" s="22" t="s">
        <v>20</v>
      </c>
      <c r="F114" s="20" t="str">
        <f>F12</f>
        <v xml:space="preserve"> </v>
      </c>
      <c r="I114" s="22" t="s">
        <v>22</v>
      </c>
      <c r="J114" s="47" t="str">
        <f>IF(J12="","",J12)</f>
        <v>2. 9. 2024</v>
      </c>
      <c r="L114" s="27"/>
    </row>
    <row r="115" spans="2:65" s="1" customFormat="1" ht="6.9" customHeight="1">
      <c r="B115" s="27"/>
      <c r="L115" s="27"/>
    </row>
    <row r="116" spans="2:65" s="1" customFormat="1" ht="15.15" customHeight="1">
      <c r="B116" s="27"/>
      <c r="C116" s="22" t="s">
        <v>24</v>
      </c>
      <c r="F116" s="20" t="str">
        <f>E15</f>
        <v>Městská část Praha 19 - Kbely</v>
      </c>
      <c r="I116" s="22" t="s">
        <v>31</v>
      </c>
      <c r="J116" s="25" t="str">
        <f>E21</f>
        <v>Ing. Dárius Bolješik</v>
      </c>
      <c r="L116" s="27"/>
    </row>
    <row r="117" spans="2:65" s="1" customFormat="1" ht="15.15" customHeight="1">
      <c r="B117" s="27"/>
      <c r="C117" s="22" t="s">
        <v>29</v>
      </c>
      <c r="F117" s="20" t="str">
        <f>IF(E18="","",E18)</f>
        <v>Vyplň údaj</v>
      </c>
      <c r="I117" s="22" t="s">
        <v>35</v>
      </c>
      <c r="J117" s="25" t="str">
        <f>E24</f>
        <v>3P projekt, s.r.o.</v>
      </c>
      <c r="L117" s="27"/>
    </row>
    <row r="118" spans="2:65" s="1" customFormat="1" ht="10.35" customHeight="1">
      <c r="B118" s="27"/>
      <c r="L118" s="27"/>
    </row>
    <row r="119" spans="2:65" s="9" customFormat="1" ht="29.25" customHeight="1">
      <c r="B119" s="103"/>
      <c r="C119" s="104" t="s">
        <v>107</v>
      </c>
      <c r="D119" s="105" t="s">
        <v>64</v>
      </c>
      <c r="E119" s="105" t="s">
        <v>60</v>
      </c>
      <c r="F119" s="105" t="s">
        <v>61</v>
      </c>
      <c r="G119" s="105" t="s">
        <v>108</v>
      </c>
      <c r="H119" s="105" t="s">
        <v>109</v>
      </c>
      <c r="I119" s="105" t="s">
        <v>110</v>
      </c>
      <c r="J119" s="105" t="s">
        <v>103</v>
      </c>
      <c r="K119" s="106" t="s">
        <v>111</v>
      </c>
      <c r="L119" s="103"/>
      <c r="M119" s="54" t="s">
        <v>1</v>
      </c>
      <c r="N119" s="55" t="s">
        <v>43</v>
      </c>
      <c r="O119" s="55" t="s">
        <v>112</v>
      </c>
      <c r="P119" s="55" t="s">
        <v>113</v>
      </c>
      <c r="Q119" s="55" t="s">
        <v>114</v>
      </c>
      <c r="R119" s="55" t="s">
        <v>115</v>
      </c>
      <c r="S119" s="55" t="s">
        <v>116</v>
      </c>
      <c r="T119" s="56" t="s">
        <v>117</v>
      </c>
    </row>
    <row r="120" spans="2:65" s="1" customFormat="1" ht="22.8" customHeight="1">
      <c r="B120" s="27"/>
      <c r="C120" s="59" t="s">
        <v>118</v>
      </c>
      <c r="J120" s="107">
        <f>BK120</f>
        <v>0</v>
      </c>
      <c r="L120" s="27"/>
      <c r="M120" s="57"/>
      <c r="N120" s="48"/>
      <c r="O120" s="48"/>
      <c r="P120" s="108">
        <f>P121+P144+P149+P162</f>
        <v>0</v>
      </c>
      <c r="Q120" s="48"/>
      <c r="R120" s="108">
        <f>R121+R144+R149+R162</f>
        <v>0</v>
      </c>
      <c r="S120" s="48"/>
      <c r="T120" s="109">
        <f>T121+T144+T149+T162</f>
        <v>0</v>
      </c>
      <c r="AT120" s="12" t="s">
        <v>78</v>
      </c>
      <c r="AU120" s="12" t="s">
        <v>105</v>
      </c>
      <c r="BK120" s="110">
        <f>BK121+BK144+BK149+BK162</f>
        <v>0</v>
      </c>
    </row>
    <row r="121" spans="2:65" s="10" customFormat="1" ht="25.95" customHeight="1">
      <c r="B121" s="111"/>
      <c r="D121" s="112" t="s">
        <v>78</v>
      </c>
      <c r="E121" s="113" t="s">
        <v>86</v>
      </c>
      <c r="F121" s="113" t="s">
        <v>161</v>
      </c>
      <c r="I121" s="114"/>
      <c r="J121" s="115">
        <f>BK121</f>
        <v>0</v>
      </c>
      <c r="L121" s="111"/>
      <c r="M121" s="116"/>
      <c r="P121" s="117">
        <f>SUM(P122:P143)</f>
        <v>0</v>
      </c>
      <c r="R121" s="117">
        <f>SUM(R122:R143)</f>
        <v>0</v>
      </c>
      <c r="T121" s="118">
        <f>SUM(T122:T143)</f>
        <v>0</v>
      </c>
      <c r="AR121" s="112" t="s">
        <v>86</v>
      </c>
      <c r="AT121" s="119" t="s">
        <v>78</v>
      </c>
      <c r="AU121" s="119" t="s">
        <v>79</v>
      </c>
      <c r="AY121" s="112" t="s">
        <v>119</v>
      </c>
      <c r="BK121" s="120">
        <f>SUM(BK122:BK143)</f>
        <v>0</v>
      </c>
    </row>
    <row r="122" spans="2:65" s="1" customFormat="1" ht="16.5" customHeight="1">
      <c r="B122" s="27"/>
      <c r="C122" s="121" t="s">
        <v>86</v>
      </c>
      <c r="D122" s="121" t="s">
        <v>120</v>
      </c>
      <c r="E122" s="122" t="s">
        <v>169</v>
      </c>
      <c r="F122" s="123" t="s">
        <v>170</v>
      </c>
      <c r="G122" s="124" t="s">
        <v>164</v>
      </c>
      <c r="H122" s="125">
        <v>369</v>
      </c>
      <c r="I122" s="126"/>
      <c r="J122" s="127">
        <f>ROUND(I122*H122,2)</f>
        <v>0</v>
      </c>
      <c r="K122" s="123" t="s">
        <v>124</v>
      </c>
      <c r="L122" s="27"/>
      <c r="M122" s="128" t="s">
        <v>1</v>
      </c>
      <c r="N122" s="129" t="s">
        <v>44</v>
      </c>
      <c r="P122" s="130">
        <f>O122*H122</f>
        <v>0</v>
      </c>
      <c r="Q122" s="130">
        <v>0</v>
      </c>
      <c r="R122" s="130">
        <f>Q122*H122</f>
        <v>0</v>
      </c>
      <c r="S122" s="130">
        <v>0</v>
      </c>
      <c r="T122" s="131">
        <f>S122*H122</f>
        <v>0</v>
      </c>
      <c r="AR122" s="132" t="s">
        <v>125</v>
      </c>
      <c r="AT122" s="132" t="s">
        <v>120</v>
      </c>
      <c r="AU122" s="132" t="s">
        <v>86</v>
      </c>
      <c r="AY122" s="12" t="s">
        <v>119</v>
      </c>
      <c r="BE122" s="133">
        <f>IF(N122="základní",J122,0)</f>
        <v>0</v>
      </c>
      <c r="BF122" s="133">
        <f>IF(N122="snížená",J122,0)</f>
        <v>0</v>
      </c>
      <c r="BG122" s="133">
        <f>IF(N122="zákl. přenesená",J122,0)</f>
        <v>0</v>
      </c>
      <c r="BH122" s="133">
        <f>IF(N122="sníž. přenesená",J122,0)</f>
        <v>0</v>
      </c>
      <c r="BI122" s="133">
        <f>IF(N122="nulová",J122,0)</f>
        <v>0</v>
      </c>
      <c r="BJ122" s="12" t="s">
        <v>86</v>
      </c>
      <c r="BK122" s="133">
        <f>ROUND(I122*H122,2)</f>
        <v>0</v>
      </c>
      <c r="BL122" s="12" t="s">
        <v>125</v>
      </c>
      <c r="BM122" s="132" t="s">
        <v>88</v>
      </c>
    </row>
    <row r="123" spans="2:65" s="1" customFormat="1" ht="48">
      <c r="B123" s="27"/>
      <c r="D123" s="134" t="s">
        <v>126</v>
      </c>
      <c r="F123" s="135" t="s">
        <v>392</v>
      </c>
      <c r="I123" s="136"/>
      <c r="L123" s="27"/>
      <c r="M123" s="137"/>
      <c r="T123" s="51"/>
      <c r="AT123" s="12" t="s">
        <v>126</v>
      </c>
      <c r="AU123" s="12" t="s">
        <v>86</v>
      </c>
    </row>
    <row r="124" spans="2:65" s="1" customFormat="1" ht="21.75" customHeight="1">
      <c r="B124" s="27"/>
      <c r="C124" s="121" t="s">
        <v>88</v>
      </c>
      <c r="D124" s="121" t="s">
        <v>120</v>
      </c>
      <c r="E124" s="122" t="s">
        <v>172</v>
      </c>
      <c r="F124" s="123" t="s">
        <v>173</v>
      </c>
      <c r="G124" s="124" t="s">
        <v>174</v>
      </c>
      <c r="H124" s="125">
        <v>3261</v>
      </c>
      <c r="I124" s="126"/>
      <c r="J124" s="127">
        <f>ROUND(I124*H124,2)</f>
        <v>0</v>
      </c>
      <c r="K124" s="123" t="s">
        <v>124</v>
      </c>
      <c r="L124" s="27"/>
      <c r="M124" s="128" t="s">
        <v>1</v>
      </c>
      <c r="N124" s="129" t="s">
        <v>44</v>
      </c>
      <c r="P124" s="130">
        <f>O124*H124</f>
        <v>0</v>
      </c>
      <c r="Q124" s="130">
        <v>0</v>
      </c>
      <c r="R124" s="130">
        <f>Q124*H124</f>
        <v>0</v>
      </c>
      <c r="S124" s="130">
        <v>0</v>
      </c>
      <c r="T124" s="131">
        <f>S124*H124</f>
        <v>0</v>
      </c>
      <c r="AR124" s="132" t="s">
        <v>125</v>
      </c>
      <c r="AT124" s="132" t="s">
        <v>120</v>
      </c>
      <c r="AU124" s="132" t="s">
        <v>86</v>
      </c>
      <c r="AY124" s="12" t="s">
        <v>119</v>
      </c>
      <c r="BE124" s="133">
        <f>IF(N124="základní",J124,0)</f>
        <v>0</v>
      </c>
      <c r="BF124" s="133">
        <f>IF(N124="snížená",J124,0)</f>
        <v>0</v>
      </c>
      <c r="BG124" s="133">
        <f>IF(N124="zákl. přenesená",J124,0)</f>
        <v>0</v>
      </c>
      <c r="BH124" s="133">
        <f>IF(N124="sníž. přenesená",J124,0)</f>
        <v>0</v>
      </c>
      <c r="BI124" s="133">
        <f>IF(N124="nulová",J124,0)</f>
        <v>0</v>
      </c>
      <c r="BJ124" s="12" t="s">
        <v>86</v>
      </c>
      <c r="BK124" s="133">
        <f>ROUND(I124*H124,2)</f>
        <v>0</v>
      </c>
      <c r="BL124" s="12" t="s">
        <v>125</v>
      </c>
      <c r="BM124" s="132" t="s">
        <v>125</v>
      </c>
    </row>
    <row r="125" spans="2:65" s="1" customFormat="1" ht="67.2">
      <c r="B125" s="27"/>
      <c r="D125" s="134" t="s">
        <v>126</v>
      </c>
      <c r="F125" s="135" t="s">
        <v>175</v>
      </c>
      <c r="I125" s="136"/>
      <c r="L125" s="27"/>
      <c r="M125" s="137"/>
      <c r="T125" s="51"/>
      <c r="AT125" s="12" t="s">
        <v>126</v>
      </c>
      <c r="AU125" s="12" t="s">
        <v>86</v>
      </c>
    </row>
    <row r="126" spans="2:65" s="1" customFormat="1" ht="16.5" customHeight="1">
      <c r="B126" s="27"/>
      <c r="C126" s="121" t="s">
        <v>131</v>
      </c>
      <c r="D126" s="121" t="s">
        <v>120</v>
      </c>
      <c r="E126" s="122" t="s">
        <v>177</v>
      </c>
      <c r="F126" s="123" t="s">
        <v>178</v>
      </c>
      <c r="G126" s="124" t="s">
        <v>164</v>
      </c>
      <c r="H126" s="125">
        <v>369</v>
      </c>
      <c r="I126" s="126"/>
      <c r="J126" s="127">
        <f>ROUND(I126*H126,2)</f>
        <v>0</v>
      </c>
      <c r="K126" s="123" t="s">
        <v>124</v>
      </c>
      <c r="L126" s="27"/>
      <c r="M126" s="128" t="s">
        <v>1</v>
      </c>
      <c r="N126" s="129" t="s">
        <v>44</v>
      </c>
      <c r="P126" s="130">
        <f>O126*H126</f>
        <v>0</v>
      </c>
      <c r="Q126" s="130">
        <v>0</v>
      </c>
      <c r="R126" s="130">
        <f>Q126*H126</f>
        <v>0</v>
      </c>
      <c r="S126" s="130">
        <v>0</v>
      </c>
      <c r="T126" s="131">
        <f>S126*H126</f>
        <v>0</v>
      </c>
      <c r="AR126" s="132" t="s">
        <v>125</v>
      </c>
      <c r="AT126" s="132" t="s">
        <v>120</v>
      </c>
      <c r="AU126" s="132" t="s">
        <v>86</v>
      </c>
      <c r="AY126" s="12" t="s">
        <v>119</v>
      </c>
      <c r="BE126" s="133">
        <f>IF(N126="základní",J126,0)</f>
        <v>0</v>
      </c>
      <c r="BF126" s="133">
        <f>IF(N126="snížená",J126,0)</f>
        <v>0</v>
      </c>
      <c r="BG126" s="133">
        <f>IF(N126="zákl. přenesená",J126,0)</f>
        <v>0</v>
      </c>
      <c r="BH126" s="133">
        <f>IF(N126="sníž. přenesená",J126,0)</f>
        <v>0</v>
      </c>
      <c r="BI126" s="133">
        <f>IF(N126="nulová",J126,0)</f>
        <v>0</v>
      </c>
      <c r="BJ126" s="12" t="s">
        <v>86</v>
      </c>
      <c r="BK126" s="133">
        <f>ROUND(I126*H126,2)</f>
        <v>0</v>
      </c>
      <c r="BL126" s="12" t="s">
        <v>125</v>
      </c>
      <c r="BM126" s="132" t="s">
        <v>132</v>
      </c>
    </row>
    <row r="127" spans="2:65" s="1" customFormat="1" ht="19.2">
      <c r="B127" s="27"/>
      <c r="D127" s="134" t="s">
        <v>126</v>
      </c>
      <c r="F127" s="135" t="s">
        <v>180</v>
      </c>
      <c r="I127" s="136"/>
      <c r="L127" s="27"/>
      <c r="M127" s="137"/>
      <c r="T127" s="51"/>
      <c r="AT127" s="12" t="s">
        <v>126</v>
      </c>
      <c r="AU127" s="12" t="s">
        <v>86</v>
      </c>
    </row>
    <row r="128" spans="2:65" s="1" customFormat="1" ht="21.75" customHeight="1">
      <c r="B128" s="27"/>
      <c r="C128" s="121" t="s">
        <v>125</v>
      </c>
      <c r="D128" s="121" t="s">
        <v>120</v>
      </c>
      <c r="E128" s="122" t="s">
        <v>181</v>
      </c>
      <c r="F128" s="123" t="s">
        <v>182</v>
      </c>
      <c r="G128" s="124" t="s">
        <v>164</v>
      </c>
      <c r="H128" s="125">
        <v>15</v>
      </c>
      <c r="I128" s="126"/>
      <c r="J128" s="127">
        <f>ROUND(I128*H128,2)</f>
        <v>0</v>
      </c>
      <c r="K128" s="123" t="s">
        <v>124</v>
      </c>
      <c r="L128" s="27"/>
      <c r="M128" s="128" t="s">
        <v>1</v>
      </c>
      <c r="N128" s="129" t="s">
        <v>44</v>
      </c>
      <c r="P128" s="130">
        <f>O128*H128</f>
        <v>0</v>
      </c>
      <c r="Q128" s="130">
        <v>0</v>
      </c>
      <c r="R128" s="130">
        <f>Q128*H128</f>
        <v>0</v>
      </c>
      <c r="S128" s="130">
        <v>0</v>
      </c>
      <c r="T128" s="131">
        <f>S128*H128</f>
        <v>0</v>
      </c>
      <c r="AR128" s="132" t="s">
        <v>125</v>
      </c>
      <c r="AT128" s="132" t="s">
        <v>120</v>
      </c>
      <c r="AU128" s="132" t="s">
        <v>86</v>
      </c>
      <c r="AY128" s="12" t="s">
        <v>119</v>
      </c>
      <c r="BE128" s="133">
        <f>IF(N128="základní",J128,0)</f>
        <v>0</v>
      </c>
      <c r="BF128" s="133">
        <f>IF(N128="snížená",J128,0)</f>
        <v>0</v>
      </c>
      <c r="BG128" s="133">
        <f>IF(N128="zákl. přenesená",J128,0)</f>
        <v>0</v>
      </c>
      <c r="BH128" s="133">
        <f>IF(N128="sníž. přenesená",J128,0)</f>
        <v>0</v>
      </c>
      <c r="BI128" s="133">
        <f>IF(N128="nulová",J128,0)</f>
        <v>0</v>
      </c>
      <c r="BJ128" s="12" t="s">
        <v>86</v>
      </c>
      <c r="BK128" s="133">
        <f>ROUND(I128*H128,2)</f>
        <v>0</v>
      </c>
      <c r="BL128" s="12" t="s">
        <v>125</v>
      </c>
      <c r="BM128" s="132" t="s">
        <v>135</v>
      </c>
    </row>
    <row r="129" spans="2:65" s="1" customFormat="1" ht="297.60000000000002">
      <c r="B129" s="27"/>
      <c r="D129" s="134" t="s">
        <v>126</v>
      </c>
      <c r="F129" s="135" t="s">
        <v>184</v>
      </c>
      <c r="I129" s="136"/>
      <c r="L129" s="27"/>
      <c r="M129" s="137"/>
      <c r="T129" s="51"/>
      <c r="AT129" s="12" t="s">
        <v>126</v>
      </c>
      <c r="AU129" s="12" t="s">
        <v>86</v>
      </c>
    </row>
    <row r="130" spans="2:65" s="1" customFormat="1" ht="16.5" customHeight="1">
      <c r="B130" s="27"/>
      <c r="C130" s="121" t="s">
        <v>137</v>
      </c>
      <c r="D130" s="121" t="s">
        <v>120</v>
      </c>
      <c r="E130" s="122" t="s">
        <v>186</v>
      </c>
      <c r="F130" s="123" t="s">
        <v>187</v>
      </c>
      <c r="G130" s="124" t="s">
        <v>164</v>
      </c>
      <c r="H130" s="125">
        <v>42.9</v>
      </c>
      <c r="I130" s="126"/>
      <c r="J130" s="127">
        <f>ROUND(I130*H130,2)</f>
        <v>0</v>
      </c>
      <c r="K130" s="123" t="s">
        <v>124</v>
      </c>
      <c r="L130" s="27"/>
      <c r="M130" s="128" t="s">
        <v>1</v>
      </c>
      <c r="N130" s="129" t="s">
        <v>44</v>
      </c>
      <c r="P130" s="130">
        <f>O130*H130</f>
        <v>0</v>
      </c>
      <c r="Q130" s="130">
        <v>0</v>
      </c>
      <c r="R130" s="130">
        <f>Q130*H130</f>
        <v>0</v>
      </c>
      <c r="S130" s="130">
        <v>0</v>
      </c>
      <c r="T130" s="131">
        <f>S130*H130</f>
        <v>0</v>
      </c>
      <c r="AR130" s="132" t="s">
        <v>125</v>
      </c>
      <c r="AT130" s="132" t="s">
        <v>120</v>
      </c>
      <c r="AU130" s="132" t="s">
        <v>86</v>
      </c>
      <c r="AY130" s="12" t="s">
        <v>119</v>
      </c>
      <c r="BE130" s="133">
        <f>IF(N130="základní",J130,0)</f>
        <v>0</v>
      </c>
      <c r="BF130" s="133">
        <f>IF(N130="snížená",J130,0)</f>
        <v>0</v>
      </c>
      <c r="BG130" s="133">
        <f>IF(N130="zákl. přenesená",J130,0)</f>
        <v>0</v>
      </c>
      <c r="BH130" s="133">
        <f>IF(N130="sníž. přenesená",J130,0)</f>
        <v>0</v>
      </c>
      <c r="BI130" s="133">
        <f>IF(N130="nulová",J130,0)</f>
        <v>0</v>
      </c>
      <c r="BJ130" s="12" t="s">
        <v>86</v>
      </c>
      <c r="BK130" s="133">
        <f>ROUND(I130*H130,2)</f>
        <v>0</v>
      </c>
      <c r="BL130" s="12" t="s">
        <v>125</v>
      </c>
      <c r="BM130" s="132" t="s">
        <v>140</v>
      </c>
    </row>
    <row r="131" spans="2:65" s="1" customFormat="1" ht="230.4">
      <c r="B131" s="27"/>
      <c r="D131" s="134" t="s">
        <v>126</v>
      </c>
      <c r="F131" s="135" t="s">
        <v>393</v>
      </c>
      <c r="I131" s="136"/>
      <c r="L131" s="27"/>
      <c r="M131" s="137"/>
      <c r="T131" s="51"/>
      <c r="AT131" s="12" t="s">
        <v>126</v>
      </c>
      <c r="AU131" s="12" t="s">
        <v>86</v>
      </c>
    </row>
    <row r="132" spans="2:65" s="1" customFormat="1" ht="16.5" customHeight="1">
      <c r="B132" s="27"/>
      <c r="C132" s="121" t="s">
        <v>132</v>
      </c>
      <c r="D132" s="121" t="s">
        <v>120</v>
      </c>
      <c r="E132" s="122" t="s">
        <v>186</v>
      </c>
      <c r="F132" s="123" t="s">
        <v>187</v>
      </c>
      <c r="G132" s="124" t="s">
        <v>164</v>
      </c>
      <c r="H132" s="125">
        <v>12.5</v>
      </c>
      <c r="I132" s="126"/>
      <c r="J132" s="127">
        <f>ROUND(I132*H132,2)</f>
        <v>0</v>
      </c>
      <c r="K132" s="123" t="s">
        <v>124</v>
      </c>
      <c r="L132" s="27"/>
      <c r="M132" s="128" t="s">
        <v>1</v>
      </c>
      <c r="N132" s="129" t="s">
        <v>44</v>
      </c>
      <c r="P132" s="130">
        <f>O132*H132</f>
        <v>0</v>
      </c>
      <c r="Q132" s="130">
        <v>0</v>
      </c>
      <c r="R132" s="130">
        <f>Q132*H132</f>
        <v>0</v>
      </c>
      <c r="S132" s="130">
        <v>0</v>
      </c>
      <c r="T132" s="131">
        <f>S132*H132</f>
        <v>0</v>
      </c>
      <c r="AR132" s="132" t="s">
        <v>125</v>
      </c>
      <c r="AT132" s="132" t="s">
        <v>120</v>
      </c>
      <c r="AU132" s="132" t="s">
        <v>86</v>
      </c>
      <c r="AY132" s="12" t="s">
        <v>119</v>
      </c>
      <c r="BE132" s="133">
        <f>IF(N132="základní",J132,0)</f>
        <v>0</v>
      </c>
      <c r="BF132" s="133">
        <f>IF(N132="snížená",J132,0)</f>
        <v>0</v>
      </c>
      <c r="BG132" s="133">
        <f>IF(N132="zákl. přenesená",J132,0)</f>
        <v>0</v>
      </c>
      <c r="BH132" s="133">
        <f>IF(N132="sníž. přenesená",J132,0)</f>
        <v>0</v>
      </c>
      <c r="BI132" s="133">
        <f>IF(N132="nulová",J132,0)</f>
        <v>0</v>
      </c>
      <c r="BJ132" s="12" t="s">
        <v>86</v>
      </c>
      <c r="BK132" s="133">
        <f>ROUND(I132*H132,2)</f>
        <v>0</v>
      </c>
      <c r="BL132" s="12" t="s">
        <v>125</v>
      </c>
      <c r="BM132" s="132" t="s">
        <v>8</v>
      </c>
    </row>
    <row r="133" spans="2:65" s="1" customFormat="1" ht="278.39999999999998">
      <c r="B133" s="27"/>
      <c r="D133" s="134" t="s">
        <v>126</v>
      </c>
      <c r="F133" s="135" t="s">
        <v>191</v>
      </c>
      <c r="I133" s="136"/>
      <c r="L133" s="27"/>
      <c r="M133" s="137"/>
      <c r="T133" s="51"/>
      <c r="AT133" s="12" t="s">
        <v>126</v>
      </c>
      <c r="AU133" s="12" t="s">
        <v>86</v>
      </c>
    </row>
    <row r="134" spans="2:65" s="1" customFormat="1" ht="21.75" customHeight="1">
      <c r="B134" s="27"/>
      <c r="C134" s="121" t="s">
        <v>176</v>
      </c>
      <c r="D134" s="121" t="s">
        <v>120</v>
      </c>
      <c r="E134" s="122" t="s">
        <v>207</v>
      </c>
      <c r="F134" s="123" t="s">
        <v>208</v>
      </c>
      <c r="G134" s="124" t="s">
        <v>164</v>
      </c>
      <c r="H134" s="125">
        <v>27.6</v>
      </c>
      <c r="I134" s="126"/>
      <c r="J134" s="127">
        <f>ROUND(I134*H134,2)</f>
        <v>0</v>
      </c>
      <c r="K134" s="123" t="s">
        <v>124</v>
      </c>
      <c r="L134" s="27"/>
      <c r="M134" s="128" t="s">
        <v>1</v>
      </c>
      <c r="N134" s="129" t="s">
        <v>44</v>
      </c>
      <c r="P134" s="130">
        <f>O134*H134</f>
        <v>0</v>
      </c>
      <c r="Q134" s="130">
        <v>0</v>
      </c>
      <c r="R134" s="130">
        <f>Q134*H134</f>
        <v>0</v>
      </c>
      <c r="S134" s="130">
        <v>0</v>
      </c>
      <c r="T134" s="131">
        <f>S134*H134</f>
        <v>0</v>
      </c>
      <c r="AR134" s="132" t="s">
        <v>125</v>
      </c>
      <c r="AT134" s="132" t="s">
        <v>120</v>
      </c>
      <c r="AU134" s="132" t="s">
        <v>86</v>
      </c>
      <c r="AY134" s="12" t="s">
        <v>119</v>
      </c>
      <c r="BE134" s="133">
        <f>IF(N134="základní",J134,0)</f>
        <v>0</v>
      </c>
      <c r="BF134" s="133">
        <f>IF(N134="snížená",J134,0)</f>
        <v>0</v>
      </c>
      <c r="BG134" s="133">
        <f>IF(N134="zákl. přenesená",J134,0)</f>
        <v>0</v>
      </c>
      <c r="BH134" s="133">
        <f>IF(N134="sníž. přenesená",J134,0)</f>
        <v>0</v>
      </c>
      <c r="BI134" s="133">
        <f>IF(N134="nulová",J134,0)</f>
        <v>0</v>
      </c>
      <c r="BJ134" s="12" t="s">
        <v>86</v>
      </c>
      <c r="BK134" s="133">
        <f>ROUND(I134*H134,2)</f>
        <v>0</v>
      </c>
      <c r="BL134" s="12" t="s">
        <v>125</v>
      </c>
      <c r="BM134" s="132" t="s">
        <v>179</v>
      </c>
    </row>
    <row r="135" spans="2:65" s="1" customFormat="1" ht="211.2">
      <c r="B135" s="27"/>
      <c r="D135" s="134" t="s">
        <v>126</v>
      </c>
      <c r="F135" s="135" t="s">
        <v>394</v>
      </c>
      <c r="I135" s="136"/>
      <c r="L135" s="27"/>
      <c r="M135" s="137"/>
      <c r="T135" s="51"/>
      <c r="AT135" s="12" t="s">
        <v>126</v>
      </c>
      <c r="AU135" s="12" t="s">
        <v>86</v>
      </c>
    </row>
    <row r="136" spans="2:65" s="1" customFormat="1" ht="21.75" customHeight="1">
      <c r="B136" s="27"/>
      <c r="C136" s="121" t="s">
        <v>135</v>
      </c>
      <c r="D136" s="121" t="s">
        <v>120</v>
      </c>
      <c r="E136" s="122" t="s">
        <v>221</v>
      </c>
      <c r="F136" s="123" t="s">
        <v>222</v>
      </c>
      <c r="G136" s="124" t="s">
        <v>223</v>
      </c>
      <c r="H136" s="125">
        <v>1008</v>
      </c>
      <c r="I136" s="126"/>
      <c r="J136" s="127">
        <f>ROUND(I136*H136,2)</f>
        <v>0</v>
      </c>
      <c r="K136" s="123" t="s">
        <v>124</v>
      </c>
      <c r="L136" s="27"/>
      <c r="M136" s="128" t="s">
        <v>1</v>
      </c>
      <c r="N136" s="129" t="s">
        <v>44</v>
      </c>
      <c r="P136" s="130">
        <f>O136*H136</f>
        <v>0</v>
      </c>
      <c r="Q136" s="130">
        <v>0</v>
      </c>
      <c r="R136" s="130">
        <f>Q136*H136</f>
        <v>0</v>
      </c>
      <c r="S136" s="130">
        <v>0</v>
      </c>
      <c r="T136" s="131">
        <f>S136*H136</f>
        <v>0</v>
      </c>
      <c r="AR136" s="132" t="s">
        <v>125</v>
      </c>
      <c r="AT136" s="132" t="s">
        <v>120</v>
      </c>
      <c r="AU136" s="132" t="s">
        <v>86</v>
      </c>
      <c r="AY136" s="12" t="s">
        <v>119</v>
      </c>
      <c r="BE136" s="133">
        <f>IF(N136="základní",J136,0)</f>
        <v>0</v>
      </c>
      <c r="BF136" s="133">
        <f>IF(N136="snížená",J136,0)</f>
        <v>0</v>
      </c>
      <c r="BG136" s="133">
        <f>IF(N136="zákl. přenesená",J136,0)</f>
        <v>0</v>
      </c>
      <c r="BH136" s="133">
        <f>IF(N136="sníž. přenesená",J136,0)</f>
        <v>0</v>
      </c>
      <c r="BI136" s="133">
        <f>IF(N136="nulová",J136,0)</f>
        <v>0</v>
      </c>
      <c r="BJ136" s="12" t="s">
        <v>86</v>
      </c>
      <c r="BK136" s="133">
        <f>ROUND(I136*H136,2)</f>
        <v>0</v>
      </c>
      <c r="BL136" s="12" t="s">
        <v>125</v>
      </c>
      <c r="BM136" s="132" t="s">
        <v>183</v>
      </c>
    </row>
    <row r="137" spans="2:65" s="1" customFormat="1" ht="28.8">
      <c r="B137" s="27"/>
      <c r="D137" s="134" t="s">
        <v>126</v>
      </c>
      <c r="F137" s="135" t="s">
        <v>225</v>
      </c>
      <c r="I137" s="136"/>
      <c r="L137" s="27"/>
      <c r="M137" s="137"/>
      <c r="T137" s="51"/>
      <c r="AT137" s="12" t="s">
        <v>126</v>
      </c>
      <c r="AU137" s="12" t="s">
        <v>86</v>
      </c>
    </row>
    <row r="138" spans="2:65" s="1" customFormat="1" ht="21.75" customHeight="1">
      <c r="B138" s="27"/>
      <c r="C138" s="121" t="s">
        <v>185</v>
      </c>
      <c r="D138" s="121" t="s">
        <v>120</v>
      </c>
      <c r="E138" s="122" t="s">
        <v>226</v>
      </c>
      <c r="F138" s="123" t="s">
        <v>227</v>
      </c>
      <c r="G138" s="124" t="s">
        <v>223</v>
      </c>
      <c r="H138" s="125">
        <v>286</v>
      </c>
      <c r="I138" s="126"/>
      <c r="J138" s="127">
        <f>ROUND(I138*H138,2)</f>
        <v>0</v>
      </c>
      <c r="K138" s="123" t="s">
        <v>124</v>
      </c>
      <c r="L138" s="27"/>
      <c r="M138" s="128" t="s">
        <v>1</v>
      </c>
      <c r="N138" s="129" t="s">
        <v>44</v>
      </c>
      <c r="P138" s="130">
        <f>O138*H138</f>
        <v>0</v>
      </c>
      <c r="Q138" s="130">
        <v>0</v>
      </c>
      <c r="R138" s="130">
        <f>Q138*H138</f>
        <v>0</v>
      </c>
      <c r="S138" s="130">
        <v>0</v>
      </c>
      <c r="T138" s="131">
        <f>S138*H138</f>
        <v>0</v>
      </c>
      <c r="AR138" s="132" t="s">
        <v>125</v>
      </c>
      <c r="AT138" s="132" t="s">
        <v>120</v>
      </c>
      <c r="AU138" s="132" t="s">
        <v>86</v>
      </c>
      <c r="AY138" s="12" t="s">
        <v>119</v>
      </c>
      <c r="BE138" s="133">
        <f>IF(N138="základní",J138,0)</f>
        <v>0</v>
      </c>
      <c r="BF138" s="133">
        <f>IF(N138="snížená",J138,0)</f>
        <v>0</v>
      </c>
      <c r="BG138" s="133">
        <f>IF(N138="zákl. přenesená",J138,0)</f>
        <v>0</v>
      </c>
      <c r="BH138" s="133">
        <f>IF(N138="sníž. přenesená",J138,0)</f>
        <v>0</v>
      </c>
      <c r="BI138" s="133">
        <f>IF(N138="nulová",J138,0)</f>
        <v>0</v>
      </c>
      <c r="BJ138" s="12" t="s">
        <v>86</v>
      </c>
      <c r="BK138" s="133">
        <f>ROUND(I138*H138,2)</f>
        <v>0</v>
      </c>
      <c r="BL138" s="12" t="s">
        <v>125</v>
      </c>
      <c r="BM138" s="132" t="s">
        <v>188</v>
      </c>
    </row>
    <row r="139" spans="2:65" s="1" customFormat="1" ht="48">
      <c r="B139" s="27"/>
      <c r="D139" s="134" t="s">
        <v>126</v>
      </c>
      <c r="F139" s="135" t="s">
        <v>395</v>
      </c>
      <c r="I139" s="136"/>
      <c r="L139" s="27"/>
      <c r="M139" s="137"/>
      <c r="T139" s="51"/>
      <c r="AT139" s="12" t="s">
        <v>126</v>
      </c>
      <c r="AU139" s="12" t="s">
        <v>86</v>
      </c>
    </row>
    <row r="140" spans="2:65" s="1" customFormat="1" ht="16.5" customHeight="1">
      <c r="B140" s="27"/>
      <c r="C140" s="121" t="s">
        <v>140</v>
      </c>
      <c r="D140" s="121" t="s">
        <v>120</v>
      </c>
      <c r="E140" s="122" t="s">
        <v>231</v>
      </c>
      <c r="F140" s="123" t="s">
        <v>232</v>
      </c>
      <c r="G140" s="124" t="s">
        <v>223</v>
      </c>
      <c r="H140" s="125">
        <v>286.60000000000002</v>
      </c>
      <c r="I140" s="126"/>
      <c r="J140" s="127">
        <f>ROUND(I140*H140,2)</f>
        <v>0</v>
      </c>
      <c r="K140" s="123" t="s">
        <v>124</v>
      </c>
      <c r="L140" s="27"/>
      <c r="M140" s="128" t="s">
        <v>1</v>
      </c>
      <c r="N140" s="129" t="s">
        <v>44</v>
      </c>
      <c r="P140" s="130">
        <f>O140*H140</f>
        <v>0</v>
      </c>
      <c r="Q140" s="130">
        <v>0</v>
      </c>
      <c r="R140" s="130">
        <f>Q140*H140</f>
        <v>0</v>
      </c>
      <c r="S140" s="130">
        <v>0</v>
      </c>
      <c r="T140" s="131">
        <f>S140*H140</f>
        <v>0</v>
      </c>
      <c r="AR140" s="132" t="s">
        <v>125</v>
      </c>
      <c r="AT140" s="132" t="s">
        <v>120</v>
      </c>
      <c r="AU140" s="132" t="s">
        <v>86</v>
      </c>
      <c r="AY140" s="12" t="s">
        <v>119</v>
      </c>
      <c r="BE140" s="133">
        <f>IF(N140="základní",J140,0)</f>
        <v>0</v>
      </c>
      <c r="BF140" s="133">
        <f>IF(N140="snížená",J140,0)</f>
        <v>0</v>
      </c>
      <c r="BG140" s="133">
        <f>IF(N140="zákl. přenesená",J140,0)</f>
        <v>0</v>
      </c>
      <c r="BH140" s="133">
        <f>IF(N140="sníž. přenesená",J140,0)</f>
        <v>0</v>
      </c>
      <c r="BI140" s="133">
        <f>IF(N140="nulová",J140,0)</f>
        <v>0</v>
      </c>
      <c r="BJ140" s="12" t="s">
        <v>86</v>
      </c>
      <c r="BK140" s="133">
        <f>ROUND(I140*H140,2)</f>
        <v>0</v>
      </c>
      <c r="BL140" s="12" t="s">
        <v>125</v>
      </c>
      <c r="BM140" s="132" t="s">
        <v>190</v>
      </c>
    </row>
    <row r="141" spans="2:65" s="1" customFormat="1" ht="48">
      <c r="B141" s="27"/>
      <c r="D141" s="134" t="s">
        <v>126</v>
      </c>
      <c r="F141" s="135" t="s">
        <v>396</v>
      </c>
      <c r="I141" s="136"/>
      <c r="L141" s="27"/>
      <c r="M141" s="137"/>
      <c r="T141" s="51"/>
      <c r="AT141" s="12" t="s">
        <v>126</v>
      </c>
      <c r="AU141" s="12" t="s">
        <v>86</v>
      </c>
    </row>
    <row r="142" spans="2:65" s="1" customFormat="1" ht="16.5" customHeight="1">
      <c r="B142" s="27"/>
      <c r="C142" s="121" t="s">
        <v>192</v>
      </c>
      <c r="D142" s="121" t="s">
        <v>120</v>
      </c>
      <c r="E142" s="122" t="s">
        <v>235</v>
      </c>
      <c r="F142" s="123" t="s">
        <v>236</v>
      </c>
      <c r="G142" s="124" t="s">
        <v>223</v>
      </c>
      <c r="H142" s="125">
        <v>286</v>
      </c>
      <c r="I142" s="126"/>
      <c r="J142" s="127">
        <f>ROUND(I142*H142,2)</f>
        <v>0</v>
      </c>
      <c r="K142" s="123" t="s">
        <v>124</v>
      </c>
      <c r="L142" s="27"/>
      <c r="M142" s="128" t="s">
        <v>1</v>
      </c>
      <c r="N142" s="129" t="s">
        <v>44</v>
      </c>
      <c r="P142" s="130">
        <f>O142*H142</f>
        <v>0</v>
      </c>
      <c r="Q142" s="130">
        <v>0</v>
      </c>
      <c r="R142" s="130">
        <f>Q142*H142</f>
        <v>0</v>
      </c>
      <c r="S142" s="130">
        <v>0</v>
      </c>
      <c r="T142" s="131">
        <f>S142*H142</f>
        <v>0</v>
      </c>
      <c r="AR142" s="132" t="s">
        <v>125</v>
      </c>
      <c r="AT142" s="132" t="s">
        <v>120</v>
      </c>
      <c r="AU142" s="132" t="s">
        <v>86</v>
      </c>
      <c r="AY142" s="12" t="s">
        <v>119</v>
      </c>
      <c r="BE142" s="133">
        <f>IF(N142="základní",J142,0)</f>
        <v>0</v>
      </c>
      <c r="BF142" s="133">
        <f>IF(N142="snížená",J142,0)</f>
        <v>0</v>
      </c>
      <c r="BG142" s="133">
        <f>IF(N142="zákl. přenesená",J142,0)</f>
        <v>0</v>
      </c>
      <c r="BH142" s="133">
        <f>IF(N142="sníž. přenesená",J142,0)</f>
        <v>0</v>
      </c>
      <c r="BI142" s="133">
        <f>IF(N142="nulová",J142,0)</f>
        <v>0</v>
      </c>
      <c r="BJ142" s="12" t="s">
        <v>86</v>
      </c>
      <c r="BK142" s="133">
        <f>ROUND(I142*H142,2)</f>
        <v>0</v>
      </c>
      <c r="BL142" s="12" t="s">
        <v>125</v>
      </c>
      <c r="BM142" s="132" t="s">
        <v>196</v>
      </c>
    </row>
    <row r="143" spans="2:65" s="1" customFormat="1" ht="57.6">
      <c r="B143" s="27"/>
      <c r="D143" s="134" t="s">
        <v>126</v>
      </c>
      <c r="F143" s="135" t="s">
        <v>238</v>
      </c>
      <c r="I143" s="136"/>
      <c r="L143" s="27"/>
      <c r="M143" s="137"/>
      <c r="T143" s="51"/>
      <c r="AT143" s="12" t="s">
        <v>126</v>
      </c>
      <c r="AU143" s="12" t="s">
        <v>86</v>
      </c>
    </row>
    <row r="144" spans="2:65" s="10" customFormat="1" ht="25.95" customHeight="1">
      <c r="B144" s="111"/>
      <c r="D144" s="112" t="s">
        <v>78</v>
      </c>
      <c r="E144" s="113" t="s">
        <v>88</v>
      </c>
      <c r="F144" s="113" t="s">
        <v>239</v>
      </c>
      <c r="I144" s="114"/>
      <c r="J144" s="115">
        <f>BK144</f>
        <v>0</v>
      </c>
      <c r="L144" s="111"/>
      <c r="M144" s="116"/>
      <c r="P144" s="117">
        <f>SUM(P145:P148)</f>
        <v>0</v>
      </c>
      <c r="R144" s="117">
        <f>SUM(R145:R148)</f>
        <v>0</v>
      </c>
      <c r="T144" s="118">
        <f>SUM(T145:T148)</f>
        <v>0</v>
      </c>
      <c r="AR144" s="112" t="s">
        <v>86</v>
      </c>
      <c r="AT144" s="119" t="s">
        <v>78</v>
      </c>
      <c r="AU144" s="119" t="s">
        <v>79</v>
      </c>
      <c r="AY144" s="112" t="s">
        <v>119</v>
      </c>
      <c r="BK144" s="120">
        <f>SUM(BK145:BK148)</f>
        <v>0</v>
      </c>
    </row>
    <row r="145" spans="2:65" s="1" customFormat="1" ht="24.15" customHeight="1">
      <c r="B145" s="27"/>
      <c r="C145" s="121" t="s">
        <v>8</v>
      </c>
      <c r="D145" s="121" t="s">
        <v>120</v>
      </c>
      <c r="E145" s="122" t="s">
        <v>249</v>
      </c>
      <c r="F145" s="123" t="s">
        <v>250</v>
      </c>
      <c r="G145" s="124" t="s">
        <v>223</v>
      </c>
      <c r="H145" s="125">
        <v>1008</v>
      </c>
      <c r="I145" s="126"/>
      <c r="J145" s="127">
        <f>ROUND(I145*H145,2)</f>
        <v>0</v>
      </c>
      <c r="K145" s="123" t="s">
        <v>124</v>
      </c>
      <c r="L145" s="27"/>
      <c r="M145" s="128" t="s">
        <v>1</v>
      </c>
      <c r="N145" s="129" t="s">
        <v>44</v>
      </c>
      <c r="P145" s="130">
        <f>O145*H145</f>
        <v>0</v>
      </c>
      <c r="Q145" s="130">
        <v>0</v>
      </c>
      <c r="R145" s="130">
        <f>Q145*H145</f>
        <v>0</v>
      </c>
      <c r="S145" s="130">
        <v>0</v>
      </c>
      <c r="T145" s="131">
        <f>S145*H145</f>
        <v>0</v>
      </c>
      <c r="AR145" s="132" t="s">
        <v>125</v>
      </c>
      <c r="AT145" s="132" t="s">
        <v>120</v>
      </c>
      <c r="AU145" s="132" t="s">
        <v>86</v>
      </c>
      <c r="AY145" s="12" t="s">
        <v>119</v>
      </c>
      <c r="BE145" s="133">
        <f>IF(N145="základní",J145,0)</f>
        <v>0</v>
      </c>
      <c r="BF145" s="133">
        <f>IF(N145="snížená",J145,0)</f>
        <v>0</v>
      </c>
      <c r="BG145" s="133">
        <f>IF(N145="zákl. přenesená",J145,0)</f>
        <v>0</v>
      </c>
      <c r="BH145" s="133">
        <f>IF(N145="sníž. přenesená",J145,0)</f>
        <v>0</v>
      </c>
      <c r="BI145" s="133">
        <f>IF(N145="nulová",J145,0)</f>
        <v>0</v>
      </c>
      <c r="BJ145" s="12" t="s">
        <v>86</v>
      </c>
      <c r="BK145" s="133">
        <f>ROUND(I145*H145,2)</f>
        <v>0</v>
      </c>
      <c r="BL145" s="12" t="s">
        <v>125</v>
      </c>
      <c r="BM145" s="132" t="s">
        <v>200</v>
      </c>
    </row>
    <row r="146" spans="2:65" s="1" customFormat="1" ht="86.4">
      <c r="B146" s="27"/>
      <c r="D146" s="134" t="s">
        <v>126</v>
      </c>
      <c r="F146" s="135" t="s">
        <v>397</v>
      </c>
      <c r="I146" s="136"/>
      <c r="L146" s="27"/>
      <c r="M146" s="137"/>
      <c r="T146" s="51"/>
      <c r="AT146" s="12" t="s">
        <v>126</v>
      </c>
      <c r="AU146" s="12" t="s">
        <v>86</v>
      </c>
    </row>
    <row r="147" spans="2:65" s="1" customFormat="1" ht="24.15" customHeight="1">
      <c r="B147" s="27"/>
      <c r="C147" s="121" t="s">
        <v>202</v>
      </c>
      <c r="D147" s="121" t="s">
        <v>120</v>
      </c>
      <c r="E147" s="122" t="s">
        <v>253</v>
      </c>
      <c r="F147" s="123" t="s">
        <v>254</v>
      </c>
      <c r="G147" s="124" t="s">
        <v>223</v>
      </c>
      <c r="H147" s="125">
        <v>1008</v>
      </c>
      <c r="I147" s="126"/>
      <c r="J147" s="127">
        <f>ROUND(I147*H147,2)</f>
        <v>0</v>
      </c>
      <c r="K147" s="123" t="s">
        <v>124</v>
      </c>
      <c r="L147" s="27"/>
      <c r="M147" s="128" t="s">
        <v>1</v>
      </c>
      <c r="N147" s="129" t="s">
        <v>44</v>
      </c>
      <c r="P147" s="130">
        <f>O147*H147</f>
        <v>0</v>
      </c>
      <c r="Q147" s="130">
        <v>0</v>
      </c>
      <c r="R147" s="130">
        <f>Q147*H147</f>
        <v>0</v>
      </c>
      <c r="S147" s="130">
        <v>0</v>
      </c>
      <c r="T147" s="131">
        <f>S147*H147</f>
        <v>0</v>
      </c>
      <c r="AR147" s="132" t="s">
        <v>125</v>
      </c>
      <c r="AT147" s="132" t="s">
        <v>120</v>
      </c>
      <c r="AU147" s="132" t="s">
        <v>86</v>
      </c>
      <c r="AY147" s="12" t="s">
        <v>119</v>
      </c>
      <c r="BE147" s="133">
        <f>IF(N147="základní",J147,0)</f>
        <v>0</v>
      </c>
      <c r="BF147" s="133">
        <f>IF(N147="snížená",J147,0)</f>
        <v>0</v>
      </c>
      <c r="BG147" s="133">
        <f>IF(N147="zákl. přenesená",J147,0)</f>
        <v>0</v>
      </c>
      <c r="BH147" s="133">
        <f>IF(N147="sníž. přenesená",J147,0)</f>
        <v>0</v>
      </c>
      <c r="BI147" s="133">
        <f>IF(N147="nulová",J147,0)</f>
        <v>0</v>
      </c>
      <c r="BJ147" s="12" t="s">
        <v>86</v>
      </c>
      <c r="BK147" s="133">
        <f>ROUND(I147*H147,2)</f>
        <v>0</v>
      </c>
      <c r="BL147" s="12" t="s">
        <v>125</v>
      </c>
      <c r="BM147" s="132" t="s">
        <v>205</v>
      </c>
    </row>
    <row r="148" spans="2:65" s="1" customFormat="1" ht="76.8">
      <c r="B148" s="27"/>
      <c r="D148" s="134" t="s">
        <v>126</v>
      </c>
      <c r="F148" s="135" t="s">
        <v>256</v>
      </c>
      <c r="I148" s="136"/>
      <c r="L148" s="27"/>
      <c r="M148" s="137"/>
      <c r="T148" s="51"/>
      <c r="AT148" s="12" t="s">
        <v>126</v>
      </c>
      <c r="AU148" s="12" t="s">
        <v>86</v>
      </c>
    </row>
    <row r="149" spans="2:65" s="10" customFormat="1" ht="25.95" customHeight="1">
      <c r="B149" s="111"/>
      <c r="D149" s="112" t="s">
        <v>78</v>
      </c>
      <c r="E149" s="113" t="s">
        <v>137</v>
      </c>
      <c r="F149" s="113" t="s">
        <v>263</v>
      </c>
      <c r="I149" s="114"/>
      <c r="J149" s="115">
        <f>BK149</f>
        <v>0</v>
      </c>
      <c r="L149" s="111"/>
      <c r="M149" s="116"/>
      <c r="P149" s="117">
        <f>SUM(P150:P161)</f>
        <v>0</v>
      </c>
      <c r="R149" s="117">
        <f>SUM(R150:R161)</f>
        <v>0</v>
      </c>
      <c r="T149" s="118">
        <f>SUM(T150:T161)</f>
        <v>0</v>
      </c>
      <c r="AR149" s="112" t="s">
        <v>86</v>
      </c>
      <c r="AT149" s="119" t="s">
        <v>78</v>
      </c>
      <c r="AU149" s="119" t="s">
        <v>79</v>
      </c>
      <c r="AY149" s="112" t="s">
        <v>119</v>
      </c>
      <c r="BK149" s="120">
        <f>SUM(BK150:BK161)</f>
        <v>0</v>
      </c>
    </row>
    <row r="150" spans="2:65" s="1" customFormat="1" ht="24.15" customHeight="1">
      <c r="B150" s="27"/>
      <c r="C150" s="121" t="s">
        <v>179</v>
      </c>
      <c r="D150" s="121" t="s">
        <v>120</v>
      </c>
      <c r="E150" s="122" t="s">
        <v>273</v>
      </c>
      <c r="F150" s="123" t="s">
        <v>274</v>
      </c>
      <c r="G150" s="124" t="s">
        <v>223</v>
      </c>
      <c r="H150" s="125">
        <v>886</v>
      </c>
      <c r="I150" s="126"/>
      <c r="J150" s="127">
        <f>ROUND(I150*H150,2)</f>
        <v>0</v>
      </c>
      <c r="K150" s="123" t="s">
        <v>124</v>
      </c>
      <c r="L150" s="27"/>
      <c r="M150" s="128" t="s">
        <v>1</v>
      </c>
      <c r="N150" s="129" t="s">
        <v>44</v>
      </c>
      <c r="P150" s="130">
        <f>O150*H150</f>
        <v>0</v>
      </c>
      <c r="Q150" s="130">
        <v>0</v>
      </c>
      <c r="R150" s="130">
        <f>Q150*H150</f>
        <v>0</v>
      </c>
      <c r="S150" s="130">
        <v>0</v>
      </c>
      <c r="T150" s="131">
        <f>S150*H150</f>
        <v>0</v>
      </c>
      <c r="AR150" s="132" t="s">
        <v>125</v>
      </c>
      <c r="AT150" s="132" t="s">
        <v>120</v>
      </c>
      <c r="AU150" s="132" t="s">
        <v>86</v>
      </c>
      <c r="AY150" s="12" t="s">
        <v>119</v>
      </c>
      <c r="BE150" s="133">
        <f>IF(N150="základní",J150,0)</f>
        <v>0</v>
      </c>
      <c r="BF150" s="133">
        <f>IF(N150="snížená",J150,0)</f>
        <v>0</v>
      </c>
      <c r="BG150" s="133">
        <f>IF(N150="zákl. přenesená",J150,0)</f>
        <v>0</v>
      </c>
      <c r="BH150" s="133">
        <f>IF(N150="sníž. přenesená",J150,0)</f>
        <v>0</v>
      </c>
      <c r="BI150" s="133">
        <f>IF(N150="nulová",J150,0)</f>
        <v>0</v>
      </c>
      <c r="BJ150" s="12" t="s">
        <v>86</v>
      </c>
      <c r="BK150" s="133">
        <f>ROUND(I150*H150,2)</f>
        <v>0</v>
      </c>
      <c r="BL150" s="12" t="s">
        <v>125</v>
      </c>
      <c r="BM150" s="132" t="s">
        <v>209</v>
      </c>
    </row>
    <row r="151" spans="2:65" s="1" customFormat="1" ht="67.2">
      <c r="B151" s="27"/>
      <c r="D151" s="134" t="s">
        <v>126</v>
      </c>
      <c r="F151" s="135" t="s">
        <v>276</v>
      </c>
      <c r="I151" s="136"/>
      <c r="L151" s="27"/>
      <c r="M151" s="137"/>
      <c r="T151" s="51"/>
      <c r="AT151" s="12" t="s">
        <v>126</v>
      </c>
      <c r="AU151" s="12" t="s">
        <v>86</v>
      </c>
    </row>
    <row r="152" spans="2:65" s="1" customFormat="1" ht="24.15" customHeight="1">
      <c r="B152" s="27"/>
      <c r="C152" s="121" t="s">
        <v>211</v>
      </c>
      <c r="D152" s="121" t="s">
        <v>120</v>
      </c>
      <c r="E152" s="122" t="s">
        <v>273</v>
      </c>
      <c r="F152" s="123" t="s">
        <v>274</v>
      </c>
      <c r="G152" s="124" t="s">
        <v>223</v>
      </c>
      <c r="H152" s="125">
        <v>930.3</v>
      </c>
      <c r="I152" s="126"/>
      <c r="J152" s="127">
        <f>ROUND(I152*H152,2)</f>
        <v>0</v>
      </c>
      <c r="K152" s="123" t="s">
        <v>124</v>
      </c>
      <c r="L152" s="27"/>
      <c r="M152" s="128" t="s">
        <v>1</v>
      </c>
      <c r="N152" s="129" t="s">
        <v>44</v>
      </c>
      <c r="P152" s="130">
        <f>O152*H152</f>
        <v>0</v>
      </c>
      <c r="Q152" s="130">
        <v>0</v>
      </c>
      <c r="R152" s="130">
        <f>Q152*H152</f>
        <v>0</v>
      </c>
      <c r="S152" s="130">
        <v>0</v>
      </c>
      <c r="T152" s="131">
        <f>S152*H152</f>
        <v>0</v>
      </c>
      <c r="AR152" s="132" t="s">
        <v>125</v>
      </c>
      <c r="AT152" s="132" t="s">
        <v>120</v>
      </c>
      <c r="AU152" s="132" t="s">
        <v>86</v>
      </c>
      <c r="AY152" s="12" t="s">
        <v>119</v>
      </c>
      <c r="BE152" s="133">
        <f>IF(N152="základní",J152,0)</f>
        <v>0</v>
      </c>
      <c r="BF152" s="133">
        <f>IF(N152="snížená",J152,0)</f>
        <v>0</v>
      </c>
      <c r="BG152" s="133">
        <f>IF(N152="zákl. přenesená",J152,0)</f>
        <v>0</v>
      </c>
      <c r="BH152" s="133">
        <f>IF(N152="sníž. přenesená",J152,0)</f>
        <v>0</v>
      </c>
      <c r="BI152" s="133">
        <f>IF(N152="nulová",J152,0)</f>
        <v>0</v>
      </c>
      <c r="BJ152" s="12" t="s">
        <v>86</v>
      </c>
      <c r="BK152" s="133">
        <f>ROUND(I152*H152,2)</f>
        <v>0</v>
      </c>
      <c r="BL152" s="12" t="s">
        <v>125</v>
      </c>
      <c r="BM152" s="132" t="s">
        <v>214</v>
      </c>
    </row>
    <row r="153" spans="2:65" s="1" customFormat="1" ht="67.2">
      <c r="B153" s="27"/>
      <c r="D153" s="134" t="s">
        <v>126</v>
      </c>
      <c r="F153" s="135" t="s">
        <v>279</v>
      </c>
      <c r="I153" s="136"/>
      <c r="L153" s="27"/>
      <c r="M153" s="137"/>
      <c r="T153" s="51"/>
      <c r="AT153" s="12" t="s">
        <v>126</v>
      </c>
      <c r="AU153" s="12" t="s">
        <v>86</v>
      </c>
    </row>
    <row r="154" spans="2:65" s="1" customFormat="1" ht="16.5" customHeight="1">
      <c r="B154" s="27"/>
      <c r="C154" s="121" t="s">
        <v>183</v>
      </c>
      <c r="D154" s="121" t="s">
        <v>120</v>
      </c>
      <c r="E154" s="122" t="s">
        <v>294</v>
      </c>
      <c r="F154" s="123" t="s">
        <v>295</v>
      </c>
      <c r="G154" s="124" t="s">
        <v>223</v>
      </c>
      <c r="H154" s="125">
        <v>886</v>
      </c>
      <c r="I154" s="126"/>
      <c r="J154" s="127">
        <f>ROUND(I154*H154,2)</f>
        <v>0</v>
      </c>
      <c r="K154" s="123" t="s">
        <v>124</v>
      </c>
      <c r="L154" s="27"/>
      <c r="M154" s="128" t="s">
        <v>1</v>
      </c>
      <c r="N154" s="129" t="s">
        <v>44</v>
      </c>
      <c r="P154" s="130">
        <f>O154*H154</f>
        <v>0</v>
      </c>
      <c r="Q154" s="130">
        <v>0</v>
      </c>
      <c r="R154" s="130">
        <f>Q154*H154</f>
        <v>0</v>
      </c>
      <c r="S154" s="130">
        <v>0</v>
      </c>
      <c r="T154" s="131">
        <f>S154*H154</f>
        <v>0</v>
      </c>
      <c r="AR154" s="132" t="s">
        <v>125</v>
      </c>
      <c r="AT154" s="132" t="s">
        <v>120</v>
      </c>
      <c r="AU154" s="132" t="s">
        <v>86</v>
      </c>
      <c r="AY154" s="12" t="s">
        <v>119</v>
      </c>
      <c r="BE154" s="133">
        <f>IF(N154="základní",J154,0)</f>
        <v>0</v>
      </c>
      <c r="BF154" s="133">
        <f>IF(N154="snížená",J154,0)</f>
        <v>0</v>
      </c>
      <c r="BG154" s="133">
        <f>IF(N154="zákl. přenesená",J154,0)</f>
        <v>0</v>
      </c>
      <c r="BH154" s="133">
        <f>IF(N154="sníž. přenesená",J154,0)</f>
        <v>0</v>
      </c>
      <c r="BI154" s="133">
        <f>IF(N154="nulová",J154,0)</f>
        <v>0</v>
      </c>
      <c r="BJ154" s="12" t="s">
        <v>86</v>
      </c>
      <c r="BK154" s="133">
        <f>ROUND(I154*H154,2)</f>
        <v>0</v>
      </c>
      <c r="BL154" s="12" t="s">
        <v>125</v>
      </c>
      <c r="BM154" s="132" t="s">
        <v>218</v>
      </c>
    </row>
    <row r="155" spans="2:65" s="1" customFormat="1" ht="67.2">
      <c r="B155" s="27"/>
      <c r="D155" s="134" t="s">
        <v>126</v>
      </c>
      <c r="F155" s="135" t="s">
        <v>297</v>
      </c>
      <c r="I155" s="136"/>
      <c r="L155" s="27"/>
      <c r="M155" s="137"/>
      <c r="T155" s="51"/>
      <c r="AT155" s="12" t="s">
        <v>126</v>
      </c>
      <c r="AU155" s="12" t="s">
        <v>86</v>
      </c>
    </row>
    <row r="156" spans="2:65" s="1" customFormat="1" ht="24.15" customHeight="1">
      <c r="B156" s="27"/>
      <c r="C156" s="121" t="s">
        <v>220</v>
      </c>
      <c r="D156" s="121" t="s">
        <v>120</v>
      </c>
      <c r="E156" s="122" t="s">
        <v>299</v>
      </c>
      <c r="F156" s="123" t="s">
        <v>300</v>
      </c>
      <c r="G156" s="124" t="s">
        <v>223</v>
      </c>
      <c r="H156" s="125">
        <v>886</v>
      </c>
      <c r="I156" s="126"/>
      <c r="J156" s="127">
        <f>ROUND(I156*H156,2)</f>
        <v>0</v>
      </c>
      <c r="K156" s="123" t="s">
        <v>124</v>
      </c>
      <c r="L156" s="27"/>
      <c r="M156" s="128" t="s">
        <v>1</v>
      </c>
      <c r="N156" s="129" t="s">
        <v>44</v>
      </c>
      <c r="P156" s="130">
        <f>O156*H156</f>
        <v>0</v>
      </c>
      <c r="Q156" s="130">
        <v>0</v>
      </c>
      <c r="R156" s="130">
        <f>Q156*H156</f>
        <v>0</v>
      </c>
      <c r="S156" s="130">
        <v>0</v>
      </c>
      <c r="T156" s="131">
        <f>S156*H156</f>
        <v>0</v>
      </c>
      <c r="AR156" s="132" t="s">
        <v>125</v>
      </c>
      <c r="AT156" s="132" t="s">
        <v>120</v>
      </c>
      <c r="AU156" s="132" t="s">
        <v>86</v>
      </c>
      <c r="AY156" s="12" t="s">
        <v>119</v>
      </c>
      <c r="BE156" s="133">
        <f>IF(N156="základní",J156,0)</f>
        <v>0</v>
      </c>
      <c r="BF156" s="133">
        <f>IF(N156="snížená",J156,0)</f>
        <v>0</v>
      </c>
      <c r="BG156" s="133">
        <f>IF(N156="zákl. přenesená",J156,0)</f>
        <v>0</v>
      </c>
      <c r="BH156" s="133">
        <f>IF(N156="sníž. přenesená",J156,0)</f>
        <v>0</v>
      </c>
      <c r="BI156" s="133">
        <f>IF(N156="nulová",J156,0)</f>
        <v>0</v>
      </c>
      <c r="BJ156" s="12" t="s">
        <v>86</v>
      </c>
      <c r="BK156" s="133">
        <f>ROUND(I156*H156,2)</f>
        <v>0</v>
      </c>
      <c r="BL156" s="12" t="s">
        <v>125</v>
      </c>
      <c r="BM156" s="132" t="s">
        <v>224</v>
      </c>
    </row>
    <row r="157" spans="2:65" s="1" customFormat="1" ht="48">
      <c r="B157" s="27"/>
      <c r="D157" s="134" t="s">
        <v>126</v>
      </c>
      <c r="F157" s="135" t="s">
        <v>302</v>
      </c>
      <c r="I157" s="136"/>
      <c r="L157" s="27"/>
      <c r="M157" s="137"/>
      <c r="T157" s="51"/>
      <c r="AT157" s="12" t="s">
        <v>126</v>
      </c>
      <c r="AU157" s="12" t="s">
        <v>86</v>
      </c>
    </row>
    <row r="158" spans="2:65" s="1" customFormat="1" ht="24.15" customHeight="1">
      <c r="B158" s="27"/>
      <c r="C158" s="121" t="s">
        <v>188</v>
      </c>
      <c r="D158" s="121" t="s">
        <v>120</v>
      </c>
      <c r="E158" s="122" t="s">
        <v>303</v>
      </c>
      <c r="F158" s="123" t="s">
        <v>304</v>
      </c>
      <c r="G158" s="124" t="s">
        <v>223</v>
      </c>
      <c r="H158" s="125">
        <v>886</v>
      </c>
      <c r="I158" s="126"/>
      <c r="J158" s="127">
        <f>ROUND(I158*H158,2)</f>
        <v>0</v>
      </c>
      <c r="K158" s="123" t="s">
        <v>124</v>
      </c>
      <c r="L158" s="27"/>
      <c r="M158" s="128" t="s">
        <v>1</v>
      </c>
      <c r="N158" s="129" t="s">
        <v>44</v>
      </c>
      <c r="P158" s="130">
        <f>O158*H158</f>
        <v>0</v>
      </c>
      <c r="Q158" s="130">
        <v>0</v>
      </c>
      <c r="R158" s="130">
        <f>Q158*H158</f>
        <v>0</v>
      </c>
      <c r="S158" s="130">
        <v>0</v>
      </c>
      <c r="T158" s="131">
        <f>S158*H158</f>
        <v>0</v>
      </c>
      <c r="AR158" s="132" t="s">
        <v>125</v>
      </c>
      <c r="AT158" s="132" t="s">
        <v>120</v>
      </c>
      <c r="AU158" s="132" t="s">
        <v>86</v>
      </c>
      <c r="AY158" s="12" t="s">
        <v>119</v>
      </c>
      <c r="BE158" s="133">
        <f>IF(N158="základní",J158,0)</f>
        <v>0</v>
      </c>
      <c r="BF158" s="133">
        <f>IF(N158="snížená",J158,0)</f>
        <v>0</v>
      </c>
      <c r="BG158" s="133">
        <f>IF(N158="zákl. přenesená",J158,0)</f>
        <v>0</v>
      </c>
      <c r="BH158" s="133">
        <f>IF(N158="sníž. přenesená",J158,0)</f>
        <v>0</v>
      </c>
      <c r="BI158" s="133">
        <f>IF(N158="nulová",J158,0)</f>
        <v>0</v>
      </c>
      <c r="BJ158" s="12" t="s">
        <v>86</v>
      </c>
      <c r="BK158" s="133">
        <f>ROUND(I158*H158,2)</f>
        <v>0</v>
      </c>
      <c r="BL158" s="12" t="s">
        <v>125</v>
      </c>
      <c r="BM158" s="132" t="s">
        <v>228</v>
      </c>
    </row>
    <row r="159" spans="2:65" s="1" customFormat="1" ht="124.8">
      <c r="B159" s="27"/>
      <c r="D159" s="134" t="s">
        <v>126</v>
      </c>
      <c r="F159" s="135" t="s">
        <v>306</v>
      </c>
      <c r="I159" s="136"/>
      <c r="L159" s="27"/>
      <c r="M159" s="137"/>
      <c r="T159" s="51"/>
      <c r="AT159" s="12" t="s">
        <v>126</v>
      </c>
      <c r="AU159" s="12" t="s">
        <v>86</v>
      </c>
    </row>
    <row r="160" spans="2:65" s="1" customFormat="1" ht="24.15" customHeight="1">
      <c r="B160" s="27"/>
      <c r="C160" s="121" t="s">
        <v>230</v>
      </c>
      <c r="D160" s="121" t="s">
        <v>120</v>
      </c>
      <c r="E160" s="122" t="s">
        <v>308</v>
      </c>
      <c r="F160" s="123" t="s">
        <v>309</v>
      </c>
      <c r="G160" s="124" t="s">
        <v>223</v>
      </c>
      <c r="H160" s="125">
        <v>1085</v>
      </c>
      <c r="I160" s="126"/>
      <c r="J160" s="127">
        <f>ROUND(I160*H160,2)</f>
        <v>0</v>
      </c>
      <c r="K160" s="123" t="s">
        <v>124</v>
      </c>
      <c r="L160" s="27"/>
      <c r="M160" s="128" t="s">
        <v>1</v>
      </c>
      <c r="N160" s="129" t="s">
        <v>44</v>
      </c>
      <c r="P160" s="130">
        <f>O160*H160</f>
        <v>0</v>
      </c>
      <c r="Q160" s="130">
        <v>0</v>
      </c>
      <c r="R160" s="130">
        <f>Q160*H160</f>
        <v>0</v>
      </c>
      <c r="S160" s="130">
        <v>0</v>
      </c>
      <c r="T160" s="131">
        <f>S160*H160</f>
        <v>0</v>
      </c>
      <c r="AR160" s="132" t="s">
        <v>125</v>
      </c>
      <c r="AT160" s="132" t="s">
        <v>120</v>
      </c>
      <c r="AU160" s="132" t="s">
        <v>86</v>
      </c>
      <c r="AY160" s="12" t="s">
        <v>119</v>
      </c>
      <c r="BE160" s="133">
        <f>IF(N160="základní",J160,0)</f>
        <v>0</v>
      </c>
      <c r="BF160" s="133">
        <f>IF(N160="snížená",J160,0)</f>
        <v>0</v>
      </c>
      <c r="BG160" s="133">
        <f>IF(N160="zákl. přenesená",J160,0)</f>
        <v>0</v>
      </c>
      <c r="BH160" s="133">
        <f>IF(N160="sníž. přenesená",J160,0)</f>
        <v>0</v>
      </c>
      <c r="BI160" s="133">
        <f>IF(N160="nulová",J160,0)</f>
        <v>0</v>
      </c>
      <c r="BJ160" s="12" t="s">
        <v>86</v>
      </c>
      <c r="BK160" s="133">
        <f>ROUND(I160*H160,2)</f>
        <v>0</v>
      </c>
      <c r="BL160" s="12" t="s">
        <v>125</v>
      </c>
      <c r="BM160" s="132" t="s">
        <v>233</v>
      </c>
    </row>
    <row r="161" spans="2:65" s="1" customFormat="1" ht="124.8">
      <c r="B161" s="27"/>
      <c r="D161" s="134" t="s">
        <v>126</v>
      </c>
      <c r="F161" s="135" t="s">
        <v>311</v>
      </c>
      <c r="I161" s="136"/>
      <c r="L161" s="27"/>
      <c r="M161" s="137"/>
      <c r="T161" s="51"/>
      <c r="AT161" s="12" t="s">
        <v>126</v>
      </c>
      <c r="AU161" s="12" t="s">
        <v>86</v>
      </c>
    </row>
    <row r="162" spans="2:65" s="10" customFormat="1" ht="25.95" customHeight="1">
      <c r="B162" s="111"/>
      <c r="D162" s="112" t="s">
        <v>78</v>
      </c>
      <c r="E162" s="113" t="s">
        <v>185</v>
      </c>
      <c r="F162" s="113" t="s">
        <v>351</v>
      </c>
      <c r="I162" s="114"/>
      <c r="J162" s="115">
        <f>BK162</f>
        <v>0</v>
      </c>
      <c r="L162" s="111"/>
      <c r="M162" s="116"/>
      <c r="P162" s="117">
        <f>SUM(P163:P166)</f>
        <v>0</v>
      </c>
      <c r="R162" s="117">
        <f>SUM(R163:R166)</f>
        <v>0</v>
      </c>
      <c r="T162" s="118">
        <f>SUM(T163:T166)</f>
        <v>0</v>
      </c>
      <c r="AR162" s="112" t="s">
        <v>86</v>
      </c>
      <c r="AT162" s="119" t="s">
        <v>78</v>
      </c>
      <c r="AU162" s="119" t="s">
        <v>79</v>
      </c>
      <c r="AY162" s="112" t="s">
        <v>119</v>
      </c>
      <c r="BK162" s="120">
        <f>SUM(BK163:BK166)</f>
        <v>0</v>
      </c>
    </row>
    <row r="163" spans="2:65" s="1" customFormat="1" ht="24.15" customHeight="1">
      <c r="B163" s="27"/>
      <c r="C163" s="121" t="s">
        <v>190</v>
      </c>
      <c r="D163" s="121" t="s">
        <v>120</v>
      </c>
      <c r="E163" s="122" t="s">
        <v>366</v>
      </c>
      <c r="F163" s="123" t="s">
        <v>367</v>
      </c>
      <c r="G163" s="124" t="s">
        <v>195</v>
      </c>
      <c r="H163" s="125">
        <v>589</v>
      </c>
      <c r="I163" s="126"/>
      <c r="J163" s="127">
        <f>ROUND(I163*H163,2)</f>
        <v>0</v>
      </c>
      <c r="K163" s="123" t="s">
        <v>124</v>
      </c>
      <c r="L163" s="27"/>
      <c r="M163" s="128" t="s">
        <v>1</v>
      </c>
      <c r="N163" s="129" t="s">
        <v>44</v>
      </c>
      <c r="P163" s="130">
        <f>O163*H163</f>
        <v>0</v>
      </c>
      <c r="Q163" s="130">
        <v>0</v>
      </c>
      <c r="R163" s="130">
        <f>Q163*H163</f>
        <v>0</v>
      </c>
      <c r="S163" s="130">
        <v>0</v>
      </c>
      <c r="T163" s="131">
        <f>S163*H163</f>
        <v>0</v>
      </c>
      <c r="AR163" s="132" t="s">
        <v>125</v>
      </c>
      <c r="AT163" s="132" t="s">
        <v>120</v>
      </c>
      <c r="AU163" s="132" t="s">
        <v>86</v>
      </c>
      <c r="AY163" s="12" t="s">
        <v>119</v>
      </c>
      <c r="BE163" s="133">
        <f>IF(N163="základní",J163,0)</f>
        <v>0</v>
      </c>
      <c r="BF163" s="133">
        <f>IF(N163="snížená",J163,0)</f>
        <v>0</v>
      </c>
      <c r="BG163" s="133">
        <f>IF(N163="zákl. přenesená",J163,0)</f>
        <v>0</v>
      </c>
      <c r="BH163" s="133">
        <f>IF(N163="sníž. přenesená",J163,0)</f>
        <v>0</v>
      </c>
      <c r="BI163" s="133">
        <f>IF(N163="nulová",J163,0)</f>
        <v>0</v>
      </c>
      <c r="BJ163" s="12" t="s">
        <v>86</v>
      </c>
      <c r="BK163" s="133">
        <f>ROUND(I163*H163,2)</f>
        <v>0</v>
      </c>
      <c r="BL163" s="12" t="s">
        <v>125</v>
      </c>
      <c r="BM163" s="132" t="s">
        <v>237</v>
      </c>
    </row>
    <row r="164" spans="2:65" s="1" customFormat="1" ht="57.6">
      <c r="B164" s="27"/>
      <c r="D164" s="134" t="s">
        <v>126</v>
      </c>
      <c r="F164" s="135" t="s">
        <v>398</v>
      </c>
      <c r="I164" s="136"/>
      <c r="L164" s="27"/>
      <c r="M164" s="137"/>
      <c r="T164" s="51"/>
      <c r="AT164" s="12" t="s">
        <v>126</v>
      </c>
      <c r="AU164" s="12" t="s">
        <v>86</v>
      </c>
    </row>
    <row r="165" spans="2:65" s="1" customFormat="1" ht="24.15" customHeight="1">
      <c r="B165" s="27"/>
      <c r="C165" s="121" t="s">
        <v>7</v>
      </c>
      <c r="D165" s="121" t="s">
        <v>120</v>
      </c>
      <c r="E165" s="122" t="s">
        <v>378</v>
      </c>
      <c r="F165" s="123" t="s">
        <v>379</v>
      </c>
      <c r="G165" s="124" t="s">
        <v>195</v>
      </c>
      <c r="H165" s="125">
        <v>7</v>
      </c>
      <c r="I165" s="126"/>
      <c r="J165" s="127">
        <f>ROUND(I165*H165,2)</f>
        <v>0</v>
      </c>
      <c r="K165" s="123" t="s">
        <v>124</v>
      </c>
      <c r="L165" s="27"/>
      <c r="M165" s="128" t="s">
        <v>1</v>
      </c>
      <c r="N165" s="129" t="s">
        <v>44</v>
      </c>
      <c r="P165" s="130">
        <f>O165*H165</f>
        <v>0</v>
      </c>
      <c r="Q165" s="130">
        <v>0</v>
      </c>
      <c r="R165" s="130">
        <f>Q165*H165</f>
        <v>0</v>
      </c>
      <c r="S165" s="130">
        <v>0</v>
      </c>
      <c r="T165" s="131">
        <f>S165*H165</f>
        <v>0</v>
      </c>
      <c r="AR165" s="132" t="s">
        <v>125</v>
      </c>
      <c r="AT165" s="132" t="s">
        <v>120</v>
      </c>
      <c r="AU165" s="132" t="s">
        <v>86</v>
      </c>
      <c r="AY165" s="12" t="s">
        <v>119</v>
      </c>
      <c r="BE165" s="133">
        <f>IF(N165="základní",J165,0)</f>
        <v>0</v>
      </c>
      <c r="BF165" s="133">
        <f>IF(N165="snížená",J165,0)</f>
        <v>0</v>
      </c>
      <c r="BG165" s="133">
        <f>IF(N165="zákl. přenesená",J165,0)</f>
        <v>0</v>
      </c>
      <c r="BH165" s="133">
        <f>IF(N165="sníž. přenesená",J165,0)</f>
        <v>0</v>
      </c>
      <c r="BI165" s="133">
        <f>IF(N165="nulová",J165,0)</f>
        <v>0</v>
      </c>
      <c r="BJ165" s="12" t="s">
        <v>86</v>
      </c>
      <c r="BK165" s="133">
        <f>ROUND(I165*H165,2)</f>
        <v>0</v>
      </c>
      <c r="BL165" s="12" t="s">
        <v>125</v>
      </c>
      <c r="BM165" s="132" t="s">
        <v>242</v>
      </c>
    </row>
    <row r="166" spans="2:65" s="1" customFormat="1" ht="48">
      <c r="B166" s="27"/>
      <c r="D166" s="134" t="s">
        <v>126</v>
      </c>
      <c r="F166" s="135" t="s">
        <v>399</v>
      </c>
      <c r="I166" s="136"/>
      <c r="L166" s="27"/>
      <c r="M166" s="138"/>
      <c r="N166" s="139"/>
      <c r="O166" s="139"/>
      <c r="P166" s="139"/>
      <c r="Q166" s="139"/>
      <c r="R166" s="139"/>
      <c r="S166" s="139"/>
      <c r="T166" s="140"/>
      <c r="AT166" s="12" t="s">
        <v>126</v>
      </c>
      <c r="AU166" s="12" t="s">
        <v>86</v>
      </c>
    </row>
    <row r="167" spans="2:65" s="1" customFormat="1" ht="6.9" customHeight="1">
      <c r="B167" s="39"/>
      <c r="C167" s="40"/>
      <c r="D167" s="40"/>
      <c r="E167" s="40"/>
      <c r="F167" s="40"/>
      <c r="G167" s="40"/>
      <c r="H167" s="40"/>
      <c r="I167" s="40"/>
      <c r="J167" s="40"/>
      <c r="K167" s="40"/>
      <c r="L167" s="27"/>
    </row>
  </sheetData>
  <sheetProtection algorithmName="SHA-512" hashValue="bjJjRm6TvlZY7oPmlPNnTp4mQ4eyWBmknJJb+NvorHqRXTRRxYD1r/EiwXr5DPOme44JNaPDRoHYxKomeo8FKg==" saltValue="4r9Ven5KGk3ObBpg+Zaf5xZBF+XsYxIoYjro74kqKmPBHkTWpto+qMmrgNYspVw/iwUzoq2QfEQcTR9Y3qtU3Q==" spinCount="100000" sheet="1" objects="1" scenarios="1" formatColumns="0" formatRows="0" autoFilter="0"/>
  <autoFilter ref="C119:K166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3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2" t="s">
        <v>96</v>
      </c>
    </row>
    <row r="3" spans="2:46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88</v>
      </c>
    </row>
    <row r="4" spans="2:46" ht="24.9" customHeight="1">
      <c r="B4" s="15"/>
      <c r="D4" s="16" t="s">
        <v>97</v>
      </c>
      <c r="L4" s="15"/>
      <c r="M4" s="83" t="s">
        <v>10</v>
      </c>
      <c r="AT4" s="12" t="s">
        <v>4</v>
      </c>
    </row>
    <row r="5" spans="2:46" ht="6.9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179" t="str">
        <f>'Rekapitulace stavby'!K6</f>
        <v>Krajinný park Havraňák, část MČ P19</v>
      </c>
      <c r="F7" s="180"/>
      <c r="G7" s="180"/>
      <c r="H7" s="180"/>
      <c r="L7" s="15"/>
    </row>
    <row r="8" spans="2:46" s="1" customFormat="1" ht="12" customHeight="1">
      <c r="B8" s="27"/>
      <c r="D8" s="22" t="s">
        <v>98</v>
      </c>
      <c r="L8" s="27"/>
    </row>
    <row r="9" spans="2:46" s="1" customFormat="1" ht="16.5" customHeight="1">
      <c r="B9" s="27"/>
      <c r="E9" s="141" t="s">
        <v>400</v>
      </c>
      <c r="F9" s="181"/>
      <c r="G9" s="181"/>
      <c r="H9" s="181"/>
      <c r="L9" s="27"/>
    </row>
    <row r="10" spans="2:46" s="1" customFormat="1" ht="10.199999999999999">
      <c r="B10" s="27"/>
      <c r="L10" s="27"/>
    </row>
    <row r="11" spans="2:46" s="1" customFormat="1" ht="12" customHeight="1">
      <c r="B11" s="27"/>
      <c r="D11" s="22" t="s">
        <v>18</v>
      </c>
      <c r="F11" s="20" t="s">
        <v>1</v>
      </c>
      <c r="I11" s="22" t="s">
        <v>19</v>
      </c>
      <c r="J11" s="20" t="s">
        <v>1</v>
      </c>
      <c r="L11" s="27"/>
    </row>
    <row r="12" spans="2:46" s="1" customFormat="1" ht="12" customHeight="1">
      <c r="B12" s="27"/>
      <c r="D12" s="22" t="s">
        <v>20</v>
      </c>
      <c r="F12" s="20" t="s">
        <v>100</v>
      </c>
      <c r="I12" s="22" t="s">
        <v>22</v>
      </c>
      <c r="J12" s="47" t="str">
        <f>'Rekapitulace stavby'!AN8</f>
        <v>2. 9. 2024</v>
      </c>
      <c r="L12" s="27"/>
    </row>
    <row r="13" spans="2:46" s="1" customFormat="1" ht="10.8" customHeight="1">
      <c r="B13" s="27"/>
      <c r="L13" s="27"/>
    </row>
    <row r="14" spans="2:46" s="1" customFormat="1" ht="12" customHeight="1">
      <c r="B14" s="27"/>
      <c r="D14" s="22" t="s">
        <v>24</v>
      </c>
      <c r="I14" s="22" t="s">
        <v>25</v>
      </c>
      <c r="J14" s="20" t="str">
        <f>IF('Rekapitulace stavby'!AN10="","",'Rekapitulace stavby'!AN10)</f>
        <v>00231304</v>
      </c>
      <c r="L14" s="27"/>
    </row>
    <row r="15" spans="2:46" s="1" customFormat="1" ht="18" customHeight="1">
      <c r="B15" s="27"/>
      <c r="E15" s="20" t="str">
        <f>IF('Rekapitulace stavby'!E11="","",'Rekapitulace stavby'!E11)</f>
        <v>Městská část Praha 19 - Kbely</v>
      </c>
      <c r="I15" s="22" t="s">
        <v>28</v>
      </c>
      <c r="J15" s="20" t="str">
        <f>IF('Rekapitulace stavby'!AN11="","",'Rekapitulace stavby'!AN11)</f>
        <v/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2" t="s">
        <v>29</v>
      </c>
      <c r="I17" s="22" t="s">
        <v>25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182" t="str">
        <f>'Rekapitulace stavby'!E14</f>
        <v>Vyplň údaj</v>
      </c>
      <c r="F18" s="163"/>
      <c r="G18" s="163"/>
      <c r="H18" s="163"/>
      <c r="I18" s="22" t="s">
        <v>28</v>
      </c>
      <c r="J18" s="23" t="str">
        <f>'Rekapitulace stavby'!AN14</f>
        <v>Vyplň údaj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2" t="s">
        <v>31</v>
      </c>
      <c r="I20" s="22" t="s">
        <v>25</v>
      </c>
      <c r="J20" s="20" t="str">
        <f>IF('Rekapitulace stavby'!AN16="","",'Rekapitulace stavby'!AN16)</f>
        <v>10909231</v>
      </c>
      <c r="L20" s="27"/>
    </row>
    <row r="21" spans="2:12" s="1" customFormat="1" ht="18" customHeight="1">
      <c r="B21" s="27"/>
      <c r="E21" s="20" t="str">
        <f>IF('Rekapitulace stavby'!E17="","",'Rekapitulace stavby'!E17)</f>
        <v>Ing. Dárius Bolješik</v>
      </c>
      <c r="I21" s="22" t="s">
        <v>28</v>
      </c>
      <c r="J21" s="20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2" t="s">
        <v>35</v>
      </c>
      <c r="I23" s="22" t="s">
        <v>25</v>
      </c>
      <c r="J23" s="20" t="str">
        <f>IF('Rekapitulace stavby'!AN19="","",'Rekapitulace stavby'!AN19)</f>
        <v>08283729</v>
      </c>
      <c r="L23" s="27"/>
    </row>
    <row r="24" spans="2:12" s="1" customFormat="1" ht="18" customHeight="1">
      <c r="B24" s="27"/>
      <c r="E24" s="20" t="str">
        <f>IF('Rekapitulace stavby'!E20="","",'Rekapitulace stavby'!E20)</f>
        <v>3P projekt, s.r.o.</v>
      </c>
      <c r="I24" s="22" t="s">
        <v>28</v>
      </c>
      <c r="J24" s="20" t="str">
        <f>IF('Rekapitulace stavby'!AN20="","",'Rekapitulace stavby'!AN20)</f>
        <v/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2" t="s">
        <v>38</v>
      </c>
      <c r="L26" s="27"/>
    </row>
    <row r="27" spans="2:12" s="7" customFormat="1" ht="16.5" customHeight="1">
      <c r="B27" s="84"/>
      <c r="E27" s="168" t="s">
        <v>1</v>
      </c>
      <c r="F27" s="168"/>
      <c r="G27" s="168"/>
      <c r="H27" s="168"/>
      <c r="L27" s="84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5" t="s">
        <v>39</v>
      </c>
      <c r="J30" s="61">
        <f>ROUND(J123, 2)</f>
        <v>0</v>
      </c>
      <c r="L30" s="27"/>
    </row>
    <row r="31" spans="2:12" s="1" customFormat="1" ht="6.9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41</v>
      </c>
      <c r="I32" s="30" t="s">
        <v>40</v>
      </c>
      <c r="J32" s="30" t="s">
        <v>42</v>
      </c>
      <c r="L32" s="27"/>
    </row>
    <row r="33" spans="2:12" s="1" customFormat="1" ht="14.4" customHeight="1">
      <c r="B33" s="27"/>
      <c r="D33" s="50" t="s">
        <v>43</v>
      </c>
      <c r="E33" s="22" t="s">
        <v>44</v>
      </c>
      <c r="F33" s="86">
        <f>ROUND((SUM(BE123:BE238)),  2)</f>
        <v>0</v>
      </c>
      <c r="I33" s="87">
        <v>0.21</v>
      </c>
      <c r="J33" s="86">
        <f>ROUND(((SUM(BE123:BE238))*I33),  2)</f>
        <v>0</v>
      </c>
      <c r="L33" s="27"/>
    </row>
    <row r="34" spans="2:12" s="1" customFormat="1" ht="14.4" customHeight="1">
      <c r="B34" s="27"/>
      <c r="E34" s="22" t="s">
        <v>45</v>
      </c>
      <c r="F34" s="86">
        <f>ROUND((SUM(BF123:BF238)),  2)</f>
        <v>0</v>
      </c>
      <c r="I34" s="87">
        <v>0.12</v>
      </c>
      <c r="J34" s="86">
        <f>ROUND(((SUM(BF123:BF238))*I34),  2)</f>
        <v>0</v>
      </c>
      <c r="L34" s="27"/>
    </row>
    <row r="35" spans="2:12" s="1" customFormat="1" ht="14.4" hidden="1" customHeight="1">
      <c r="B35" s="27"/>
      <c r="E35" s="22" t="s">
        <v>46</v>
      </c>
      <c r="F35" s="86">
        <f>ROUND((SUM(BG123:BG238)),  2)</f>
        <v>0</v>
      </c>
      <c r="I35" s="87">
        <v>0.21</v>
      </c>
      <c r="J35" s="86">
        <f>0</f>
        <v>0</v>
      </c>
      <c r="L35" s="27"/>
    </row>
    <row r="36" spans="2:12" s="1" customFormat="1" ht="14.4" hidden="1" customHeight="1">
      <c r="B36" s="27"/>
      <c r="E36" s="22" t="s">
        <v>47</v>
      </c>
      <c r="F36" s="86">
        <f>ROUND((SUM(BH123:BH238)),  2)</f>
        <v>0</v>
      </c>
      <c r="I36" s="87">
        <v>0.12</v>
      </c>
      <c r="J36" s="86">
        <f>0</f>
        <v>0</v>
      </c>
      <c r="L36" s="27"/>
    </row>
    <row r="37" spans="2:12" s="1" customFormat="1" ht="14.4" hidden="1" customHeight="1">
      <c r="B37" s="27"/>
      <c r="E37" s="22" t="s">
        <v>48</v>
      </c>
      <c r="F37" s="86">
        <f>ROUND((SUM(BI123:BI238)),  2)</f>
        <v>0</v>
      </c>
      <c r="I37" s="87">
        <v>0</v>
      </c>
      <c r="J37" s="86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8"/>
      <c r="D39" s="89" t="s">
        <v>49</v>
      </c>
      <c r="E39" s="52"/>
      <c r="F39" s="52"/>
      <c r="G39" s="90" t="s">
        <v>50</v>
      </c>
      <c r="H39" s="91" t="s">
        <v>51</v>
      </c>
      <c r="I39" s="52"/>
      <c r="J39" s="92">
        <f>SUM(J30:J37)</f>
        <v>0</v>
      </c>
      <c r="K39" s="93"/>
      <c r="L39" s="27"/>
    </row>
    <row r="40" spans="2:12" s="1" customFormat="1" ht="14.4" customHeight="1">
      <c r="B40" s="27"/>
      <c r="L40" s="27"/>
    </row>
    <row r="41" spans="2:12" ht="14.4" customHeight="1">
      <c r="B41" s="15"/>
      <c r="L41" s="15"/>
    </row>
    <row r="42" spans="2:12" ht="14.4" customHeight="1">
      <c r="B42" s="15"/>
      <c r="L42" s="15"/>
    </row>
    <row r="43" spans="2:12" ht="14.4" customHeight="1">
      <c r="B43" s="15"/>
      <c r="L43" s="15"/>
    </row>
    <row r="44" spans="2:12" ht="14.4" customHeight="1">
      <c r="B44" s="15"/>
      <c r="L44" s="15"/>
    </row>
    <row r="45" spans="2:12" ht="14.4" customHeight="1">
      <c r="B45" s="15"/>
      <c r="L45" s="15"/>
    </row>
    <row r="46" spans="2:12" ht="14.4" customHeight="1">
      <c r="B46" s="15"/>
      <c r="L46" s="15"/>
    </row>
    <row r="47" spans="2:12" ht="14.4" customHeight="1">
      <c r="B47" s="15"/>
      <c r="L47" s="15"/>
    </row>
    <row r="48" spans="2:12" ht="14.4" customHeight="1">
      <c r="B48" s="15"/>
      <c r="L48" s="15"/>
    </row>
    <row r="49" spans="2:12" ht="14.4" customHeight="1">
      <c r="B49" s="15"/>
      <c r="L49" s="15"/>
    </row>
    <row r="50" spans="2:12" s="1" customFormat="1" ht="14.4" customHeight="1">
      <c r="B50" s="27"/>
      <c r="D50" s="36" t="s">
        <v>52</v>
      </c>
      <c r="E50" s="37"/>
      <c r="F50" s="37"/>
      <c r="G50" s="36" t="s">
        <v>53</v>
      </c>
      <c r="H50" s="37"/>
      <c r="I50" s="37"/>
      <c r="J50" s="37"/>
      <c r="K50" s="37"/>
      <c r="L50" s="27"/>
    </row>
    <row r="51" spans="2:12" ht="10.199999999999999">
      <c r="B51" s="15"/>
      <c r="L51" s="15"/>
    </row>
    <row r="52" spans="2:12" ht="10.199999999999999">
      <c r="B52" s="15"/>
      <c r="L52" s="15"/>
    </row>
    <row r="53" spans="2:12" ht="10.199999999999999">
      <c r="B53" s="15"/>
      <c r="L53" s="15"/>
    </row>
    <row r="54" spans="2:12" ht="10.199999999999999">
      <c r="B54" s="15"/>
      <c r="L54" s="15"/>
    </row>
    <row r="55" spans="2:12" ht="10.199999999999999">
      <c r="B55" s="15"/>
      <c r="L55" s="15"/>
    </row>
    <row r="56" spans="2:12" ht="10.199999999999999">
      <c r="B56" s="15"/>
      <c r="L56" s="15"/>
    </row>
    <row r="57" spans="2:12" ht="10.199999999999999">
      <c r="B57" s="15"/>
      <c r="L57" s="15"/>
    </row>
    <row r="58" spans="2:12" ht="10.199999999999999">
      <c r="B58" s="15"/>
      <c r="L58" s="15"/>
    </row>
    <row r="59" spans="2:12" ht="10.199999999999999">
      <c r="B59" s="15"/>
      <c r="L59" s="15"/>
    </row>
    <row r="60" spans="2:12" ht="10.199999999999999">
      <c r="B60" s="15"/>
      <c r="L60" s="15"/>
    </row>
    <row r="61" spans="2:12" s="1" customFormat="1" ht="13.2">
      <c r="B61" s="27"/>
      <c r="D61" s="38" t="s">
        <v>54</v>
      </c>
      <c r="E61" s="29"/>
      <c r="F61" s="94" t="s">
        <v>55</v>
      </c>
      <c r="G61" s="38" t="s">
        <v>54</v>
      </c>
      <c r="H61" s="29"/>
      <c r="I61" s="29"/>
      <c r="J61" s="95" t="s">
        <v>55</v>
      </c>
      <c r="K61" s="29"/>
      <c r="L61" s="27"/>
    </row>
    <row r="62" spans="2:12" ht="10.199999999999999">
      <c r="B62" s="15"/>
      <c r="L62" s="15"/>
    </row>
    <row r="63" spans="2:12" ht="10.199999999999999">
      <c r="B63" s="15"/>
      <c r="L63" s="15"/>
    </row>
    <row r="64" spans="2:12" ht="10.199999999999999">
      <c r="B64" s="15"/>
      <c r="L64" s="15"/>
    </row>
    <row r="65" spans="2:12" s="1" customFormat="1" ht="13.2">
      <c r="B65" s="27"/>
      <c r="D65" s="36" t="s">
        <v>56</v>
      </c>
      <c r="E65" s="37"/>
      <c r="F65" s="37"/>
      <c r="G65" s="36" t="s">
        <v>57</v>
      </c>
      <c r="H65" s="37"/>
      <c r="I65" s="37"/>
      <c r="J65" s="37"/>
      <c r="K65" s="37"/>
      <c r="L65" s="27"/>
    </row>
    <row r="66" spans="2:12" ht="10.199999999999999">
      <c r="B66" s="15"/>
      <c r="L66" s="15"/>
    </row>
    <row r="67" spans="2:12" ht="10.199999999999999">
      <c r="B67" s="15"/>
      <c r="L67" s="15"/>
    </row>
    <row r="68" spans="2:12" ht="10.199999999999999">
      <c r="B68" s="15"/>
      <c r="L68" s="15"/>
    </row>
    <row r="69" spans="2:12" ht="10.199999999999999">
      <c r="B69" s="15"/>
      <c r="L69" s="15"/>
    </row>
    <row r="70" spans="2:12" ht="10.199999999999999">
      <c r="B70" s="15"/>
      <c r="L70" s="15"/>
    </row>
    <row r="71" spans="2:12" ht="10.199999999999999">
      <c r="B71" s="15"/>
      <c r="L71" s="15"/>
    </row>
    <row r="72" spans="2:12" ht="10.199999999999999">
      <c r="B72" s="15"/>
      <c r="L72" s="15"/>
    </row>
    <row r="73" spans="2:12" ht="10.199999999999999">
      <c r="B73" s="15"/>
      <c r="L73" s="15"/>
    </row>
    <row r="74" spans="2:12" ht="10.199999999999999">
      <c r="B74" s="15"/>
      <c r="L74" s="15"/>
    </row>
    <row r="75" spans="2:12" ht="10.199999999999999">
      <c r="B75" s="15"/>
      <c r="L75" s="15"/>
    </row>
    <row r="76" spans="2:12" s="1" customFormat="1" ht="13.2">
      <c r="B76" s="27"/>
      <c r="D76" s="38" t="s">
        <v>54</v>
      </c>
      <c r="E76" s="29"/>
      <c r="F76" s="94" t="s">
        <v>55</v>
      </c>
      <c r="G76" s="38" t="s">
        <v>54</v>
      </c>
      <c r="H76" s="29"/>
      <c r="I76" s="29"/>
      <c r="J76" s="95" t="s">
        <v>55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" customHeight="1">
      <c r="B82" s="27"/>
      <c r="C82" s="16" t="s">
        <v>101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2" t="s">
        <v>16</v>
      </c>
      <c r="L84" s="27"/>
    </row>
    <row r="85" spans="2:47" s="1" customFormat="1" ht="16.5" customHeight="1">
      <c r="B85" s="27"/>
      <c r="E85" s="179" t="str">
        <f>E7</f>
        <v>Krajinný park Havraňák, část MČ P19</v>
      </c>
      <c r="F85" s="180"/>
      <c r="G85" s="180"/>
      <c r="H85" s="180"/>
      <c r="L85" s="27"/>
    </row>
    <row r="86" spans="2:47" s="1" customFormat="1" ht="12" customHeight="1">
      <c r="B86" s="27"/>
      <c r="C86" s="22" t="s">
        <v>98</v>
      </c>
      <c r="L86" s="27"/>
    </row>
    <row r="87" spans="2:47" s="1" customFormat="1" ht="16.5" customHeight="1">
      <c r="B87" s="27"/>
      <c r="E87" s="141" t="str">
        <f>E9</f>
        <v>SO 021 - Parkoviště</v>
      </c>
      <c r="F87" s="181"/>
      <c r="G87" s="181"/>
      <c r="H87" s="181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2" t="s">
        <v>20</v>
      </c>
      <c r="F89" s="20" t="str">
        <f>F12</f>
        <v xml:space="preserve"> </v>
      </c>
      <c r="I89" s="22" t="s">
        <v>22</v>
      </c>
      <c r="J89" s="47" t="str">
        <f>IF(J12="","",J12)</f>
        <v>2. 9. 2024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2" t="s">
        <v>24</v>
      </c>
      <c r="F91" s="20" t="str">
        <f>E15</f>
        <v>Městská část Praha 19 - Kbely</v>
      </c>
      <c r="I91" s="22" t="s">
        <v>31</v>
      </c>
      <c r="J91" s="25" t="str">
        <f>E21</f>
        <v>Ing. Dárius Bolješik</v>
      </c>
      <c r="L91" s="27"/>
    </row>
    <row r="92" spans="2:47" s="1" customFormat="1" ht="15.15" customHeight="1">
      <c r="B92" s="27"/>
      <c r="C92" s="22" t="s">
        <v>29</v>
      </c>
      <c r="F92" s="20" t="str">
        <f>IF(E18="","",E18)</f>
        <v>Vyplň údaj</v>
      </c>
      <c r="I92" s="22" t="s">
        <v>35</v>
      </c>
      <c r="J92" s="25" t="str">
        <f>E24</f>
        <v>3P projekt, s.r.o.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6" t="s">
        <v>102</v>
      </c>
      <c r="D94" s="88"/>
      <c r="E94" s="88"/>
      <c r="F94" s="88"/>
      <c r="G94" s="88"/>
      <c r="H94" s="88"/>
      <c r="I94" s="88"/>
      <c r="J94" s="97" t="s">
        <v>103</v>
      </c>
      <c r="K94" s="88"/>
      <c r="L94" s="27"/>
    </row>
    <row r="95" spans="2:47" s="1" customFormat="1" ht="10.35" customHeight="1">
      <c r="B95" s="27"/>
      <c r="L95" s="27"/>
    </row>
    <row r="96" spans="2:47" s="1" customFormat="1" ht="22.8" customHeight="1">
      <c r="B96" s="27"/>
      <c r="C96" s="98" t="s">
        <v>104</v>
      </c>
      <c r="J96" s="61">
        <f>J123</f>
        <v>0</v>
      </c>
      <c r="L96" s="27"/>
      <c r="AU96" s="12" t="s">
        <v>105</v>
      </c>
    </row>
    <row r="97" spans="2:12" s="8" customFormat="1" ht="24.9" customHeight="1">
      <c r="B97" s="99"/>
      <c r="D97" s="100" t="s">
        <v>401</v>
      </c>
      <c r="E97" s="101"/>
      <c r="F97" s="101"/>
      <c r="G97" s="101"/>
      <c r="H97" s="101"/>
      <c r="I97" s="101"/>
      <c r="J97" s="102">
        <f>J124</f>
        <v>0</v>
      </c>
      <c r="L97" s="99"/>
    </row>
    <row r="98" spans="2:12" s="8" customFormat="1" ht="24.9" customHeight="1">
      <c r="B98" s="99"/>
      <c r="D98" s="100" t="s">
        <v>147</v>
      </c>
      <c r="E98" s="101"/>
      <c r="F98" s="101"/>
      <c r="G98" s="101"/>
      <c r="H98" s="101"/>
      <c r="I98" s="101"/>
      <c r="J98" s="102">
        <f>J129</f>
        <v>0</v>
      </c>
      <c r="L98" s="99"/>
    </row>
    <row r="99" spans="2:12" s="8" customFormat="1" ht="24.9" customHeight="1">
      <c r="B99" s="99"/>
      <c r="D99" s="100" t="s">
        <v>148</v>
      </c>
      <c r="E99" s="101"/>
      <c r="F99" s="101"/>
      <c r="G99" s="101"/>
      <c r="H99" s="101"/>
      <c r="I99" s="101"/>
      <c r="J99" s="102">
        <f>J162</f>
        <v>0</v>
      </c>
      <c r="L99" s="99"/>
    </row>
    <row r="100" spans="2:12" s="8" customFormat="1" ht="24.9" customHeight="1">
      <c r="B100" s="99"/>
      <c r="D100" s="100" t="s">
        <v>149</v>
      </c>
      <c r="E100" s="101"/>
      <c r="F100" s="101"/>
      <c r="G100" s="101"/>
      <c r="H100" s="101"/>
      <c r="I100" s="101"/>
      <c r="J100" s="102">
        <f>J169</f>
        <v>0</v>
      </c>
      <c r="L100" s="99"/>
    </row>
    <row r="101" spans="2:12" s="8" customFormat="1" ht="24.9" customHeight="1">
      <c r="B101" s="99"/>
      <c r="D101" s="100" t="s">
        <v>150</v>
      </c>
      <c r="E101" s="101"/>
      <c r="F101" s="101"/>
      <c r="G101" s="101"/>
      <c r="H101" s="101"/>
      <c r="I101" s="101"/>
      <c r="J101" s="102">
        <f>J172</f>
        <v>0</v>
      </c>
      <c r="L101" s="99"/>
    </row>
    <row r="102" spans="2:12" s="8" customFormat="1" ht="24.9" customHeight="1">
      <c r="B102" s="99"/>
      <c r="D102" s="100" t="s">
        <v>152</v>
      </c>
      <c r="E102" s="101"/>
      <c r="F102" s="101"/>
      <c r="G102" s="101"/>
      <c r="H102" s="101"/>
      <c r="I102" s="101"/>
      <c r="J102" s="102">
        <f>J205</f>
        <v>0</v>
      </c>
      <c r="L102" s="99"/>
    </row>
    <row r="103" spans="2:12" s="8" customFormat="1" ht="24.9" customHeight="1">
      <c r="B103" s="99"/>
      <c r="D103" s="100" t="s">
        <v>153</v>
      </c>
      <c r="E103" s="101"/>
      <c r="F103" s="101"/>
      <c r="G103" s="101"/>
      <c r="H103" s="101"/>
      <c r="I103" s="101"/>
      <c r="J103" s="102">
        <f>J216</f>
        <v>0</v>
      </c>
      <c r="L103" s="99"/>
    </row>
    <row r="104" spans="2:12" s="1" customFormat="1" ht="21.75" customHeight="1">
      <c r="B104" s="27"/>
      <c r="L104" s="27"/>
    </row>
    <row r="105" spans="2:12" s="1" customFormat="1" ht="6.9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7"/>
    </row>
    <row r="109" spans="2:12" s="1" customFormat="1" ht="6.9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7"/>
    </row>
    <row r="110" spans="2:12" s="1" customFormat="1" ht="24.9" customHeight="1">
      <c r="B110" s="27"/>
      <c r="C110" s="16" t="s">
        <v>106</v>
      </c>
      <c r="L110" s="27"/>
    </row>
    <row r="111" spans="2:12" s="1" customFormat="1" ht="6.9" customHeight="1">
      <c r="B111" s="27"/>
      <c r="L111" s="27"/>
    </row>
    <row r="112" spans="2:12" s="1" customFormat="1" ht="12" customHeight="1">
      <c r="B112" s="27"/>
      <c r="C112" s="22" t="s">
        <v>16</v>
      </c>
      <c r="L112" s="27"/>
    </row>
    <row r="113" spans="2:65" s="1" customFormat="1" ht="16.5" customHeight="1">
      <c r="B113" s="27"/>
      <c r="E113" s="179" t="str">
        <f>E7</f>
        <v>Krajinný park Havraňák, část MČ P19</v>
      </c>
      <c r="F113" s="180"/>
      <c r="G113" s="180"/>
      <c r="H113" s="180"/>
      <c r="L113" s="27"/>
    </row>
    <row r="114" spans="2:65" s="1" customFormat="1" ht="12" customHeight="1">
      <c r="B114" s="27"/>
      <c r="C114" s="22" t="s">
        <v>98</v>
      </c>
      <c r="L114" s="27"/>
    </row>
    <row r="115" spans="2:65" s="1" customFormat="1" ht="16.5" customHeight="1">
      <c r="B115" s="27"/>
      <c r="E115" s="141" t="str">
        <f>E9</f>
        <v>SO 021 - Parkoviště</v>
      </c>
      <c r="F115" s="181"/>
      <c r="G115" s="181"/>
      <c r="H115" s="181"/>
      <c r="L115" s="27"/>
    </row>
    <row r="116" spans="2:65" s="1" customFormat="1" ht="6.9" customHeight="1">
      <c r="B116" s="27"/>
      <c r="L116" s="27"/>
    </row>
    <row r="117" spans="2:65" s="1" customFormat="1" ht="12" customHeight="1">
      <c r="B117" s="27"/>
      <c r="C117" s="22" t="s">
        <v>20</v>
      </c>
      <c r="F117" s="20" t="str">
        <f>F12</f>
        <v xml:space="preserve"> </v>
      </c>
      <c r="I117" s="22" t="s">
        <v>22</v>
      </c>
      <c r="J117" s="47" t="str">
        <f>IF(J12="","",J12)</f>
        <v>2. 9. 2024</v>
      </c>
      <c r="L117" s="27"/>
    </row>
    <row r="118" spans="2:65" s="1" customFormat="1" ht="6.9" customHeight="1">
      <c r="B118" s="27"/>
      <c r="L118" s="27"/>
    </row>
    <row r="119" spans="2:65" s="1" customFormat="1" ht="15.15" customHeight="1">
      <c r="B119" s="27"/>
      <c r="C119" s="22" t="s">
        <v>24</v>
      </c>
      <c r="F119" s="20" t="str">
        <f>E15</f>
        <v>Městská část Praha 19 - Kbely</v>
      </c>
      <c r="I119" s="22" t="s">
        <v>31</v>
      </c>
      <c r="J119" s="25" t="str">
        <f>E21</f>
        <v>Ing. Dárius Bolješik</v>
      </c>
      <c r="L119" s="27"/>
    </row>
    <row r="120" spans="2:65" s="1" customFormat="1" ht="15.15" customHeight="1">
      <c r="B120" s="27"/>
      <c r="C120" s="22" t="s">
        <v>29</v>
      </c>
      <c r="F120" s="20" t="str">
        <f>IF(E18="","",E18)</f>
        <v>Vyplň údaj</v>
      </c>
      <c r="I120" s="22" t="s">
        <v>35</v>
      </c>
      <c r="J120" s="25" t="str">
        <f>E24</f>
        <v>3P projekt, s.r.o.</v>
      </c>
      <c r="L120" s="27"/>
    </row>
    <row r="121" spans="2:65" s="1" customFormat="1" ht="10.35" customHeight="1">
      <c r="B121" s="27"/>
      <c r="L121" s="27"/>
    </row>
    <row r="122" spans="2:65" s="9" customFormat="1" ht="29.25" customHeight="1">
      <c r="B122" s="103"/>
      <c r="C122" s="104" t="s">
        <v>107</v>
      </c>
      <c r="D122" s="105" t="s">
        <v>64</v>
      </c>
      <c r="E122" s="105" t="s">
        <v>60</v>
      </c>
      <c r="F122" s="105" t="s">
        <v>61</v>
      </c>
      <c r="G122" s="105" t="s">
        <v>108</v>
      </c>
      <c r="H122" s="105" t="s">
        <v>109</v>
      </c>
      <c r="I122" s="105" t="s">
        <v>110</v>
      </c>
      <c r="J122" s="105" t="s">
        <v>103</v>
      </c>
      <c r="K122" s="106" t="s">
        <v>111</v>
      </c>
      <c r="L122" s="103"/>
      <c r="M122" s="54" t="s">
        <v>1</v>
      </c>
      <c r="N122" s="55" t="s">
        <v>43</v>
      </c>
      <c r="O122" s="55" t="s">
        <v>112</v>
      </c>
      <c r="P122" s="55" t="s">
        <v>113</v>
      </c>
      <c r="Q122" s="55" t="s">
        <v>114</v>
      </c>
      <c r="R122" s="55" t="s">
        <v>115</v>
      </c>
      <c r="S122" s="55" t="s">
        <v>116</v>
      </c>
      <c r="T122" s="56" t="s">
        <v>117</v>
      </c>
    </row>
    <row r="123" spans="2:65" s="1" customFormat="1" ht="22.8" customHeight="1">
      <c r="B123" s="27"/>
      <c r="C123" s="59" t="s">
        <v>118</v>
      </c>
      <c r="J123" s="107">
        <f>BK123</f>
        <v>0</v>
      </c>
      <c r="L123" s="27"/>
      <c r="M123" s="57"/>
      <c r="N123" s="48"/>
      <c r="O123" s="48"/>
      <c r="P123" s="108">
        <f>P124+P129+P162+P169+P172+P205+P216</f>
        <v>0</v>
      </c>
      <c r="Q123" s="48"/>
      <c r="R123" s="108">
        <f>R124+R129+R162+R169+R172+R205+R216</f>
        <v>0</v>
      </c>
      <c r="S123" s="48"/>
      <c r="T123" s="109">
        <f>T124+T129+T162+T169+T172+T205+T216</f>
        <v>0</v>
      </c>
      <c r="AT123" s="12" t="s">
        <v>78</v>
      </c>
      <c r="AU123" s="12" t="s">
        <v>105</v>
      </c>
      <c r="BK123" s="110">
        <f>BK124+BK129+BK162+BK169+BK172+BK205+BK216</f>
        <v>0</v>
      </c>
    </row>
    <row r="124" spans="2:65" s="10" customFormat="1" ht="25.95" customHeight="1">
      <c r="B124" s="111"/>
      <c r="D124" s="112" t="s">
        <v>78</v>
      </c>
      <c r="E124" s="113" t="s">
        <v>402</v>
      </c>
      <c r="F124" s="113" t="s">
        <v>403</v>
      </c>
      <c r="I124" s="114"/>
      <c r="J124" s="115">
        <f>BK124</f>
        <v>0</v>
      </c>
      <c r="L124" s="111"/>
      <c r="M124" s="116"/>
      <c r="P124" s="117">
        <f>SUM(P125:P128)</f>
        <v>0</v>
      </c>
      <c r="R124" s="117">
        <f>SUM(R125:R128)</f>
        <v>0</v>
      </c>
      <c r="T124" s="118">
        <f>SUM(T125:T128)</f>
        <v>0</v>
      </c>
      <c r="AR124" s="112" t="s">
        <v>86</v>
      </c>
      <c r="AT124" s="119" t="s">
        <v>78</v>
      </c>
      <c r="AU124" s="119" t="s">
        <v>79</v>
      </c>
      <c r="AY124" s="112" t="s">
        <v>119</v>
      </c>
      <c r="BK124" s="120">
        <f>SUM(BK125:BK128)</f>
        <v>0</v>
      </c>
    </row>
    <row r="125" spans="2:65" s="1" customFormat="1" ht="44.25" customHeight="1">
      <c r="B125" s="27"/>
      <c r="C125" s="121" t="s">
        <v>86</v>
      </c>
      <c r="D125" s="121" t="s">
        <v>120</v>
      </c>
      <c r="E125" s="122" t="s">
        <v>154</v>
      </c>
      <c r="F125" s="123" t="s">
        <v>155</v>
      </c>
      <c r="G125" s="124" t="s">
        <v>156</v>
      </c>
      <c r="H125" s="125">
        <v>31.05</v>
      </c>
      <c r="I125" s="126"/>
      <c r="J125" s="127">
        <f>ROUND(I125*H125,2)</f>
        <v>0</v>
      </c>
      <c r="K125" s="123" t="s">
        <v>124</v>
      </c>
      <c r="L125" s="27"/>
      <c r="M125" s="128" t="s">
        <v>1</v>
      </c>
      <c r="N125" s="129" t="s">
        <v>44</v>
      </c>
      <c r="P125" s="130">
        <f>O125*H125</f>
        <v>0</v>
      </c>
      <c r="Q125" s="130">
        <v>0</v>
      </c>
      <c r="R125" s="130">
        <f>Q125*H125</f>
        <v>0</v>
      </c>
      <c r="S125" s="130">
        <v>0</v>
      </c>
      <c r="T125" s="131">
        <f>S125*H125</f>
        <v>0</v>
      </c>
      <c r="AR125" s="132" t="s">
        <v>125</v>
      </c>
      <c r="AT125" s="132" t="s">
        <v>120</v>
      </c>
      <c r="AU125" s="132" t="s">
        <v>86</v>
      </c>
      <c r="AY125" s="12" t="s">
        <v>119</v>
      </c>
      <c r="BE125" s="133">
        <f>IF(N125="základní",J125,0)</f>
        <v>0</v>
      </c>
      <c r="BF125" s="133">
        <f>IF(N125="snížená",J125,0)</f>
        <v>0</v>
      </c>
      <c r="BG125" s="133">
        <f>IF(N125="zákl. přenesená",J125,0)</f>
        <v>0</v>
      </c>
      <c r="BH125" s="133">
        <f>IF(N125="sníž. přenesená",J125,0)</f>
        <v>0</v>
      </c>
      <c r="BI125" s="133">
        <f>IF(N125="nulová",J125,0)</f>
        <v>0</v>
      </c>
      <c r="BJ125" s="12" t="s">
        <v>86</v>
      </c>
      <c r="BK125" s="133">
        <f>ROUND(I125*H125,2)</f>
        <v>0</v>
      </c>
      <c r="BL125" s="12" t="s">
        <v>125</v>
      </c>
      <c r="BM125" s="132" t="s">
        <v>132</v>
      </c>
    </row>
    <row r="126" spans="2:65" s="1" customFormat="1" ht="105.6">
      <c r="B126" s="27"/>
      <c r="D126" s="134" t="s">
        <v>126</v>
      </c>
      <c r="F126" s="135" t="s">
        <v>404</v>
      </c>
      <c r="I126" s="136"/>
      <c r="L126" s="27"/>
      <c r="M126" s="137"/>
      <c r="T126" s="51"/>
      <c r="AT126" s="12" t="s">
        <v>126</v>
      </c>
      <c r="AU126" s="12" t="s">
        <v>86</v>
      </c>
    </row>
    <row r="127" spans="2:65" s="1" customFormat="1" ht="37.799999999999997" customHeight="1">
      <c r="B127" s="27"/>
      <c r="C127" s="121" t="s">
        <v>88</v>
      </c>
      <c r="D127" s="121" t="s">
        <v>120</v>
      </c>
      <c r="E127" s="122" t="s">
        <v>158</v>
      </c>
      <c r="F127" s="123" t="s">
        <v>159</v>
      </c>
      <c r="G127" s="124" t="s">
        <v>156</v>
      </c>
      <c r="H127" s="125">
        <v>25.776</v>
      </c>
      <c r="I127" s="126"/>
      <c r="J127" s="127">
        <f>ROUND(I127*H127,2)</f>
        <v>0</v>
      </c>
      <c r="K127" s="123" t="s">
        <v>124</v>
      </c>
      <c r="L127" s="27"/>
      <c r="M127" s="128" t="s">
        <v>1</v>
      </c>
      <c r="N127" s="129" t="s">
        <v>44</v>
      </c>
      <c r="P127" s="130">
        <f>O127*H127</f>
        <v>0</v>
      </c>
      <c r="Q127" s="130">
        <v>0</v>
      </c>
      <c r="R127" s="130">
        <f>Q127*H127</f>
        <v>0</v>
      </c>
      <c r="S127" s="130">
        <v>0</v>
      </c>
      <c r="T127" s="131">
        <f>S127*H127</f>
        <v>0</v>
      </c>
      <c r="AR127" s="132" t="s">
        <v>125</v>
      </c>
      <c r="AT127" s="132" t="s">
        <v>120</v>
      </c>
      <c r="AU127" s="132" t="s">
        <v>86</v>
      </c>
      <c r="AY127" s="12" t="s">
        <v>119</v>
      </c>
      <c r="BE127" s="133">
        <f>IF(N127="základní",J127,0)</f>
        <v>0</v>
      </c>
      <c r="BF127" s="133">
        <f>IF(N127="snížená",J127,0)</f>
        <v>0</v>
      </c>
      <c r="BG127" s="133">
        <f>IF(N127="zákl. přenesená",J127,0)</f>
        <v>0</v>
      </c>
      <c r="BH127" s="133">
        <f>IF(N127="sníž. přenesená",J127,0)</f>
        <v>0</v>
      </c>
      <c r="BI127" s="133">
        <f>IF(N127="nulová",J127,0)</f>
        <v>0</v>
      </c>
      <c r="BJ127" s="12" t="s">
        <v>86</v>
      </c>
      <c r="BK127" s="133">
        <f>ROUND(I127*H127,2)</f>
        <v>0</v>
      </c>
      <c r="BL127" s="12" t="s">
        <v>125</v>
      </c>
      <c r="BM127" s="132" t="s">
        <v>135</v>
      </c>
    </row>
    <row r="128" spans="2:65" s="1" customFormat="1" ht="115.2">
      <c r="B128" s="27"/>
      <c r="D128" s="134" t="s">
        <v>126</v>
      </c>
      <c r="F128" s="135" t="s">
        <v>405</v>
      </c>
      <c r="I128" s="136"/>
      <c r="L128" s="27"/>
      <c r="M128" s="137"/>
      <c r="T128" s="51"/>
      <c r="AT128" s="12" t="s">
        <v>126</v>
      </c>
      <c r="AU128" s="12" t="s">
        <v>86</v>
      </c>
    </row>
    <row r="129" spans="2:65" s="10" customFormat="1" ht="25.95" customHeight="1">
      <c r="B129" s="111"/>
      <c r="D129" s="112" t="s">
        <v>78</v>
      </c>
      <c r="E129" s="113" t="s">
        <v>86</v>
      </c>
      <c r="F129" s="113" t="s">
        <v>161</v>
      </c>
      <c r="I129" s="114"/>
      <c r="J129" s="115">
        <f>BK129</f>
        <v>0</v>
      </c>
      <c r="L129" s="111"/>
      <c r="M129" s="116"/>
      <c r="P129" s="117">
        <f>SUM(P130:P161)</f>
        <v>0</v>
      </c>
      <c r="R129" s="117">
        <f>SUM(R130:R161)</f>
        <v>0</v>
      </c>
      <c r="T129" s="118">
        <f>SUM(T130:T161)</f>
        <v>0</v>
      </c>
      <c r="AR129" s="112" t="s">
        <v>86</v>
      </c>
      <c r="AT129" s="119" t="s">
        <v>78</v>
      </c>
      <c r="AU129" s="119" t="s">
        <v>79</v>
      </c>
      <c r="AY129" s="112" t="s">
        <v>119</v>
      </c>
      <c r="BK129" s="120">
        <f>SUM(BK130:BK161)</f>
        <v>0</v>
      </c>
    </row>
    <row r="130" spans="2:65" s="1" customFormat="1" ht="24.15" customHeight="1">
      <c r="B130" s="27"/>
      <c r="C130" s="121" t="s">
        <v>131</v>
      </c>
      <c r="D130" s="121" t="s">
        <v>120</v>
      </c>
      <c r="E130" s="122" t="s">
        <v>406</v>
      </c>
      <c r="F130" s="123" t="s">
        <v>407</v>
      </c>
      <c r="G130" s="124" t="s">
        <v>164</v>
      </c>
      <c r="H130" s="125">
        <v>10.739000000000001</v>
      </c>
      <c r="I130" s="126"/>
      <c r="J130" s="127">
        <f>ROUND(I130*H130,2)</f>
        <v>0</v>
      </c>
      <c r="K130" s="123" t="s">
        <v>124</v>
      </c>
      <c r="L130" s="27"/>
      <c r="M130" s="128" t="s">
        <v>1</v>
      </c>
      <c r="N130" s="129" t="s">
        <v>44</v>
      </c>
      <c r="P130" s="130">
        <f>O130*H130</f>
        <v>0</v>
      </c>
      <c r="Q130" s="130">
        <v>0</v>
      </c>
      <c r="R130" s="130">
        <f>Q130*H130</f>
        <v>0</v>
      </c>
      <c r="S130" s="130">
        <v>0</v>
      </c>
      <c r="T130" s="131">
        <f>S130*H130</f>
        <v>0</v>
      </c>
      <c r="AR130" s="132" t="s">
        <v>125</v>
      </c>
      <c r="AT130" s="132" t="s">
        <v>120</v>
      </c>
      <c r="AU130" s="132" t="s">
        <v>86</v>
      </c>
      <c r="AY130" s="12" t="s">
        <v>119</v>
      </c>
      <c r="BE130" s="133">
        <f>IF(N130="základní",J130,0)</f>
        <v>0</v>
      </c>
      <c r="BF130" s="133">
        <f>IF(N130="snížená",J130,0)</f>
        <v>0</v>
      </c>
      <c r="BG130" s="133">
        <f>IF(N130="zákl. přenesená",J130,0)</f>
        <v>0</v>
      </c>
      <c r="BH130" s="133">
        <f>IF(N130="sníž. přenesená",J130,0)</f>
        <v>0</v>
      </c>
      <c r="BI130" s="133">
        <f>IF(N130="nulová",J130,0)</f>
        <v>0</v>
      </c>
      <c r="BJ130" s="12" t="s">
        <v>86</v>
      </c>
      <c r="BK130" s="133">
        <f>ROUND(I130*H130,2)</f>
        <v>0</v>
      </c>
      <c r="BL130" s="12" t="s">
        <v>125</v>
      </c>
      <c r="BM130" s="132" t="s">
        <v>140</v>
      </c>
    </row>
    <row r="131" spans="2:65" s="1" customFormat="1" ht="105.6">
      <c r="B131" s="27"/>
      <c r="D131" s="134" t="s">
        <v>126</v>
      </c>
      <c r="F131" s="135" t="s">
        <v>408</v>
      </c>
      <c r="I131" s="136"/>
      <c r="L131" s="27"/>
      <c r="M131" s="137"/>
      <c r="T131" s="51"/>
      <c r="AT131" s="12" t="s">
        <v>126</v>
      </c>
      <c r="AU131" s="12" t="s">
        <v>86</v>
      </c>
    </row>
    <row r="132" spans="2:65" s="1" customFormat="1" ht="24.15" customHeight="1">
      <c r="B132" s="27"/>
      <c r="C132" s="121" t="s">
        <v>125</v>
      </c>
      <c r="D132" s="121" t="s">
        <v>120</v>
      </c>
      <c r="E132" s="122" t="s">
        <v>166</v>
      </c>
      <c r="F132" s="123" t="s">
        <v>167</v>
      </c>
      <c r="G132" s="124" t="s">
        <v>164</v>
      </c>
      <c r="H132" s="125">
        <v>15.525</v>
      </c>
      <c r="I132" s="126"/>
      <c r="J132" s="127">
        <f>ROUND(I132*H132,2)</f>
        <v>0</v>
      </c>
      <c r="K132" s="123" t="s">
        <v>124</v>
      </c>
      <c r="L132" s="27"/>
      <c r="M132" s="128" t="s">
        <v>1</v>
      </c>
      <c r="N132" s="129" t="s">
        <v>44</v>
      </c>
      <c r="P132" s="130">
        <f>O132*H132</f>
        <v>0</v>
      </c>
      <c r="Q132" s="130">
        <v>0</v>
      </c>
      <c r="R132" s="130">
        <f>Q132*H132</f>
        <v>0</v>
      </c>
      <c r="S132" s="130">
        <v>0</v>
      </c>
      <c r="T132" s="131">
        <f>S132*H132</f>
        <v>0</v>
      </c>
      <c r="AR132" s="132" t="s">
        <v>125</v>
      </c>
      <c r="AT132" s="132" t="s">
        <v>120</v>
      </c>
      <c r="AU132" s="132" t="s">
        <v>86</v>
      </c>
      <c r="AY132" s="12" t="s">
        <v>119</v>
      </c>
      <c r="BE132" s="133">
        <f>IF(N132="základní",J132,0)</f>
        <v>0</v>
      </c>
      <c r="BF132" s="133">
        <f>IF(N132="snížená",J132,0)</f>
        <v>0</v>
      </c>
      <c r="BG132" s="133">
        <f>IF(N132="zákl. přenesená",J132,0)</f>
        <v>0</v>
      </c>
      <c r="BH132" s="133">
        <f>IF(N132="sníž. přenesená",J132,0)</f>
        <v>0</v>
      </c>
      <c r="BI132" s="133">
        <f>IF(N132="nulová",J132,0)</f>
        <v>0</v>
      </c>
      <c r="BJ132" s="12" t="s">
        <v>86</v>
      </c>
      <c r="BK132" s="133">
        <f>ROUND(I132*H132,2)</f>
        <v>0</v>
      </c>
      <c r="BL132" s="12" t="s">
        <v>125</v>
      </c>
      <c r="BM132" s="132" t="s">
        <v>8</v>
      </c>
    </row>
    <row r="133" spans="2:65" s="1" customFormat="1" ht="76.8">
      <c r="B133" s="27"/>
      <c r="D133" s="134" t="s">
        <v>126</v>
      </c>
      <c r="F133" s="135" t="s">
        <v>409</v>
      </c>
      <c r="I133" s="136"/>
      <c r="L133" s="27"/>
      <c r="M133" s="137"/>
      <c r="T133" s="51"/>
      <c r="AT133" s="12" t="s">
        <v>126</v>
      </c>
      <c r="AU133" s="12" t="s">
        <v>86</v>
      </c>
    </row>
    <row r="134" spans="2:65" s="1" customFormat="1" ht="16.5" customHeight="1">
      <c r="B134" s="27"/>
      <c r="C134" s="121" t="s">
        <v>137</v>
      </c>
      <c r="D134" s="121" t="s">
        <v>120</v>
      </c>
      <c r="E134" s="122" t="s">
        <v>169</v>
      </c>
      <c r="F134" s="123" t="s">
        <v>170</v>
      </c>
      <c r="G134" s="124" t="s">
        <v>164</v>
      </c>
      <c r="H134" s="125">
        <v>409.5</v>
      </c>
      <c r="I134" s="126"/>
      <c r="J134" s="127">
        <f>ROUND(I134*H134,2)</f>
        <v>0</v>
      </c>
      <c r="K134" s="123" t="s">
        <v>124</v>
      </c>
      <c r="L134" s="27"/>
      <c r="M134" s="128" t="s">
        <v>1</v>
      </c>
      <c r="N134" s="129" t="s">
        <v>44</v>
      </c>
      <c r="P134" s="130">
        <f>O134*H134</f>
        <v>0</v>
      </c>
      <c r="Q134" s="130">
        <v>0</v>
      </c>
      <c r="R134" s="130">
        <f>Q134*H134</f>
        <v>0</v>
      </c>
      <c r="S134" s="130">
        <v>0</v>
      </c>
      <c r="T134" s="131">
        <f>S134*H134</f>
        <v>0</v>
      </c>
      <c r="AR134" s="132" t="s">
        <v>125</v>
      </c>
      <c r="AT134" s="132" t="s">
        <v>120</v>
      </c>
      <c r="AU134" s="132" t="s">
        <v>86</v>
      </c>
      <c r="AY134" s="12" t="s">
        <v>119</v>
      </c>
      <c r="BE134" s="133">
        <f>IF(N134="základní",J134,0)</f>
        <v>0</v>
      </c>
      <c r="BF134" s="133">
        <f>IF(N134="snížená",J134,0)</f>
        <v>0</v>
      </c>
      <c r="BG134" s="133">
        <f>IF(N134="zákl. přenesená",J134,0)</f>
        <v>0</v>
      </c>
      <c r="BH134" s="133">
        <f>IF(N134="sníž. přenesená",J134,0)</f>
        <v>0</v>
      </c>
      <c r="BI134" s="133">
        <f>IF(N134="nulová",J134,0)</f>
        <v>0</v>
      </c>
      <c r="BJ134" s="12" t="s">
        <v>86</v>
      </c>
      <c r="BK134" s="133">
        <f>ROUND(I134*H134,2)</f>
        <v>0</v>
      </c>
      <c r="BL134" s="12" t="s">
        <v>125</v>
      </c>
      <c r="BM134" s="132" t="s">
        <v>179</v>
      </c>
    </row>
    <row r="135" spans="2:65" s="1" customFormat="1" ht="48">
      <c r="B135" s="27"/>
      <c r="D135" s="134" t="s">
        <v>126</v>
      </c>
      <c r="F135" s="135" t="s">
        <v>410</v>
      </c>
      <c r="I135" s="136"/>
      <c r="L135" s="27"/>
      <c r="M135" s="137"/>
      <c r="T135" s="51"/>
      <c r="AT135" s="12" t="s">
        <v>126</v>
      </c>
      <c r="AU135" s="12" t="s">
        <v>86</v>
      </c>
    </row>
    <row r="136" spans="2:65" s="1" customFormat="1" ht="16.5" customHeight="1">
      <c r="B136" s="27"/>
      <c r="C136" s="121" t="s">
        <v>132</v>
      </c>
      <c r="D136" s="121" t="s">
        <v>120</v>
      </c>
      <c r="E136" s="122" t="s">
        <v>172</v>
      </c>
      <c r="F136" s="123" t="s">
        <v>411</v>
      </c>
      <c r="G136" s="124" t="s">
        <v>412</v>
      </c>
      <c r="H136" s="125">
        <v>3571.65</v>
      </c>
      <c r="I136" s="126"/>
      <c r="J136" s="127">
        <f>ROUND(I136*H136,2)</f>
        <v>0</v>
      </c>
      <c r="K136" s="123" t="s">
        <v>124</v>
      </c>
      <c r="L136" s="27"/>
      <c r="M136" s="128" t="s">
        <v>1</v>
      </c>
      <c r="N136" s="129" t="s">
        <v>44</v>
      </c>
      <c r="P136" s="130">
        <f>O136*H136</f>
        <v>0</v>
      </c>
      <c r="Q136" s="130">
        <v>0</v>
      </c>
      <c r="R136" s="130">
        <f>Q136*H136</f>
        <v>0</v>
      </c>
      <c r="S136" s="130">
        <v>0</v>
      </c>
      <c r="T136" s="131">
        <f>S136*H136</f>
        <v>0</v>
      </c>
      <c r="AR136" s="132" t="s">
        <v>125</v>
      </c>
      <c r="AT136" s="132" t="s">
        <v>120</v>
      </c>
      <c r="AU136" s="132" t="s">
        <v>86</v>
      </c>
      <c r="AY136" s="12" t="s">
        <v>119</v>
      </c>
      <c r="BE136" s="133">
        <f>IF(N136="základní",J136,0)</f>
        <v>0</v>
      </c>
      <c r="BF136" s="133">
        <f>IF(N136="snížená",J136,0)</f>
        <v>0</v>
      </c>
      <c r="BG136" s="133">
        <f>IF(N136="zákl. přenesená",J136,0)</f>
        <v>0</v>
      </c>
      <c r="BH136" s="133">
        <f>IF(N136="sníž. přenesená",J136,0)</f>
        <v>0</v>
      </c>
      <c r="BI136" s="133">
        <f>IF(N136="nulová",J136,0)</f>
        <v>0</v>
      </c>
      <c r="BJ136" s="12" t="s">
        <v>86</v>
      </c>
      <c r="BK136" s="133">
        <f>ROUND(I136*H136,2)</f>
        <v>0</v>
      </c>
      <c r="BL136" s="12" t="s">
        <v>125</v>
      </c>
      <c r="BM136" s="132" t="s">
        <v>183</v>
      </c>
    </row>
    <row r="137" spans="2:65" s="1" customFormat="1" ht="67.2">
      <c r="B137" s="27"/>
      <c r="D137" s="134" t="s">
        <v>126</v>
      </c>
      <c r="F137" s="135" t="s">
        <v>175</v>
      </c>
      <c r="I137" s="136"/>
      <c r="L137" s="27"/>
      <c r="M137" s="137"/>
      <c r="T137" s="51"/>
      <c r="AT137" s="12" t="s">
        <v>126</v>
      </c>
      <c r="AU137" s="12" t="s">
        <v>86</v>
      </c>
    </row>
    <row r="138" spans="2:65" s="1" customFormat="1" ht="16.5" customHeight="1">
      <c r="B138" s="27"/>
      <c r="C138" s="121" t="s">
        <v>176</v>
      </c>
      <c r="D138" s="121" t="s">
        <v>120</v>
      </c>
      <c r="E138" s="122" t="s">
        <v>177</v>
      </c>
      <c r="F138" s="123" t="s">
        <v>178</v>
      </c>
      <c r="G138" s="124" t="s">
        <v>164</v>
      </c>
      <c r="H138" s="125">
        <v>409.5</v>
      </c>
      <c r="I138" s="126"/>
      <c r="J138" s="127">
        <f>ROUND(I138*H138,2)</f>
        <v>0</v>
      </c>
      <c r="K138" s="123" t="s">
        <v>124</v>
      </c>
      <c r="L138" s="27"/>
      <c r="M138" s="128" t="s">
        <v>1</v>
      </c>
      <c r="N138" s="129" t="s">
        <v>44</v>
      </c>
      <c r="P138" s="130">
        <f>O138*H138</f>
        <v>0</v>
      </c>
      <c r="Q138" s="130">
        <v>0</v>
      </c>
      <c r="R138" s="130">
        <f>Q138*H138</f>
        <v>0</v>
      </c>
      <c r="S138" s="130">
        <v>0</v>
      </c>
      <c r="T138" s="131">
        <f>S138*H138</f>
        <v>0</v>
      </c>
      <c r="AR138" s="132" t="s">
        <v>125</v>
      </c>
      <c r="AT138" s="132" t="s">
        <v>120</v>
      </c>
      <c r="AU138" s="132" t="s">
        <v>86</v>
      </c>
      <c r="AY138" s="12" t="s">
        <v>119</v>
      </c>
      <c r="BE138" s="133">
        <f>IF(N138="základní",J138,0)</f>
        <v>0</v>
      </c>
      <c r="BF138" s="133">
        <f>IF(N138="snížená",J138,0)</f>
        <v>0</v>
      </c>
      <c r="BG138" s="133">
        <f>IF(N138="zákl. přenesená",J138,0)</f>
        <v>0</v>
      </c>
      <c r="BH138" s="133">
        <f>IF(N138="sníž. přenesená",J138,0)</f>
        <v>0</v>
      </c>
      <c r="BI138" s="133">
        <f>IF(N138="nulová",J138,0)</f>
        <v>0</v>
      </c>
      <c r="BJ138" s="12" t="s">
        <v>86</v>
      </c>
      <c r="BK138" s="133">
        <f>ROUND(I138*H138,2)</f>
        <v>0</v>
      </c>
      <c r="BL138" s="12" t="s">
        <v>125</v>
      </c>
      <c r="BM138" s="132" t="s">
        <v>188</v>
      </c>
    </row>
    <row r="139" spans="2:65" s="1" customFormat="1" ht="19.2">
      <c r="B139" s="27"/>
      <c r="D139" s="134" t="s">
        <v>126</v>
      </c>
      <c r="F139" s="135" t="s">
        <v>180</v>
      </c>
      <c r="I139" s="136"/>
      <c r="L139" s="27"/>
      <c r="M139" s="137"/>
      <c r="T139" s="51"/>
      <c r="AT139" s="12" t="s">
        <v>126</v>
      </c>
      <c r="AU139" s="12" t="s">
        <v>86</v>
      </c>
    </row>
    <row r="140" spans="2:65" s="1" customFormat="1" ht="21.75" customHeight="1">
      <c r="B140" s="27"/>
      <c r="C140" s="121" t="s">
        <v>135</v>
      </c>
      <c r="D140" s="121" t="s">
        <v>120</v>
      </c>
      <c r="E140" s="122" t="s">
        <v>181</v>
      </c>
      <c r="F140" s="123" t="s">
        <v>182</v>
      </c>
      <c r="G140" s="124" t="s">
        <v>164</v>
      </c>
      <c r="H140" s="125">
        <v>167.102</v>
      </c>
      <c r="I140" s="126"/>
      <c r="J140" s="127">
        <f>ROUND(I140*H140,2)</f>
        <v>0</v>
      </c>
      <c r="K140" s="123" t="s">
        <v>124</v>
      </c>
      <c r="L140" s="27"/>
      <c r="M140" s="128" t="s">
        <v>1</v>
      </c>
      <c r="N140" s="129" t="s">
        <v>44</v>
      </c>
      <c r="P140" s="130">
        <f>O140*H140</f>
        <v>0</v>
      </c>
      <c r="Q140" s="130">
        <v>0</v>
      </c>
      <c r="R140" s="130">
        <f>Q140*H140</f>
        <v>0</v>
      </c>
      <c r="S140" s="130">
        <v>0</v>
      </c>
      <c r="T140" s="131">
        <f>S140*H140</f>
        <v>0</v>
      </c>
      <c r="AR140" s="132" t="s">
        <v>125</v>
      </c>
      <c r="AT140" s="132" t="s">
        <v>120</v>
      </c>
      <c r="AU140" s="132" t="s">
        <v>86</v>
      </c>
      <c r="AY140" s="12" t="s">
        <v>119</v>
      </c>
      <c r="BE140" s="133">
        <f>IF(N140="základní",J140,0)</f>
        <v>0</v>
      </c>
      <c r="BF140" s="133">
        <f>IF(N140="snížená",J140,0)</f>
        <v>0</v>
      </c>
      <c r="BG140" s="133">
        <f>IF(N140="zákl. přenesená",J140,0)</f>
        <v>0</v>
      </c>
      <c r="BH140" s="133">
        <f>IF(N140="sníž. přenesená",J140,0)</f>
        <v>0</v>
      </c>
      <c r="BI140" s="133">
        <f>IF(N140="nulová",J140,0)</f>
        <v>0</v>
      </c>
      <c r="BJ140" s="12" t="s">
        <v>86</v>
      </c>
      <c r="BK140" s="133">
        <f>ROUND(I140*H140,2)</f>
        <v>0</v>
      </c>
      <c r="BL140" s="12" t="s">
        <v>125</v>
      </c>
      <c r="BM140" s="132" t="s">
        <v>190</v>
      </c>
    </row>
    <row r="141" spans="2:65" s="1" customFormat="1" ht="297.60000000000002">
      <c r="B141" s="27"/>
      <c r="D141" s="134" t="s">
        <v>126</v>
      </c>
      <c r="F141" s="135" t="s">
        <v>413</v>
      </c>
      <c r="I141" s="136"/>
      <c r="L141" s="27"/>
      <c r="M141" s="137"/>
      <c r="T141" s="51"/>
      <c r="AT141" s="12" t="s">
        <v>126</v>
      </c>
      <c r="AU141" s="12" t="s">
        <v>86</v>
      </c>
    </row>
    <row r="142" spans="2:65" s="1" customFormat="1" ht="16.5" customHeight="1">
      <c r="B142" s="27"/>
      <c r="C142" s="121" t="s">
        <v>185</v>
      </c>
      <c r="D142" s="121" t="s">
        <v>120</v>
      </c>
      <c r="E142" s="122" t="s">
        <v>186</v>
      </c>
      <c r="F142" s="123" t="s">
        <v>187</v>
      </c>
      <c r="G142" s="124" t="s">
        <v>164</v>
      </c>
      <c r="H142" s="125">
        <v>52.335000000000001</v>
      </c>
      <c r="I142" s="126"/>
      <c r="J142" s="127">
        <f>ROUND(I142*H142,2)</f>
        <v>0</v>
      </c>
      <c r="K142" s="123" t="s">
        <v>124</v>
      </c>
      <c r="L142" s="27"/>
      <c r="M142" s="128" t="s">
        <v>1</v>
      </c>
      <c r="N142" s="129" t="s">
        <v>44</v>
      </c>
      <c r="P142" s="130">
        <f>O142*H142</f>
        <v>0</v>
      </c>
      <c r="Q142" s="130">
        <v>0</v>
      </c>
      <c r="R142" s="130">
        <f>Q142*H142</f>
        <v>0</v>
      </c>
      <c r="S142" s="130">
        <v>0</v>
      </c>
      <c r="T142" s="131">
        <f>S142*H142</f>
        <v>0</v>
      </c>
      <c r="AR142" s="132" t="s">
        <v>125</v>
      </c>
      <c r="AT142" s="132" t="s">
        <v>120</v>
      </c>
      <c r="AU142" s="132" t="s">
        <v>86</v>
      </c>
      <c r="AY142" s="12" t="s">
        <v>119</v>
      </c>
      <c r="BE142" s="133">
        <f>IF(N142="základní",J142,0)</f>
        <v>0</v>
      </c>
      <c r="BF142" s="133">
        <f>IF(N142="snížená",J142,0)</f>
        <v>0</v>
      </c>
      <c r="BG142" s="133">
        <f>IF(N142="zákl. přenesená",J142,0)</f>
        <v>0</v>
      </c>
      <c r="BH142" s="133">
        <f>IF(N142="sníž. přenesená",J142,0)</f>
        <v>0</v>
      </c>
      <c r="BI142" s="133">
        <f>IF(N142="nulová",J142,0)</f>
        <v>0</v>
      </c>
      <c r="BJ142" s="12" t="s">
        <v>86</v>
      </c>
      <c r="BK142" s="133">
        <f>ROUND(I142*H142,2)</f>
        <v>0</v>
      </c>
      <c r="BL142" s="12" t="s">
        <v>125</v>
      </c>
      <c r="BM142" s="132" t="s">
        <v>196</v>
      </c>
    </row>
    <row r="143" spans="2:65" s="1" customFormat="1" ht="230.4">
      <c r="B143" s="27"/>
      <c r="D143" s="134" t="s">
        <v>126</v>
      </c>
      <c r="F143" s="135" t="s">
        <v>414</v>
      </c>
      <c r="I143" s="136"/>
      <c r="L143" s="27"/>
      <c r="M143" s="137"/>
      <c r="T143" s="51"/>
      <c r="AT143" s="12" t="s">
        <v>126</v>
      </c>
      <c r="AU143" s="12" t="s">
        <v>86</v>
      </c>
    </row>
    <row r="144" spans="2:65" s="1" customFormat="1" ht="16.5" customHeight="1">
      <c r="B144" s="27"/>
      <c r="C144" s="121" t="s">
        <v>140</v>
      </c>
      <c r="D144" s="121" t="s">
        <v>120</v>
      </c>
      <c r="E144" s="122" t="s">
        <v>186</v>
      </c>
      <c r="F144" s="123" t="s">
        <v>187</v>
      </c>
      <c r="G144" s="124" t="s">
        <v>164</v>
      </c>
      <c r="H144" s="125">
        <v>34.235999999999997</v>
      </c>
      <c r="I144" s="126"/>
      <c r="J144" s="127">
        <f>ROUND(I144*H144,2)</f>
        <v>0</v>
      </c>
      <c r="K144" s="123" t="s">
        <v>124</v>
      </c>
      <c r="L144" s="27"/>
      <c r="M144" s="128" t="s">
        <v>1</v>
      </c>
      <c r="N144" s="129" t="s">
        <v>44</v>
      </c>
      <c r="P144" s="130">
        <f>O144*H144</f>
        <v>0</v>
      </c>
      <c r="Q144" s="130">
        <v>0</v>
      </c>
      <c r="R144" s="130">
        <f>Q144*H144</f>
        <v>0</v>
      </c>
      <c r="S144" s="130">
        <v>0</v>
      </c>
      <c r="T144" s="131">
        <f>S144*H144</f>
        <v>0</v>
      </c>
      <c r="AR144" s="132" t="s">
        <v>125</v>
      </c>
      <c r="AT144" s="132" t="s">
        <v>120</v>
      </c>
      <c r="AU144" s="132" t="s">
        <v>86</v>
      </c>
      <c r="AY144" s="12" t="s">
        <v>119</v>
      </c>
      <c r="BE144" s="133">
        <f>IF(N144="základní",J144,0)</f>
        <v>0</v>
      </c>
      <c r="BF144" s="133">
        <f>IF(N144="snížená",J144,0)</f>
        <v>0</v>
      </c>
      <c r="BG144" s="133">
        <f>IF(N144="zákl. přenesená",J144,0)</f>
        <v>0</v>
      </c>
      <c r="BH144" s="133">
        <f>IF(N144="sníž. přenesená",J144,0)</f>
        <v>0</v>
      </c>
      <c r="BI144" s="133">
        <f>IF(N144="nulová",J144,0)</f>
        <v>0</v>
      </c>
      <c r="BJ144" s="12" t="s">
        <v>86</v>
      </c>
      <c r="BK144" s="133">
        <f>ROUND(I144*H144,2)</f>
        <v>0</v>
      </c>
      <c r="BL144" s="12" t="s">
        <v>125</v>
      </c>
      <c r="BM144" s="132" t="s">
        <v>200</v>
      </c>
    </row>
    <row r="145" spans="2:65" s="1" customFormat="1" ht="278.39999999999998">
      <c r="B145" s="27"/>
      <c r="D145" s="134" t="s">
        <v>126</v>
      </c>
      <c r="F145" s="135" t="s">
        <v>415</v>
      </c>
      <c r="I145" s="136"/>
      <c r="L145" s="27"/>
      <c r="M145" s="137"/>
      <c r="T145" s="51"/>
      <c r="AT145" s="12" t="s">
        <v>126</v>
      </c>
      <c r="AU145" s="12" t="s">
        <v>86</v>
      </c>
    </row>
    <row r="146" spans="2:65" s="1" customFormat="1" ht="24.15" customHeight="1">
      <c r="B146" s="27"/>
      <c r="C146" s="121" t="s">
        <v>192</v>
      </c>
      <c r="D146" s="121" t="s">
        <v>120</v>
      </c>
      <c r="E146" s="122" t="s">
        <v>203</v>
      </c>
      <c r="F146" s="123" t="s">
        <v>204</v>
      </c>
      <c r="G146" s="124" t="s">
        <v>164</v>
      </c>
      <c r="H146" s="125">
        <v>35.978000000000002</v>
      </c>
      <c r="I146" s="126"/>
      <c r="J146" s="127">
        <f>ROUND(I146*H146,2)</f>
        <v>0</v>
      </c>
      <c r="K146" s="123" t="s">
        <v>124</v>
      </c>
      <c r="L146" s="27"/>
      <c r="M146" s="128" t="s">
        <v>1</v>
      </c>
      <c r="N146" s="129" t="s">
        <v>44</v>
      </c>
      <c r="P146" s="130">
        <f>O146*H146</f>
        <v>0</v>
      </c>
      <c r="Q146" s="130">
        <v>0</v>
      </c>
      <c r="R146" s="130">
        <f>Q146*H146</f>
        <v>0</v>
      </c>
      <c r="S146" s="130">
        <v>0</v>
      </c>
      <c r="T146" s="131">
        <f>S146*H146</f>
        <v>0</v>
      </c>
      <c r="AR146" s="132" t="s">
        <v>125</v>
      </c>
      <c r="AT146" s="132" t="s">
        <v>120</v>
      </c>
      <c r="AU146" s="132" t="s">
        <v>86</v>
      </c>
      <c r="AY146" s="12" t="s">
        <v>119</v>
      </c>
      <c r="BE146" s="133">
        <f>IF(N146="základní",J146,0)</f>
        <v>0</v>
      </c>
      <c r="BF146" s="133">
        <f>IF(N146="snížená",J146,0)</f>
        <v>0</v>
      </c>
      <c r="BG146" s="133">
        <f>IF(N146="zákl. přenesená",J146,0)</f>
        <v>0</v>
      </c>
      <c r="BH146" s="133">
        <f>IF(N146="sníž. přenesená",J146,0)</f>
        <v>0</v>
      </c>
      <c r="BI146" s="133">
        <f>IF(N146="nulová",J146,0)</f>
        <v>0</v>
      </c>
      <c r="BJ146" s="12" t="s">
        <v>86</v>
      </c>
      <c r="BK146" s="133">
        <f>ROUND(I146*H146,2)</f>
        <v>0</v>
      </c>
      <c r="BL146" s="12" t="s">
        <v>125</v>
      </c>
      <c r="BM146" s="132" t="s">
        <v>205</v>
      </c>
    </row>
    <row r="147" spans="2:65" s="1" customFormat="1" ht="163.19999999999999">
      <c r="B147" s="27"/>
      <c r="D147" s="134" t="s">
        <v>126</v>
      </c>
      <c r="F147" s="135" t="s">
        <v>206</v>
      </c>
      <c r="I147" s="136"/>
      <c r="L147" s="27"/>
      <c r="M147" s="137"/>
      <c r="T147" s="51"/>
      <c r="AT147" s="12" t="s">
        <v>126</v>
      </c>
      <c r="AU147" s="12" t="s">
        <v>86</v>
      </c>
    </row>
    <row r="148" spans="2:65" s="1" customFormat="1" ht="21.75" customHeight="1">
      <c r="B148" s="27"/>
      <c r="C148" s="121" t="s">
        <v>8</v>
      </c>
      <c r="D148" s="121" t="s">
        <v>120</v>
      </c>
      <c r="E148" s="122" t="s">
        <v>207</v>
      </c>
      <c r="F148" s="123" t="s">
        <v>208</v>
      </c>
      <c r="G148" s="124" t="s">
        <v>164</v>
      </c>
      <c r="H148" s="125">
        <v>34.235999999999997</v>
      </c>
      <c r="I148" s="126"/>
      <c r="J148" s="127">
        <f>ROUND(I148*H148,2)</f>
        <v>0</v>
      </c>
      <c r="K148" s="123" t="s">
        <v>124</v>
      </c>
      <c r="L148" s="27"/>
      <c r="M148" s="128" t="s">
        <v>1</v>
      </c>
      <c r="N148" s="129" t="s">
        <v>44</v>
      </c>
      <c r="P148" s="130">
        <f>O148*H148</f>
        <v>0</v>
      </c>
      <c r="Q148" s="130">
        <v>0</v>
      </c>
      <c r="R148" s="130">
        <f>Q148*H148</f>
        <v>0</v>
      </c>
      <c r="S148" s="130">
        <v>0</v>
      </c>
      <c r="T148" s="131">
        <f>S148*H148</f>
        <v>0</v>
      </c>
      <c r="AR148" s="132" t="s">
        <v>125</v>
      </c>
      <c r="AT148" s="132" t="s">
        <v>120</v>
      </c>
      <c r="AU148" s="132" t="s">
        <v>86</v>
      </c>
      <c r="AY148" s="12" t="s">
        <v>119</v>
      </c>
      <c r="BE148" s="133">
        <f>IF(N148="základní",J148,0)</f>
        <v>0</v>
      </c>
      <c r="BF148" s="133">
        <f>IF(N148="snížená",J148,0)</f>
        <v>0</v>
      </c>
      <c r="BG148" s="133">
        <f>IF(N148="zákl. přenesená",J148,0)</f>
        <v>0</v>
      </c>
      <c r="BH148" s="133">
        <f>IF(N148="sníž. přenesená",J148,0)</f>
        <v>0</v>
      </c>
      <c r="BI148" s="133">
        <f>IF(N148="nulová",J148,0)</f>
        <v>0</v>
      </c>
      <c r="BJ148" s="12" t="s">
        <v>86</v>
      </c>
      <c r="BK148" s="133">
        <f>ROUND(I148*H148,2)</f>
        <v>0</v>
      </c>
      <c r="BL148" s="12" t="s">
        <v>125</v>
      </c>
      <c r="BM148" s="132" t="s">
        <v>209</v>
      </c>
    </row>
    <row r="149" spans="2:65" s="1" customFormat="1" ht="201.6">
      <c r="B149" s="27"/>
      <c r="D149" s="134" t="s">
        <v>126</v>
      </c>
      <c r="F149" s="135" t="s">
        <v>416</v>
      </c>
      <c r="I149" s="136"/>
      <c r="L149" s="27"/>
      <c r="M149" s="137"/>
      <c r="T149" s="51"/>
      <c r="AT149" s="12" t="s">
        <v>126</v>
      </c>
      <c r="AU149" s="12" t="s">
        <v>86</v>
      </c>
    </row>
    <row r="150" spans="2:65" s="1" customFormat="1" ht="21.75" customHeight="1">
      <c r="B150" s="27"/>
      <c r="C150" s="121" t="s">
        <v>202</v>
      </c>
      <c r="D150" s="121" t="s">
        <v>120</v>
      </c>
      <c r="E150" s="122" t="s">
        <v>417</v>
      </c>
      <c r="F150" s="123" t="s">
        <v>418</v>
      </c>
      <c r="G150" s="124" t="s">
        <v>164</v>
      </c>
      <c r="H150" s="125">
        <v>11.859</v>
      </c>
      <c r="I150" s="126"/>
      <c r="J150" s="127">
        <f>ROUND(I150*H150,2)</f>
        <v>0</v>
      </c>
      <c r="K150" s="123" t="s">
        <v>124</v>
      </c>
      <c r="L150" s="27"/>
      <c r="M150" s="128" t="s">
        <v>1</v>
      </c>
      <c r="N150" s="129" t="s">
        <v>44</v>
      </c>
      <c r="P150" s="130">
        <f>O150*H150</f>
        <v>0</v>
      </c>
      <c r="Q150" s="130">
        <v>0</v>
      </c>
      <c r="R150" s="130">
        <f>Q150*H150</f>
        <v>0</v>
      </c>
      <c r="S150" s="130">
        <v>0</v>
      </c>
      <c r="T150" s="131">
        <f>S150*H150</f>
        <v>0</v>
      </c>
      <c r="AR150" s="132" t="s">
        <v>125</v>
      </c>
      <c r="AT150" s="132" t="s">
        <v>120</v>
      </c>
      <c r="AU150" s="132" t="s">
        <v>86</v>
      </c>
      <c r="AY150" s="12" t="s">
        <v>119</v>
      </c>
      <c r="BE150" s="133">
        <f>IF(N150="základní",J150,0)</f>
        <v>0</v>
      </c>
      <c r="BF150" s="133">
        <f>IF(N150="snížená",J150,0)</f>
        <v>0</v>
      </c>
      <c r="BG150" s="133">
        <f>IF(N150="zákl. přenesená",J150,0)</f>
        <v>0</v>
      </c>
      <c r="BH150" s="133">
        <f>IF(N150="sníž. přenesená",J150,0)</f>
        <v>0</v>
      </c>
      <c r="BI150" s="133">
        <f>IF(N150="nulová",J150,0)</f>
        <v>0</v>
      </c>
      <c r="BJ150" s="12" t="s">
        <v>86</v>
      </c>
      <c r="BK150" s="133">
        <f>ROUND(I150*H150,2)</f>
        <v>0</v>
      </c>
      <c r="BL150" s="12" t="s">
        <v>125</v>
      </c>
      <c r="BM150" s="132" t="s">
        <v>214</v>
      </c>
    </row>
    <row r="151" spans="2:65" s="1" customFormat="1" ht="192">
      <c r="B151" s="27"/>
      <c r="D151" s="134" t="s">
        <v>126</v>
      </c>
      <c r="F151" s="135" t="s">
        <v>419</v>
      </c>
      <c r="I151" s="136"/>
      <c r="L151" s="27"/>
      <c r="M151" s="137"/>
      <c r="T151" s="51"/>
      <c r="AT151" s="12" t="s">
        <v>126</v>
      </c>
      <c r="AU151" s="12" t="s">
        <v>86</v>
      </c>
    </row>
    <row r="152" spans="2:65" s="1" customFormat="1" ht="21.75" customHeight="1">
      <c r="B152" s="27"/>
      <c r="C152" s="121" t="s">
        <v>179</v>
      </c>
      <c r="D152" s="121" t="s">
        <v>120</v>
      </c>
      <c r="E152" s="122" t="s">
        <v>417</v>
      </c>
      <c r="F152" s="123" t="s">
        <v>418</v>
      </c>
      <c r="G152" s="124" t="s">
        <v>164</v>
      </c>
      <c r="H152" s="125">
        <v>94.872</v>
      </c>
      <c r="I152" s="126"/>
      <c r="J152" s="127">
        <f>ROUND(I152*H152,2)</f>
        <v>0</v>
      </c>
      <c r="K152" s="123" t="s">
        <v>124</v>
      </c>
      <c r="L152" s="27"/>
      <c r="M152" s="128" t="s">
        <v>1</v>
      </c>
      <c r="N152" s="129" t="s">
        <v>44</v>
      </c>
      <c r="P152" s="130">
        <f>O152*H152</f>
        <v>0</v>
      </c>
      <c r="Q152" s="130">
        <v>0</v>
      </c>
      <c r="R152" s="130">
        <f>Q152*H152</f>
        <v>0</v>
      </c>
      <c r="S152" s="130">
        <v>0</v>
      </c>
      <c r="T152" s="131">
        <f>S152*H152</f>
        <v>0</v>
      </c>
      <c r="AR152" s="132" t="s">
        <v>125</v>
      </c>
      <c r="AT152" s="132" t="s">
        <v>120</v>
      </c>
      <c r="AU152" s="132" t="s">
        <v>86</v>
      </c>
      <c r="AY152" s="12" t="s">
        <v>119</v>
      </c>
      <c r="BE152" s="133">
        <f>IF(N152="základní",J152,0)</f>
        <v>0</v>
      </c>
      <c r="BF152" s="133">
        <f>IF(N152="snížená",J152,0)</f>
        <v>0</v>
      </c>
      <c r="BG152" s="133">
        <f>IF(N152="zákl. přenesená",J152,0)</f>
        <v>0</v>
      </c>
      <c r="BH152" s="133">
        <f>IF(N152="sníž. přenesená",J152,0)</f>
        <v>0</v>
      </c>
      <c r="BI152" s="133">
        <f>IF(N152="nulová",J152,0)</f>
        <v>0</v>
      </c>
      <c r="BJ152" s="12" t="s">
        <v>86</v>
      </c>
      <c r="BK152" s="133">
        <f>ROUND(I152*H152,2)</f>
        <v>0</v>
      </c>
      <c r="BL152" s="12" t="s">
        <v>125</v>
      </c>
      <c r="BM152" s="132" t="s">
        <v>218</v>
      </c>
    </row>
    <row r="153" spans="2:65" s="1" customFormat="1" ht="201.6">
      <c r="B153" s="27"/>
      <c r="D153" s="134" t="s">
        <v>126</v>
      </c>
      <c r="F153" s="135" t="s">
        <v>420</v>
      </c>
      <c r="I153" s="136"/>
      <c r="L153" s="27"/>
      <c r="M153" s="137"/>
      <c r="T153" s="51"/>
      <c r="AT153" s="12" t="s">
        <v>126</v>
      </c>
      <c r="AU153" s="12" t="s">
        <v>86</v>
      </c>
    </row>
    <row r="154" spans="2:65" s="1" customFormat="1" ht="21.75" customHeight="1">
      <c r="B154" s="27"/>
      <c r="C154" s="121" t="s">
        <v>211</v>
      </c>
      <c r="D154" s="121" t="s">
        <v>120</v>
      </c>
      <c r="E154" s="122" t="s">
        <v>221</v>
      </c>
      <c r="F154" s="123" t="s">
        <v>222</v>
      </c>
      <c r="G154" s="124" t="s">
        <v>223</v>
      </c>
      <c r="H154" s="125">
        <v>1150</v>
      </c>
      <c r="I154" s="126"/>
      <c r="J154" s="127">
        <f>ROUND(I154*H154,2)</f>
        <v>0</v>
      </c>
      <c r="K154" s="123" t="s">
        <v>124</v>
      </c>
      <c r="L154" s="27"/>
      <c r="M154" s="128" t="s">
        <v>1</v>
      </c>
      <c r="N154" s="129" t="s">
        <v>44</v>
      </c>
      <c r="P154" s="130">
        <f>O154*H154</f>
        <v>0</v>
      </c>
      <c r="Q154" s="130">
        <v>0</v>
      </c>
      <c r="R154" s="130">
        <f>Q154*H154</f>
        <v>0</v>
      </c>
      <c r="S154" s="130">
        <v>0</v>
      </c>
      <c r="T154" s="131">
        <f>S154*H154</f>
        <v>0</v>
      </c>
      <c r="AR154" s="132" t="s">
        <v>125</v>
      </c>
      <c r="AT154" s="132" t="s">
        <v>120</v>
      </c>
      <c r="AU154" s="132" t="s">
        <v>86</v>
      </c>
      <c r="AY154" s="12" t="s">
        <v>119</v>
      </c>
      <c r="BE154" s="133">
        <f>IF(N154="základní",J154,0)</f>
        <v>0</v>
      </c>
      <c r="BF154" s="133">
        <f>IF(N154="snížená",J154,0)</f>
        <v>0</v>
      </c>
      <c r="BG154" s="133">
        <f>IF(N154="zákl. přenesená",J154,0)</f>
        <v>0</v>
      </c>
      <c r="BH154" s="133">
        <f>IF(N154="sníž. přenesená",J154,0)</f>
        <v>0</v>
      </c>
      <c r="BI154" s="133">
        <f>IF(N154="nulová",J154,0)</f>
        <v>0</v>
      </c>
      <c r="BJ154" s="12" t="s">
        <v>86</v>
      </c>
      <c r="BK154" s="133">
        <f>ROUND(I154*H154,2)</f>
        <v>0</v>
      </c>
      <c r="BL154" s="12" t="s">
        <v>125</v>
      </c>
      <c r="BM154" s="132" t="s">
        <v>224</v>
      </c>
    </row>
    <row r="155" spans="2:65" s="1" customFormat="1" ht="28.8">
      <c r="B155" s="27"/>
      <c r="D155" s="134" t="s">
        <v>126</v>
      </c>
      <c r="F155" s="135" t="s">
        <v>225</v>
      </c>
      <c r="I155" s="136"/>
      <c r="L155" s="27"/>
      <c r="M155" s="137"/>
      <c r="T155" s="51"/>
      <c r="AT155" s="12" t="s">
        <v>126</v>
      </c>
      <c r="AU155" s="12" t="s">
        <v>86</v>
      </c>
    </row>
    <row r="156" spans="2:65" s="1" customFormat="1" ht="21.75" customHeight="1">
      <c r="B156" s="27"/>
      <c r="C156" s="121" t="s">
        <v>183</v>
      </c>
      <c r="D156" s="121" t="s">
        <v>120</v>
      </c>
      <c r="E156" s="122" t="s">
        <v>226</v>
      </c>
      <c r="F156" s="123" t="s">
        <v>227</v>
      </c>
      <c r="G156" s="124" t="s">
        <v>223</v>
      </c>
      <c r="H156" s="125">
        <v>348.9</v>
      </c>
      <c r="I156" s="126"/>
      <c r="J156" s="127">
        <f>ROUND(I156*H156,2)</f>
        <v>0</v>
      </c>
      <c r="K156" s="123" t="s">
        <v>124</v>
      </c>
      <c r="L156" s="27"/>
      <c r="M156" s="128" t="s">
        <v>1</v>
      </c>
      <c r="N156" s="129" t="s">
        <v>44</v>
      </c>
      <c r="P156" s="130">
        <f>O156*H156</f>
        <v>0</v>
      </c>
      <c r="Q156" s="130">
        <v>0</v>
      </c>
      <c r="R156" s="130">
        <f>Q156*H156</f>
        <v>0</v>
      </c>
      <c r="S156" s="130">
        <v>0</v>
      </c>
      <c r="T156" s="131">
        <f>S156*H156</f>
        <v>0</v>
      </c>
      <c r="AR156" s="132" t="s">
        <v>125</v>
      </c>
      <c r="AT156" s="132" t="s">
        <v>120</v>
      </c>
      <c r="AU156" s="132" t="s">
        <v>86</v>
      </c>
      <c r="AY156" s="12" t="s">
        <v>119</v>
      </c>
      <c r="BE156" s="133">
        <f>IF(N156="základní",J156,0)</f>
        <v>0</v>
      </c>
      <c r="BF156" s="133">
        <f>IF(N156="snížená",J156,0)</f>
        <v>0</v>
      </c>
      <c r="BG156" s="133">
        <f>IF(N156="zákl. přenesená",J156,0)</f>
        <v>0</v>
      </c>
      <c r="BH156" s="133">
        <f>IF(N156="sníž. přenesená",J156,0)</f>
        <v>0</v>
      </c>
      <c r="BI156" s="133">
        <f>IF(N156="nulová",J156,0)</f>
        <v>0</v>
      </c>
      <c r="BJ156" s="12" t="s">
        <v>86</v>
      </c>
      <c r="BK156" s="133">
        <f>ROUND(I156*H156,2)</f>
        <v>0</v>
      </c>
      <c r="BL156" s="12" t="s">
        <v>125</v>
      </c>
      <c r="BM156" s="132" t="s">
        <v>228</v>
      </c>
    </row>
    <row r="157" spans="2:65" s="1" customFormat="1" ht="48">
      <c r="B157" s="27"/>
      <c r="D157" s="134" t="s">
        <v>126</v>
      </c>
      <c r="F157" s="135" t="s">
        <v>421</v>
      </c>
      <c r="I157" s="136"/>
      <c r="L157" s="27"/>
      <c r="M157" s="137"/>
      <c r="T157" s="51"/>
      <c r="AT157" s="12" t="s">
        <v>126</v>
      </c>
      <c r="AU157" s="12" t="s">
        <v>86</v>
      </c>
    </row>
    <row r="158" spans="2:65" s="1" customFormat="1" ht="16.5" customHeight="1">
      <c r="B158" s="27"/>
      <c r="C158" s="121" t="s">
        <v>220</v>
      </c>
      <c r="D158" s="121" t="s">
        <v>120</v>
      </c>
      <c r="E158" s="122" t="s">
        <v>231</v>
      </c>
      <c r="F158" s="123" t="s">
        <v>232</v>
      </c>
      <c r="G158" s="124" t="s">
        <v>223</v>
      </c>
      <c r="H158" s="125">
        <v>348.9</v>
      </c>
      <c r="I158" s="126"/>
      <c r="J158" s="127">
        <f>ROUND(I158*H158,2)</f>
        <v>0</v>
      </c>
      <c r="K158" s="123" t="s">
        <v>124</v>
      </c>
      <c r="L158" s="27"/>
      <c r="M158" s="128" t="s">
        <v>1</v>
      </c>
      <c r="N158" s="129" t="s">
        <v>44</v>
      </c>
      <c r="P158" s="130">
        <f>O158*H158</f>
        <v>0</v>
      </c>
      <c r="Q158" s="130">
        <v>0</v>
      </c>
      <c r="R158" s="130">
        <f>Q158*H158</f>
        <v>0</v>
      </c>
      <c r="S158" s="130">
        <v>0</v>
      </c>
      <c r="T158" s="131">
        <f>S158*H158</f>
        <v>0</v>
      </c>
      <c r="AR158" s="132" t="s">
        <v>125</v>
      </c>
      <c r="AT158" s="132" t="s">
        <v>120</v>
      </c>
      <c r="AU158" s="132" t="s">
        <v>86</v>
      </c>
      <c r="AY158" s="12" t="s">
        <v>119</v>
      </c>
      <c r="BE158" s="133">
        <f>IF(N158="základní",J158,0)</f>
        <v>0</v>
      </c>
      <c r="BF158" s="133">
        <f>IF(N158="snížená",J158,0)</f>
        <v>0</v>
      </c>
      <c r="BG158" s="133">
        <f>IF(N158="zákl. přenesená",J158,0)</f>
        <v>0</v>
      </c>
      <c r="BH158" s="133">
        <f>IF(N158="sníž. přenesená",J158,0)</f>
        <v>0</v>
      </c>
      <c r="BI158" s="133">
        <f>IF(N158="nulová",J158,0)</f>
        <v>0</v>
      </c>
      <c r="BJ158" s="12" t="s">
        <v>86</v>
      </c>
      <c r="BK158" s="133">
        <f>ROUND(I158*H158,2)</f>
        <v>0</v>
      </c>
      <c r="BL158" s="12" t="s">
        <v>125</v>
      </c>
      <c r="BM158" s="132" t="s">
        <v>233</v>
      </c>
    </row>
    <row r="159" spans="2:65" s="1" customFormat="1" ht="48">
      <c r="B159" s="27"/>
      <c r="D159" s="134" t="s">
        <v>126</v>
      </c>
      <c r="F159" s="135" t="s">
        <v>396</v>
      </c>
      <c r="I159" s="136"/>
      <c r="L159" s="27"/>
      <c r="M159" s="137"/>
      <c r="T159" s="51"/>
      <c r="AT159" s="12" t="s">
        <v>126</v>
      </c>
      <c r="AU159" s="12" t="s">
        <v>86</v>
      </c>
    </row>
    <row r="160" spans="2:65" s="1" customFormat="1" ht="16.5" customHeight="1">
      <c r="B160" s="27"/>
      <c r="C160" s="121" t="s">
        <v>188</v>
      </c>
      <c r="D160" s="121" t="s">
        <v>120</v>
      </c>
      <c r="E160" s="122" t="s">
        <v>235</v>
      </c>
      <c r="F160" s="123" t="s">
        <v>236</v>
      </c>
      <c r="G160" s="124" t="s">
        <v>223</v>
      </c>
      <c r="H160" s="125">
        <v>348.9</v>
      </c>
      <c r="I160" s="126"/>
      <c r="J160" s="127">
        <f>ROUND(I160*H160,2)</f>
        <v>0</v>
      </c>
      <c r="K160" s="123" t="s">
        <v>124</v>
      </c>
      <c r="L160" s="27"/>
      <c r="M160" s="128" t="s">
        <v>1</v>
      </c>
      <c r="N160" s="129" t="s">
        <v>44</v>
      </c>
      <c r="P160" s="130">
        <f>O160*H160</f>
        <v>0</v>
      </c>
      <c r="Q160" s="130">
        <v>0</v>
      </c>
      <c r="R160" s="130">
        <f>Q160*H160</f>
        <v>0</v>
      </c>
      <c r="S160" s="130">
        <v>0</v>
      </c>
      <c r="T160" s="131">
        <f>S160*H160</f>
        <v>0</v>
      </c>
      <c r="AR160" s="132" t="s">
        <v>125</v>
      </c>
      <c r="AT160" s="132" t="s">
        <v>120</v>
      </c>
      <c r="AU160" s="132" t="s">
        <v>86</v>
      </c>
      <c r="AY160" s="12" t="s">
        <v>119</v>
      </c>
      <c r="BE160" s="133">
        <f>IF(N160="základní",J160,0)</f>
        <v>0</v>
      </c>
      <c r="BF160" s="133">
        <f>IF(N160="snížená",J160,0)</f>
        <v>0</v>
      </c>
      <c r="BG160" s="133">
        <f>IF(N160="zákl. přenesená",J160,0)</f>
        <v>0</v>
      </c>
      <c r="BH160" s="133">
        <f>IF(N160="sníž. přenesená",J160,0)</f>
        <v>0</v>
      </c>
      <c r="BI160" s="133">
        <f>IF(N160="nulová",J160,0)</f>
        <v>0</v>
      </c>
      <c r="BJ160" s="12" t="s">
        <v>86</v>
      </c>
      <c r="BK160" s="133">
        <f>ROUND(I160*H160,2)</f>
        <v>0</v>
      </c>
      <c r="BL160" s="12" t="s">
        <v>125</v>
      </c>
      <c r="BM160" s="132" t="s">
        <v>237</v>
      </c>
    </row>
    <row r="161" spans="2:65" s="1" customFormat="1" ht="57.6">
      <c r="B161" s="27"/>
      <c r="D161" s="134" t="s">
        <v>126</v>
      </c>
      <c r="F161" s="135" t="s">
        <v>422</v>
      </c>
      <c r="I161" s="136"/>
      <c r="L161" s="27"/>
      <c r="M161" s="137"/>
      <c r="T161" s="51"/>
      <c r="AT161" s="12" t="s">
        <v>126</v>
      </c>
      <c r="AU161" s="12" t="s">
        <v>86</v>
      </c>
    </row>
    <row r="162" spans="2:65" s="10" customFormat="1" ht="25.95" customHeight="1">
      <c r="B162" s="111"/>
      <c r="D162" s="112" t="s">
        <v>78</v>
      </c>
      <c r="E162" s="113" t="s">
        <v>88</v>
      </c>
      <c r="F162" s="113" t="s">
        <v>239</v>
      </c>
      <c r="I162" s="114"/>
      <c r="J162" s="115">
        <f>BK162</f>
        <v>0</v>
      </c>
      <c r="L162" s="111"/>
      <c r="M162" s="116"/>
      <c r="P162" s="117">
        <f>SUM(P163:P168)</f>
        <v>0</v>
      </c>
      <c r="R162" s="117">
        <f>SUM(R163:R168)</f>
        <v>0</v>
      </c>
      <c r="T162" s="118">
        <f>SUM(T163:T168)</f>
        <v>0</v>
      </c>
      <c r="AR162" s="112" t="s">
        <v>86</v>
      </c>
      <c r="AT162" s="119" t="s">
        <v>78</v>
      </c>
      <c r="AU162" s="119" t="s">
        <v>79</v>
      </c>
      <c r="AY162" s="112" t="s">
        <v>119</v>
      </c>
      <c r="BK162" s="120">
        <f>SUM(BK163:BK168)</f>
        <v>0</v>
      </c>
    </row>
    <row r="163" spans="2:65" s="1" customFormat="1" ht="16.5" customHeight="1">
      <c r="B163" s="27"/>
      <c r="C163" s="121" t="s">
        <v>230</v>
      </c>
      <c r="D163" s="121" t="s">
        <v>120</v>
      </c>
      <c r="E163" s="122" t="s">
        <v>244</v>
      </c>
      <c r="F163" s="123" t="s">
        <v>245</v>
      </c>
      <c r="G163" s="124" t="s">
        <v>223</v>
      </c>
      <c r="H163" s="125">
        <v>957.11800000000005</v>
      </c>
      <c r="I163" s="126"/>
      <c r="J163" s="127">
        <f>ROUND(I163*H163,2)</f>
        <v>0</v>
      </c>
      <c r="K163" s="123" t="s">
        <v>124</v>
      </c>
      <c r="L163" s="27"/>
      <c r="M163" s="128" t="s">
        <v>1</v>
      </c>
      <c r="N163" s="129" t="s">
        <v>44</v>
      </c>
      <c r="P163" s="130">
        <f>O163*H163</f>
        <v>0</v>
      </c>
      <c r="Q163" s="130">
        <v>0</v>
      </c>
      <c r="R163" s="130">
        <f>Q163*H163</f>
        <v>0</v>
      </c>
      <c r="S163" s="130">
        <v>0</v>
      </c>
      <c r="T163" s="131">
        <f>S163*H163</f>
        <v>0</v>
      </c>
      <c r="AR163" s="132" t="s">
        <v>125</v>
      </c>
      <c r="AT163" s="132" t="s">
        <v>120</v>
      </c>
      <c r="AU163" s="132" t="s">
        <v>86</v>
      </c>
      <c r="AY163" s="12" t="s">
        <v>119</v>
      </c>
      <c r="BE163" s="133">
        <f>IF(N163="základní",J163,0)</f>
        <v>0</v>
      </c>
      <c r="BF163" s="133">
        <f>IF(N163="snížená",J163,0)</f>
        <v>0</v>
      </c>
      <c r="BG163" s="133">
        <f>IF(N163="zákl. přenesená",J163,0)</f>
        <v>0</v>
      </c>
      <c r="BH163" s="133">
        <f>IF(N163="sníž. přenesená",J163,0)</f>
        <v>0</v>
      </c>
      <c r="BI163" s="133">
        <f>IF(N163="nulová",J163,0)</f>
        <v>0</v>
      </c>
      <c r="BJ163" s="12" t="s">
        <v>86</v>
      </c>
      <c r="BK163" s="133">
        <f>ROUND(I163*H163,2)</f>
        <v>0</v>
      </c>
      <c r="BL163" s="12" t="s">
        <v>125</v>
      </c>
      <c r="BM163" s="132" t="s">
        <v>242</v>
      </c>
    </row>
    <row r="164" spans="2:65" s="1" customFormat="1" ht="76.8">
      <c r="B164" s="27"/>
      <c r="D164" s="134" t="s">
        <v>126</v>
      </c>
      <c r="F164" s="135" t="s">
        <v>423</v>
      </c>
      <c r="I164" s="136"/>
      <c r="L164" s="27"/>
      <c r="M164" s="137"/>
      <c r="T164" s="51"/>
      <c r="AT164" s="12" t="s">
        <v>126</v>
      </c>
      <c r="AU164" s="12" t="s">
        <v>86</v>
      </c>
    </row>
    <row r="165" spans="2:65" s="1" customFormat="1" ht="24.15" customHeight="1">
      <c r="B165" s="27"/>
      <c r="C165" s="121" t="s">
        <v>190</v>
      </c>
      <c r="D165" s="121" t="s">
        <v>120</v>
      </c>
      <c r="E165" s="122" t="s">
        <v>249</v>
      </c>
      <c r="F165" s="123" t="s">
        <v>250</v>
      </c>
      <c r="G165" s="124" t="s">
        <v>223</v>
      </c>
      <c r="H165" s="125">
        <v>1150</v>
      </c>
      <c r="I165" s="126"/>
      <c r="J165" s="127">
        <f>ROUND(I165*H165,2)</f>
        <v>0</v>
      </c>
      <c r="K165" s="123" t="s">
        <v>124</v>
      </c>
      <c r="L165" s="27"/>
      <c r="M165" s="128" t="s">
        <v>1</v>
      </c>
      <c r="N165" s="129" t="s">
        <v>44</v>
      </c>
      <c r="P165" s="130">
        <f>O165*H165</f>
        <v>0</v>
      </c>
      <c r="Q165" s="130">
        <v>0</v>
      </c>
      <c r="R165" s="130">
        <f>Q165*H165</f>
        <v>0</v>
      </c>
      <c r="S165" s="130">
        <v>0</v>
      </c>
      <c r="T165" s="131">
        <f>S165*H165</f>
        <v>0</v>
      </c>
      <c r="AR165" s="132" t="s">
        <v>125</v>
      </c>
      <c r="AT165" s="132" t="s">
        <v>120</v>
      </c>
      <c r="AU165" s="132" t="s">
        <v>86</v>
      </c>
      <c r="AY165" s="12" t="s">
        <v>119</v>
      </c>
      <c r="BE165" s="133">
        <f>IF(N165="základní",J165,0)</f>
        <v>0</v>
      </c>
      <c r="BF165" s="133">
        <f>IF(N165="snížená",J165,0)</f>
        <v>0</v>
      </c>
      <c r="BG165" s="133">
        <f>IF(N165="zákl. přenesená",J165,0)</f>
        <v>0</v>
      </c>
      <c r="BH165" s="133">
        <f>IF(N165="sníž. přenesená",J165,0)</f>
        <v>0</v>
      </c>
      <c r="BI165" s="133">
        <f>IF(N165="nulová",J165,0)</f>
        <v>0</v>
      </c>
      <c r="BJ165" s="12" t="s">
        <v>86</v>
      </c>
      <c r="BK165" s="133">
        <f>ROUND(I165*H165,2)</f>
        <v>0</v>
      </c>
      <c r="BL165" s="12" t="s">
        <v>125</v>
      </c>
      <c r="BM165" s="132" t="s">
        <v>246</v>
      </c>
    </row>
    <row r="166" spans="2:65" s="1" customFormat="1" ht="86.4">
      <c r="B166" s="27"/>
      <c r="D166" s="134" t="s">
        <v>126</v>
      </c>
      <c r="F166" s="135" t="s">
        <v>424</v>
      </c>
      <c r="I166" s="136"/>
      <c r="L166" s="27"/>
      <c r="M166" s="137"/>
      <c r="T166" s="51"/>
      <c r="AT166" s="12" t="s">
        <v>126</v>
      </c>
      <c r="AU166" s="12" t="s">
        <v>86</v>
      </c>
    </row>
    <row r="167" spans="2:65" s="1" customFormat="1" ht="24.15" customHeight="1">
      <c r="B167" s="27"/>
      <c r="C167" s="121" t="s">
        <v>7</v>
      </c>
      <c r="D167" s="121" t="s">
        <v>120</v>
      </c>
      <c r="E167" s="122" t="s">
        <v>253</v>
      </c>
      <c r="F167" s="123" t="s">
        <v>425</v>
      </c>
      <c r="G167" s="124" t="s">
        <v>223</v>
      </c>
      <c r="H167" s="125">
        <v>1150</v>
      </c>
      <c r="I167" s="126"/>
      <c r="J167" s="127">
        <f>ROUND(I167*H167,2)</f>
        <v>0</v>
      </c>
      <c r="K167" s="123" t="s">
        <v>124</v>
      </c>
      <c r="L167" s="27"/>
      <c r="M167" s="128" t="s">
        <v>1</v>
      </c>
      <c r="N167" s="129" t="s">
        <v>44</v>
      </c>
      <c r="P167" s="130">
        <f>O167*H167</f>
        <v>0</v>
      </c>
      <c r="Q167" s="130">
        <v>0</v>
      </c>
      <c r="R167" s="130">
        <f>Q167*H167</f>
        <v>0</v>
      </c>
      <c r="S167" s="130">
        <v>0</v>
      </c>
      <c r="T167" s="131">
        <f>S167*H167</f>
        <v>0</v>
      </c>
      <c r="AR167" s="132" t="s">
        <v>125</v>
      </c>
      <c r="AT167" s="132" t="s">
        <v>120</v>
      </c>
      <c r="AU167" s="132" t="s">
        <v>86</v>
      </c>
      <c r="AY167" s="12" t="s">
        <v>119</v>
      </c>
      <c r="BE167" s="133">
        <f>IF(N167="základní",J167,0)</f>
        <v>0</v>
      </c>
      <c r="BF167" s="133">
        <f>IF(N167="snížená",J167,0)</f>
        <v>0</v>
      </c>
      <c r="BG167" s="133">
        <f>IF(N167="zákl. přenesená",J167,0)</f>
        <v>0</v>
      </c>
      <c r="BH167" s="133">
        <f>IF(N167="sníž. přenesená",J167,0)</f>
        <v>0</v>
      </c>
      <c r="BI167" s="133">
        <f>IF(N167="nulová",J167,0)</f>
        <v>0</v>
      </c>
      <c r="BJ167" s="12" t="s">
        <v>86</v>
      </c>
      <c r="BK167" s="133">
        <f>ROUND(I167*H167,2)</f>
        <v>0</v>
      </c>
      <c r="BL167" s="12" t="s">
        <v>125</v>
      </c>
      <c r="BM167" s="132" t="s">
        <v>251</v>
      </c>
    </row>
    <row r="168" spans="2:65" s="1" customFormat="1" ht="86.4">
      <c r="B168" s="27"/>
      <c r="D168" s="134" t="s">
        <v>126</v>
      </c>
      <c r="F168" s="135" t="s">
        <v>426</v>
      </c>
      <c r="I168" s="136"/>
      <c r="L168" s="27"/>
      <c r="M168" s="137"/>
      <c r="T168" s="51"/>
      <c r="AT168" s="12" t="s">
        <v>126</v>
      </c>
      <c r="AU168" s="12" t="s">
        <v>86</v>
      </c>
    </row>
    <row r="169" spans="2:65" s="10" customFormat="1" ht="25.95" customHeight="1">
      <c r="B169" s="111"/>
      <c r="D169" s="112" t="s">
        <v>78</v>
      </c>
      <c r="E169" s="113" t="s">
        <v>125</v>
      </c>
      <c r="F169" s="113" t="s">
        <v>257</v>
      </c>
      <c r="I169" s="114"/>
      <c r="J169" s="115">
        <f>BK169</f>
        <v>0</v>
      </c>
      <c r="L169" s="111"/>
      <c r="M169" s="116"/>
      <c r="P169" s="117">
        <f>SUM(P170:P171)</f>
        <v>0</v>
      </c>
      <c r="R169" s="117">
        <f>SUM(R170:R171)</f>
        <v>0</v>
      </c>
      <c r="T169" s="118">
        <f>SUM(T170:T171)</f>
        <v>0</v>
      </c>
      <c r="AR169" s="112" t="s">
        <v>86</v>
      </c>
      <c r="AT169" s="119" t="s">
        <v>78</v>
      </c>
      <c r="AU169" s="119" t="s">
        <v>79</v>
      </c>
      <c r="AY169" s="112" t="s">
        <v>119</v>
      </c>
      <c r="BK169" s="120">
        <f>SUM(BK170:BK171)</f>
        <v>0</v>
      </c>
    </row>
    <row r="170" spans="2:65" s="1" customFormat="1" ht="24.15" customHeight="1">
      <c r="B170" s="27"/>
      <c r="C170" s="121" t="s">
        <v>196</v>
      </c>
      <c r="D170" s="121" t="s">
        <v>120</v>
      </c>
      <c r="E170" s="122" t="s">
        <v>259</v>
      </c>
      <c r="F170" s="123" t="s">
        <v>260</v>
      </c>
      <c r="G170" s="124" t="s">
        <v>164</v>
      </c>
      <c r="H170" s="125">
        <v>1.3</v>
      </c>
      <c r="I170" s="126"/>
      <c r="J170" s="127">
        <f>ROUND(I170*H170,2)</f>
        <v>0</v>
      </c>
      <c r="K170" s="123" t="s">
        <v>124</v>
      </c>
      <c r="L170" s="27"/>
      <c r="M170" s="128" t="s">
        <v>1</v>
      </c>
      <c r="N170" s="129" t="s">
        <v>44</v>
      </c>
      <c r="P170" s="130">
        <f>O170*H170</f>
        <v>0</v>
      </c>
      <c r="Q170" s="130">
        <v>0</v>
      </c>
      <c r="R170" s="130">
        <f>Q170*H170</f>
        <v>0</v>
      </c>
      <c r="S170" s="130">
        <v>0</v>
      </c>
      <c r="T170" s="131">
        <f>S170*H170</f>
        <v>0</v>
      </c>
      <c r="AR170" s="132" t="s">
        <v>125</v>
      </c>
      <c r="AT170" s="132" t="s">
        <v>120</v>
      </c>
      <c r="AU170" s="132" t="s">
        <v>86</v>
      </c>
      <c r="AY170" s="12" t="s">
        <v>119</v>
      </c>
      <c r="BE170" s="133">
        <f>IF(N170="základní",J170,0)</f>
        <v>0</v>
      </c>
      <c r="BF170" s="133">
        <f>IF(N170="snížená",J170,0)</f>
        <v>0</v>
      </c>
      <c r="BG170" s="133">
        <f>IF(N170="zákl. přenesená",J170,0)</f>
        <v>0</v>
      </c>
      <c r="BH170" s="133">
        <f>IF(N170="sníž. přenesená",J170,0)</f>
        <v>0</v>
      </c>
      <c r="BI170" s="133">
        <f>IF(N170="nulová",J170,0)</f>
        <v>0</v>
      </c>
      <c r="BJ170" s="12" t="s">
        <v>86</v>
      </c>
      <c r="BK170" s="133">
        <f>ROUND(I170*H170,2)</f>
        <v>0</v>
      </c>
      <c r="BL170" s="12" t="s">
        <v>125</v>
      </c>
      <c r="BM170" s="132" t="s">
        <v>255</v>
      </c>
    </row>
    <row r="171" spans="2:65" s="1" customFormat="1" ht="316.8">
      <c r="B171" s="27"/>
      <c r="D171" s="134" t="s">
        <v>126</v>
      </c>
      <c r="F171" s="135" t="s">
        <v>427</v>
      </c>
      <c r="I171" s="136"/>
      <c r="L171" s="27"/>
      <c r="M171" s="137"/>
      <c r="T171" s="51"/>
      <c r="AT171" s="12" t="s">
        <v>126</v>
      </c>
      <c r="AU171" s="12" t="s">
        <v>86</v>
      </c>
    </row>
    <row r="172" spans="2:65" s="10" customFormat="1" ht="25.95" customHeight="1">
      <c r="B172" s="111"/>
      <c r="D172" s="112" t="s">
        <v>78</v>
      </c>
      <c r="E172" s="113" t="s">
        <v>137</v>
      </c>
      <c r="F172" s="113" t="s">
        <v>263</v>
      </c>
      <c r="I172" s="114"/>
      <c r="J172" s="115">
        <f>BK172</f>
        <v>0</v>
      </c>
      <c r="L172" s="111"/>
      <c r="M172" s="116"/>
      <c r="P172" s="117">
        <f>SUM(P173:P204)</f>
        <v>0</v>
      </c>
      <c r="R172" s="117">
        <f>SUM(R173:R204)</f>
        <v>0</v>
      </c>
      <c r="T172" s="118">
        <f>SUM(T173:T204)</f>
        <v>0</v>
      </c>
      <c r="AR172" s="112" t="s">
        <v>86</v>
      </c>
      <c r="AT172" s="119" t="s">
        <v>78</v>
      </c>
      <c r="AU172" s="119" t="s">
        <v>79</v>
      </c>
      <c r="AY172" s="112" t="s">
        <v>119</v>
      </c>
      <c r="BK172" s="120">
        <f>SUM(BK173:BK204)</f>
        <v>0</v>
      </c>
    </row>
    <row r="173" spans="2:65" s="1" customFormat="1" ht="24.15" customHeight="1">
      <c r="B173" s="27"/>
      <c r="C173" s="121" t="s">
        <v>248</v>
      </c>
      <c r="D173" s="121" t="s">
        <v>120</v>
      </c>
      <c r="E173" s="122" t="s">
        <v>264</v>
      </c>
      <c r="F173" s="123" t="s">
        <v>265</v>
      </c>
      <c r="G173" s="124" t="s">
        <v>164</v>
      </c>
      <c r="H173" s="125">
        <v>5.94</v>
      </c>
      <c r="I173" s="126"/>
      <c r="J173" s="127">
        <f>ROUND(I173*H173,2)</f>
        <v>0</v>
      </c>
      <c r="K173" s="123" t="s">
        <v>124</v>
      </c>
      <c r="L173" s="27"/>
      <c r="M173" s="128" t="s">
        <v>1</v>
      </c>
      <c r="N173" s="129" t="s">
        <v>44</v>
      </c>
      <c r="P173" s="130">
        <f>O173*H173</f>
        <v>0</v>
      </c>
      <c r="Q173" s="130">
        <v>0</v>
      </c>
      <c r="R173" s="130">
        <f>Q173*H173</f>
        <v>0</v>
      </c>
      <c r="S173" s="130">
        <v>0</v>
      </c>
      <c r="T173" s="131">
        <f>S173*H173</f>
        <v>0</v>
      </c>
      <c r="AR173" s="132" t="s">
        <v>125</v>
      </c>
      <c r="AT173" s="132" t="s">
        <v>120</v>
      </c>
      <c r="AU173" s="132" t="s">
        <v>86</v>
      </c>
      <c r="AY173" s="12" t="s">
        <v>119</v>
      </c>
      <c r="BE173" s="133">
        <f>IF(N173="základní",J173,0)</f>
        <v>0</v>
      </c>
      <c r="BF173" s="133">
        <f>IF(N173="snížená",J173,0)</f>
        <v>0</v>
      </c>
      <c r="BG173" s="133">
        <f>IF(N173="zákl. přenesená",J173,0)</f>
        <v>0</v>
      </c>
      <c r="BH173" s="133">
        <f>IF(N173="sníž. přenesená",J173,0)</f>
        <v>0</v>
      </c>
      <c r="BI173" s="133">
        <f>IF(N173="nulová",J173,0)</f>
        <v>0</v>
      </c>
      <c r="BJ173" s="12" t="s">
        <v>86</v>
      </c>
      <c r="BK173" s="133">
        <f>ROUND(I173*H173,2)</f>
        <v>0</v>
      </c>
      <c r="BL173" s="12" t="s">
        <v>125</v>
      </c>
      <c r="BM173" s="132" t="s">
        <v>261</v>
      </c>
    </row>
    <row r="174" spans="2:65" s="1" customFormat="1" ht="115.2">
      <c r="B174" s="27"/>
      <c r="D174" s="134" t="s">
        <v>126</v>
      </c>
      <c r="F174" s="135" t="s">
        <v>428</v>
      </c>
      <c r="I174" s="136"/>
      <c r="L174" s="27"/>
      <c r="M174" s="137"/>
      <c r="T174" s="51"/>
      <c r="AT174" s="12" t="s">
        <v>126</v>
      </c>
      <c r="AU174" s="12" t="s">
        <v>86</v>
      </c>
    </row>
    <row r="175" spans="2:65" s="1" customFormat="1" ht="16.5" customHeight="1">
      <c r="B175" s="27"/>
      <c r="C175" s="121" t="s">
        <v>200</v>
      </c>
      <c r="D175" s="121" t="s">
        <v>120</v>
      </c>
      <c r="E175" s="122" t="s">
        <v>269</v>
      </c>
      <c r="F175" s="123" t="s">
        <v>270</v>
      </c>
      <c r="G175" s="124" t="s">
        <v>164</v>
      </c>
      <c r="H175" s="125">
        <v>6.0000000000000001E-3</v>
      </c>
      <c r="I175" s="126"/>
      <c r="J175" s="127">
        <f>ROUND(I175*H175,2)</f>
        <v>0</v>
      </c>
      <c r="K175" s="123" t="s">
        <v>124</v>
      </c>
      <c r="L175" s="27"/>
      <c r="M175" s="128" t="s">
        <v>1</v>
      </c>
      <c r="N175" s="129" t="s">
        <v>44</v>
      </c>
      <c r="P175" s="130">
        <f>O175*H175</f>
        <v>0</v>
      </c>
      <c r="Q175" s="130">
        <v>0</v>
      </c>
      <c r="R175" s="130">
        <f>Q175*H175</f>
        <v>0</v>
      </c>
      <c r="S175" s="130">
        <v>0</v>
      </c>
      <c r="T175" s="131">
        <f>S175*H175</f>
        <v>0</v>
      </c>
      <c r="AR175" s="132" t="s">
        <v>125</v>
      </c>
      <c r="AT175" s="132" t="s">
        <v>120</v>
      </c>
      <c r="AU175" s="132" t="s">
        <v>86</v>
      </c>
      <c r="AY175" s="12" t="s">
        <v>119</v>
      </c>
      <c r="BE175" s="133">
        <f>IF(N175="základní",J175,0)</f>
        <v>0</v>
      </c>
      <c r="BF175" s="133">
        <f>IF(N175="snížená",J175,0)</f>
        <v>0</v>
      </c>
      <c r="BG175" s="133">
        <f>IF(N175="zákl. přenesená",J175,0)</f>
        <v>0</v>
      </c>
      <c r="BH175" s="133">
        <f>IF(N175="sníž. přenesená",J175,0)</f>
        <v>0</v>
      </c>
      <c r="BI175" s="133">
        <f>IF(N175="nulová",J175,0)</f>
        <v>0</v>
      </c>
      <c r="BJ175" s="12" t="s">
        <v>86</v>
      </c>
      <c r="BK175" s="133">
        <f>ROUND(I175*H175,2)</f>
        <v>0</v>
      </c>
      <c r="BL175" s="12" t="s">
        <v>125</v>
      </c>
      <c r="BM175" s="132" t="s">
        <v>377</v>
      </c>
    </row>
    <row r="176" spans="2:65" s="1" customFormat="1" ht="67.2">
      <c r="B176" s="27"/>
      <c r="D176" s="134" t="s">
        <v>126</v>
      </c>
      <c r="F176" s="135" t="s">
        <v>429</v>
      </c>
      <c r="I176" s="136"/>
      <c r="L176" s="27"/>
      <c r="M176" s="137"/>
      <c r="T176" s="51"/>
      <c r="AT176" s="12" t="s">
        <v>126</v>
      </c>
      <c r="AU176" s="12" t="s">
        <v>86</v>
      </c>
    </row>
    <row r="177" spans="2:65" s="1" customFormat="1" ht="24.15" customHeight="1">
      <c r="B177" s="27"/>
      <c r="C177" s="121" t="s">
        <v>258</v>
      </c>
      <c r="D177" s="121" t="s">
        <v>120</v>
      </c>
      <c r="E177" s="122" t="s">
        <v>273</v>
      </c>
      <c r="F177" s="123" t="s">
        <v>274</v>
      </c>
      <c r="G177" s="124" t="s">
        <v>223</v>
      </c>
      <c r="H177" s="125">
        <v>1010.9</v>
      </c>
      <c r="I177" s="126"/>
      <c r="J177" s="127">
        <f>ROUND(I177*H177,2)</f>
        <v>0</v>
      </c>
      <c r="K177" s="123" t="s">
        <v>124</v>
      </c>
      <c r="L177" s="27"/>
      <c r="M177" s="128" t="s">
        <v>1</v>
      </c>
      <c r="N177" s="129" t="s">
        <v>44</v>
      </c>
      <c r="P177" s="130">
        <f>O177*H177</f>
        <v>0</v>
      </c>
      <c r="Q177" s="130">
        <v>0</v>
      </c>
      <c r="R177" s="130">
        <f>Q177*H177</f>
        <v>0</v>
      </c>
      <c r="S177" s="130">
        <v>0</v>
      </c>
      <c r="T177" s="131">
        <f>S177*H177</f>
        <v>0</v>
      </c>
      <c r="AR177" s="132" t="s">
        <v>125</v>
      </c>
      <c r="AT177" s="132" t="s">
        <v>120</v>
      </c>
      <c r="AU177" s="132" t="s">
        <v>86</v>
      </c>
      <c r="AY177" s="12" t="s">
        <v>119</v>
      </c>
      <c r="BE177" s="133">
        <f>IF(N177="základní",J177,0)</f>
        <v>0</v>
      </c>
      <c r="BF177" s="133">
        <f>IF(N177="snížená",J177,0)</f>
        <v>0</v>
      </c>
      <c r="BG177" s="133">
        <f>IF(N177="zákl. přenesená",J177,0)</f>
        <v>0</v>
      </c>
      <c r="BH177" s="133">
        <f>IF(N177="sníž. přenesená",J177,0)</f>
        <v>0</v>
      </c>
      <c r="BI177" s="133">
        <f>IF(N177="nulová",J177,0)</f>
        <v>0</v>
      </c>
      <c r="BJ177" s="12" t="s">
        <v>86</v>
      </c>
      <c r="BK177" s="133">
        <f>ROUND(I177*H177,2)</f>
        <v>0</v>
      </c>
      <c r="BL177" s="12" t="s">
        <v>125</v>
      </c>
      <c r="BM177" s="132" t="s">
        <v>271</v>
      </c>
    </row>
    <row r="178" spans="2:65" s="1" customFormat="1" ht="67.2">
      <c r="B178" s="27"/>
      <c r="D178" s="134" t="s">
        <v>126</v>
      </c>
      <c r="F178" s="135" t="s">
        <v>430</v>
      </c>
      <c r="I178" s="136"/>
      <c r="L178" s="27"/>
      <c r="M178" s="137"/>
      <c r="T178" s="51"/>
      <c r="AT178" s="12" t="s">
        <v>126</v>
      </c>
      <c r="AU178" s="12" t="s">
        <v>86</v>
      </c>
    </row>
    <row r="179" spans="2:65" s="1" customFormat="1" ht="24.15" customHeight="1">
      <c r="B179" s="27"/>
      <c r="C179" s="121" t="s">
        <v>205</v>
      </c>
      <c r="D179" s="121" t="s">
        <v>120</v>
      </c>
      <c r="E179" s="122" t="s">
        <v>273</v>
      </c>
      <c r="F179" s="123" t="s">
        <v>274</v>
      </c>
      <c r="G179" s="124" t="s">
        <v>223</v>
      </c>
      <c r="H179" s="125">
        <v>1056.8499999999999</v>
      </c>
      <c r="I179" s="126"/>
      <c r="J179" s="127">
        <f>ROUND(I179*H179,2)</f>
        <v>0</v>
      </c>
      <c r="K179" s="123" t="s">
        <v>124</v>
      </c>
      <c r="L179" s="27"/>
      <c r="M179" s="128" t="s">
        <v>1</v>
      </c>
      <c r="N179" s="129" t="s">
        <v>44</v>
      </c>
      <c r="P179" s="130">
        <f>O179*H179</f>
        <v>0</v>
      </c>
      <c r="Q179" s="130">
        <v>0</v>
      </c>
      <c r="R179" s="130">
        <f>Q179*H179</f>
        <v>0</v>
      </c>
      <c r="S179" s="130">
        <v>0</v>
      </c>
      <c r="T179" s="131">
        <f>S179*H179</f>
        <v>0</v>
      </c>
      <c r="AR179" s="132" t="s">
        <v>125</v>
      </c>
      <c r="AT179" s="132" t="s">
        <v>120</v>
      </c>
      <c r="AU179" s="132" t="s">
        <v>86</v>
      </c>
      <c r="AY179" s="12" t="s">
        <v>119</v>
      </c>
      <c r="BE179" s="133">
        <f>IF(N179="základní",J179,0)</f>
        <v>0</v>
      </c>
      <c r="BF179" s="133">
        <f>IF(N179="snížená",J179,0)</f>
        <v>0</v>
      </c>
      <c r="BG179" s="133">
        <f>IF(N179="zákl. přenesená",J179,0)</f>
        <v>0</v>
      </c>
      <c r="BH179" s="133">
        <f>IF(N179="sníž. přenesená",J179,0)</f>
        <v>0</v>
      </c>
      <c r="BI179" s="133">
        <f>IF(N179="nulová",J179,0)</f>
        <v>0</v>
      </c>
      <c r="BJ179" s="12" t="s">
        <v>86</v>
      </c>
      <c r="BK179" s="133">
        <f>ROUND(I179*H179,2)</f>
        <v>0</v>
      </c>
      <c r="BL179" s="12" t="s">
        <v>125</v>
      </c>
      <c r="BM179" s="132" t="s">
        <v>275</v>
      </c>
    </row>
    <row r="180" spans="2:65" s="1" customFormat="1" ht="67.2">
      <c r="B180" s="27"/>
      <c r="D180" s="134" t="s">
        <v>126</v>
      </c>
      <c r="F180" s="135" t="s">
        <v>431</v>
      </c>
      <c r="I180" s="136"/>
      <c r="L180" s="27"/>
      <c r="M180" s="137"/>
      <c r="T180" s="51"/>
      <c r="AT180" s="12" t="s">
        <v>126</v>
      </c>
      <c r="AU180" s="12" t="s">
        <v>86</v>
      </c>
    </row>
    <row r="181" spans="2:65" s="1" customFormat="1" ht="24.15" customHeight="1">
      <c r="B181" s="27"/>
      <c r="C181" s="121" t="s">
        <v>268</v>
      </c>
      <c r="D181" s="121" t="s">
        <v>120</v>
      </c>
      <c r="E181" s="122" t="s">
        <v>432</v>
      </c>
      <c r="F181" s="123" t="s">
        <v>433</v>
      </c>
      <c r="G181" s="124" t="s">
        <v>223</v>
      </c>
      <c r="H181" s="125">
        <v>26</v>
      </c>
      <c r="I181" s="126"/>
      <c r="J181" s="127">
        <f>ROUND(I181*H181,2)</f>
        <v>0</v>
      </c>
      <c r="K181" s="123" t="s">
        <v>124</v>
      </c>
      <c r="L181" s="27"/>
      <c r="M181" s="128" t="s">
        <v>1</v>
      </c>
      <c r="N181" s="129" t="s">
        <v>44</v>
      </c>
      <c r="P181" s="130">
        <f>O181*H181</f>
        <v>0</v>
      </c>
      <c r="Q181" s="130">
        <v>0</v>
      </c>
      <c r="R181" s="130">
        <f>Q181*H181</f>
        <v>0</v>
      </c>
      <c r="S181" s="130">
        <v>0</v>
      </c>
      <c r="T181" s="131">
        <f>S181*H181</f>
        <v>0</v>
      </c>
      <c r="AR181" s="132" t="s">
        <v>125</v>
      </c>
      <c r="AT181" s="132" t="s">
        <v>120</v>
      </c>
      <c r="AU181" s="132" t="s">
        <v>86</v>
      </c>
      <c r="AY181" s="12" t="s">
        <v>119</v>
      </c>
      <c r="BE181" s="133">
        <f>IF(N181="základní",J181,0)</f>
        <v>0</v>
      </c>
      <c r="BF181" s="133">
        <f>IF(N181="snížená",J181,0)</f>
        <v>0</v>
      </c>
      <c r="BG181" s="133">
        <f>IF(N181="zákl. přenesená",J181,0)</f>
        <v>0</v>
      </c>
      <c r="BH181" s="133">
        <f>IF(N181="sníž. přenesená",J181,0)</f>
        <v>0</v>
      </c>
      <c r="BI181" s="133">
        <f>IF(N181="nulová",J181,0)</f>
        <v>0</v>
      </c>
      <c r="BJ181" s="12" t="s">
        <v>86</v>
      </c>
      <c r="BK181" s="133">
        <f>ROUND(I181*H181,2)</f>
        <v>0</v>
      </c>
      <c r="BL181" s="12" t="s">
        <v>125</v>
      </c>
      <c r="BM181" s="132" t="s">
        <v>278</v>
      </c>
    </row>
    <row r="182" spans="2:65" s="1" customFormat="1" ht="67.2">
      <c r="B182" s="27"/>
      <c r="D182" s="134" t="s">
        <v>126</v>
      </c>
      <c r="F182" s="135" t="s">
        <v>434</v>
      </c>
      <c r="I182" s="136"/>
      <c r="L182" s="27"/>
      <c r="M182" s="137"/>
      <c r="T182" s="51"/>
      <c r="AT182" s="12" t="s">
        <v>126</v>
      </c>
      <c r="AU182" s="12" t="s">
        <v>86</v>
      </c>
    </row>
    <row r="183" spans="2:65" s="1" customFormat="1" ht="24.15" customHeight="1">
      <c r="B183" s="27"/>
      <c r="C183" s="121" t="s">
        <v>209</v>
      </c>
      <c r="D183" s="121" t="s">
        <v>120</v>
      </c>
      <c r="E183" s="122" t="s">
        <v>285</v>
      </c>
      <c r="F183" s="123" t="s">
        <v>286</v>
      </c>
      <c r="G183" s="124" t="s">
        <v>223</v>
      </c>
      <c r="H183" s="125">
        <v>16.25</v>
      </c>
      <c r="I183" s="126"/>
      <c r="J183" s="127">
        <f>ROUND(I183*H183,2)</f>
        <v>0</v>
      </c>
      <c r="K183" s="123" t="s">
        <v>124</v>
      </c>
      <c r="L183" s="27"/>
      <c r="M183" s="128" t="s">
        <v>1</v>
      </c>
      <c r="N183" s="129" t="s">
        <v>44</v>
      </c>
      <c r="P183" s="130">
        <f>O183*H183</f>
        <v>0</v>
      </c>
      <c r="Q183" s="130">
        <v>0</v>
      </c>
      <c r="R183" s="130">
        <f>Q183*H183</f>
        <v>0</v>
      </c>
      <c r="S183" s="130">
        <v>0</v>
      </c>
      <c r="T183" s="131">
        <f>S183*H183</f>
        <v>0</v>
      </c>
      <c r="AR183" s="132" t="s">
        <v>125</v>
      </c>
      <c r="AT183" s="132" t="s">
        <v>120</v>
      </c>
      <c r="AU183" s="132" t="s">
        <v>86</v>
      </c>
      <c r="AY183" s="12" t="s">
        <v>119</v>
      </c>
      <c r="BE183" s="133">
        <f>IF(N183="základní",J183,0)</f>
        <v>0</v>
      </c>
      <c r="BF183" s="133">
        <f>IF(N183="snížená",J183,0)</f>
        <v>0</v>
      </c>
      <c r="BG183" s="133">
        <f>IF(N183="zákl. přenesená",J183,0)</f>
        <v>0</v>
      </c>
      <c r="BH183" s="133">
        <f>IF(N183="sníž. přenesená",J183,0)</f>
        <v>0</v>
      </c>
      <c r="BI183" s="133">
        <f>IF(N183="nulová",J183,0)</f>
        <v>0</v>
      </c>
      <c r="BJ183" s="12" t="s">
        <v>86</v>
      </c>
      <c r="BK183" s="133">
        <f>ROUND(I183*H183,2)</f>
        <v>0</v>
      </c>
      <c r="BL183" s="12" t="s">
        <v>125</v>
      </c>
      <c r="BM183" s="132" t="s">
        <v>280</v>
      </c>
    </row>
    <row r="184" spans="2:65" s="1" customFormat="1" ht="67.2">
      <c r="B184" s="27"/>
      <c r="D184" s="134" t="s">
        <v>126</v>
      </c>
      <c r="F184" s="135" t="s">
        <v>435</v>
      </c>
      <c r="I184" s="136"/>
      <c r="L184" s="27"/>
      <c r="M184" s="137"/>
      <c r="T184" s="51"/>
      <c r="AT184" s="12" t="s">
        <v>126</v>
      </c>
      <c r="AU184" s="12" t="s">
        <v>86</v>
      </c>
    </row>
    <row r="185" spans="2:65" s="1" customFormat="1" ht="16.5" customHeight="1">
      <c r="B185" s="27"/>
      <c r="C185" s="121" t="s">
        <v>277</v>
      </c>
      <c r="D185" s="121" t="s">
        <v>120</v>
      </c>
      <c r="E185" s="122" t="s">
        <v>294</v>
      </c>
      <c r="F185" s="123" t="s">
        <v>295</v>
      </c>
      <c r="G185" s="124" t="s">
        <v>223</v>
      </c>
      <c r="H185" s="125">
        <v>919</v>
      </c>
      <c r="I185" s="126"/>
      <c r="J185" s="127">
        <f>ROUND(I185*H185,2)</f>
        <v>0</v>
      </c>
      <c r="K185" s="123" t="s">
        <v>124</v>
      </c>
      <c r="L185" s="27"/>
      <c r="M185" s="128" t="s">
        <v>1</v>
      </c>
      <c r="N185" s="129" t="s">
        <v>44</v>
      </c>
      <c r="P185" s="130">
        <f>O185*H185</f>
        <v>0</v>
      </c>
      <c r="Q185" s="130">
        <v>0</v>
      </c>
      <c r="R185" s="130">
        <f>Q185*H185</f>
        <v>0</v>
      </c>
      <c r="S185" s="130">
        <v>0</v>
      </c>
      <c r="T185" s="131">
        <f>S185*H185</f>
        <v>0</v>
      </c>
      <c r="AR185" s="132" t="s">
        <v>125</v>
      </c>
      <c r="AT185" s="132" t="s">
        <v>120</v>
      </c>
      <c r="AU185" s="132" t="s">
        <v>86</v>
      </c>
      <c r="AY185" s="12" t="s">
        <v>119</v>
      </c>
      <c r="BE185" s="133">
        <f>IF(N185="základní",J185,0)</f>
        <v>0</v>
      </c>
      <c r="BF185" s="133">
        <f>IF(N185="snížená",J185,0)</f>
        <v>0</v>
      </c>
      <c r="BG185" s="133">
        <f>IF(N185="zákl. přenesená",J185,0)</f>
        <v>0</v>
      </c>
      <c r="BH185" s="133">
        <f>IF(N185="sníž. přenesená",J185,0)</f>
        <v>0</v>
      </c>
      <c r="BI185" s="133">
        <f>IF(N185="nulová",J185,0)</f>
        <v>0</v>
      </c>
      <c r="BJ185" s="12" t="s">
        <v>86</v>
      </c>
      <c r="BK185" s="133">
        <f>ROUND(I185*H185,2)</f>
        <v>0</v>
      </c>
      <c r="BL185" s="12" t="s">
        <v>125</v>
      </c>
      <c r="BM185" s="132" t="s">
        <v>283</v>
      </c>
    </row>
    <row r="186" spans="2:65" s="1" customFormat="1" ht="67.2">
      <c r="B186" s="27"/>
      <c r="D186" s="134" t="s">
        <v>126</v>
      </c>
      <c r="F186" s="135" t="s">
        <v>436</v>
      </c>
      <c r="I186" s="136"/>
      <c r="L186" s="27"/>
      <c r="M186" s="137"/>
      <c r="T186" s="51"/>
      <c r="AT186" s="12" t="s">
        <v>126</v>
      </c>
      <c r="AU186" s="12" t="s">
        <v>86</v>
      </c>
    </row>
    <row r="187" spans="2:65" s="1" customFormat="1" ht="24.15" customHeight="1">
      <c r="B187" s="27"/>
      <c r="C187" s="121" t="s">
        <v>214</v>
      </c>
      <c r="D187" s="121" t="s">
        <v>120</v>
      </c>
      <c r="E187" s="122" t="s">
        <v>299</v>
      </c>
      <c r="F187" s="123" t="s">
        <v>300</v>
      </c>
      <c r="G187" s="124" t="s">
        <v>223</v>
      </c>
      <c r="H187" s="125">
        <v>919</v>
      </c>
      <c r="I187" s="126"/>
      <c r="J187" s="127">
        <f>ROUND(I187*H187,2)</f>
        <v>0</v>
      </c>
      <c r="K187" s="123" t="s">
        <v>124</v>
      </c>
      <c r="L187" s="27"/>
      <c r="M187" s="128" t="s">
        <v>1</v>
      </c>
      <c r="N187" s="129" t="s">
        <v>44</v>
      </c>
      <c r="P187" s="130">
        <f>O187*H187</f>
        <v>0</v>
      </c>
      <c r="Q187" s="130">
        <v>0</v>
      </c>
      <c r="R187" s="130">
        <f>Q187*H187</f>
        <v>0</v>
      </c>
      <c r="S187" s="130">
        <v>0</v>
      </c>
      <c r="T187" s="131">
        <f>S187*H187</f>
        <v>0</v>
      </c>
      <c r="AR187" s="132" t="s">
        <v>125</v>
      </c>
      <c r="AT187" s="132" t="s">
        <v>120</v>
      </c>
      <c r="AU187" s="132" t="s">
        <v>86</v>
      </c>
      <c r="AY187" s="12" t="s">
        <v>119</v>
      </c>
      <c r="BE187" s="133">
        <f>IF(N187="základní",J187,0)</f>
        <v>0</v>
      </c>
      <c r="BF187" s="133">
        <f>IF(N187="snížená",J187,0)</f>
        <v>0</v>
      </c>
      <c r="BG187" s="133">
        <f>IF(N187="zákl. přenesená",J187,0)</f>
        <v>0</v>
      </c>
      <c r="BH187" s="133">
        <f>IF(N187="sníž. přenesená",J187,0)</f>
        <v>0</v>
      </c>
      <c r="BI187" s="133">
        <f>IF(N187="nulová",J187,0)</f>
        <v>0</v>
      </c>
      <c r="BJ187" s="12" t="s">
        <v>86</v>
      </c>
      <c r="BK187" s="133">
        <f>ROUND(I187*H187,2)</f>
        <v>0</v>
      </c>
      <c r="BL187" s="12" t="s">
        <v>125</v>
      </c>
      <c r="BM187" s="132" t="s">
        <v>287</v>
      </c>
    </row>
    <row r="188" spans="2:65" s="1" customFormat="1" ht="48">
      <c r="B188" s="27"/>
      <c r="D188" s="134" t="s">
        <v>126</v>
      </c>
      <c r="F188" s="135" t="s">
        <v>437</v>
      </c>
      <c r="I188" s="136"/>
      <c r="L188" s="27"/>
      <c r="M188" s="137"/>
      <c r="T188" s="51"/>
      <c r="AT188" s="12" t="s">
        <v>126</v>
      </c>
      <c r="AU188" s="12" t="s">
        <v>86</v>
      </c>
    </row>
    <row r="189" spans="2:65" s="1" customFormat="1" ht="24.15" customHeight="1">
      <c r="B189" s="27"/>
      <c r="C189" s="121" t="s">
        <v>282</v>
      </c>
      <c r="D189" s="121" t="s">
        <v>120</v>
      </c>
      <c r="E189" s="122" t="s">
        <v>303</v>
      </c>
      <c r="F189" s="123" t="s">
        <v>304</v>
      </c>
      <c r="G189" s="124" t="s">
        <v>223</v>
      </c>
      <c r="H189" s="125">
        <v>919</v>
      </c>
      <c r="I189" s="126"/>
      <c r="J189" s="127">
        <f>ROUND(I189*H189,2)</f>
        <v>0</v>
      </c>
      <c r="K189" s="123" t="s">
        <v>124</v>
      </c>
      <c r="L189" s="27"/>
      <c r="M189" s="128" t="s">
        <v>1</v>
      </c>
      <c r="N189" s="129" t="s">
        <v>44</v>
      </c>
      <c r="P189" s="130">
        <f>O189*H189</f>
        <v>0</v>
      </c>
      <c r="Q189" s="130">
        <v>0</v>
      </c>
      <c r="R189" s="130">
        <f>Q189*H189</f>
        <v>0</v>
      </c>
      <c r="S189" s="130">
        <v>0</v>
      </c>
      <c r="T189" s="131">
        <f>S189*H189</f>
        <v>0</v>
      </c>
      <c r="AR189" s="132" t="s">
        <v>125</v>
      </c>
      <c r="AT189" s="132" t="s">
        <v>120</v>
      </c>
      <c r="AU189" s="132" t="s">
        <v>86</v>
      </c>
      <c r="AY189" s="12" t="s">
        <v>119</v>
      </c>
      <c r="BE189" s="133">
        <f>IF(N189="základní",J189,0)</f>
        <v>0</v>
      </c>
      <c r="BF189" s="133">
        <f>IF(N189="snížená",J189,0)</f>
        <v>0</v>
      </c>
      <c r="BG189" s="133">
        <f>IF(N189="zákl. přenesená",J189,0)</f>
        <v>0</v>
      </c>
      <c r="BH189" s="133">
        <f>IF(N189="sníž. přenesená",J189,0)</f>
        <v>0</v>
      </c>
      <c r="BI189" s="133">
        <f>IF(N189="nulová",J189,0)</f>
        <v>0</v>
      </c>
      <c r="BJ189" s="12" t="s">
        <v>86</v>
      </c>
      <c r="BK189" s="133">
        <f>ROUND(I189*H189,2)</f>
        <v>0</v>
      </c>
      <c r="BL189" s="12" t="s">
        <v>125</v>
      </c>
      <c r="BM189" s="132" t="s">
        <v>292</v>
      </c>
    </row>
    <row r="190" spans="2:65" s="1" customFormat="1" ht="124.8">
      <c r="B190" s="27"/>
      <c r="D190" s="134" t="s">
        <v>126</v>
      </c>
      <c r="F190" s="135" t="s">
        <v>438</v>
      </c>
      <c r="I190" s="136"/>
      <c r="L190" s="27"/>
      <c r="M190" s="137"/>
      <c r="T190" s="51"/>
      <c r="AT190" s="12" t="s">
        <v>126</v>
      </c>
      <c r="AU190" s="12" t="s">
        <v>86</v>
      </c>
    </row>
    <row r="191" spans="2:65" s="1" customFormat="1" ht="24.15" customHeight="1">
      <c r="B191" s="27"/>
      <c r="C191" s="121" t="s">
        <v>218</v>
      </c>
      <c r="D191" s="121" t="s">
        <v>120</v>
      </c>
      <c r="E191" s="122" t="s">
        <v>308</v>
      </c>
      <c r="F191" s="123" t="s">
        <v>309</v>
      </c>
      <c r="G191" s="124" t="s">
        <v>223</v>
      </c>
      <c r="H191" s="125">
        <v>937.38</v>
      </c>
      <c r="I191" s="126"/>
      <c r="J191" s="127">
        <f>ROUND(I191*H191,2)</f>
        <v>0</v>
      </c>
      <c r="K191" s="123" t="s">
        <v>124</v>
      </c>
      <c r="L191" s="27"/>
      <c r="M191" s="128" t="s">
        <v>1</v>
      </c>
      <c r="N191" s="129" t="s">
        <v>44</v>
      </c>
      <c r="P191" s="130">
        <f>O191*H191</f>
        <v>0</v>
      </c>
      <c r="Q191" s="130">
        <v>0</v>
      </c>
      <c r="R191" s="130">
        <f>Q191*H191</f>
        <v>0</v>
      </c>
      <c r="S191" s="130">
        <v>0</v>
      </c>
      <c r="T191" s="131">
        <f>S191*H191</f>
        <v>0</v>
      </c>
      <c r="AR191" s="132" t="s">
        <v>125</v>
      </c>
      <c r="AT191" s="132" t="s">
        <v>120</v>
      </c>
      <c r="AU191" s="132" t="s">
        <v>86</v>
      </c>
      <c r="AY191" s="12" t="s">
        <v>119</v>
      </c>
      <c r="BE191" s="133">
        <f>IF(N191="základní",J191,0)</f>
        <v>0</v>
      </c>
      <c r="BF191" s="133">
        <f>IF(N191="snížená",J191,0)</f>
        <v>0</v>
      </c>
      <c r="BG191" s="133">
        <f>IF(N191="zákl. přenesená",J191,0)</f>
        <v>0</v>
      </c>
      <c r="BH191" s="133">
        <f>IF(N191="sníž. přenesená",J191,0)</f>
        <v>0</v>
      </c>
      <c r="BI191" s="133">
        <f>IF(N191="nulová",J191,0)</f>
        <v>0</v>
      </c>
      <c r="BJ191" s="12" t="s">
        <v>86</v>
      </c>
      <c r="BK191" s="133">
        <f>ROUND(I191*H191,2)</f>
        <v>0</v>
      </c>
      <c r="BL191" s="12" t="s">
        <v>125</v>
      </c>
      <c r="BM191" s="132" t="s">
        <v>296</v>
      </c>
    </row>
    <row r="192" spans="2:65" s="1" customFormat="1" ht="124.8">
      <c r="B192" s="27"/>
      <c r="D192" s="134" t="s">
        <v>126</v>
      </c>
      <c r="F192" s="135" t="s">
        <v>439</v>
      </c>
      <c r="I192" s="136"/>
      <c r="L192" s="27"/>
      <c r="M192" s="137"/>
      <c r="T192" s="51"/>
      <c r="AT192" s="12" t="s">
        <v>126</v>
      </c>
      <c r="AU192" s="12" t="s">
        <v>86</v>
      </c>
    </row>
    <row r="193" spans="2:65" s="1" customFormat="1" ht="21.75" customHeight="1">
      <c r="B193" s="27"/>
      <c r="C193" s="121" t="s">
        <v>289</v>
      </c>
      <c r="D193" s="121" t="s">
        <v>120</v>
      </c>
      <c r="E193" s="122" t="s">
        <v>440</v>
      </c>
      <c r="F193" s="123" t="s">
        <v>441</v>
      </c>
      <c r="G193" s="124" t="s">
        <v>223</v>
      </c>
      <c r="H193" s="125">
        <v>26</v>
      </c>
      <c r="I193" s="126"/>
      <c r="J193" s="127">
        <f>ROUND(I193*H193,2)</f>
        <v>0</v>
      </c>
      <c r="K193" s="123" t="s">
        <v>124</v>
      </c>
      <c r="L193" s="27"/>
      <c r="M193" s="128" t="s">
        <v>1</v>
      </c>
      <c r="N193" s="129" t="s">
        <v>44</v>
      </c>
      <c r="P193" s="130">
        <f>O193*H193</f>
        <v>0</v>
      </c>
      <c r="Q193" s="130">
        <v>0</v>
      </c>
      <c r="R193" s="130">
        <f>Q193*H193</f>
        <v>0</v>
      </c>
      <c r="S193" s="130">
        <v>0</v>
      </c>
      <c r="T193" s="131">
        <f>S193*H193</f>
        <v>0</v>
      </c>
      <c r="AR193" s="132" t="s">
        <v>125</v>
      </c>
      <c r="AT193" s="132" t="s">
        <v>120</v>
      </c>
      <c r="AU193" s="132" t="s">
        <v>86</v>
      </c>
      <c r="AY193" s="12" t="s">
        <v>119</v>
      </c>
      <c r="BE193" s="133">
        <f>IF(N193="základní",J193,0)</f>
        <v>0</v>
      </c>
      <c r="BF193" s="133">
        <f>IF(N193="snížená",J193,0)</f>
        <v>0</v>
      </c>
      <c r="BG193" s="133">
        <f>IF(N193="zákl. přenesená",J193,0)</f>
        <v>0</v>
      </c>
      <c r="BH193" s="133">
        <f>IF(N193="sníž. přenesená",J193,0)</f>
        <v>0</v>
      </c>
      <c r="BI193" s="133">
        <f>IF(N193="nulová",J193,0)</f>
        <v>0</v>
      </c>
      <c r="BJ193" s="12" t="s">
        <v>86</v>
      </c>
      <c r="BK193" s="133">
        <f>ROUND(I193*H193,2)</f>
        <v>0</v>
      </c>
      <c r="BL193" s="12" t="s">
        <v>125</v>
      </c>
      <c r="BM193" s="132" t="s">
        <v>301</v>
      </c>
    </row>
    <row r="194" spans="2:65" s="1" customFormat="1" ht="144">
      <c r="B194" s="27"/>
      <c r="D194" s="134" t="s">
        <v>126</v>
      </c>
      <c r="F194" s="135" t="s">
        <v>442</v>
      </c>
      <c r="I194" s="136"/>
      <c r="L194" s="27"/>
      <c r="M194" s="137"/>
      <c r="T194" s="51"/>
      <c r="AT194" s="12" t="s">
        <v>126</v>
      </c>
      <c r="AU194" s="12" t="s">
        <v>86</v>
      </c>
    </row>
    <row r="195" spans="2:65" s="1" customFormat="1" ht="24.15" customHeight="1">
      <c r="B195" s="27"/>
      <c r="C195" s="121" t="s">
        <v>224</v>
      </c>
      <c r="D195" s="121" t="s">
        <v>120</v>
      </c>
      <c r="E195" s="122" t="s">
        <v>443</v>
      </c>
      <c r="F195" s="123" t="s">
        <v>444</v>
      </c>
      <c r="G195" s="124" t="s">
        <v>223</v>
      </c>
      <c r="H195" s="125">
        <v>8.75</v>
      </c>
      <c r="I195" s="126"/>
      <c r="J195" s="127">
        <f>ROUND(I195*H195,2)</f>
        <v>0</v>
      </c>
      <c r="K195" s="123" t="s">
        <v>124</v>
      </c>
      <c r="L195" s="27"/>
      <c r="M195" s="128" t="s">
        <v>1</v>
      </c>
      <c r="N195" s="129" t="s">
        <v>44</v>
      </c>
      <c r="P195" s="130">
        <f>O195*H195</f>
        <v>0</v>
      </c>
      <c r="Q195" s="130">
        <v>0</v>
      </c>
      <c r="R195" s="130">
        <f>Q195*H195</f>
        <v>0</v>
      </c>
      <c r="S195" s="130">
        <v>0</v>
      </c>
      <c r="T195" s="131">
        <f>S195*H195</f>
        <v>0</v>
      </c>
      <c r="AR195" s="132" t="s">
        <v>125</v>
      </c>
      <c r="AT195" s="132" t="s">
        <v>120</v>
      </c>
      <c r="AU195" s="132" t="s">
        <v>86</v>
      </c>
      <c r="AY195" s="12" t="s">
        <v>119</v>
      </c>
      <c r="BE195" s="133">
        <f>IF(N195="základní",J195,0)</f>
        <v>0</v>
      </c>
      <c r="BF195" s="133">
        <f>IF(N195="snížená",J195,0)</f>
        <v>0</v>
      </c>
      <c r="BG195" s="133">
        <f>IF(N195="zákl. přenesená",J195,0)</f>
        <v>0</v>
      </c>
      <c r="BH195" s="133">
        <f>IF(N195="sníž. přenesená",J195,0)</f>
        <v>0</v>
      </c>
      <c r="BI195" s="133">
        <f>IF(N195="nulová",J195,0)</f>
        <v>0</v>
      </c>
      <c r="BJ195" s="12" t="s">
        <v>86</v>
      </c>
      <c r="BK195" s="133">
        <f>ROUND(I195*H195,2)</f>
        <v>0</v>
      </c>
      <c r="BL195" s="12" t="s">
        <v>125</v>
      </c>
      <c r="BM195" s="132" t="s">
        <v>305</v>
      </c>
    </row>
    <row r="196" spans="2:65" s="1" customFormat="1" ht="153.6">
      <c r="B196" s="27"/>
      <c r="D196" s="134" t="s">
        <v>126</v>
      </c>
      <c r="F196" s="135" t="s">
        <v>445</v>
      </c>
      <c r="I196" s="136"/>
      <c r="L196" s="27"/>
      <c r="M196" s="137"/>
      <c r="T196" s="51"/>
      <c r="AT196" s="12" t="s">
        <v>126</v>
      </c>
      <c r="AU196" s="12" t="s">
        <v>86</v>
      </c>
    </row>
    <row r="197" spans="2:65" s="1" customFormat="1" ht="24.15" customHeight="1">
      <c r="B197" s="27"/>
      <c r="C197" s="121" t="s">
        <v>298</v>
      </c>
      <c r="D197" s="121" t="s">
        <v>120</v>
      </c>
      <c r="E197" s="122" t="s">
        <v>312</v>
      </c>
      <c r="F197" s="123" t="s">
        <v>313</v>
      </c>
      <c r="G197" s="124" t="s">
        <v>223</v>
      </c>
      <c r="H197" s="125">
        <v>24.2</v>
      </c>
      <c r="I197" s="126"/>
      <c r="J197" s="127">
        <f>ROUND(I197*H197,2)</f>
        <v>0</v>
      </c>
      <c r="K197" s="123" t="s">
        <v>124</v>
      </c>
      <c r="L197" s="27"/>
      <c r="M197" s="128" t="s">
        <v>1</v>
      </c>
      <c r="N197" s="129" t="s">
        <v>44</v>
      </c>
      <c r="P197" s="130">
        <f>O197*H197</f>
        <v>0</v>
      </c>
      <c r="Q197" s="130">
        <v>0</v>
      </c>
      <c r="R197" s="130">
        <f>Q197*H197</f>
        <v>0</v>
      </c>
      <c r="S197" s="130">
        <v>0</v>
      </c>
      <c r="T197" s="131">
        <f>S197*H197</f>
        <v>0</v>
      </c>
      <c r="AR197" s="132" t="s">
        <v>125</v>
      </c>
      <c r="AT197" s="132" t="s">
        <v>120</v>
      </c>
      <c r="AU197" s="132" t="s">
        <v>86</v>
      </c>
      <c r="AY197" s="12" t="s">
        <v>119</v>
      </c>
      <c r="BE197" s="133">
        <f>IF(N197="základní",J197,0)</f>
        <v>0</v>
      </c>
      <c r="BF197" s="133">
        <f>IF(N197="snížená",J197,0)</f>
        <v>0</v>
      </c>
      <c r="BG197" s="133">
        <f>IF(N197="zákl. přenesená",J197,0)</f>
        <v>0</v>
      </c>
      <c r="BH197" s="133">
        <f>IF(N197="sníž. přenesená",J197,0)</f>
        <v>0</v>
      </c>
      <c r="BI197" s="133">
        <f>IF(N197="nulová",J197,0)</f>
        <v>0</v>
      </c>
      <c r="BJ197" s="12" t="s">
        <v>86</v>
      </c>
      <c r="BK197" s="133">
        <f>ROUND(I197*H197,2)</f>
        <v>0</v>
      </c>
      <c r="BL197" s="12" t="s">
        <v>125</v>
      </c>
      <c r="BM197" s="132" t="s">
        <v>310</v>
      </c>
    </row>
    <row r="198" spans="2:65" s="1" customFormat="1" ht="144">
      <c r="B198" s="27"/>
      <c r="D198" s="134" t="s">
        <v>126</v>
      </c>
      <c r="F198" s="135" t="s">
        <v>446</v>
      </c>
      <c r="I198" s="136"/>
      <c r="L198" s="27"/>
      <c r="M198" s="137"/>
      <c r="T198" s="51"/>
      <c r="AT198" s="12" t="s">
        <v>126</v>
      </c>
      <c r="AU198" s="12" t="s">
        <v>86</v>
      </c>
    </row>
    <row r="199" spans="2:65" s="1" customFormat="1" ht="24.15" customHeight="1">
      <c r="B199" s="27"/>
      <c r="C199" s="121" t="s">
        <v>228</v>
      </c>
      <c r="D199" s="121" t="s">
        <v>120</v>
      </c>
      <c r="E199" s="122" t="s">
        <v>317</v>
      </c>
      <c r="F199" s="123" t="s">
        <v>318</v>
      </c>
      <c r="G199" s="124" t="s">
        <v>223</v>
      </c>
      <c r="H199" s="125">
        <v>9.5</v>
      </c>
      <c r="I199" s="126"/>
      <c r="J199" s="127">
        <f>ROUND(I199*H199,2)</f>
        <v>0</v>
      </c>
      <c r="K199" s="123" t="s">
        <v>124</v>
      </c>
      <c r="L199" s="27"/>
      <c r="M199" s="128" t="s">
        <v>1</v>
      </c>
      <c r="N199" s="129" t="s">
        <v>44</v>
      </c>
      <c r="P199" s="130">
        <f>O199*H199</f>
        <v>0</v>
      </c>
      <c r="Q199" s="130">
        <v>0</v>
      </c>
      <c r="R199" s="130">
        <f>Q199*H199</f>
        <v>0</v>
      </c>
      <c r="S199" s="130">
        <v>0</v>
      </c>
      <c r="T199" s="131">
        <f>S199*H199</f>
        <v>0</v>
      </c>
      <c r="AR199" s="132" t="s">
        <v>125</v>
      </c>
      <c r="AT199" s="132" t="s">
        <v>120</v>
      </c>
      <c r="AU199" s="132" t="s">
        <v>86</v>
      </c>
      <c r="AY199" s="12" t="s">
        <v>119</v>
      </c>
      <c r="BE199" s="133">
        <f>IF(N199="základní",J199,0)</f>
        <v>0</v>
      </c>
      <c r="BF199" s="133">
        <f>IF(N199="snížená",J199,0)</f>
        <v>0</v>
      </c>
      <c r="BG199" s="133">
        <f>IF(N199="zákl. přenesená",J199,0)</f>
        <v>0</v>
      </c>
      <c r="BH199" s="133">
        <f>IF(N199="sníž. přenesená",J199,0)</f>
        <v>0</v>
      </c>
      <c r="BI199" s="133">
        <f>IF(N199="nulová",J199,0)</f>
        <v>0</v>
      </c>
      <c r="BJ199" s="12" t="s">
        <v>86</v>
      </c>
      <c r="BK199" s="133">
        <f>ROUND(I199*H199,2)</f>
        <v>0</v>
      </c>
      <c r="BL199" s="12" t="s">
        <v>125</v>
      </c>
      <c r="BM199" s="132" t="s">
        <v>314</v>
      </c>
    </row>
    <row r="200" spans="2:65" s="1" customFormat="1" ht="144">
      <c r="B200" s="27"/>
      <c r="D200" s="134" t="s">
        <v>126</v>
      </c>
      <c r="F200" s="135" t="s">
        <v>447</v>
      </c>
      <c r="I200" s="136"/>
      <c r="L200" s="27"/>
      <c r="M200" s="137"/>
      <c r="T200" s="51"/>
      <c r="AT200" s="12" t="s">
        <v>126</v>
      </c>
      <c r="AU200" s="12" t="s">
        <v>86</v>
      </c>
    </row>
    <row r="201" spans="2:65" s="1" customFormat="1" ht="24.15" customHeight="1">
      <c r="B201" s="27"/>
      <c r="C201" s="121" t="s">
        <v>307</v>
      </c>
      <c r="D201" s="121" t="s">
        <v>120</v>
      </c>
      <c r="E201" s="122" t="s">
        <v>321</v>
      </c>
      <c r="F201" s="123" t="s">
        <v>322</v>
      </c>
      <c r="G201" s="124" t="s">
        <v>223</v>
      </c>
      <c r="H201" s="125">
        <v>13.5</v>
      </c>
      <c r="I201" s="126"/>
      <c r="J201" s="127">
        <f>ROUND(I201*H201,2)</f>
        <v>0</v>
      </c>
      <c r="K201" s="123" t="s">
        <v>124</v>
      </c>
      <c r="L201" s="27"/>
      <c r="M201" s="128" t="s">
        <v>1</v>
      </c>
      <c r="N201" s="129" t="s">
        <v>44</v>
      </c>
      <c r="P201" s="130">
        <f>O201*H201</f>
        <v>0</v>
      </c>
      <c r="Q201" s="130">
        <v>0</v>
      </c>
      <c r="R201" s="130">
        <f>Q201*H201</f>
        <v>0</v>
      </c>
      <c r="S201" s="130">
        <v>0</v>
      </c>
      <c r="T201" s="131">
        <f>S201*H201</f>
        <v>0</v>
      </c>
      <c r="AR201" s="132" t="s">
        <v>125</v>
      </c>
      <c r="AT201" s="132" t="s">
        <v>120</v>
      </c>
      <c r="AU201" s="132" t="s">
        <v>86</v>
      </c>
      <c r="AY201" s="12" t="s">
        <v>119</v>
      </c>
      <c r="BE201" s="133">
        <f>IF(N201="základní",J201,0)</f>
        <v>0</v>
      </c>
      <c r="BF201" s="133">
        <f>IF(N201="snížená",J201,0)</f>
        <v>0</v>
      </c>
      <c r="BG201" s="133">
        <f>IF(N201="zákl. přenesená",J201,0)</f>
        <v>0</v>
      </c>
      <c r="BH201" s="133">
        <f>IF(N201="sníž. přenesená",J201,0)</f>
        <v>0</v>
      </c>
      <c r="BI201" s="133">
        <f>IF(N201="nulová",J201,0)</f>
        <v>0</v>
      </c>
      <c r="BJ201" s="12" t="s">
        <v>86</v>
      </c>
      <c r="BK201" s="133">
        <f>ROUND(I201*H201,2)</f>
        <v>0</v>
      </c>
      <c r="BL201" s="12" t="s">
        <v>125</v>
      </c>
      <c r="BM201" s="132" t="s">
        <v>319</v>
      </c>
    </row>
    <row r="202" spans="2:65" s="1" customFormat="1" ht="163.19999999999999">
      <c r="B202" s="27"/>
      <c r="D202" s="134" t="s">
        <v>126</v>
      </c>
      <c r="F202" s="135" t="s">
        <v>448</v>
      </c>
      <c r="I202" s="136"/>
      <c r="L202" s="27"/>
      <c r="M202" s="137"/>
      <c r="T202" s="51"/>
      <c r="AT202" s="12" t="s">
        <v>126</v>
      </c>
      <c r="AU202" s="12" t="s">
        <v>86</v>
      </c>
    </row>
    <row r="203" spans="2:65" s="1" customFormat="1" ht="24.15" customHeight="1">
      <c r="B203" s="27"/>
      <c r="C203" s="121" t="s">
        <v>233</v>
      </c>
      <c r="D203" s="121" t="s">
        <v>120</v>
      </c>
      <c r="E203" s="122" t="s">
        <v>449</v>
      </c>
      <c r="F203" s="123" t="s">
        <v>450</v>
      </c>
      <c r="G203" s="124" t="s">
        <v>223</v>
      </c>
      <c r="H203" s="125">
        <v>10</v>
      </c>
      <c r="I203" s="126"/>
      <c r="J203" s="127">
        <f>ROUND(I203*H203,2)</f>
        <v>0</v>
      </c>
      <c r="K203" s="123" t="s">
        <v>124</v>
      </c>
      <c r="L203" s="27"/>
      <c r="M203" s="128" t="s">
        <v>1</v>
      </c>
      <c r="N203" s="129" t="s">
        <v>44</v>
      </c>
      <c r="P203" s="130">
        <f>O203*H203</f>
        <v>0</v>
      </c>
      <c r="Q203" s="130">
        <v>0</v>
      </c>
      <c r="R203" s="130">
        <f>Q203*H203</f>
        <v>0</v>
      </c>
      <c r="S203" s="130">
        <v>0</v>
      </c>
      <c r="T203" s="131">
        <f>S203*H203</f>
        <v>0</v>
      </c>
      <c r="AR203" s="132" t="s">
        <v>125</v>
      </c>
      <c r="AT203" s="132" t="s">
        <v>120</v>
      </c>
      <c r="AU203" s="132" t="s">
        <v>86</v>
      </c>
      <c r="AY203" s="12" t="s">
        <v>119</v>
      </c>
      <c r="BE203" s="133">
        <f>IF(N203="základní",J203,0)</f>
        <v>0</v>
      </c>
      <c r="BF203" s="133">
        <f>IF(N203="snížená",J203,0)</f>
        <v>0</v>
      </c>
      <c r="BG203" s="133">
        <f>IF(N203="zákl. přenesená",J203,0)</f>
        <v>0</v>
      </c>
      <c r="BH203" s="133">
        <f>IF(N203="sníž. přenesená",J203,0)</f>
        <v>0</v>
      </c>
      <c r="BI203" s="133">
        <f>IF(N203="nulová",J203,0)</f>
        <v>0</v>
      </c>
      <c r="BJ203" s="12" t="s">
        <v>86</v>
      </c>
      <c r="BK203" s="133">
        <f>ROUND(I203*H203,2)</f>
        <v>0</v>
      </c>
      <c r="BL203" s="12" t="s">
        <v>125</v>
      </c>
      <c r="BM203" s="132" t="s">
        <v>323</v>
      </c>
    </row>
    <row r="204" spans="2:65" s="1" customFormat="1" ht="144">
      <c r="B204" s="27"/>
      <c r="D204" s="134" t="s">
        <v>126</v>
      </c>
      <c r="F204" s="135" t="s">
        <v>447</v>
      </c>
      <c r="I204" s="136"/>
      <c r="L204" s="27"/>
      <c r="M204" s="137"/>
      <c r="T204" s="51"/>
      <c r="AT204" s="12" t="s">
        <v>126</v>
      </c>
      <c r="AU204" s="12" t="s">
        <v>86</v>
      </c>
    </row>
    <row r="205" spans="2:65" s="10" customFormat="1" ht="25.95" customHeight="1">
      <c r="B205" s="111"/>
      <c r="D205" s="112" t="s">
        <v>78</v>
      </c>
      <c r="E205" s="113" t="s">
        <v>135</v>
      </c>
      <c r="F205" s="113" t="s">
        <v>331</v>
      </c>
      <c r="I205" s="114"/>
      <c r="J205" s="115">
        <f>BK205</f>
        <v>0</v>
      </c>
      <c r="L205" s="111"/>
      <c r="M205" s="116"/>
      <c r="P205" s="117">
        <f>SUM(P206:P215)</f>
        <v>0</v>
      </c>
      <c r="R205" s="117">
        <f>SUM(R206:R215)</f>
        <v>0</v>
      </c>
      <c r="T205" s="118">
        <f>SUM(T206:T215)</f>
        <v>0</v>
      </c>
      <c r="AR205" s="112" t="s">
        <v>86</v>
      </c>
      <c r="AT205" s="119" t="s">
        <v>78</v>
      </c>
      <c r="AU205" s="119" t="s">
        <v>79</v>
      </c>
      <c r="AY205" s="112" t="s">
        <v>119</v>
      </c>
      <c r="BK205" s="120">
        <f>SUM(BK206:BK215)</f>
        <v>0</v>
      </c>
    </row>
    <row r="206" spans="2:65" s="1" customFormat="1" ht="21.75" customHeight="1">
      <c r="B206" s="27"/>
      <c r="C206" s="121" t="s">
        <v>316</v>
      </c>
      <c r="D206" s="121" t="s">
        <v>120</v>
      </c>
      <c r="E206" s="122" t="s">
        <v>451</v>
      </c>
      <c r="F206" s="123" t="s">
        <v>452</v>
      </c>
      <c r="G206" s="124" t="s">
        <v>195</v>
      </c>
      <c r="H206" s="125">
        <v>34</v>
      </c>
      <c r="I206" s="126"/>
      <c r="J206" s="127">
        <f>ROUND(I206*H206,2)</f>
        <v>0</v>
      </c>
      <c r="K206" s="123" t="s">
        <v>124</v>
      </c>
      <c r="L206" s="27"/>
      <c r="M206" s="128" t="s">
        <v>1</v>
      </c>
      <c r="N206" s="129" t="s">
        <v>44</v>
      </c>
      <c r="P206" s="130">
        <f>O206*H206</f>
        <v>0</v>
      </c>
      <c r="Q206" s="130">
        <v>0</v>
      </c>
      <c r="R206" s="130">
        <f>Q206*H206</f>
        <v>0</v>
      </c>
      <c r="S206" s="130">
        <v>0</v>
      </c>
      <c r="T206" s="131">
        <f>S206*H206</f>
        <v>0</v>
      </c>
      <c r="AR206" s="132" t="s">
        <v>125</v>
      </c>
      <c r="AT206" s="132" t="s">
        <v>120</v>
      </c>
      <c r="AU206" s="132" t="s">
        <v>86</v>
      </c>
      <c r="AY206" s="12" t="s">
        <v>119</v>
      </c>
      <c r="BE206" s="133">
        <f>IF(N206="základní",J206,0)</f>
        <v>0</v>
      </c>
      <c r="BF206" s="133">
        <f>IF(N206="snížená",J206,0)</f>
        <v>0</v>
      </c>
      <c r="BG206" s="133">
        <f>IF(N206="zákl. přenesená",J206,0)</f>
        <v>0</v>
      </c>
      <c r="BH206" s="133">
        <f>IF(N206="sníž. přenesená",J206,0)</f>
        <v>0</v>
      </c>
      <c r="BI206" s="133">
        <f>IF(N206="nulová",J206,0)</f>
        <v>0</v>
      </c>
      <c r="BJ206" s="12" t="s">
        <v>86</v>
      </c>
      <c r="BK206" s="133">
        <f>ROUND(I206*H206,2)</f>
        <v>0</v>
      </c>
      <c r="BL206" s="12" t="s">
        <v>125</v>
      </c>
      <c r="BM206" s="132" t="s">
        <v>329</v>
      </c>
    </row>
    <row r="207" spans="2:65" s="1" customFormat="1" ht="268.8">
      <c r="B207" s="27"/>
      <c r="D207" s="134" t="s">
        <v>126</v>
      </c>
      <c r="F207" s="135" t="s">
        <v>453</v>
      </c>
      <c r="I207" s="136"/>
      <c r="L207" s="27"/>
      <c r="M207" s="137"/>
      <c r="T207" s="51"/>
      <c r="AT207" s="12" t="s">
        <v>126</v>
      </c>
      <c r="AU207" s="12" t="s">
        <v>86</v>
      </c>
    </row>
    <row r="208" spans="2:65" s="1" customFormat="1" ht="21.75" customHeight="1">
      <c r="B208" s="27"/>
      <c r="C208" s="121" t="s">
        <v>237</v>
      </c>
      <c r="D208" s="121" t="s">
        <v>120</v>
      </c>
      <c r="E208" s="122" t="s">
        <v>451</v>
      </c>
      <c r="F208" s="123" t="s">
        <v>452</v>
      </c>
      <c r="G208" s="124" t="s">
        <v>195</v>
      </c>
      <c r="H208" s="125">
        <v>10.5</v>
      </c>
      <c r="I208" s="126"/>
      <c r="J208" s="127">
        <f>ROUND(I208*H208,2)</f>
        <v>0</v>
      </c>
      <c r="K208" s="123" t="s">
        <v>124</v>
      </c>
      <c r="L208" s="27"/>
      <c r="M208" s="128" t="s">
        <v>1</v>
      </c>
      <c r="N208" s="129" t="s">
        <v>44</v>
      </c>
      <c r="P208" s="130">
        <f>O208*H208</f>
        <v>0</v>
      </c>
      <c r="Q208" s="130">
        <v>0</v>
      </c>
      <c r="R208" s="130">
        <f>Q208*H208</f>
        <v>0</v>
      </c>
      <c r="S208" s="130">
        <v>0</v>
      </c>
      <c r="T208" s="131">
        <f>S208*H208</f>
        <v>0</v>
      </c>
      <c r="AR208" s="132" t="s">
        <v>125</v>
      </c>
      <c r="AT208" s="132" t="s">
        <v>120</v>
      </c>
      <c r="AU208" s="132" t="s">
        <v>86</v>
      </c>
      <c r="AY208" s="12" t="s">
        <v>119</v>
      </c>
      <c r="BE208" s="133">
        <f>IF(N208="základní",J208,0)</f>
        <v>0</v>
      </c>
      <c r="BF208" s="133">
        <f>IF(N208="snížená",J208,0)</f>
        <v>0</v>
      </c>
      <c r="BG208" s="133">
        <f>IF(N208="zákl. přenesená",J208,0)</f>
        <v>0</v>
      </c>
      <c r="BH208" s="133">
        <f>IF(N208="sníž. přenesená",J208,0)</f>
        <v>0</v>
      </c>
      <c r="BI208" s="133">
        <f>IF(N208="nulová",J208,0)</f>
        <v>0</v>
      </c>
      <c r="BJ208" s="12" t="s">
        <v>86</v>
      </c>
      <c r="BK208" s="133">
        <f>ROUND(I208*H208,2)</f>
        <v>0</v>
      </c>
      <c r="BL208" s="12" t="s">
        <v>125</v>
      </c>
      <c r="BM208" s="132" t="s">
        <v>334</v>
      </c>
    </row>
    <row r="209" spans="2:65" s="1" customFormat="1" ht="336">
      <c r="B209" s="27"/>
      <c r="D209" s="134" t="s">
        <v>126</v>
      </c>
      <c r="F209" s="135" t="s">
        <v>454</v>
      </c>
      <c r="I209" s="136"/>
      <c r="L209" s="27"/>
      <c r="M209" s="137"/>
      <c r="T209" s="51"/>
      <c r="AT209" s="12" t="s">
        <v>126</v>
      </c>
      <c r="AU209" s="12" t="s">
        <v>86</v>
      </c>
    </row>
    <row r="210" spans="2:65" s="1" customFormat="1" ht="21.75" customHeight="1">
      <c r="B210" s="27"/>
      <c r="C210" s="121" t="s">
        <v>326</v>
      </c>
      <c r="D210" s="121" t="s">
        <v>120</v>
      </c>
      <c r="E210" s="122" t="s">
        <v>455</v>
      </c>
      <c r="F210" s="123" t="s">
        <v>456</v>
      </c>
      <c r="G210" s="124" t="s">
        <v>195</v>
      </c>
      <c r="H210" s="125">
        <v>36</v>
      </c>
      <c r="I210" s="126"/>
      <c r="J210" s="127">
        <f>ROUND(I210*H210,2)</f>
        <v>0</v>
      </c>
      <c r="K210" s="123" t="s">
        <v>124</v>
      </c>
      <c r="L210" s="27"/>
      <c r="M210" s="128" t="s">
        <v>1</v>
      </c>
      <c r="N210" s="129" t="s">
        <v>44</v>
      </c>
      <c r="P210" s="130">
        <f>O210*H210</f>
        <v>0</v>
      </c>
      <c r="Q210" s="130">
        <v>0</v>
      </c>
      <c r="R210" s="130">
        <f>Q210*H210</f>
        <v>0</v>
      </c>
      <c r="S210" s="130">
        <v>0</v>
      </c>
      <c r="T210" s="131">
        <f>S210*H210</f>
        <v>0</v>
      </c>
      <c r="AR210" s="132" t="s">
        <v>125</v>
      </c>
      <c r="AT210" s="132" t="s">
        <v>120</v>
      </c>
      <c r="AU210" s="132" t="s">
        <v>86</v>
      </c>
      <c r="AY210" s="12" t="s">
        <v>119</v>
      </c>
      <c r="BE210" s="133">
        <f>IF(N210="základní",J210,0)</f>
        <v>0</v>
      </c>
      <c r="BF210" s="133">
        <f>IF(N210="snížená",J210,0)</f>
        <v>0</v>
      </c>
      <c r="BG210" s="133">
        <f>IF(N210="zákl. přenesená",J210,0)</f>
        <v>0</v>
      </c>
      <c r="BH210" s="133">
        <f>IF(N210="sníž. přenesená",J210,0)</f>
        <v>0</v>
      </c>
      <c r="BI210" s="133">
        <f>IF(N210="nulová",J210,0)</f>
        <v>0</v>
      </c>
      <c r="BJ210" s="12" t="s">
        <v>86</v>
      </c>
      <c r="BK210" s="133">
        <f>ROUND(I210*H210,2)</f>
        <v>0</v>
      </c>
      <c r="BL210" s="12" t="s">
        <v>125</v>
      </c>
      <c r="BM210" s="132" t="s">
        <v>340</v>
      </c>
    </row>
    <row r="211" spans="2:65" s="1" customFormat="1" ht="268.8">
      <c r="B211" s="27"/>
      <c r="D211" s="134" t="s">
        <v>126</v>
      </c>
      <c r="F211" s="135" t="s">
        <v>457</v>
      </c>
      <c r="I211" s="136"/>
      <c r="L211" s="27"/>
      <c r="M211" s="137"/>
      <c r="T211" s="51"/>
      <c r="AT211" s="12" t="s">
        <v>126</v>
      </c>
      <c r="AU211" s="12" t="s">
        <v>86</v>
      </c>
    </row>
    <row r="212" spans="2:65" s="1" customFormat="1" ht="21.75" customHeight="1">
      <c r="B212" s="27"/>
      <c r="C212" s="121" t="s">
        <v>242</v>
      </c>
      <c r="D212" s="121" t="s">
        <v>120</v>
      </c>
      <c r="E212" s="122" t="s">
        <v>455</v>
      </c>
      <c r="F212" s="123" t="s">
        <v>456</v>
      </c>
      <c r="G212" s="124" t="s">
        <v>195</v>
      </c>
      <c r="H212" s="125">
        <v>72</v>
      </c>
      <c r="I212" s="126"/>
      <c r="J212" s="127">
        <f>ROUND(I212*H212,2)</f>
        <v>0</v>
      </c>
      <c r="K212" s="123" t="s">
        <v>124</v>
      </c>
      <c r="L212" s="27"/>
      <c r="M212" s="128" t="s">
        <v>1</v>
      </c>
      <c r="N212" s="129" t="s">
        <v>44</v>
      </c>
      <c r="P212" s="130">
        <f>O212*H212</f>
        <v>0</v>
      </c>
      <c r="Q212" s="130">
        <v>0</v>
      </c>
      <c r="R212" s="130">
        <f>Q212*H212</f>
        <v>0</v>
      </c>
      <c r="S212" s="130">
        <v>0</v>
      </c>
      <c r="T212" s="131">
        <f>S212*H212</f>
        <v>0</v>
      </c>
      <c r="AR212" s="132" t="s">
        <v>125</v>
      </c>
      <c r="AT212" s="132" t="s">
        <v>120</v>
      </c>
      <c r="AU212" s="132" t="s">
        <v>86</v>
      </c>
      <c r="AY212" s="12" t="s">
        <v>119</v>
      </c>
      <c r="BE212" s="133">
        <f>IF(N212="základní",J212,0)</f>
        <v>0</v>
      </c>
      <c r="BF212" s="133">
        <f>IF(N212="snížená",J212,0)</f>
        <v>0</v>
      </c>
      <c r="BG212" s="133">
        <f>IF(N212="zákl. přenesená",J212,0)</f>
        <v>0</v>
      </c>
      <c r="BH212" s="133">
        <f>IF(N212="sníž. přenesená",J212,0)</f>
        <v>0</v>
      </c>
      <c r="BI212" s="133">
        <f>IF(N212="nulová",J212,0)</f>
        <v>0</v>
      </c>
      <c r="BJ212" s="12" t="s">
        <v>86</v>
      </c>
      <c r="BK212" s="133">
        <f>ROUND(I212*H212,2)</f>
        <v>0</v>
      </c>
      <c r="BL212" s="12" t="s">
        <v>125</v>
      </c>
      <c r="BM212" s="132" t="s">
        <v>344</v>
      </c>
    </row>
    <row r="213" spans="2:65" s="1" customFormat="1" ht="240">
      <c r="B213" s="27"/>
      <c r="D213" s="134" t="s">
        <v>126</v>
      </c>
      <c r="F213" s="135" t="s">
        <v>458</v>
      </c>
      <c r="I213" s="136"/>
      <c r="L213" s="27"/>
      <c r="M213" s="137"/>
      <c r="T213" s="51"/>
      <c r="AT213" s="12" t="s">
        <v>126</v>
      </c>
      <c r="AU213" s="12" t="s">
        <v>86</v>
      </c>
    </row>
    <row r="214" spans="2:65" s="1" customFormat="1" ht="21.75" customHeight="1">
      <c r="B214" s="27"/>
      <c r="C214" s="121" t="s">
        <v>336</v>
      </c>
      <c r="D214" s="121" t="s">
        <v>120</v>
      </c>
      <c r="E214" s="122" t="s">
        <v>455</v>
      </c>
      <c r="F214" s="123" t="s">
        <v>456</v>
      </c>
      <c r="G214" s="124" t="s">
        <v>195</v>
      </c>
      <c r="H214" s="125">
        <v>17</v>
      </c>
      <c r="I214" s="126"/>
      <c r="J214" s="127">
        <f>ROUND(I214*H214,2)</f>
        <v>0</v>
      </c>
      <c r="K214" s="123" t="s">
        <v>124</v>
      </c>
      <c r="L214" s="27"/>
      <c r="M214" s="128" t="s">
        <v>1</v>
      </c>
      <c r="N214" s="129" t="s">
        <v>44</v>
      </c>
      <c r="P214" s="130">
        <f>O214*H214</f>
        <v>0</v>
      </c>
      <c r="Q214" s="130">
        <v>0</v>
      </c>
      <c r="R214" s="130">
        <f>Q214*H214</f>
        <v>0</v>
      </c>
      <c r="S214" s="130">
        <v>0</v>
      </c>
      <c r="T214" s="131">
        <f>S214*H214</f>
        <v>0</v>
      </c>
      <c r="AR214" s="132" t="s">
        <v>125</v>
      </c>
      <c r="AT214" s="132" t="s">
        <v>120</v>
      </c>
      <c r="AU214" s="132" t="s">
        <v>86</v>
      </c>
      <c r="AY214" s="12" t="s">
        <v>119</v>
      </c>
      <c r="BE214" s="133">
        <f>IF(N214="základní",J214,0)</f>
        <v>0</v>
      </c>
      <c r="BF214" s="133">
        <f>IF(N214="snížená",J214,0)</f>
        <v>0</v>
      </c>
      <c r="BG214" s="133">
        <f>IF(N214="zákl. přenesená",J214,0)</f>
        <v>0</v>
      </c>
      <c r="BH214" s="133">
        <f>IF(N214="sníž. přenesená",J214,0)</f>
        <v>0</v>
      </c>
      <c r="BI214" s="133">
        <f>IF(N214="nulová",J214,0)</f>
        <v>0</v>
      </c>
      <c r="BJ214" s="12" t="s">
        <v>86</v>
      </c>
      <c r="BK214" s="133">
        <f>ROUND(I214*H214,2)</f>
        <v>0</v>
      </c>
      <c r="BL214" s="12" t="s">
        <v>125</v>
      </c>
      <c r="BM214" s="132" t="s">
        <v>349</v>
      </c>
    </row>
    <row r="215" spans="2:65" s="1" customFormat="1" ht="240">
      <c r="B215" s="27"/>
      <c r="D215" s="134" t="s">
        <v>126</v>
      </c>
      <c r="F215" s="135" t="s">
        <v>459</v>
      </c>
      <c r="I215" s="136"/>
      <c r="L215" s="27"/>
      <c r="M215" s="137"/>
      <c r="T215" s="51"/>
      <c r="AT215" s="12" t="s">
        <v>126</v>
      </c>
      <c r="AU215" s="12" t="s">
        <v>86</v>
      </c>
    </row>
    <row r="216" spans="2:65" s="10" customFormat="1" ht="25.95" customHeight="1">
      <c r="B216" s="111"/>
      <c r="D216" s="112" t="s">
        <v>78</v>
      </c>
      <c r="E216" s="113" t="s">
        <v>185</v>
      </c>
      <c r="F216" s="113" t="s">
        <v>351</v>
      </c>
      <c r="I216" s="114"/>
      <c r="J216" s="115">
        <f>BK216</f>
        <v>0</v>
      </c>
      <c r="L216" s="111"/>
      <c r="M216" s="116"/>
      <c r="P216" s="117">
        <f>SUM(P217:P238)</f>
        <v>0</v>
      </c>
      <c r="R216" s="117">
        <f>SUM(R217:R238)</f>
        <v>0</v>
      </c>
      <c r="T216" s="118">
        <f>SUM(T217:T238)</f>
        <v>0</v>
      </c>
      <c r="AR216" s="112" t="s">
        <v>86</v>
      </c>
      <c r="AT216" s="119" t="s">
        <v>78</v>
      </c>
      <c r="AU216" s="119" t="s">
        <v>79</v>
      </c>
      <c r="AY216" s="112" t="s">
        <v>119</v>
      </c>
      <c r="BK216" s="120">
        <f>SUM(BK217:BK238)</f>
        <v>0</v>
      </c>
    </row>
    <row r="217" spans="2:65" s="1" customFormat="1" ht="24.15" customHeight="1">
      <c r="B217" s="27"/>
      <c r="C217" s="121" t="s">
        <v>246</v>
      </c>
      <c r="D217" s="121" t="s">
        <v>120</v>
      </c>
      <c r="E217" s="122" t="s">
        <v>460</v>
      </c>
      <c r="F217" s="123" t="s">
        <v>461</v>
      </c>
      <c r="G217" s="124" t="s">
        <v>339</v>
      </c>
      <c r="H217" s="125">
        <v>2</v>
      </c>
      <c r="I217" s="126"/>
      <c r="J217" s="127">
        <f>ROUND(I217*H217,2)</f>
        <v>0</v>
      </c>
      <c r="K217" s="123" t="s">
        <v>124</v>
      </c>
      <c r="L217" s="27"/>
      <c r="M217" s="128" t="s">
        <v>1</v>
      </c>
      <c r="N217" s="129" t="s">
        <v>44</v>
      </c>
      <c r="P217" s="130">
        <f>O217*H217</f>
        <v>0</v>
      </c>
      <c r="Q217" s="130">
        <v>0</v>
      </c>
      <c r="R217" s="130">
        <f>Q217*H217</f>
        <v>0</v>
      </c>
      <c r="S217" s="130">
        <v>0</v>
      </c>
      <c r="T217" s="131">
        <f>S217*H217</f>
        <v>0</v>
      </c>
      <c r="AR217" s="132" t="s">
        <v>125</v>
      </c>
      <c r="AT217" s="132" t="s">
        <v>120</v>
      </c>
      <c r="AU217" s="132" t="s">
        <v>86</v>
      </c>
      <c r="AY217" s="12" t="s">
        <v>119</v>
      </c>
      <c r="BE217" s="133">
        <f>IF(N217="základní",J217,0)</f>
        <v>0</v>
      </c>
      <c r="BF217" s="133">
        <f>IF(N217="snížená",J217,0)</f>
        <v>0</v>
      </c>
      <c r="BG217" s="133">
        <f>IF(N217="zákl. přenesená",J217,0)</f>
        <v>0</v>
      </c>
      <c r="BH217" s="133">
        <f>IF(N217="sníž. přenesená",J217,0)</f>
        <v>0</v>
      </c>
      <c r="BI217" s="133">
        <f>IF(N217="nulová",J217,0)</f>
        <v>0</v>
      </c>
      <c r="BJ217" s="12" t="s">
        <v>86</v>
      </c>
      <c r="BK217" s="133">
        <f>ROUND(I217*H217,2)</f>
        <v>0</v>
      </c>
      <c r="BL217" s="12" t="s">
        <v>125</v>
      </c>
      <c r="BM217" s="132" t="s">
        <v>354</v>
      </c>
    </row>
    <row r="218" spans="2:65" s="1" customFormat="1" ht="38.4">
      <c r="B218" s="27"/>
      <c r="D218" s="134" t="s">
        <v>126</v>
      </c>
      <c r="F218" s="135" t="s">
        <v>462</v>
      </c>
      <c r="I218" s="136"/>
      <c r="L218" s="27"/>
      <c r="M218" s="137"/>
      <c r="T218" s="51"/>
      <c r="AT218" s="12" t="s">
        <v>126</v>
      </c>
      <c r="AU218" s="12" t="s">
        <v>86</v>
      </c>
    </row>
    <row r="219" spans="2:65" s="1" customFormat="1" ht="24.15" customHeight="1">
      <c r="B219" s="27"/>
      <c r="C219" s="121" t="s">
        <v>346</v>
      </c>
      <c r="D219" s="121" t="s">
        <v>120</v>
      </c>
      <c r="E219" s="122" t="s">
        <v>352</v>
      </c>
      <c r="F219" s="123" t="s">
        <v>353</v>
      </c>
      <c r="G219" s="124" t="s">
        <v>339</v>
      </c>
      <c r="H219" s="125">
        <v>7</v>
      </c>
      <c r="I219" s="126"/>
      <c r="J219" s="127">
        <f>ROUND(I219*H219,2)</f>
        <v>0</v>
      </c>
      <c r="K219" s="123" t="s">
        <v>124</v>
      </c>
      <c r="L219" s="27"/>
      <c r="M219" s="128" t="s">
        <v>1</v>
      </c>
      <c r="N219" s="129" t="s">
        <v>44</v>
      </c>
      <c r="P219" s="130">
        <f>O219*H219</f>
        <v>0</v>
      </c>
      <c r="Q219" s="130">
        <v>0</v>
      </c>
      <c r="R219" s="130">
        <f>Q219*H219</f>
        <v>0</v>
      </c>
      <c r="S219" s="130">
        <v>0</v>
      </c>
      <c r="T219" s="131">
        <f>S219*H219</f>
        <v>0</v>
      </c>
      <c r="AR219" s="132" t="s">
        <v>125</v>
      </c>
      <c r="AT219" s="132" t="s">
        <v>120</v>
      </c>
      <c r="AU219" s="132" t="s">
        <v>86</v>
      </c>
      <c r="AY219" s="12" t="s">
        <v>119</v>
      </c>
      <c r="BE219" s="133">
        <f>IF(N219="základní",J219,0)</f>
        <v>0</v>
      </c>
      <c r="BF219" s="133">
        <f>IF(N219="snížená",J219,0)</f>
        <v>0</v>
      </c>
      <c r="BG219" s="133">
        <f>IF(N219="zákl. přenesená",J219,0)</f>
        <v>0</v>
      </c>
      <c r="BH219" s="133">
        <f>IF(N219="sníž. přenesená",J219,0)</f>
        <v>0</v>
      </c>
      <c r="BI219" s="133">
        <f>IF(N219="nulová",J219,0)</f>
        <v>0</v>
      </c>
      <c r="BJ219" s="12" t="s">
        <v>86</v>
      </c>
      <c r="BK219" s="133">
        <f>ROUND(I219*H219,2)</f>
        <v>0</v>
      </c>
      <c r="BL219" s="12" t="s">
        <v>125</v>
      </c>
      <c r="BM219" s="132" t="s">
        <v>359</v>
      </c>
    </row>
    <row r="220" spans="2:65" s="1" customFormat="1" ht="48">
      <c r="B220" s="27"/>
      <c r="D220" s="134" t="s">
        <v>126</v>
      </c>
      <c r="F220" s="135" t="s">
        <v>463</v>
      </c>
      <c r="I220" s="136"/>
      <c r="L220" s="27"/>
      <c r="M220" s="137"/>
      <c r="T220" s="51"/>
      <c r="AT220" s="12" t="s">
        <v>126</v>
      </c>
      <c r="AU220" s="12" t="s">
        <v>86</v>
      </c>
    </row>
    <row r="221" spans="2:65" s="1" customFormat="1" ht="33" customHeight="1">
      <c r="B221" s="27"/>
      <c r="C221" s="121" t="s">
        <v>251</v>
      </c>
      <c r="D221" s="121" t="s">
        <v>120</v>
      </c>
      <c r="E221" s="122" t="s">
        <v>464</v>
      </c>
      <c r="F221" s="123" t="s">
        <v>465</v>
      </c>
      <c r="G221" s="124" t="s">
        <v>339</v>
      </c>
      <c r="H221" s="125">
        <v>2</v>
      </c>
      <c r="I221" s="126"/>
      <c r="J221" s="127">
        <f>ROUND(I221*H221,2)</f>
        <v>0</v>
      </c>
      <c r="K221" s="123" t="s">
        <v>124</v>
      </c>
      <c r="L221" s="27"/>
      <c r="M221" s="128" t="s">
        <v>1</v>
      </c>
      <c r="N221" s="129" t="s">
        <v>44</v>
      </c>
      <c r="P221" s="130">
        <f>O221*H221</f>
        <v>0</v>
      </c>
      <c r="Q221" s="130">
        <v>0</v>
      </c>
      <c r="R221" s="130">
        <f>Q221*H221</f>
        <v>0</v>
      </c>
      <c r="S221" s="130">
        <v>0</v>
      </c>
      <c r="T221" s="131">
        <f>S221*H221</f>
        <v>0</v>
      </c>
      <c r="AR221" s="132" t="s">
        <v>125</v>
      </c>
      <c r="AT221" s="132" t="s">
        <v>120</v>
      </c>
      <c r="AU221" s="132" t="s">
        <v>86</v>
      </c>
      <c r="AY221" s="12" t="s">
        <v>119</v>
      </c>
      <c r="BE221" s="133">
        <f>IF(N221="základní",J221,0)</f>
        <v>0</v>
      </c>
      <c r="BF221" s="133">
        <f>IF(N221="snížená",J221,0)</f>
        <v>0</v>
      </c>
      <c r="BG221" s="133">
        <f>IF(N221="zákl. přenesená",J221,0)</f>
        <v>0</v>
      </c>
      <c r="BH221" s="133">
        <f>IF(N221="sníž. přenesená",J221,0)</f>
        <v>0</v>
      </c>
      <c r="BI221" s="133">
        <f>IF(N221="nulová",J221,0)</f>
        <v>0</v>
      </c>
      <c r="BJ221" s="12" t="s">
        <v>86</v>
      </c>
      <c r="BK221" s="133">
        <f>ROUND(I221*H221,2)</f>
        <v>0</v>
      </c>
      <c r="BL221" s="12" t="s">
        <v>125</v>
      </c>
      <c r="BM221" s="132" t="s">
        <v>363</v>
      </c>
    </row>
    <row r="222" spans="2:65" s="1" customFormat="1" ht="76.8">
      <c r="B222" s="27"/>
      <c r="D222" s="134" t="s">
        <v>126</v>
      </c>
      <c r="F222" s="135" t="s">
        <v>466</v>
      </c>
      <c r="I222" s="136"/>
      <c r="L222" s="27"/>
      <c r="M222" s="137"/>
      <c r="T222" s="51"/>
      <c r="AT222" s="12" t="s">
        <v>126</v>
      </c>
      <c r="AU222" s="12" t="s">
        <v>86</v>
      </c>
    </row>
    <row r="223" spans="2:65" s="1" customFormat="1" ht="24.15" customHeight="1">
      <c r="B223" s="27"/>
      <c r="C223" s="121" t="s">
        <v>356</v>
      </c>
      <c r="D223" s="121" t="s">
        <v>120</v>
      </c>
      <c r="E223" s="122" t="s">
        <v>467</v>
      </c>
      <c r="F223" s="123" t="s">
        <v>468</v>
      </c>
      <c r="G223" s="124" t="s">
        <v>339</v>
      </c>
      <c r="H223" s="125">
        <v>3</v>
      </c>
      <c r="I223" s="126"/>
      <c r="J223" s="127">
        <f>ROUND(I223*H223,2)</f>
        <v>0</v>
      </c>
      <c r="K223" s="123" t="s">
        <v>124</v>
      </c>
      <c r="L223" s="27"/>
      <c r="M223" s="128" t="s">
        <v>1</v>
      </c>
      <c r="N223" s="129" t="s">
        <v>44</v>
      </c>
      <c r="P223" s="130">
        <f>O223*H223</f>
        <v>0</v>
      </c>
      <c r="Q223" s="130">
        <v>0</v>
      </c>
      <c r="R223" s="130">
        <f>Q223*H223</f>
        <v>0</v>
      </c>
      <c r="S223" s="130">
        <v>0</v>
      </c>
      <c r="T223" s="131">
        <f>S223*H223</f>
        <v>0</v>
      </c>
      <c r="AR223" s="132" t="s">
        <v>125</v>
      </c>
      <c r="AT223" s="132" t="s">
        <v>120</v>
      </c>
      <c r="AU223" s="132" t="s">
        <v>86</v>
      </c>
      <c r="AY223" s="12" t="s">
        <v>119</v>
      </c>
      <c r="BE223" s="133">
        <f>IF(N223="základní",J223,0)</f>
        <v>0</v>
      </c>
      <c r="BF223" s="133">
        <f>IF(N223="snížená",J223,0)</f>
        <v>0</v>
      </c>
      <c r="BG223" s="133">
        <f>IF(N223="zákl. přenesená",J223,0)</f>
        <v>0</v>
      </c>
      <c r="BH223" s="133">
        <f>IF(N223="sníž. přenesená",J223,0)</f>
        <v>0</v>
      </c>
      <c r="BI223" s="133">
        <f>IF(N223="nulová",J223,0)</f>
        <v>0</v>
      </c>
      <c r="BJ223" s="12" t="s">
        <v>86</v>
      </c>
      <c r="BK223" s="133">
        <f>ROUND(I223*H223,2)</f>
        <v>0</v>
      </c>
      <c r="BL223" s="12" t="s">
        <v>125</v>
      </c>
      <c r="BM223" s="132" t="s">
        <v>368</v>
      </c>
    </row>
    <row r="224" spans="2:65" s="1" customFormat="1" ht="48">
      <c r="B224" s="27"/>
      <c r="D224" s="134" t="s">
        <v>126</v>
      </c>
      <c r="F224" s="135" t="s">
        <v>469</v>
      </c>
      <c r="I224" s="136"/>
      <c r="L224" s="27"/>
      <c r="M224" s="137"/>
      <c r="T224" s="51"/>
      <c r="AT224" s="12" t="s">
        <v>126</v>
      </c>
      <c r="AU224" s="12" t="s">
        <v>86</v>
      </c>
    </row>
    <row r="225" spans="2:65" s="1" customFormat="1" ht="24.15" customHeight="1">
      <c r="B225" s="27"/>
      <c r="C225" s="121" t="s">
        <v>255</v>
      </c>
      <c r="D225" s="121" t="s">
        <v>120</v>
      </c>
      <c r="E225" s="122" t="s">
        <v>357</v>
      </c>
      <c r="F225" s="123" t="s">
        <v>358</v>
      </c>
      <c r="G225" s="124" t="s">
        <v>223</v>
      </c>
      <c r="H225" s="125">
        <v>34.299999999999997</v>
      </c>
      <c r="I225" s="126"/>
      <c r="J225" s="127">
        <f>ROUND(I225*H225,2)</f>
        <v>0</v>
      </c>
      <c r="K225" s="123" t="s">
        <v>124</v>
      </c>
      <c r="L225" s="27"/>
      <c r="M225" s="128" t="s">
        <v>1</v>
      </c>
      <c r="N225" s="129" t="s">
        <v>44</v>
      </c>
      <c r="P225" s="130">
        <f>O225*H225</f>
        <v>0</v>
      </c>
      <c r="Q225" s="130">
        <v>0</v>
      </c>
      <c r="R225" s="130">
        <f>Q225*H225</f>
        <v>0</v>
      </c>
      <c r="S225" s="130">
        <v>0</v>
      </c>
      <c r="T225" s="131">
        <f>S225*H225</f>
        <v>0</v>
      </c>
      <c r="AR225" s="132" t="s">
        <v>125</v>
      </c>
      <c r="AT225" s="132" t="s">
        <v>120</v>
      </c>
      <c r="AU225" s="132" t="s">
        <v>86</v>
      </c>
      <c r="AY225" s="12" t="s">
        <v>119</v>
      </c>
      <c r="BE225" s="133">
        <f>IF(N225="základní",J225,0)</f>
        <v>0</v>
      </c>
      <c r="BF225" s="133">
        <f>IF(N225="snížená",J225,0)</f>
        <v>0</v>
      </c>
      <c r="BG225" s="133">
        <f>IF(N225="zákl. přenesená",J225,0)</f>
        <v>0</v>
      </c>
      <c r="BH225" s="133">
        <f>IF(N225="sníž. přenesená",J225,0)</f>
        <v>0</v>
      </c>
      <c r="BI225" s="133">
        <f>IF(N225="nulová",J225,0)</f>
        <v>0</v>
      </c>
      <c r="BJ225" s="12" t="s">
        <v>86</v>
      </c>
      <c r="BK225" s="133">
        <f>ROUND(I225*H225,2)</f>
        <v>0</v>
      </c>
      <c r="BL225" s="12" t="s">
        <v>125</v>
      </c>
      <c r="BM225" s="132" t="s">
        <v>372</v>
      </c>
    </row>
    <row r="226" spans="2:65" s="1" customFormat="1" ht="57.6">
      <c r="B226" s="27"/>
      <c r="D226" s="134" t="s">
        <v>126</v>
      </c>
      <c r="F226" s="135" t="s">
        <v>470</v>
      </c>
      <c r="I226" s="136"/>
      <c r="L226" s="27"/>
      <c r="M226" s="137"/>
      <c r="T226" s="51"/>
      <c r="AT226" s="12" t="s">
        <v>126</v>
      </c>
      <c r="AU226" s="12" t="s">
        <v>86</v>
      </c>
    </row>
    <row r="227" spans="2:65" s="1" customFormat="1" ht="24.15" customHeight="1">
      <c r="B227" s="27"/>
      <c r="C227" s="121" t="s">
        <v>365</v>
      </c>
      <c r="D227" s="121" t="s">
        <v>120</v>
      </c>
      <c r="E227" s="122" t="s">
        <v>357</v>
      </c>
      <c r="F227" s="123" t="s">
        <v>358</v>
      </c>
      <c r="G227" s="124" t="s">
        <v>223</v>
      </c>
      <c r="H227" s="125">
        <v>47.6</v>
      </c>
      <c r="I227" s="126"/>
      <c r="J227" s="127">
        <f>ROUND(I227*H227,2)</f>
        <v>0</v>
      </c>
      <c r="K227" s="123" t="s">
        <v>124</v>
      </c>
      <c r="L227" s="27"/>
      <c r="M227" s="128" t="s">
        <v>1</v>
      </c>
      <c r="N227" s="129" t="s">
        <v>44</v>
      </c>
      <c r="P227" s="130">
        <f>O227*H227</f>
        <v>0</v>
      </c>
      <c r="Q227" s="130">
        <v>0</v>
      </c>
      <c r="R227" s="130">
        <f>Q227*H227</f>
        <v>0</v>
      </c>
      <c r="S227" s="130">
        <v>0</v>
      </c>
      <c r="T227" s="131">
        <f>S227*H227</f>
        <v>0</v>
      </c>
      <c r="AR227" s="132" t="s">
        <v>125</v>
      </c>
      <c r="AT227" s="132" t="s">
        <v>120</v>
      </c>
      <c r="AU227" s="132" t="s">
        <v>86</v>
      </c>
      <c r="AY227" s="12" t="s">
        <v>119</v>
      </c>
      <c r="BE227" s="133">
        <f>IF(N227="základní",J227,0)</f>
        <v>0</v>
      </c>
      <c r="BF227" s="133">
        <f>IF(N227="snížená",J227,0)</f>
        <v>0</v>
      </c>
      <c r="BG227" s="133">
        <f>IF(N227="zákl. přenesená",J227,0)</f>
        <v>0</v>
      </c>
      <c r="BH227" s="133">
        <f>IF(N227="sníž. přenesená",J227,0)</f>
        <v>0</v>
      </c>
      <c r="BI227" s="133">
        <f>IF(N227="nulová",J227,0)</f>
        <v>0</v>
      </c>
      <c r="BJ227" s="12" t="s">
        <v>86</v>
      </c>
      <c r="BK227" s="133">
        <f>ROUND(I227*H227,2)</f>
        <v>0</v>
      </c>
      <c r="BL227" s="12" t="s">
        <v>125</v>
      </c>
      <c r="BM227" s="132" t="s">
        <v>375</v>
      </c>
    </row>
    <row r="228" spans="2:65" s="1" customFormat="1" ht="48">
      <c r="B228" s="27"/>
      <c r="D228" s="134" t="s">
        <v>126</v>
      </c>
      <c r="F228" s="135" t="s">
        <v>471</v>
      </c>
      <c r="I228" s="136"/>
      <c r="L228" s="27"/>
      <c r="M228" s="137"/>
      <c r="T228" s="51"/>
      <c r="AT228" s="12" t="s">
        <v>126</v>
      </c>
      <c r="AU228" s="12" t="s">
        <v>86</v>
      </c>
    </row>
    <row r="229" spans="2:65" s="1" customFormat="1" ht="16.5" customHeight="1">
      <c r="B229" s="27"/>
      <c r="C229" s="121" t="s">
        <v>261</v>
      </c>
      <c r="D229" s="121" t="s">
        <v>120</v>
      </c>
      <c r="E229" s="122" t="s">
        <v>361</v>
      </c>
      <c r="F229" s="123" t="s">
        <v>362</v>
      </c>
      <c r="G229" s="124" t="s">
        <v>339</v>
      </c>
      <c r="H229" s="125">
        <v>2</v>
      </c>
      <c r="I229" s="126"/>
      <c r="J229" s="127">
        <f>ROUND(I229*H229,2)</f>
        <v>0</v>
      </c>
      <c r="K229" s="123" t="s">
        <v>124</v>
      </c>
      <c r="L229" s="27"/>
      <c r="M229" s="128" t="s">
        <v>1</v>
      </c>
      <c r="N229" s="129" t="s">
        <v>44</v>
      </c>
      <c r="P229" s="130">
        <f>O229*H229</f>
        <v>0</v>
      </c>
      <c r="Q229" s="130">
        <v>0</v>
      </c>
      <c r="R229" s="130">
        <f>Q229*H229</f>
        <v>0</v>
      </c>
      <c r="S229" s="130">
        <v>0</v>
      </c>
      <c r="T229" s="131">
        <f>S229*H229</f>
        <v>0</v>
      </c>
      <c r="AR229" s="132" t="s">
        <v>125</v>
      </c>
      <c r="AT229" s="132" t="s">
        <v>120</v>
      </c>
      <c r="AU229" s="132" t="s">
        <v>86</v>
      </c>
      <c r="AY229" s="12" t="s">
        <v>119</v>
      </c>
      <c r="BE229" s="133">
        <f>IF(N229="základní",J229,0)</f>
        <v>0</v>
      </c>
      <c r="BF229" s="133">
        <f>IF(N229="snížená",J229,0)</f>
        <v>0</v>
      </c>
      <c r="BG229" s="133">
        <f>IF(N229="zákl. přenesená",J229,0)</f>
        <v>0</v>
      </c>
      <c r="BH229" s="133">
        <f>IF(N229="sníž. přenesená",J229,0)</f>
        <v>0</v>
      </c>
      <c r="BI229" s="133">
        <f>IF(N229="nulová",J229,0)</f>
        <v>0</v>
      </c>
      <c r="BJ229" s="12" t="s">
        <v>86</v>
      </c>
      <c r="BK229" s="133">
        <f>ROUND(I229*H229,2)</f>
        <v>0</v>
      </c>
      <c r="BL229" s="12" t="s">
        <v>125</v>
      </c>
      <c r="BM229" s="132" t="s">
        <v>380</v>
      </c>
    </row>
    <row r="230" spans="2:65" s="1" customFormat="1" ht="28.8">
      <c r="B230" s="27"/>
      <c r="D230" s="134" t="s">
        <v>126</v>
      </c>
      <c r="F230" s="135" t="s">
        <v>472</v>
      </c>
      <c r="I230" s="136"/>
      <c r="L230" s="27"/>
      <c r="M230" s="137"/>
      <c r="T230" s="51"/>
      <c r="AT230" s="12" t="s">
        <v>126</v>
      </c>
      <c r="AU230" s="12" t="s">
        <v>86</v>
      </c>
    </row>
    <row r="231" spans="2:65" s="1" customFormat="1" ht="24.15" customHeight="1">
      <c r="B231" s="27"/>
      <c r="C231" s="121" t="s">
        <v>374</v>
      </c>
      <c r="D231" s="121" t="s">
        <v>120</v>
      </c>
      <c r="E231" s="122" t="s">
        <v>366</v>
      </c>
      <c r="F231" s="123" t="s">
        <v>367</v>
      </c>
      <c r="G231" s="124" t="s">
        <v>195</v>
      </c>
      <c r="H231" s="125">
        <v>26.5</v>
      </c>
      <c r="I231" s="126"/>
      <c r="J231" s="127">
        <f>ROUND(I231*H231,2)</f>
        <v>0</v>
      </c>
      <c r="K231" s="123" t="s">
        <v>124</v>
      </c>
      <c r="L231" s="27"/>
      <c r="M231" s="128" t="s">
        <v>1</v>
      </c>
      <c r="N231" s="129" t="s">
        <v>44</v>
      </c>
      <c r="P231" s="130">
        <f>O231*H231</f>
        <v>0</v>
      </c>
      <c r="Q231" s="130">
        <v>0</v>
      </c>
      <c r="R231" s="130">
        <f>Q231*H231</f>
        <v>0</v>
      </c>
      <c r="S231" s="130">
        <v>0</v>
      </c>
      <c r="T231" s="131">
        <f>S231*H231</f>
        <v>0</v>
      </c>
      <c r="AR231" s="132" t="s">
        <v>125</v>
      </c>
      <c r="AT231" s="132" t="s">
        <v>120</v>
      </c>
      <c r="AU231" s="132" t="s">
        <v>86</v>
      </c>
      <c r="AY231" s="12" t="s">
        <v>119</v>
      </c>
      <c r="BE231" s="133">
        <f>IF(N231="základní",J231,0)</f>
        <v>0</v>
      </c>
      <c r="BF231" s="133">
        <f>IF(N231="snížená",J231,0)</f>
        <v>0</v>
      </c>
      <c r="BG231" s="133">
        <f>IF(N231="zákl. přenesená",J231,0)</f>
        <v>0</v>
      </c>
      <c r="BH231" s="133">
        <f>IF(N231="sníž. přenesená",J231,0)</f>
        <v>0</v>
      </c>
      <c r="BI231" s="133">
        <f>IF(N231="nulová",J231,0)</f>
        <v>0</v>
      </c>
      <c r="BJ231" s="12" t="s">
        <v>86</v>
      </c>
      <c r="BK231" s="133">
        <f>ROUND(I231*H231,2)</f>
        <v>0</v>
      </c>
      <c r="BL231" s="12" t="s">
        <v>125</v>
      </c>
      <c r="BM231" s="132" t="s">
        <v>385</v>
      </c>
    </row>
    <row r="232" spans="2:65" s="1" customFormat="1" ht="57.6">
      <c r="B232" s="27"/>
      <c r="D232" s="134" t="s">
        <v>126</v>
      </c>
      <c r="F232" s="135" t="s">
        <v>473</v>
      </c>
      <c r="I232" s="136"/>
      <c r="L232" s="27"/>
      <c r="M232" s="137"/>
      <c r="T232" s="51"/>
      <c r="AT232" s="12" t="s">
        <v>126</v>
      </c>
      <c r="AU232" s="12" t="s">
        <v>86</v>
      </c>
    </row>
    <row r="233" spans="2:65" s="1" customFormat="1" ht="24.15" customHeight="1">
      <c r="B233" s="27"/>
      <c r="C233" s="121" t="s">
        <v>377</v>
      </c>
      <c r="D233" s="121" t="s">
        <v>120</v>
      </c>
      <c r="E233" s="122" t="s">
        <v>370</v>
      </c>
      <c r="F233" s="123" t="s">
        <v>371</v>
      </c>
      <c r="G233" s="124" t="s">
        <v>195</v>
      </c>
      <c r="H233" s="125">
        <v>271.60000000000002</v>
      </c>
      <c r="I233" s="126"/>
      <c r="J233" s="127">
        <f>ROUND(I233*H233,2)</f>
        <v>0</v>
      </c>
      <c r="K233" s="123" t="s">
        <v>124</v>
      </c>
      <c r="L233" s="27"/>
      <c r="M233" s="128" t="s">
        <v>1</v>
      </c>
      <c r="N233" s="129" t="s">
        <v>44</v>
      </c>
      <c r="P233" s="130">
        <f>O233*H233</f>
        <v>0</v>
      </c>
      <c r="Q233" s="130">
        <v>0</v>
      </c>
      <c r="R233" s="130">
        <f>Q233*H233</f>
        <v>0</v>
      </c>
      <c r="S233" s="130">
        <v>0</v>
      </c>
      <c r="T233" s="131">
        <f>S233*H233</f>
        <v>0</v>
      </c>
      <c r="AR233" s="132" t="s">
        <v>125</v>
      </c>
      <c r="AT233" s="132" t="s">
        <v>120</v>
      </c>
      <c r="AU233" s="132" t="s">
        <v>86</v>
      </c>
      <c r="AY233" s="12" t="s">
        <v>119</v>
      </c>
      <c r="BE233" s="133">
        <f>IF(N233="základní",J233,0)</f>
        <v>0</v>
      </c>
      <c r="BF233" s="133">
        <f>IF(N233="snížená",J233,0)</f>
        <v>0</v>
      </c>
      <c r="BG233" s="133">
        <f>IF(N233="zákl. přenesená",J233,0)</f>
        <v>0</v>
      </c>
      <c r="BH233" s="133">
        <f>IF(N233="sníž. přenesená",J233,0)</f>
        <v>0</v>
      </c>
      <c r="BI233" s="133">
        <f>IF(N233="nulová",J233,0)</f>
        <v>0</v>
      </c>
      <c r="BJ233" s="12" t="s">
        <v>86</v>
      </c>
      <c r="BK233" s="133">
        <f>ROUND(I233*H233,2)</f>
        <v>0</v>
      </c>
      <c r="BL233" s="12" t="s">
        <v>125</v>
      </c>
      <c r="BM233" s="132" t="s">
        <v>389</v>
      </c>
    </row>
    <row r="234" spans="2:65" s="1" customFormat="1" ht="57.6">
      <c r="B234" s="27"/>
      <c r="D234" s="134" t="s">
        <v>126</v>
      </c>
      <c r="F234" s="135" t="s">
        <v>474</v>
      </c>
      <c r="I234" s="136"/>
      <c r="L234" s="27"/>
      <c r="M234" s="137"/>
      <c r="T234" s="51"/>
      <c r="AT234" s="12" t="s">
        <v>126</v>
      </c>
      <c r="AU234" s="12" t="s">
        <v>86</v>
      </c>
    </row>
    <row r="235" spans="2:65" s="1" customFormat="1" ht="37.799999999999997" customHeight="1">
      <c r="B235" s="27"/>
      <c r="C235" s="121" t="s">
        <v>382</v>
      </c>
      <c r="D235" s="121" t="s">
        <v>120</v>
      </c>
      <c r="E235" s="122" t="s">
        <v>475</v>
      </c>
      <c r="F235" s="123" t="s">
        <v>476</v>
      </c>
      <c r="G235" s="124" t="s">
        <v>195</v>
      </c>
      <c r="H235" s="125">
        <v>71.5</v>
      </c>
      <c r="I235" s="126"/>
      <c r="J235" s="127">
        <f>ROUND(I235*H235,2)</f>
        <v>0</v>
      </c>
      <c r="K235" s="123" t="s">
        <v>1</v>
      </c>
      <c r="L235" s="27"/>
      <c r="M235" s="128" t="s">
        <v>1</v>
      </c>
      <c r="N235" s="129" t="s">
        <v>44</v>
      </c>
      <c r="P235" s="130">
        <f>O235*H235</f>
        <v>0</v>
      </c>
      <c r="Q235" s="130">
        <v>0</v>
      </c>
      <c r="R235" s="130">
        <f>Q235*H235</f>
        <v>0</v>
      </c>
      <c r="S235" s="130">
        <v>0</v>
      </c>
      <c r="T235" s="131">
        <f>S235*H235</f>
        <v>0</v>
      </c>
      <c r="AR235" s="132" t="s">
        <v>125</v>
      </c>
      <c r="AT235" s="132" t="s">
        <v>120</v>
      </c>
      <c r="AU235" s="132" t="s">
        <v>86</v>
      </c>
      <c r="AY235" s="12" t="s">
        <v>119</v>
      </c>
      <c r="BE235" s="133">
        <f>IF(N235="základní",J235,0)</f>
        <v>0</v>
      </c>
      <c r="BF235" s="133">
        <f>IF(N235="snížená",J235,0)</f>
        <v>0</v>
      </c>
      <c r="BG235" s="133">
        <f>IF(N235="zákl. přenesená",J235,0)</f>
        <v>0</v>
      </c>
      <c r="BH235" s="133">
        <f>IF(N235="sníž. přenesená",J235,0)</f>
        <v>0</v>
      </c>
      <c r="BI235" s="133">
        <f>IF(N235="nulová",J235,0)</f>
        <v>0</v>
      </c>
      <c r="BJ235" s="12" t="s">
        <v>86</v>
      </c>
      <c r="BK235" s="133">
        <f>ROUND(I235*H235,2)</f>
        <v>0</v>
      </c>
      <c r="BL235" s="12" t="s">
        <v>125</v>
      </c>
      <c r="BM235" s="132" t="s">
        <v>477</v>
      </c>
    </row>
    <row r="236" spans="2:65" s="1" customFormat="1" ht="67.2">
      <c r="B236" s="27"/>
      <c r="D236" s="134" t="s">
        <v>126</v>
      </c>
      <c r="F236" s="135" t="s">
        <v>478</v>
      </c>
      <c r="I236" s="136"/>
      <c r="L236" s="27"/>
      <c r="M236" s="137"/>
      <c r="T236" s="51"/>
      <c r="AT236" s="12" t="s">
        <v>126</v>
      </c>
      <c r="AU236" s="12" t="s">
        <v>86</v>
      </c>
    </row>
    <row r="237" spans="2:65" s="1" customFormat="1" ht="24.15" customHeight="1">
      <c r="B237" s="27"/>
      <c r="C237" s="121" t="s">
        <v>271</v>
      </c>
      <c r="D237" s="121" t="s">
        <v>120</v>
      </c>
      <c r="E237" s="122" t="s">
        <v>378</v>
      </c>
      <c r="F237" s="123" t="s">
        <v>379</v>
      </c>
      <c r="G237" s="124" t="s">
        <v>195</v>
      </c>
      <c r="H237" s="125">
        <v>35</v>
      </c>
      <c r="I237" s="126"/>
      <c r="J237" s="127">
        <f>ROUND(I237*H237,2)</f>
        <v>0</v>
      </c>
      <c r="K237" s="123" t="s">
        <v>124</v>
      </c>
      <c r="L237" s="27"/>
      <c r="M237" s="128" t="s">
        <v>1</v>
      </c>
      <c r="N237" s="129" t="s">
        <v>44</v>
      </c>
      <c r="P237" s="130">
        <f>O237*H237</f>
        <v>0</v>
      </c>
      <c r="Q237" s="130">
        <v>0</v>
      </c>
      <c r="R237" s="130">
        <f>Q237*H237</f>
        <v>0</v>
      </c>
      <c r="S237" s="130">
        <v>0</v>
      </c>
      <c r="T237" s="131">
        <f>S237*H237</f>
        <v>0</v>
      </c>
      <c r="AR237" s="132" t="s">
        <v>125</v>
      </c>
      <c r="AT237" s="132" t="s">
        <v>120</v>
      </c>
      <c r="AU237" s="132" t="s">
        <v>86</v>
      </c>
      <c r="AY237" s="12" t="s">
        <v>119</v>
      </c>
      <c r="BE237" s="133">
        <f>IF(N237="základní",J237,0)</f>
        <v>0</v>
      </c>
      <c r="BF237" s="133">
        <f>IF(N237="snížená",J237,0)</f>
        <v>0</v>
      </c>
      <c r="BG237" s="133">
        <f>IF(N237="zákl. přenesená",J237,0)</f>
        <v>0</v>
      </c>
      <c r="BH237" s="133">
        <f>IF(N237="sníž. přenesená",J237,0)</f>
        <v>0</v>
      </c>
      <c r="BI237" s="133">
        <f>IF(N237="nulová",J237,0)</f>
        <v>0</v>
      </c>
      <c r="BJ237" s="12" t="s">
        <v>86</v>
      </c>
      <c r="BK237" s="133">
        <f>ROUND(I237*H237,2)</f>
        <v>0</v>
      </c>
      <c r="BL237" s="12" t="s">
        <v>125</v>
      </c>
      <c r="BM237" s="132" t="s">
        <v>479</v>
      </c>
    </row>
    <row r="238" spans="2:65" s="1" customFormat="1" ht="57.6">
      <c r="B238" s="27"/>
      <c r="D238" s="134" t="s">
        <v>126</v>
      </c>
      <c r="F238" s="135" t="s">
        <v>480</v>
      </c>
      <c r="I238" s="136"/>
      <c r="L238" s="27"/>
      <c r="M238" s="138"/>
      <c r="N238" s="139"/>
      <c r="O238" s="139"/>
      <c r="P238" s="139"/>
      <c r="Q238" s="139"/>
      <c r="R238" s="139"/>
      <c r="S238" s="139"/>
      <c r="T238" s="140"/>
      <c r="AT238" s="12" t="s">
        <v>126</v>
      </c>
      <c r="AU238" s="12" t="s">
        <v>86</v>
      </c>
    </row>
    <row r="239" spans="2:65" s="1" customFormat="1" ht="6.9" customHeight="1">
      <c r="B239" s="39"/>
      <c r="C239" s="40"/>
      <c r="D239" s="40"/>
      <c r="E239" s="40"/>
      <c r="F239" s="40"/>
      <c r="G239" s="40"/>
      <c r="H239" s="40"/>
      <c r="I239" s="40"/>
      <c r="J239" s="40"/>
      <c r="K239" s="40"/>
      <c r="L239" s="27"/>
    </row>
  </sheetData>
  <sheetProtection algorithmName="SHA-512" hashValue="7ypdvckZBWrzMtTDWgHsMydaV+j1ws+wgXEL9tv7rOtSF3EBigrIdsOjNdePUI2xTbozeB1UEpp62CcKiweYfg==" saltValue="qvoZYKjaTUaCDs5b/Ark4FRxbljY49Wusx9pNNFgehPIUoM5DUSDpuAmB/xBqfrj+BnOyHaYR2l5Di49JI9X6Q==" spinCount="100000" sheet="1" objects="1" scenarios="1" formatColumns="0" formatRows="0" autoFilter="0"/>
  <autoFilter ref="C122:K238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0 - Všeobecné konstrukce ...</vt:lpstr>
      <vt:lpstr>SO 01.2 - Sdílený živičný...</vt:lpstr>
      <vt:lpstr>SO 02.2 - Sdílený živičný...</vt:lpstr>
      <vt:lpstr>SO 021 - Parkoviště</vt:lpstr>
      <vt:lpstr>'0 - Všeobecné konstrukce ...'!Názvy_tisku</vt:lpstr>
      <vt:lpstr>'Rekapitulace stavby'!Názvy_tisku</vt:lpstr>
      <vt:lpstr>'SO 01.2 - Sdílený živičný...'!Názvy_tisku</vt:lpstr>
      <vt:lpstr>'SO 02.2 - Sdílený živičný...'!Názvy_tisku</vt:lpstr>
      <vt:lpstr>'SO 021 - Parkoviště'!Názvy_tisku</vt:lpstr>
      <vt:lpstr>'0 - Všeobecné konstrukce ...'!Oblast_tisku</vt:lpstr>
      <vt:lpstr>'Rekapitulace stavby'!Oblast_tisku</vt:lpstr>
      <vt:lpstr>'SO 01.2 - Sdílený živičný...'!Oblast_tisku</vt:lpstr>
      <vt:lpstr>'SO 02.2 - Sdílený živičný...'!Oblast_tisku</vt:lpstr>
      <vt:lpstr>'SO 021 - Parkoviště'!Oblast_tisku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JULIE36\linux</dc:creator>
  <cp:lastModifiedBy>Petr </cp:lastModifiedBy>
  <dcterms:created xsi:type="dcterms:W3CDTF">2024-10-03T12:58:43Z</dcterms:created>
  <dcterms:modified xsi:type="dcterms:W3CDTF">2024-10-03T16:04:08Z</dcterms:modified>
</cp:coreProperties>
</file>