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Cyril\Documents\Excel\ROZPOČTY\Rozpočty DURECOVÁ\CHOCEŇ\"/>
    </mc:Choice>
  </mc:AlternateContent>
  <xr:revisionPtr revIDLastSave="0" documentId="8_{FAF64EAF-78E5-46F3-81C7-2AE2432454AA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kapitulace stavby" sheetId="1" r:id="rId1"/>
    <sheet name="SO 01 - Váha" sheetId="2" r:id="rId2"/>
    <sheet name="SO 02 - Vážní domek" sheetId="3" r:id="rId3"/>
    <sheet name="SO 03 - Elektropřípojka" sheetId="4" r:id="rId4"/>
    <sheet name="SO 04 - Přípojka vody a k..." sheetId="5" r:id="rId5"/>
    <sheet name="VON - Vedlejší a ostatní ..." sheetId="6" r:id="rId6"/>
    <sheet name="Pokyny pro vyplnění" sheetId="7" r:id="rId7"/>
  </sheets>
  <definedNames>
    <definedName name="_xlnm._FilterDatabase" localSheetId="1" hidden="1">'SO 01 - Váha'!$C$89:$K$222</definedName>
    <definedName name="_xlnm._FilterDatabase" localSheetId="2" hidden="1">'SO 02 - Vážní domek'!$C$86:$K$193</definedName>
    <definedName name="_xlnm._FilterDatabase" localSheetId="3" hidden="1">'SO 03 - Elektropřípojka'!$C$82:$K$121</definedName>
    <definedName name="_xlnm._FilterDatabase" localSheetId="4" hidden="1">'SO 04 - Přípojka vody a k...'!$C$83:$K$203</definedName>
    <definedName name="_xlnm._FilterDatabase" localSheetId="5" hidden="1">'VON - Vedlejší a ostatní ...'!$C$83:$K$113</definedName>
    <definedName name="_xlnm.Print_Titles" localSheetId="0">'Rekapitulace stavby'!$52:$52</definedName>
    <definedName name="_xlnm.Print_Titles" localSheetId="1">'SO 01 - Váha'!$89:$89</definedName>
    <definedName name="_xlnm.Print_Titles" localSheetId="2">'SO 02 - Vážní domek'!$86:$86</definedName>
    <definedName name="_xlnm.Print_Titles" localSheetId="3">'SO 03 - Elektropřípojka'!$82:$82</definedName>
    <definedName name="_xlnm.Print_Titles" localSheetId="4">'SO 04 - Přípojka vody a k...'!$83:$83</definedName>
    <definedName name="_xlnm.Print_Titles" localSheetId="5">'VON - Vedlejší a ostatní ...'!$83:$83</definedName>
    <definedName name="_xlnm.Print_Area" localSheetId="6">'Pokyny pro vyplnění'!$B$2:$K$71,'Pokyny pro vyplnění'!$B$74:$K$118,'Pokyny pro vyplnění'!$B$121:$K$161,'Pokyny pro vyplnění'!$B$164:$K$218</definedName>
    <definedName name="_xlnm.Print_Area" localSheetId="0">'Rekapitulace stavby'!$D$4:$AO$36,'Rekapitulace stavby'!$C$42:$AQ$60</definedName>
    <definedName name="_xlnm.Print_Area" localSheetId="1">'SO 01 - Váha'!$C$4:$J$39,'SO 01 - Váha'!$C$45:$J$71,'SO 01 - Váha'!$C$77:$K$222</definedName>
    <definedName name="_xlnm.Print_Area" localSheetId="2">'SO 02 - Vážní domek'!$C$4:$J$39,'SO 02 - Vážní domek'!$C$45:$J$68,'SO 02 - Vážní domek'!$C$74:$K$193</definedName>
    <definedName name="_xlnm.Print_Area" localSheetId="3">'SO 03 - Elektropřípojka'!$C$4:$J$39,'SO 03 - Elektropřípojka'!$C$45:$J$64,'SO 03 - Elektropřípojka'!$C$70:$K$121</definedName>
    <definedName name="_xlnm.Print_Area" localSheetId="4">'SO 04 - Přípojka vody a k...'!$C$4:$J$39,'SO 04 - Přípojka vody a k...'!$C$45:$J$65,'SO 04 - Přípojka vody a k...'!$C$71:$K$203</definedName>
    <definedName name="_xlnm.Print_Area" localSheetId="5">'VON - Vedlejší a ostatní ...'!$C$4:$J$39,'VON - Vedlejší a ostatní ...'!$C$45:$J$65,'VON - Vedlejší a ostatní ...'!$C$71:$K$113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7" i="6" l="1"/>
  <c r="J36" i="6"/>
  <c r="AY59" i="1" s="1"/>
  <c r="J35" i="6"/>
  <c r="AX59" i="1" s="1"/>
  <c r="BI113" i="6"/>
  <c r="BH113" i="6"/>
  <c r="BG113" i="6"/>
  <c r="BF113" i="6"/>
  <c r="T113" i="6"/>
  <c r="R113" i="6"/>
  <c r="P113" i="6"/>
  <c r="BI110" i="6"/>
  <c r="BH110" i="6"/>
  <c r="BG110" i="6"/>
  <c r="BF110" i="6"/>
  <c r="T110" i="6"/>
  <c r="R110" i="6"/>
  <c r="P110" i="6"/>
  <c r="BI106" i="6"/>
  <c r="BH106" i="6"/>
  <c r="BG106" i="6"/>
  <c r="BF106" i="6"/>
  <c r="T106" i="6"/>
  <c r="R106" i="6"/>
  <c r="P106" i="6"/>
  <c r="BI103" i="6"/>
  <c r="BH103" i="6"/>
  <c r="BG103" i="6"/>
  <c r="BF103" i="6"/>
  <c r="T103" i="6"/>
  <c r="R103" i="6"/>
  <c r="P103" i="6"/>
  <c r="BI100" i="6"/>
  <c r="BH100" i="6"/>
  <c r="BG100" i="6"/>
  <c r="BF100" i="6"/>
  <c r="T100" i="6"/>
  <c r="R100" i="6"/>
  <c r="P100" i="6"/>
  <c r="BI98" i="6"/>
  <c r="BH98" i="6"/>
  <c r="BG98" i="6"/>
  <c r="BF98" i="6"/>
  <c r="T98" i="6"/>
  <c r="R98" i="6"/>
  <c r="P98" i="6"/>
  <c r="BI94" i="6"/>
  <c r="BH94" i="6"/>
  <c r="BG94" i="6"/>
  <c r="BF94" i="6"/>
  <c r="T94" i="6"/>
  <c r="T93" i="6"/>
  <c r="R94" i="6"/>
  <c r="R93" i="6"/>
  <c r="P94" i="6"/>
  <c r="P93" i="6" s="1"/>
  <c r="BI90" i="6"/>
  <c r="BH90" i="6"/>
  <c r="BG90" i="6"/>
  <c r="BF90" i="6"/>
  <c r="T90" i="6"/>
  <c r="R90" i="6"/>
  <c r="P90" i="6"/>
  <c r="BI88" i="6"/>
  <c r="BH88" i="6"/>
  <c r="BG88" i="6"/>
  <c r="BF88" i="6"/>
  <c r="T88" i="6"/>
  <c r="R88" i="6"/>
  <c r="P88" i="6"/>
  <c r="BI87" i="6"/>
  <c r="BH87" i="6"/>
  <c r="BG87" i="6"/>
  <c r="BF87" i="6"/>
  <c r="T87" i="6"/>
  <c r="R87" i="6"/>
  <c r="P87" i="6"/>
  <c r="J80" i="6"/>
  <c r="F80" i="6"/>
  <c r="F78" i="6"/>
  <c r="E76" i="6"/>
  <c r="J54" i="6"/>
  <c r="F54" i="6"/>
  <c r="F52" i="6"/>
  <c r="E50" i="6"/>
  <c r="J24" i="6"/>
  <c r="E24" i="6"/>
  <c r="J55" i="6" s="1"/>
  <c r="J23" i="6"/>
  <c r="J18" i="6"/>
  <c r="E18" i="6"/>
  <c r="F81" i="6"/>
  <c r="J17" i="6"/>
  <c r="J12" i="6"/>
  <c r="J52" i="6" s="1"/>
  <c r="E7" i="6"/>
  <c r="E74" i="6" s="1"/>
  <c r="J37" i="5"/>
  <c r="J36" i="5"/>
  <c r="AY58" i="1"/>
  <c r="J35" i="5"/>
  <c r="AX58" i="1"/>
  <c r="BI202" i="5"/>
  <c r="BH202" i="5"/>
  <c r="BG202" i="5"/>
  <c r="BF202" i="5"/>
  <c r="T202" i="5"/>
  <c r="T201" i="5"/>
  <c r="R202" i="5"/>
  <c r="R201" i="5"/>
  <c r="P202" i="5"/>
  <c r="P201" i="5"/>
  <c r="BI200" i="5"/>
  <c r="BH200" i="5"/>
  <c r="BG200" i="5"/>
  <c r="BF200" i="5"/>
  <c r="T200" i="5"/>
  <c r="R200" i="5"/>
  <c r="P200" i="5"/>
  <c r="BI199" i="5"/>
  <c r="BH199" i="5"/>
  <c r="BG199" i="5"/>
  <c r="BF199" i="5"/>
  <c r="T199" i="5"/>
  <c r="R199" i="5"/>
  <c r="P199" i="5"/>
  <c r="BI198" i="5"/>
  <c r="BH198" i="5"/>
  <c r="BG198" i="5"/>
  <c r="BF198" i="5"/>
  <c r="T198" i="5"/>
  <c r="R198" i="5"/>
  <c r="P198" i="5"/>
  <c r="BI190" i="5"/>
  <c r="BH190" i="5"/>
  <c r="BG190" i="5"/>
  <c r="BF190" i="5"/>
  <c r="T190" i="5"/>
  <c r="R190" i="5"/>
  <c r="P190" i="5"/>
  <c r="BI184" i="5"/>
  <c r="BH184" i="5"/>
  <c r="BG184" i="5"/>
  <c r="BF184" i="5"/>
  <c r="T184" i="5"/>
  <c r="R184" i="5"/>
  <c r="P184" i="5"/>
  <c r="BI178" i="5"/>
  <c r="BH178" i="5"/>
  <c r="BG178" i="5"/>
  <c r="BF178" i="5"/>
  <c r="T178" i="5"/>
  <c r="R178" i="5"/>
  <c r="P178" i="5"/>
  <c r="BI172" i="5"/>
  <c r="BH172" i="5"/>
  <c r="BG172" i="5"/>
  <c r="BF172" i="5"/>
  <c r="T172" i="5"/>
  <c r="R172" i="5"/>
  <c r="P172" i="5"/>
  <c r="BI170" i="5"/>
  <c r="BH170" i="5"/>
  <c r="BG170" i="5"/>
  <c r="BF170" i="5"/>
  <c r="T170" i="5"/>
  <c r="R170" i="5"/>
  <c r="P170" i="5"/>
  <c r="BI165" i="5"/>
  <c r="BH165" i="5"/>
  <c r="BG165" i="5"/>
  <c r="BF165" i="5"/>
  <c r="T165" i="5"/>
  <c r="R165" i="5"/>
  <c r="P165" i="5"/>
  <c r="BI163" i="5"/>
  <c r="BH163" i="5"/>
  <c r="BG163" i="5"/>
  <c r="BF163" i="5"/>
  <c r="T163" i="5"/>
  <c r="R163" i="5"/>
  <c r="P163" i="5"/>
  <c r="BI158" i="5"/>
  <c r="BH158" i="5"/>
  <c r="BG158" i="5"/>
  <c r="BF158" i="5"/>
  <c r="T158" i="5"/>
  <c r="R158" i="5"/>
  <c r="P158" i="5"/>
  <c r="BI149" i="5"/>
  <c r="BH149" i="5"/>
  <c r="BG149" i="5"/>
  <c r="BF149" i="5"/>
  <c r="T149" i="5"/>
  <c r="T148" i="5" s="1"/>
  <c r="R149" i="5"/>
  <c r="R148" i="5"/>
  <c r="P149" i="5"/>
  <c r="P148" i="5" s="1"/>
  <c r="BI146" i="5"/>
  <c r="BH146" i="5"/>
  <c r="BG146" i="5"/>
  <c r="BF146" i="5"/>
  <c r="T146" i="5"/>
  <c r="R146" i="5"/>
  <c r="P146" i="5"/>
  <c r="BI138" i="5"/>
  <c r="BH138" i="5"/>
  <c r="BG138" i="5"/>
  <c r="BF138" i="5"/>
  <c r="T138" i="5"/>
  <c r="R138" i="5"/>
  <c r="P138" i="5"/>
  <c r="BI125" i="5"/>
  <c r="BH125" i="5"/>
  <c r="BG125" i="5"/>
  <c r="BF125" i="5"/>
  <c r="T125" i="5"/>
  <c r="R125" i="5"/>
  <c r="P125" i="5"/>
  <c r="BI123" i="5"/>
  <c r="BH123" i="5"/>
  <c r="BG123" i="5"/>
  <c r="BF123" i="5"/>
  <c r="T123" i="5"/>
  <c r="R123" i="5"/>
  <c r="P123" i="5"/>
  <c r="BI118" i="5"/>
  <c r="BH118" i="5"/>
  <c r="BG118" i="5"/>
  <c r="BF118" i="5"/>
  <c r="T118" i="5"/>
  <c r="R118" i="5"/>
  <c r="P118" i="5"/>
  <c r="BI107" i="5"/>
  <c r="BH107" i="5"/>
  <c r="BG107" i="5"/>
  <c r="BF107" i="5"/>
  <c r="T107" i="5"/>
  <c r="R107" i="5"/>
  <c r="P107" i="5"/>
  <c r="BI105" i="5"/>
  <c r="BH105" i="5"/>
  <c r="BG105" i="5"/>
  <c r="BF105" i="5"/>
  <c r="T105" i="5"/>
  <c r="R105" i="5"/>
  <c r="P105" i="5"/>
  <c r="BI99" i="5"/>
  <c r="BH99" i="5"/>
  <c r="BG99" i="5"/>
  <c r="BF99" i="5"/>
  <c r="T99" i="5"/>
  <c r="R99" i="5"/>
  <c r="P99" i="5"/>
  <c r="BI93" i="5"/>
  <c r="BH93" i="5"/>
  <c r="BG93" i="5"/>
  <c r="BF93" i="5"/>
  <c r="T93" i="5"/>
  <c r="R93" i="5"/>
  <c r="P93" i="5"/>
  <c r="BI87" i="5"/>
  <c r="BH87" i="5"/>
  <c r="BG87" i="5"/>
  <c r="BF87" i="5"/>
  <c r="T87" i="5"/>
  <c r="R87" i="5"/>
  <c r="P87" i="5"/>
  <c r="J80" i="5"/>
  <c r="F80" i="5"/>
  <c r="F78" i="5"/>
  <c r="E76" i="5"/>
  <c r="J54" i="5"/>
  <c r="F54" i="5"/>
  <c r="F52" i="5"/>
  <c r="E50" i="5"/>
  <c r="J24" i="5"/>
  <c r="E24" i="5"/>
  <c r="J81" i="5" s="1"/>
  <c r="J23" i="5"/>
  <c r="J18" i="5"/>
  <c r="E18" i="5"/>
  <c r="F55" i="5" s="1"/>
  <c r="J17" i="5"/>
  <c r="J12" i="5"/>
  <c r="J52" i="5" s="1"/>
  <c r="E7" i="5"/>
  <c r="E48" i="5" s="1"/>
  <c r="J37" i="4"/>
  <c r="J36" i="4"/>
  <c r="AY57" i="1" s="1"/>
  <c r="J35" i="4"/>
  <c r="AX57" i="1" s="1"/>
  <c r="BI117" i="4"/>
  <c r="BH117" i="4"/>
  <c r="BG117" i="4"/>
  <c r="BF117" i="4"/>
  <c r="T117" i="4"/>
  <c r="R117" i="4"/>
  <c r="P117" i="4"/>
  <c r="BI112" i="4"/>
  <c r="BH112" i="4"/>
  <c r="BG112" i="4"/>
  <c r="BF112" i="4"/>
  <c r="T112" i="4"/>
  <c r="T106" i="4" s="1"/>
  <c r="T105" i="4" s="1"/>
  <c r="R112" i="4"/>
  <c r="P112" i="4"/>
  <c r="P106" i="4" s="1"/>
  <c r="P105" i="4" s="1"/>
  <c r="BI107" i="4"/>
  <c r="BH107" i="4"/>
  <c r="BG107" i="4"/>
  <c r="BF107" i="4"/>
  <c r="T107" i="4"/>
  <c r="R107" i="4"/>
  <c r="R106" i="4" s="1"/>
  <c r="R105" i="4" s="1"/>
  <c r="P107" i="4"/>
  <c r="BI100" i="4"/>
  <c r="BH100" i="4"/>
  <c r="BG100" i="4"/>
  <c r="BF100" i="4"/>
  <c r="T100" i="4"/>
  <c r="R100" i="4"/>
  <c r="P100" i="4"/>
  <c r="BI98" i="4"/>
  <c r="BH98" i="4"/>
  <c r="BG98" i="4"/>
  <c r="BF98" i="4"/>
  <c r="T98" i="4"/>
  <c r="R98" i="4"/>
  <c r="P98" i="4"/>
  <c r="BI93" i="4"/>
  <c r="BH93" i="4"/>
  <c r="BG93" i="4"/>
  <c r="BF93" i="4"/>
  <c r="T93" i="4"/>
  <c r="R93" i="4"/>
  <c r="P93" i="4"/>
  <c r="BI91" i="4"/>
  <c r="BH91" i="4"/>
  <c r="BG91" i="4"/>
  <c r="BF91" i="4"/>
  <c r="T91" i="4"/>
  <c r="R91" i="4"/>
  <c r="P91" i="4"/>
  <c r="BI86" i="4"/>
  <c r="BH86" i="4"/>
  <c r="BG86" i="4"/>
  <c r="BF86" i="4"/>
  <c r="T86" i="4"/>
  <c r="R86" i="4"/>
  <c r="P86" i="4"/>
  <c r="J79" i="4"/>
  <c r="F79" i="4"/>
  <c r="F77" i="4"/>
  <c r="E75" i="4"/>
  <c r="J54" i="4"/>
  <c r="F54" i="4"/>
  <c r="F52" i="4"/>
  <c r="E50" i="4"/>
  <c r="J24" i="4"/>
  <c r="E24" i="4"/>
  <c r="J55" i="4" s="1"/>
  <c r="J23" i="4"/>
  <c r="J18" i="4"/>
  <c r="E18" i="4"/>
  <c r="F80" i="4"/>
  <c r="J17" i="4"/>
  <c r="J12" i="4"/>
  <c r="J52" i="4" s="1"/>
  <c r="E7" i="4"/>
  <c r="E48" i="4"/>
  <c r="J37" i="3"/>
  <c r="J36" i="3"/>
  <c r="AY56" i="1" s="1"/>
  <c r="J35" i="3"/>
  <c r="AX56" i="1" s="1"/>
  <c r="BI192" i="3"/>
  <c r="BH192" i="3"/>
  <c r="BG192" i="3"/>
  <c r="BF192" i="3"/>
  <c r="T192" i="3"/>
  <c r="T191" i="3" s="1"/>
  <c r="R192" i="3"/>
  <c r="R191" i="3"/>
  <c r="P192" i="3"/>
  <c r="P191" i="3" s="1"/>
  <c r="BI186" i="3"/>
  <c r="BH186" i="3"/>
  <c r="BG186" i="3"/>
  <c r="BF186" i="3"/>
  <c r="T186" i="3"/>
  <c r="T185" i="3"/>
  <c r="R186" i="3"/>
  <c r="R185" i="3" s="1"/>
  <c r="P186" i="3"/>
  <c r="P185" i="3" s="1"/>
  <c r="BI181" i="3"/>
  <c r="BH181" i="3"/>
  <c r="BG181" i="3"/>
  <c r="BF181" i="3"/>
  <c r="T181" i="3"/>
  <c r="R181" i="3"/>
  <c r="P181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0" i="3"/>
  <c r="BH170" i="3"/>
  <c r="BG170" i="3"/>
  <c r="BF170" i="3"/>
  <c r="T170" i="3"/>
  <c r="R170" i="3"/>
  <c r="P170" i="3"/>
  <c r="BI167" i="3"/>
  <c r="BH167" i="3"/>
  <c r="BG167" i="3"/>
  <c r="BF167" i="3"/>
  <c r="T167" i="3"/>
  <c r="R167" i="3"/>
  <c r="P167" i="3"/>
  <c r="BI162" i="3"/>
  <c r="BH162" i="3"/>
  <c r="BG162" i="3"/>
  <c r="BF162" i="3"/>
  <c r="T162" i="3"/>
  <c r="R162" i="3"/>
  <c r="P162" i="3"/>
  <c r="BI156" i="3"/>
  <c r="BH156" i="3"/>
  <c r="BG156" i="3"/>
  <c r="BF156" i="3"/>
  <c r="T156" i="3"/>
  <c r="T155" i="3" s="1"/>
  <c r="R156" i="3"/>
  <c r="R155" i="3" s="1"/>
  <c r="P156" i="3"/>
  <c r="P155" i="3"/>
  <c r="BI149" i="3"/>
  <c r="BH149" i="3"/>
  <c r="BG149" i="3"/>
  <c r="BF149" i="3"/>
  <c r="T149" i="3"/>
  <c r="R149" i="3"/>
  <c r="P149" i="3"/>
  <c r="BI144" i="3"/>
  <c r="BH144" i="3"/>
  <c r="BG144" i="3"/>
  <c r="BF144" i="3"/>
  <c r="T144" i="3"/>
  <c r="T143" i="3" s="1"/>
  <c r="R144" i="3"/>
  <c r="R143" i="3" s="1"/>
  <c r="P144" i="3"/>
  <c r="BI137" i="3"/>
  <c r="BH137" i="3"/>
  <c r="BG137" i="3"/>
  <c r="BF137" i="3"/>
  <c r="T137" i="3"/>
  <c r="R137" i="3"/>
  <c r="P137" i="3"/>
  <c r="BI131" i="3"/>
  <c r="BH131" i="3"/>
  <c r="BG131" i="3"/>
  <c r="BF131" i="3"/>
  <c r="T131" i="3"/>
  <c r="R131" i="3"/>
  <c r="P131" i="3"/>
  <c r="BI125" i="3"/>
  <c r="BH125" i="3"/>
  <c r="BG125" i="3"/>
  <c r="BF125" i="3"/>
  <c r="T125" i="3"/>
  <c r="R125" i="3"/>
  <c r="P125" i="3"/>
  <c r="BI119" i="3"/>
  <c r="BH119" i="3"/>
  <c r="BG119" i="3"/>
  <c r="BF119" i="3"/>
  <c r="T119" i="3"/>
  <c r="R119" i="3"/>
  <c r="P119" i="3"/>
  <c r="BI110" i="3"/>
  <c r="BH110" i="3"/>
  <c r="BG110" i="3"/>
  <c r="BF110" i="3"/>
  <c r="T110" i="3"/>
  <c r="R110" i="3"/>
  <c r="P110" i="3"/>
  <c r="BI100" i="3"/>
  <c r="BH100" i="3"/>
  <c r="BG100" i="3"/>
  <c r="BF100" i="3"/>
  <c r="T100" i="3"/>
  <c r="R100" i="3"/>
  <c r="P100" i="3"/>
  <c r="BI95" i="3"/>
  <c r="BH95" i="3"/>
  <c r="BG95" i="3"/>
  <c r="BF95" i="3"/>
  <c r="T95" i="3"/>
  <c r="R95" i="3"/>
  <c r="P95" i="3"/>
  <c r="BI90" i="3"/>
  <c r="BH90" i="3"/>
  <c r="BG90" i="3"/>
  <c r="BF90" i="3"/>
  <c r="T90" i="3"/>
  <c r="R90" i="3"/>
  <c r="P90" i="3"/>
  <c r="J83" i="3"/>
  <c r="F83" i="3"/>
  <c r="F81" i="3"/>
  <c r="E79" i="3"/>
  <c r="J54" i="3"/>
  <c r="F54" i="3"/>
  <c r="F52" i="3"/>
  <c r="E50" i="3"/>
  <c r="J24" i="3"/>
  <c r="E24" i="3"/>
  <c r="J84" i="3" s="1"/>
  <c r="J23" i="3"/>
  <c r="J18" i="3"/>
  <c r="E18" i="3"/>
  <c r="F84" i="3"/>
  <c r="J17" i="3"/>
  <c r="J12" i="3"/>
  <c r="J52" i="3"/>
  <c r="E7" i="3"/>
  <c r="E48" i="3"/>
  <c r="J37" i="2"/>
  <c r="J36" i="2"/>
  <c r="AY55" i="1" s="1"/>
  <c r="J35" i="2"/>
  <c r="AX55" i="1" s="1"/>
  <c r="BI221" i="2"/>
  <c r="BH221" i="2"/>
  <c r="BG221" i="2"/>
  <c r="BF221" i="2"/>
  <c r="T221" i="2"/>
  <c r="R221" i="2"/>
  <c r="P221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1" i="2"/>
  <c r="BH211" i="2"/>
  <c r="BG211" i="2"/>
  <c r="BF211" i="2"/>
  <c r="T211" i="2"/>
  <c r="R211" i="2"/>
  <c r="P211" i="2"/>
  <c r="BI206" i="2"/>
  <c r="BH206" i="2"/>
  <c r="BG206" i="2"/>
  <c r="BF206" i="2"/>
  <c r="T206" i="2"/>
  <c r="R206" i="2"/>
  <c r="P206" i="2"/>
  <c r="BI202" i="2"/>
  <c r="BH202" i="2"/>
  <c r="BG202" i="2"/>
  <c r="BF202" i="2"/>
  <c r="T202" i="2"/>
  <c r="T201" i="2" s="1"/>
  <c r="R202" i="2"/>
  <c r="R201" i="2" s="1"/>
  <c r="P202" i="2"/>
  <c r="P201" i="2"/>
  <c r="BI196" i="2"/>
  <c r="BH196" i="2"/>
  <c r="BG196" i="2"/>
  <c r="BF196" i="2"/>
  <c r="T196" i="2"/>
  <c r="T195" i="2" s="1"/>
  <c r="R196" i="2"/>
  <c r="R195" i="2" s="1"/>
  <c r="P196" i="2"/>
  <c r="P195" i="2" s="1"/>
  <c r="BI190" i="2"/>
  <c r="BH190" i="2"/>
  <c r="BG190" i="2"/>
  <c r="BF190" i="2"/>
  <c r="T190" i="2"/>
  <c r="T189" i="2" s="1"/>
  <c r="R190" i="2"/>
  <c r="R189" i="2" s="1"/>
  <c r="P190" i="2"/>
  <c r="P189" i="2" s="1"/>
  <c r="BI184" i="2"/>
  <c r="BH184" i="2"/>
  <c r="BG184" i="2"/>
  <c r="BF184" i="2"/>
  <c r="T184" i="2"/>
  <c r="T183" i="2"/>
  <c r="R184" i="2"/>
  <c r="R183" i="2" s="1"/>
  <c r="P184" i="2"/>
  <c r="P183" i="2" s="1"/>
  <c r="BI175" i="2"/>
  <c r="BH175" i="2"/>
  <c r="BG175" i="2"/>
  <c r="BF175" i="2"/>
  <c r="T175" i="2"/>
  <c r="R175" i="2"/>
  <c r="P175" i="2"/>
  <c r="BI173" i="2"/>
  <c r="BH173" i="2"/>
  <c r="BG173" i="2"/>
  <c r="BF173" i="2"/>
  <c r="T173" i="2"/>
  <c r="R173" i="2"/>
  <c r="P173" i="2"/>
  <c r="BI168" i="2"/>
  <c r="BH168" i="2"/>
  <c r="BG168" i="2"/>
  <c r="BF168" i="2"/>
  <c r="T168" i="2"/>
  <c r="R168" i="2"/>
  <c r="P168" i="2"/>
  <c r="BI163" i="2"/>
  <c r="BH163" i="2"/>
  <c r="BG163" i="2"/>
  <c r="BF163" i="2"/>
  <c r="T163" i="2"/>
  <c r="R163" i="2"/>
  <c r="P163" i="2"/>
  <c r="BI158" i="2"/>
  <c r="BH158" i="2"/>
  <c r="BG158" i="2"/>
  <c r="BF158" i="2"/>
  <c r="T158" i="2"/>
  <c r="R158" i="2"/>
  <c r="P158" i="2"/>
  <c r="BI153" i="2"/>
  <c r="BH153" i="2"/>
  <c r="BG153" i="2"/>
  <c r="BF153" i="2"/>
  <c r="T153" i="2"/>
  <c r="R153" i="2"/>
  <c r="P153" i="2"/>
  <c r="BI148" i="2"/>
  <c r="BH148" i="2"/>
  <c r="BG148" i="2"/>
  <c r="BF148" i="2"/>
  <c r="T148" i="2"/>
  <c r="R148" i="2"/>
  <c r="P148" i="2"/>
  <c r="BI146" i="2"/>
  <c r="BH146" i="2"/>
  <c r="BG146" i="2"/>
  <c r="BF146" i="2"/>
  <c r="T146" i="2"/>
  <c r="R146" i="2"/>
  <c r="P146" i="2"/>
  <c r="BI141" i="2"/>
  <c r="BH141" i="2"/>
  <c r="BG141" i="2"/>
  <c r="BF141" i="2"/>
  <c r="T141" i="2"/>
  <c r="R141" i="2"/>
  <c r="P141" i="2"/>
  <c r="BI135" i="2"/>
  <c r="BH135" i="2"/>
  <c r="BG135" i="2"/>
  <c r="F35" i="2" s="1"/>
  <c r="BF135" i="2"/>
  <c r="T135" i="2"/>
  <c r="R135" i="2"/>
  <c r="P135" i="2"/>
  <c r="BI127" i="2"/>
  <c r="BH127" i="2"/>
  <c r="BG127" i="2"/>
  <c r="BF127" i="2"/>
  <c r="T127" i="2"/>
  <c r="R127" i="2"/>
  <c r="P127" i="2"/>
  <c r="BI125" i="2"/>
  <c r="F37" i="2" s="1"/>
  <c r="BH125" i="2"/>
  <c r="BG125" i="2"/>
  <c r="BF125" i="2"/>
  <c r="T125" i="2"/>
  <c r="R125" i="2"/>
  <c r="P125" i="2"/>
  <c r="BI122" i="2"/>
  <c r="BH122" i="2"/>
  <c r="BG122" i="2"/>
  <c r="BF122" i="2"/>
  <c r="T122" i="2"/>
  <c r="R122" i="2"/>
  <c r="P122" i="2"/>
  <c r="BI114" i="2"/>
  <c r="BH114" i="2"/>
  <c r="BG114" i="2"/>
  <c r="BF114" i="2"/>
  <c r="T114" i="2"/>
  <c r="R114" i="2"/>
  <c r="P114" i="2"/>
  <c r="BI112" i="2"/>
  <c r="BH112" i="2"/>
  <c r="BG112" i="2"/>
  <c r="BF112" i="2"/>
  <c r="J34" i="2" s="1"/>
  <c r="T112" i="2"/>
  <c r="R112" i="2"/>
  <c r="P112" i="2"/>
  <c r="BI104" i="2"/>
  <c r="BH104" i="2"/>
  <c r="BG104" i="2"/>
  <c r="BF104" i="2"/>
  <c r="T104" i="2"/>
  <c r="R104" i="2"/>
  <c r="P104" i="2"/>
  <c r="BI98" i="2"/>
  <c r="BH98" i="2"/>
  <c r="BG98" i="2"/>
  <c r="BF98" i="2"/>
  <c r="T98" i="2"/>
  <c r="R98" i="2"/>
  <c r="P98" i="2"/>
  <c r="BI93" i="2"/>
  <c r="BH93" i="2"/>
  <c r="BG93" i="2"/>
  <c r="BF93" i="2"/>
  <c r="T93" i="2"/>
  <c r="R93" i="2"/>
  <c r="P93" i="2"/>
  <c r="J86" i="2"/>
  <c r="F86" i="2"/>
  <c r="F84" i="2"/>
  <c r="E82" i="2"/>
  <c r="J54" i="2"/>
  <c r="F54" i="2"/>
  <c r="F52" i="2"/>
  <c r="E50" i="2"/>
  <c r="J24" i="2"/>
  <c r="E24" i="2"/>
  <c r="J87" i="2" s="1"/>
  <c r="J23" i="2"/>
  <c r="J18" i="2"/>
  <c r="E18" i="2"/>
  <c r="F87" i="2" s="1"/>
  <c r="J17" i="2"/>
  <c r="J12" i="2"/>
  <c r="J84" i="2" s="1"/>
  <c r="E7" i="2"/>
  <c r="E80" i="2" s="1"/>
  <c r="L50" i="1"/>
  <c r="AM50" i="1"/>
  <c r="AM49" i="1"/>
  <c r="L49" i="1"/>
  <c r="AM47" i="1"/>
  <c r="L47" i="1"/>
  <c r="L45" i="1"/>
  <c r="L44" i="1"/>
  <c r="BK100" i="3"/>
  <c r="J192" i="3"/>
  <c r="J110" i="6"/>
  <c r="J214" i="2"/>
  <c r="J190" i="2"/>
  <c r="J148" i="2"/>
  <c r="BK170" i="3"/>
  <c r="J86" i="4"/>
  <c r="J99" i="5"/>
  <c r="J90" i="6"/>
  <c r="J202" i="2"/>
  <c r="BK146" i="2"/>
  <c r="J90" i="3"/>
  <c r="J94" i="6"/>
  <c r="J211" i="2"/>
  <c r="J153" i="2"/>
  <c r="J131" i="3"/>
  <c r="BK118" i="5"/>
  <c r="F36" i="2"/>
  <c r="J162" i="3"/>
  <c r="BK87" i="5"/>
  <c r="BK202" i="2"/>
  <c r="J146" i="2"/>
  <c r="BK95" i="3"/>
  <c r="BK98" i="4"/>
  <c r="J158" i="5"/>
  <c r="J112" i="2"/>
  <c r="J200" i="5"/>
  <c r="BK113" i="6"/>
  <c r="J93" i="5"/>
  <c r="J104" i="2"/>
  <c r="J156" i="3"/>
  <c r="J91" i="4"/>
  <c r="BK170" i="5"/>
  <c r="BK127" i="2"/>
  <c r="BK176" i="3"/>
  <c r="BK131" i="3"/>
  <c r="BK107" i="4"/>
  <c r="J146" i="5"/>
  <c r="BK144" i="3"/>
  <c r="BK125" i="3"/>
  <c r="BK190" i="5"/>
  <c r="J98" i="6"/>
  <c r="J206" i="2"/>
  <c r="J163" i="2"/>
  <c r="BK114" i="2"/>
  <c r="BK181" i="3"/>
  <c r="J87" i="5"/>
  <c r="BK184" i="5"/>
  <c r="BK216" i="2"/>
  <c r="J184" i="2"/>
  <c r="BK148" i="2"/>
  <c r="BK110" i="3"/>
  <c r="BK198" i="5"/>
  <c r="J190" i="5"/>
  <c r="J196" i="2"/>
  <c r="BK104" i="2"/>
  <c r="BK149" i="3"/>
  <c r="BK105" i="5"/>
  <c r="J103" i="6"/>
  <c r="BK172" i="5"/>
  <c r="J125" i="5"/>
  <c r="BK88" i="6"/>
  <c r="BK125" i="5"/>
  <c r="BK106" i="6"/>
  <c r="BK175" i="3"/>
  <c r="BK107" i="5"/>
  <c r="J198" i="5"/>
  <c r="BK125" i="2"/>
  <c r="BK137" i="3"/>
  <c r="J184" i="5"/>
  <c r="J87" i="6"/>
  <c r="BK173" i="2"/>
  <c r="J98" i="2"/>
  <c r="J170" i="3"/>
  <c r="BK93" i="5"/>
  <c r="BK90" i="6"/>
  <c r="BK206" i="2"/>
  <c r="BK158" i="2"/>
  <c r="AS54" i="1"/>
  <c r="BK184" i="2"/>
  <c r="BK122" i="2"/>
  <c r="J167" i="3"/>
  <c r="J199" i="5"/>
  <c r="BK123" i="5"/>
  <c r="J112" i="4"/>
  <c r="BK98" i="2"/>
  <c r="BK90" i="3"/>
  <c r="J172" i="5"/>
  <c r="BK211" i="2"/>
  <c r="BK168" i="2"/>
  <c r="J135" i="2"/>
  <c r="J95" i="3"/>
  <c r="BK86" i="4"/>
  <c r="J202" i="5"/>
  <c r="BK214" i="2"/>
  <c r="J168" i="2"/>
  <c r="BK112" i="2"/>
  <c r="BK112" i="4"/>
  <c r="BK98" i="6"/>
  <c r="BK213" i="2"/>
  <c r="BK163" i="2"/>
  <c r="J93" i="2"/>
  <c r="BK186" i="3"/>
  <c r="J107" i="5"/>
  <c r="BK94" i="6"/>
  <c r="BK138" i="5"/>
  <c r="J106" i="6"/>
  <c r="J138" i="5"/>
  <c r="BK103" i="6"/>
  <c r="J110" i="3"/>
  <c r="BK167" i="3"/>
  <c r="BK156" i="3"/>
  <c r="BK146" i="5"/>
  <c r="BK202" i="5"/>
  <c r="J114" i="2"/>
  <c r="J144" i="3"/>
  <c r="J100" i="4"/>
  <c r="J176" i="3"/>
  <c r="BK165" i="5"/>
  <c r="J181" i="3"/>
  <c r="BK93" i="4"/>
  <c r="J149" i="5"/>
  <c r="BK100" i="6"/>
  <c r="BK196" i="2"/>
  <c r="BK141" i="2"/>
  <c r="J100" i="3"/>
  <c r="BK99" i="5"/>
  <c r="J88" i="6"/>
  <c r="BK190" i="2"/>
  <c r="J127" i="2"/>
  <c r="BK117" i="4"/>
  <c r="BK221" i="2"/>
  <c r="J175" i="2"/>
  <c r="BK135" i="2"/>
  <c r="J119" i="3"/>
  <c r="BK100" i="4"/>
  <c r="BK200" i="5"/>
  <c r="J125" i="2"/>
  <c r="J165" i="5"/>
  <c r="BK87" i="6"/>
  <c r="J118" i="5"/>
  <c r="J100" i="6"/>
  <c r="J122" i="2"/>
  <c r="BK162" i="3"/>
  <c r="BK192" i="3"/>
  <c r="BK91" i="4"/>
  <c r="J178" i="5"/>
  <c r="BK93" i="2"/>
  <c r="J186" i="3"/>
  <c r="J137" i="3"/>
  <c r="BK158" i="5"/>
  <c r="J105" i="5"/>
  <c r="J149" i="3"/>
  <c r="J98" i="4"/>
  <c r="BK149" i="5"/>
  <c r="J221" i="2"/>
  <c r="BK175" i="2"/>
  <c r="BK153" i="2"/>
  <c r="J175" i="3"/>
  <c r="J117" i="4"/>
  <c r="BK163" i="5"/>
  <c r="BK110" i="6"/>
  <c r="J213" i="2"/>
  <c r="J173" i="2"/>
  <c r="J141" i="2"/>
  <c r="BK119" i="3"/>
  <c r="J163" i="5"/>
  <c r="J216" i="2"/>
  <c r="J158" i="2"/>
  <c r="J125" i="3"/>
  <c r="J107" i="4"/>
  <c r="J123" i="5"/>
  <c r="J113" i="6"/>
  <c r="BK178" i="5"/>
  <c r="BK199" i="5"/>
  <c r="J93" i="4"/>
  <c r="J170" i="5"/>
  <c r="F34" i="2" l="1"/>
  <c r="P143" i="3"/>
  <c r="T169" i="3"/>
  <c r="R169" i="3"/>
  <c r="P169" i="3"/>
  <c r="P88" i="3" s="1"/>
  <c r="P87" i="3" s="1"/>
  <c r="AU56" i="1" s="1"/>
  <c r="BK92" i="2"/>
  <c r="J92" i="2"/>
  <c r="J61" i="2"/>
  <c r="P205" i="2"/>
  <c r="P215" i="2"/>
  <c r="R89" i="3"/>
  <c r="T85" i="4"/>
  <c r="T84" i="4" s="1"/>
  <c r="T83" i="4" s="1"/>
  <c r="T157" i="5"/>
  <c r="P140" i="2"/>
  <c r="R212" i="2"/>
  <c r="T89" i="3"/>
  <c r="R161" i="3"/>
  <c r="R92" i="2"/>
  <c r="R86" i="5"/>
  <c r="P157" i="5"/>
  <c r="BK86" i="6"/>
  <c r="J86" i="6"/>
  <c r="J61" i="6" s="1"/>
  <c r="T92" i="2"/>
  <c r="BK205" i="2"/>
  <c r="J205" i="2"/>
  <c r="J68" i="2"/>
  <c r="BK215" i="2"/>
  <c r="J215" i="2" s="1"/>
  <c r="J70" i="2" s="1"/>
  <c r="P161" i="3"/>
  <c r="P86" i="5"/>
  <c r="P85" i="5" s="1"/>
  <c r="P84" i="5" s="1"/>
  <c r="AU58" i="1" s="1"/>
  <c r="BK157" i="5"/>
  <c r="J157" i="5" s="1"/>
  <c r="J63" i="5" s="1"/>
  <c r="BK109" i="6"/>
  <c r="J109" i="6" s="1"/>
  <c r="J64" i="6" s="1"/>
  <c r="R140" i="2"/>
  <c r="R91" i="2"/>
  <c r="BK212" i="2"/>
  <c r="R215" i="2"/>
  <c r="R85" i="4"/>
  <c r="R84" i="4" s="1"/>
  <c r="R83" i="4" s="1"/>
  <c r="BK86" i="5"/>
  <c r="R86" i="6"/>
  <c r="BK97" i="6"/>
  <c r="J97" i="6"/>
  <c r="J63" i="6" s="1"/>
  <c r="T97" i="6"/>
  <c r="T140" i="2"/>
  <c r="P212" i="2"/>
  <c r="BK161" i="3"/>
  <c r="J161" i="3"/>
  <c r="J64" i="3" s="1"/>
  <c r="T161" i="3"/>
  <c r="P85" i="4"/>
  <c r="P84" i="4"/>
  <c r="P83" i="4" s="1"/>
  <c r="AU57" i="1" s="1"/>
  <c r="P86" i="6"/>
  <c r="P97" i="6"/>
  <c r="P109" i="6"/>
  <c r="P92" i="2"/>
  <c r="P91" i="2" s="1"/>
  <c r="R205" i="2"/>
  <c r="T212" i="2"/>
  <c r="P89" i="3"/>
  <c r="BK85" i="4"/>
  <c r="J85" i="4" s="1"/>
  <c r="J61" i="4" s="1"/>
  <c r="T86" i="5"/>
  <c r="T85" i="5"/>
  <c r="T84" i="5" s="1"/>
  <c r="R157" i="5"/>
  <c r="T86" i="6"/>
  <c r="R109" i="6"/>
  <c r="BK140" i="2"/>
  <c r="J140" i="2" s="1"/>
  <c r="J62" i="2" s="1"/>
  <c r="T205" i="2"/>
  <c r="T215" i="2"/>
  <c r="BK89" i="3"/>
  <c r="J89" i="3"/>
  <c r="J61" i="3" s="1"/>
  <c r="R97" i="6"/>
  <c r="T109" i="6"/>
  <c r="BK183" i="2"/>
  <c r="J183" i="2" s="1"/>
  <c r="J63" i="2" s="1"/>
  <c r="BK195" i="2"/>
  <c r="J195" i="2"/>
  <c r="J65" i="2" s="1"/>
  <c r="BK191" i="3"/>
  <c r="J191" i="3" s="1"/>
  <c r="J67" i="3" s="1"/>
  <c r="BK185" i="3"/>
  <c r="J185" i="3" s="1"/>
  <c r="J66" i="3" s="1"/>
  <c r="BK201" i="5"/>
  <c r="J201" i="5" s="1"/>
  <c r="J64" i="5" s="1"/>
  <c r="BK93" i="6"/>
  <c r="J93" i="6" s="1"/>
  <c r="J62" i="6" s="1"/>
  <c r="BK201" i="2"/>
  <c r="J201" i="2" s="1"/>
  <c r="J66" i="2" s="1"/>
  <c r="BK148" i="5"/>
  <c r="J148" i="5"/>
  <c r="J62" i="5" s="1"/>
  <c r="BK143" i="3"/>
  <c r="J143" i="3"/>
  <c r="J62" i="3" s="1"/>
  <c r="BK155" i="3"/>
  <c r="J155" i="3" s="1"/>
  <c r="J63" i="3" s="1"/>
  <c r="BK189" i="2"/>
  <c r="J189" i="2" s="1"/>
  <c r="J64" i="2" s="1"/>
  <c r="BK169" i="3"/>
  <c r="J169" i="3" s="1"/>
  <c r="J65" i="3" s="1"/>
  <c r="BK106" i="4"/>
  <c r="J106" i="4" s="1"/>
  <c r="J63" i="4" s="1"/>
  <c r="F55" i="6"/>
  <c r="J78" i="6"/>
  <c r="J81" i="6"/>
  <c r="J86" i="5"/>
  <c r="J61" i="5" s="1"/>
  <c r="E48" i="6"/>
  <c r="BE100" i="6"/>
  <c r="BE87" i="6"/>
  <c r="BE103" i="6"/>
  <c r="BE110" i="6"/>
  <c r="BE113" i="6"/>
  <c r="BE98" i="6"/>
  <c r="BE88" i="6"/>
  <c r="BE90" i="6"/>
  <c r="BE106" i="6"/>
  <c r="BE94" i="6"/>
  <c r="BE87" i="5"/>
  <c r="BE107" i="5"/>
  <c r="BE146" i="5"/>
  <c r="BK84" i="4"/>
  <c r="J84" i="4" s="1"/>
  <c r="J60" i="4" s="1"/>
  <c r="E74" i="5"/>
  <c r="F81" i="5"/>
  <c r="BE118" i="5"/>
  <c r="BE138" i="5"/>
  <c r="BE172" i="5"/>
  <c r="BE99" i="5"/>
  <c r="BE158" i="5"/>
  <c r="BE170" i="5"/>
  <c r="BE202" i="5"/>
  <c r="J78" i="5"/>
  <c r="BE178" i="5"/>
  <c r="BE184" i="5"/>
  <c r="BE190" i="5"/>
  <c r="BE199" i="5"/>
  <c r="BE105" i="5"/>
  <c r="BE149" i="5"/>
  <c r="BE125" i="5"/>
  <c r="BE198" i="5"/>
  <c r="J55" i="5"/>
  <c r="BE93" i="5"/>
  <c r="BE123" i="5"/>
  <c r="BE200" i="5"/>
  <c r="BE163" i="5"/>
  <c r="BE165" i="5"/>
  <c r="J77" i="4"/>
  <c r="F55" i="4"/>
  <c r="BE112" i="4"/>
  <c r="J80" i="4"/>
  <c r="BE98" i="4"/>
  <c r="BK88" i="3"/>
  <c r="BK87" i="3" s="1"/>
  <c r="J87" i="3" s="1"/>
  <c r="J30" i="3" s="1"/>
  <c r="BE100" i="4"/>
  <c r="BE107" i="4"/>
  <c r="BE117" i="4"/>
  <c r="E73" i="4"/>
  <c r="BE86" i="4"/>
  <c r="BE91" i="4"/>
  <c r="BE93" i="4"/>
  <c r="BE119" i="3"/>
  <c r="BE125" i="3"/>
  <c r="BE192" i="3"/>
  <c r="J81" i="3"/>
  <c r="BE156" i="3"/>
  <c r="BE162" i="3"/>
  <c r="J55" i="3"/>
  <c r="BE100" i="3"/>
  <c r="BE110" i="3"/>
  <c r="BE144" i="3"/>
  <c r="BE149" i="3"/>
  <c r="E77" i="3"/>
  <c r="BE131" i="3"/>
  <c r="BE167" i="3"/>
  <c r="BE170" i="3"/>
  <c r="F55" i="3"/>
  <c r="BE90" i="3"/>
  <c r="BE95" i="3"/>
  <c r="BE176" i="3"/>
  <c r="BE137" i="3"/>
  <c r="BE175" i="3"/>
  <c r="BE181" i="3"/>
  <c r="BE186" i="3"/>
  <c r="BC55" i="1"/>
  <c r="E48" i="2"/>
  <c r="J52" i="2"/>
  <c r="F55" i="2"/>
  <c r="J55" i="2"/>
  <c r="BE93" i="2"/>
  <c r="BE98" i="2"/>
  <c r="BE104" i="2"/>
  <c r="BE112" i="2"/>
  <c r="BE114" i="2"/>
  <c r="BE122" i="2"/>
  <c r="BE125" i="2"/>
  <c r="BE127" i="2"/>
  <c r="BE135" i="2"/>
  <c r="BE141" i="2"/>
  <c r="BE146" i="2"/>
  <c r="BE148" i="2"/>
  <c r="BE153" i="2"/>
  <c r="BE158" i="2"/>
  <c r="BE163" i="2"/>
  <c r="BE168" i="2"/>
  <c r="BE173" i="2"/>
  <c r="BE175" i="2"/>
  <c r="BE184" i="2"/>
  <c r="BE190" i="2"/>
  <c r="BE196" i="2"/>
  <c r="BE202" i="2"/>
  <c r="BE206" i="2"/>
  <c r="BE211" i="2"/>
  <c r="BE213" i="2"/>
  <c r="BE214" i="2"/>
  <c r="BE216" i="2"/>
  <c r="BE221" i="2"/>
  <c r="BB55" i="1"/>
  <c r="AW55" i="1"/>
  <c r="BA55" i="1"/>
  <c r="BD55" i="1"/>
  <c r="J34" i="3"/>
  <c r="AW56" i="1" s="1"/>
  <c r="F35" i="6"/>
  <c r="BB59" i="1"/>
  <c r="J34" i="6"/>
  <c r="AW59" i="1" s="1"/>
  <c r="F35" i="5"/>
  <c r="BB58" i="1" s="1"/>
  <c r="F37" i="3"/>
  <c r="BD56" i="1" s="1"/>
  <c r="F34" i="4"/>
  <c r="BA57" i="1"/>
  <c r="F36" i="3"/>
  <c r="BC56" i="1" s="1"/>
  <c r="F34" i="6"/>
  <c r="BA59" i="1" s="1"/>
  <c r="F37" i="6"/>
  <c r="BD59" i="1" s="1"/>
  <c r="F35" i="3"/>
  <c r="BB56" i="1" s="1"/>
  <c r="F36" i="4"/>
  <c r="BC57" i="1" s="1"/>
  <c r="F36" i="6"/>
  <c r="BC59" i="1" s="1"/>
  <c r="F37" i="5"/>
  <c r="BD58" i="1" s="1"/>
  <c r="F35" i="4"/>
  <c r="BB57" i="1" s="1"/>
  <c r="F37" i="4"/>
  <c r="BD57" i="1" s="1"/>
  <c r="J34" i="5"/>
  <c r="AW58" i="1" s="1"/>
  <c r="J34" i="4"/>
  <c r="AW57" i="1" s="1"/>
  <c r="F34" i="3"/>
  <c r="BA56" i="1"/>
  <c r="F34" i="5"/>
  <c r="BA58" i="1"/>
  <c r="F36" i="5"/>
  <c r="BC58" i="1" s="1"/>
  <c r="R88" i="3" l="1"/>
  <c r="R87" i="3" s="1"/>
  <c r="R204" i="2"/>
  <c r="BK204" i="2"/>
  <c r="J204" i="2" s="1"/>
  <c r="J67" i="2" s="1"/>
  <c r="BK105" i="4"/>
  <c r="J105" i="4" s="1"/>
  <c r="J62" i="4" s="1"/>
  <c r="J212" i="2"/>
  <c r="J69" i="2" s="1"/>
  <c r="P85" i="6"/>
  <c r="P84" i="6"/>
  <c r="AU59" i="1" s="1"/>
  <c r="T204" i="2"/>
  <c r="R90" i="2"/>
  <c r="T85" i="6"/>
  <c r="T84" i="6" s="1"/>
  <c r="T88" i="3"/>
  <c r="T87" i="3" s="1"/>
  <c r="R85" i="5"/>
  <c r="R84" i="5"/>
  <c r="T91" i="2"/>
  <c r="BK85" i="5"/>
  <c r="BK84" i="5" s="1"/>
  <c r="J84" i="5" s="1"/>
  <c r="J59" i="5" s="1"/>
  <c r="P204" i="2"/>
  <c r="P90" i="2"/>
  <c r="AU55" i="1" s="1"/>
  <c r="AU54" i="1" s="1"/>
  <c r="R85" i="6"/>
  <c r="R84" i="6"/>
  <c r="BK85" i="6"/>
  <c r="J85" i="6" s="1"/>
  <c r="J60" i="6" s="1"/>
  <c r="BK91" i="2"/>
  <c r="J91" i="2" s="1"/>
  <c r="J60" i="2" s="1"/>
  <c r="BK83" i="4"/>
  <c r="J83" i="4"/>
  <c r="J59" i="4" s="1"/>
  <c r="AG56" i="1"/>
  <c r="J59" i="3"/>
  <c r="J88" i="3"/>
  <c r="J60" i="3"/>
  <c r="BK90" i="2"/>
  <c r="J90" i="2" s="1"/>
  <c r="J59" i="2" s="1"/>
  <c r="BB54" i="1"/>
  <c r="W31" i="1" s="1"/>
  <c r="F33" i="3"/>
  <c r="AZ56" i="1" s="1"/>
  <c r="J33" i="2"/>
  <c r="AV55" i="1"/>
  <c r="AT55" i="1" s="1"/>
  <c r="J33" i="3"/>
  <c r="AV56" i="1" s="1"/>
  <c r="AT56" i="1" s="1"/>
  <c r="AN56" i="1" s="1"/>
  <c r="J33" i="4"/>
  <c r="AV57" i="1"/>
  <c r="AT57" i="1" s="1"/>
  <c r="F33" i="4"/>
  <c r="AZ57" i="1" s="1"/>
  <c r="BC54" i="1"/>
  <c r="W32" i="1" s="1"/>
  <c r="BA54" i="1"/>
  <c r="W30" i="1"/>
  <c r="BD54" i="1"/>
  <c r="W33" i="1"/>
  <c r="F33" i="6"/>
  <c r="AZ59" i="1" s="1"/>
  <c r="F33" i="5"/>
  <c r="AZ58" i="1" s="1"/>
  <c r="F33" i="2"/>
  <c r="AZ55" i="1" s="1"/>
  <c r="J33" i="5"/>
  <c r="AV58" i="1"/>
  <c r="AT58" i="1"/>
  <c r="J33" i="6"/>
  <c r="AV59" i="1"/>
  <c r="AT59" i="1" s="1"/>
  <c r="T90" i="2" l="1"/>
  <c r="J85" i="5"/>
  <c r="J60" i="5"/>
  <c r="BK84" i="6"/>
  <c r="J84" i="6" s="1"/>
  <c r="J59" i="6" s="1"/>
  <c r="J39" i="3"/>
  <c r="AY54" i="1"/>
  <c r="AX54" i="1"/>
  <c r="J30" i="4"/>
  <c r="AG57" i="1"/>
  <c r="AN57" i="1" s="1"/>
  <c r="AW54" i="1"/>
  <c r="AK30" i="1"/>
  <c r="AZ54" i="1"/>
  <c r="W29" i="1" s="1"/>
  <c r="J30" i="5"/>
  <c r="AG58" i="1" s="1"/>
  <c r="J30" i="2"/>
  <c r="AG55" i="1"/>
  <c r="J39" i="5" l="1"/>
  <c r="J39" i="4"/>
  <c r="J39" i="2"/>
  <c r="AN55" i="1"/>
  <c r="AN58" i="1"/>
  <c r="AV54" i="1"/>
  <c r="AK29" i="1" s="1"/>
  <c r="J30" i="6"/>
  <c r="AG59" i="1" s="1"/>
  <c r="AG54" i="1" s="1"/>
  <c r="AK26" i="1" s="1"/>
  <c r="J39" i="6" l="1"/>
  <c r="AN59" i="1"/>
  <c r="AK35" i="1"/>
  <c r="AT54" i="1"/>
  <c r="AN54" i="1"/>
</calcChain>
</file>

<file path=xl/sharedStrings.xml><?xml version="1.0" encoding="utf-8"?>
<sst xmlns="http://schemas.openxmlformats.org/spreadsheetml/2006/main" count="5111" uniqueCount="794">
  <si>
    <t>Export Komplet</t>
  </si>
  <si>
    <t>VZ</t>
  </si>
  <si>
    <t>2.0</t>
  </si>
  <si>
    <t>ZAMOK</t>
  </si>
  <si>
    <t>False</t>
  </si>
  <si>
    <t>{a13a0f79-4dfa-42b1-bb18-758809f236c7}</t>
  </si>
  <si>
    <t>0,01</t>
  </si>
  <si>
    <t>21</t>
  </si>
  <si>
    <t>15</t>
  </si>
  <si>
    <t>REKAPITULACE STAVBY</t>
  </si>
  <si>
    <t>v ---  níže se nacházejí doplnkové a pomocné údaje k sestavám  --- v</t>
  </si>
  <si>
    <t>Návod na vyplnění</t>
  </si>
  <si>
    <t>0,001</t>
  </si>
  <si>
    <t>Kód:</t>
  </si>
  <si>
    <t>231019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</si>
  <si>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</si>
  <si>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</si>
  <si>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Rozšíření areálu OH – automobilová mostová váha</t>
  </si>
  <si>
    <t>KSO:</t>
  </si>
  <si>
    <t/>
  </si>
  <si>
    <t>CC-CZ:</t>
  </si>
  <si>
    <t>Místo:</t>
  </si>
  <si>
    <t>k.ú. Choceň; p.č. 1795/2</t>
  </si>
  <si>
    <t>Datum:</t>
  </si>
  <si>
    <t>19. 10. 2023</t>
  </si>
  <si>
    <t>Zadavatel:</t>
  </si>
  <si>
    <t>IČ:</t>
  </si>
  <si>
    <t>Město Choceň</t>
  </si>
  <si>
    <t>DIČ:</t>
  </si>
  <si>
    <t>Uchazeč:</t>
  </si>
  <si>
    <t>Vyplň údaj</t>
  </si>
  <si>
    <t>Projektant:</t>
  </si>
  <si>
    <t>Ing. Cyril Mikyška - Atelier životního prostředí</t>
  </si>
  <si>
    <t>True</t>
  </si>
  <si>
    <t>Zpracovatel:</t>
  </si>
  <si>
    <t xml:space="preserve"> 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</si>
  <si>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</si>
  <si>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</si>
  <si>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</si>
  <si>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</si>
  <si>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</si>
  <si>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</si>
  <si>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</si>
  <si>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</si>
  <si>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</si>
  <si>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</si>
  <si>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</si>
  <si>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</si>
  <si>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</si>
  <si>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</si>
  <si>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</si>
  <si>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</si>
  <si>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</si>
  <si>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</si>
  <si>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</si>
  <si>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</si>
  <si>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</si>
  <si>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</si>
  <si>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</si>
  <si>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</si>
  <si>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</si>
  <si>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</si>
  <si>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</si>
  <si>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</si>
  <si>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</si>
  <si>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</si>
  <si>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</si>
  <si>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</si>
  <si>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</si>
  <si>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</si>
  <si>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</si>
  <si>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</si>
  <si>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</si>
  <si>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</si>
  <si>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</si>
  <si>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</si>
  <si>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</si>
  <si>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SO 01</t>
  </si>
  <si>
    <t>Váha</t>
  </si>
  <si>
    <t>STA</t>
  </si>
  <si>
    <t>1</t>
  </si>
  <si>
    <t>{786dbcbb-31fb-4669-b163-6f6c9cb40149}</t>
  </si>
  <si>
    <t>2</t>
  </si>
  <si>
    <t>SO 02</t>
  </si>
  <si>
    <t>Vážní domek</t>
  </si>
  <si>
    <t>{73840dc5-e5a4-462a-83e7-380dc812c9d3}</t>
  </si>
  <si>
    <t>SO 03</t>
  </si>
  <si>
    <t>Elektropřípojka</t>
  </si>
  <si>
    <t>{26ca7439-bc18-4f3e-a2c3-f9a5cae54370}</t>
  </si>
  <si>
    <t>SO 04</t>
  </si>
  <si>
    <t>Přípojka vody a kanalizace</t>
  </si>
  <si>
    <t>{05c66b5b-7e9d-4858-be17-5efd4454ac79}</t>
  </si>
  <si>
    <t>VON</t>
  </si>
  <si>
    <t>Vedlejší a ostatní rozpočtové náklady</t>
  </si>
  <si>
    <t>{9d8411dd-5e3d-44cc-b603-597494e9e4d3}</t>
  </si>
  <si>
    <t>KRYCÍ LIST SOUPISU PRACÍ</t>
  </si>
  <si>
    <t>Objekt:</t>
  </si>
  <si>
    <t>SO 01 - Váha</t>
  </si>
  <si>
    <t>REKAPITULACE ČLENĚNÍ SOUPISU PRACÍ</t>
  </si>
  <si>
    <t>Kód dílu - Popis</t>
  </si>
  <si>
    <t>Cena celkem [CZK]</t>
  </si>
  <si>
    <t>-1</t>
  </si>
  <si>
    <t>HSV - Práce a dodávky HSV</t>
  </si>
  <si>
    <t xml:space="preserve">    1 - Zemní práce</t>
  </si>
  <si>
    <t xml:space="preserve">    2 - Zakládání</t>
  </si>
  <si>
    <t xml:space="preserve">    8 - Trubní vedení</t>
  </si>
  <si>
    <t xml:space="preserve">    9 - Ostatní konstrukce a práce, bourání</t>
  </si>
  <si>
    <t xml:space="preserve">    997 - Přesun sutě</t>
  </si>
  <si>
    <t xml:space="preserve">    998 - Přesun hmot</t>
  </si>
  <si>
    <t>M - Práce a dodávky M</t>
  </si>
  <si>
    <t xml:space="preserve">    21-M - Elektromontáže</t>
  </si>
  <si>
    <t xml:space="preserve">    22-M - Montáže technologických zařízení pro dopravní stavby</t>
  </si>
  <si>
    <t xml:space="preserve">    46-M - Zemní práce při extr.mont.pracích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</si>
  <si>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</si>
  <si>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</si>
  <si>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</si>
  <si>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</si>
  <si>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</si>
  <si>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</si>
  <si>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</si>
  <si>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</si>
  <si>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</si>
  <si>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</si>
  <si>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</si>
  <si>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</si>
  <si>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</si>
  <si>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</si>
  <si>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</si>
  <si>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</si>
  <si>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Zemní práce</t>
  </si>
  <si>
    <t>K</t>
  </si>
  <si>
    <t>113107165</t>
  </si>
  <si>
    <t>Odstranění podkladů nebo krytů strojně plochy jednotlivě přes 50 m2 do 200 m2 s přemístěním hmot na skládku na vzdálenost do 20 m nebo s naložením na dopravní prostředek z kameniva hrubého drceného, o tl. vrstvy přes 400 do 500 mm</t>
  </si>
  <si>
    <t>m2</t>
  </si>
  <si>
    <t>CS ÚRS 2023 02</t>
  </si>
  <si>
    <t>4</t>
  </si>
  <si>
    <t>-1598164809</t>
  </si>
  <si>
    <t>Online PSC</t>
  </si>
  <si>
    <t>https://podminky.urs.cz/item/CS_URS_2023_02/113107165</t>
  </si>
  <si>
    <t>VV</t>
  </si>
  <si>
    <t>viz. výkres č. D.1, D.3 a D.4</t>
  </si>
  <si>
    <t>135,0</t>
  </si>
  <si>
    <t>Součet</t>
  </si>
  <si>
    <t>131351104</t>
  </si>
  <si>
    <t>Hloubení nezapažených jam a zářezů strojně s urovnáním dna do předepsaného profilu a spádu v hornině třídy těžitelnosti II skupiny 4 přes 100 do 500 m3</t>
  </si>
  <si>
    <t>m3</t>
  </si>
  <si>
    <t>-1846191561</t>
  </si>
  <si>
    <t>https://podminky.urs.cz/item/CS_URS_2023_02/131351104</t>
  </si>
  <si>
    <t>P</t>
  </si>
  <si>
    <t>Poznámka k položce:_x000D_
 V cenách jsou započteny i náklady na případné nutné přemístění výkopku ve výkopišti a na přehození výkopku na přilehlém terénu na vzdálenost do 3 m od okraje jámy nebo naložení na dopravní prostředek.</t>
  </si>
  <si>
    <t>101,5</t>
  </si>
  <si>
    <t>3</t>
  </si>
  <si>
    <t>162251122</t>
  </si>
  <si>
    <t>Vodorovné přemístění výkopku nebo sypaniny po suchu na obvyklém dopravním prostředku, bez naložení výkopku, avšak se složením bez rozhrnutí z horniny třídy těžitelnosti II skupiny 4 a 5 na vzdálenost přes 20 do 50 m</t>
  </si>
  <si>
    <t>796358072</t>
  </si>
  <si>
    <t>https://podminky.urs.cz/item/CS_URS_2023_02/162251122</t>
  </si>
  <si>
    <t>dovoz štěrku pro zásyp obvodu váhy vč. rýhy odvodnění</t>
  </si>
  <si>
    <t>26,3</t>
  </si>
  <si>
    <t xml:space="preserve">dovoz štěrku pro zásyp v oblasti nájezdů na váhu </t>
  </si>
  <si>
    <t>5,45</t>
  </si>
  <si>
    <t>162351124</t>
  </si>
  <si>
    <t>Vodorovné přemístění výkopku nebo sypaniny po suchu na obvyklém dopravním prostředku, bez naložení výkopku, avšak se složením bez rozhrnutí z horniny třídy těžitelnosti II skupiny 4 a 5 na vzdálenost přes 500 do 1 000 m</t>
  </si>
  <si>
    <t>-1711220450</t>
  </si>
  <si>
    <t>https://podminky.urs.cz/item/CS_URS_2023_02/162351124</t>
  </si>
  <si>
    <t>5</t>
  </si>
  <si>
    <t>167151102</t>
  </si>
  <si>
    <t>Nakládání, skládání a překládání neulehlého výkopku nebo sypaniny strojně nakládání, množství do 100 m3, z horniny třídy těžitelnosti II, skupiny 4 a 5</t>
  </si>
  <si>
    <t>193427276</t>
  </si>
  <si>
    <t>https://podminky.urs.cz/item/CS_URS_2023_02/167151102</t>
  </si>
  <si>
    <t>naložení štěrku z mezideponie pro zásyp obvodu váhy vč. rýhy odvodnění</t>
  </si>
  <si>
    <t xml:space="preserve">naložení štěrku z mezideponie pro zásyp v oblasti nájezdů na váhu </t>
  </si>
  <si>
    <t>6</t>
  </si>
  <si>
    <t>171201231</t>
  </si>
  <si>
    <t>Poplatek za uložení stavebního odpadu na recyklační skládce (skládkovné) zeminy a kamení zatříděného do Katalogu odpadů pod kódem 17 05 04</t>
  </si>
  <si>
    <t>t</t>
  </si>
  <si>
    <t>-1753471677</t>
  </si>
  <si>
    <t>https://podminky.urs.cz/item/CS_URS_2023_02/171201231</t>
  </si>
  <si>
    <t>101,5*1,8 'Přepočtené koeficientem množství</t>
  </si>
  <si>
    <t>7</t>
  </si>
  <si>
    <t>171251201</t>
  </si>
  <si>
    <t>Uložení sypaniny na skládky nebo meziskládky bez hutnění s upravením uložené sypaniny do předepsaného tvaru</t>
  </si>
  <si>
    <t>-1338348274</t>
  </si>
  <si>
    <t>https://podminky.urs.cz/item/CS_URS_2023_02/171251201</t>
  </si>
  <si>
    <t>8</t>
  </si>
  <si>
    <t>174151101</t>
  </si>
  <si>
    <t>Zásyp sypaninou z jakékoliv horniny strojně s uložením výkopku ve vrstvách se zhutněním jam, šachet, rýh nebo kolem objektů v těchto vykopávkách</t>
  </si>
  <si>
    <t>77785820</t>
  </si>
  <si>
    <t>https://podminky.urs.cz/item/CS_URS_2023_02/174151101</t>
  </si>
  <si>
    <t>zásyp obvodu váhy vč. rýhy odvodnění</t>
  </si>
  <si>
    <t xml:space="preserve">zásyp v oblasti nájezdů na váhu </t>
  </si>
  <si>
    <t>9</t>
  </si>
  <si>
    <t>181913112</t>
  </si>
  <si>
    <t>Úprava pláně vyrovnáním výškových rozdílů ručně v hornině třídy těžitelnosti II skupiny 4 se zhutněním</t>
  </si>
  <si>
    <t>-158940371</t>
  </si>
  <si>
    <t>https://podminky.urs.cz/item/CS_URS_2023_02/181913112</t>
  </si>
  <si>
    <t>112,75</t>
  </si>
  <si>
    <t>Zakládání</t>
  </si>
  <si>
    <t>10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</si>
  <si>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</si>
  <si>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</si>
  <si>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168863364</t>
  </si>
  <si>
    <t>https://podminky.urs.cz/item/CS_URS_2023_02/211971121</t>
  </si>
  <si>
    <t>11</t>
  </si>
  <si>
    <t>M</t>
  </si>
  <si>
    <t>69311068</t>
  </si>
  <si>
    <t>geotextilie netkaná separační, ochranná, filtrační, drenážní PP 300g/m2</t>
  </si>
  <si>
    <t>2095809390</t>
  </si>
  <si>
    <t>112,75*1,1845 'Přepočtené koeficientem množství</t>
  </si>
  <si>
    <t>12</t>
  </si>
  <si>
    <t>212755214</t>
  </si>
  <si>
    <t>Trativody bez lože z drenážních trubek plastových flexibilních D 100 mm</t>
  </si>
  <si>
    <t>m</t>
  </si>
  <si>
    <t>724811200</t>
  </si>
  <si>
    <t>https://podminky.urs.cz/item/CS_URS_2023_02/212755214</t>
  </si>
  <si>
    <t>53,0</t>
  </si>
  <si>
    <t>13</t>
  </si>
  <si>
    <t>213311113</t>
  </si>
  <si>
    <t>Polštáře zhutněné pod základy z kameniva hrubého drceného, frakce 16 - 63 mm</t>
  </si>
  <si>
    <t>1469481908</t>
  </si>
  <si>
    <t>https://podminky.urs.cz/item/CS_URS_2023_02/213311113</t>
  </si>
  <si>
    <t>67,65</t>
  </si>
  <si>
    <t>14</t>
  </si>
  <si>
    <t>271562211</t>
  </si>
  <si>
    <t>Podsyp pod základové konstrukce se zhutněním a urovnáním povrchu z kameniva drobného, frakce 0 - 4 mm</t>
  </si>
  <si>
    <t>752816495</t>
  </si>
  <si>
    <t>https://podminky.urs.cz/item/CS_URS_2023_02/271562211</t>
  </si>
  <si>
    <t>0,456</t>
  </si>
  <si>
    <t>273321611</t>
  </si>
  <si>
    <t>Základy z betonu železového (bez výztuže) desky z betonu bez zvláštních nároků na prostředí tř. C 30/37</t>
  </si>
  <si>
    <t>924627600</t>
  </si>
  <si>
    <t>https://podminky.urs.cz/item/CS_URS_2023_02/273321611</t>
  </si>
  <si>
    <t>17,4</t>
  </si>
  <si>
    <t>16</t>
  </si>
  <si>
    <t>273351121</t>
  </si>
  <si>
    <t>Bednění základů desek zřízení</t>
  </si>
  <si>
    <t>-752423550</t>
  </si>
  <si>
    <t>https://podminky.urs.cz/item/CS_URS_2023_02/273351121</t>
  </si>
  <si>
    <t>(20,44+5,44)*2            "pouze po obvodu</t>
  </si>
  <si>
    <t>17</t>
  </si>
  <si>
    <t>273351122</t>
  </si>
  <si>
    <t>Bednění základů desek odstranění</t>
  </si>
  <si>
    <t>63941192</t>
  </si>
  <si>
    <t>https://podminky.urs.cz/item/CS_URS_2023_02/273351122</t>
  </si>
  <si>
    <t>18</t>
  </si>
  <si>
    <t>273362021</t>
  </si>
  <si>
    <t>Výztuž základů desek ze svařovaných sítí z drátů typu KARI</t>
  </si>
  <si>
    <t>-1684650661</t>
  </si>
  <si>
    <t>https://podminky.urs.cz/item/CS_URS_2023_02/273362021</t>
  </si>
  <si>
    <t>karisíť 150/150/10 při obou površích</t>
  </si>
  <si>
    <t>69,6*2*0,00843    "8,43 kg/m2</t>
  </si>
  <si>
    <t>Mezisoučet</t>
  </si>
  <si>
    <t>1,173*0,2   "20% na přesahy</t>
  </si>
  <si>
    <t>Trubní vedení</t>
  </si>
  <si>
    <t>19</t>
  </si>
  <si>
    <t>871315211</t>
  </si>
  <si>
    <t>Kanalizační potrubí z tvrdého PVC v otevřeném výkopu ve sklonu do 20 %, hladkého plnostěnného jednovrstvého, tuhost třídy SN 4 DN 160</t>
  </si>
  <si>
    <t>2085026750</t>
  </si>
  <si>
    <t>https://podminky.urs.cz/item/CS_URS_2023_02/871315211</t>
  </si>
  <si>
    <t>5,0</t>
  </si>
  <si>
    <t>Ostatní konstrukce a práce, bourání</t>
  </si>
  <si>
    <t>20</t>
  </si>
  <si>
    <t>916781113</t>
  </si>
  <si>
    <t>Zpomalovací práh plastový pro přejezdovou rychlost 10 km/h</t>
  </si>
  <si>
    <t>1290228806</t>
  </si>
  <si>
    <t>https://podminky.urs.cz/item/CS_URS_2023_02/916781113</t>
  </si>
  <si>
    <t>Konstrukční vrstvy bourané vozovky</t>
  </si>
  <si>
    <t>3,5*2</t>
  </si>
  <si>
    <t>997</t>
  </si>
  <si>
    <t>Přesun sutě</t>
  </si>
  <si>
    <t>997221551</t>
  </si>
  <si>
    <t>Vodorovná doprava suti bez naložení, ale se složením a s hrubým urovnáním ze sypkých materiálů, na vzdálenost do 1 km</t>
  </si>
  <si>
    <t>377830624</t>
  </si>
  <si>
    <t>https://podminky.urs.cz/item/CS_URS_2023_02/997221551</t>
  </si>
  <si>
    <t>101,25   "viz položka č. 113107165</t>
  </si>
  <si>
    <t>998</t>
  </si>
  <si>
    <t>Přesun hmot</t>
  </si>
  <si>
    <t>22</t>
  </si>
  <si>
    <t>998012021</t>
  </si>
  <si>
    <t>Přesun hmot pro budovy občanské výstavby, bydlení, výrobu a služby s nosnou svislou konstrukcí monolitickou betonovou tyčovou nebo plošnou s jakýkoliv obvodovým pláštěm kromě vyzdívaného vodorovná dopravní vzdálenost do 100 m pro budovy výšky do 6 m</t>
  </si>
  <si>
    <t>-1040309646</t>
  </si>
  <si>
    <t>https://podminky.urs.cz/item/CS_URS_2023_02/998012021</t>
  </si>
  <si>
    <t>Práce a dodávky M</t>
  </si>
  <si>
    <t>21-M</t>
  </si>
  <si>
    <t>Elektromontáže</t>
  </si>
  <si>
    <t>23</t>
  </si>
  <si>
    <t>210220002</t>
  </si>
  <si>
    <t>Montáž uzemňovacího vedení s upevněním, propojením a připojením pomocí svorek na povrchu vodičů FeZn drátem nebo lanem průměru do 10 mm</t>
  </si>
  <si>
    <t>64</t>
  </si>
  <si>
    <t>-2056985572</t>
  </si>
  <si>
    <t>https://podminky.urs.cz/item/CS_URS_2023_02/210220002</t>
  </si>
  <si>
    <t>50,0</t>
  </si>
  <si>
    <t>24</t>
  </si>
  <si>
    <t>35441073</t>
  </si>
  <si>
    <t>drát D 10mm FeZn</t>
  </si>
  <si>
    <t>kg</t>
  </si>
  <si>
    <t>128</t>
  </si>
  <si>
    <t>1780653860</t>
  </si>
  <si>
    <t>22-M</t>
  </si>
  <si>
    <t>Montáže technologických zařízení pro dopravní stavby</t>
  </si>
  <si>
    <t>25</t>
  </si>
  <si>
    <t>22r01.1</t>
  </si>
  <si>
    <t>D+M automobilová mostová váhy (délka 18 m; váživost 50 t; prefabrikovaná betonová váha (základ + vážní most vč. snímačů a kabelového vedení)</t>
  </si>
  <si>
    <t>kpl</t>
  </si>
  <si>
    <t>vlastní</t>
  </si>
  <si>
    <t>-217065332</t>
  </si>
  <si>
    <t>26</t>
  </si>
  <si>
    <t>22r01.2</t>
  </si>
  <si>
    <t>D+M vážní systém (instalace vč. zprovoznění a zaškolení obsluhy) - SOUČÁSTÍ CENY ZA DODÁVKU VÁHY</t>
  </si>
  <si>
    <t>-38245406</t>
  </si>
  <si>
    <t>46-M</t>
  </si>
  <si>
    <t>Zemní práce při extr.mont.pracích</t>
  </si>
  <si>
    <t>27</t>
  </si>
  <si>
    <t>460791112</t>
  </si>
  <si>
    <t>Montáž trubek ochranných uložených volně do rýhy plastových tuhých, vnitřního průměru přes 32 do 50 mm</t>
  </si>
  <si>
    <t>-953308819</t>
  </si>
  <si>
    <t>https://podminky.urs.cz/item/CS_URS_2023_02/460791112</t>
  </si>
  <si>
    <t>28</t>
  </si>
  <si>
    <t>34571361</t>
  </si>
  <si>
    <t>trubka elektroinstalační HDPE tuhá dvouplášťová korugovaná D 41/50mm</t>
  </si>
  <si>
    <t>-1853137618</t>
  </si>
  <si>
    <t>5*1,05 'Přepočtené koeficientem množství</t>
  </si>
  <si>
    <t>SO 02 - Vážní domek</t>
  </si>
  <si>
    <t xml:space="preserve">    4 - Vodorovné konstrukce</t>
  </si>
  <si>
    <t xml:space="preserve">    5 - Komunikace pozemní</t>
  </si>
  <si>
    <t>113107325</t>
  </si>
  <si>
    <t>Odstranění podkladů nebo krytů strojně plochy jednotlivě do 50 m2 s přemístěním hmot na skládku na vzdálenost do 3 m nebo s naložením na dopravní prostředek z kameniva hrubého drceného, o tl. vrstvy přes 400 do 500 mm</t>
  </si>
  <si>
    <t>97281795</t>
  </si>
  <si>
    <t>https://podminky.urs.cz/item/CS_URS_2023_02/113107325</t>
  </si>
  <si>
    <t>17,1</t>
  </si>
  <si>
    <t>133351101</t>
  </si>
  <si>
    <t>Hloubení nezapažených šachet strojně v hornině třídy těžitelnosti II skupiny 4 do 20 m3</t>
  </si>
  <si>
    <t>173240875</t>
  </si>
  <si>
    <t>https://podminky.urs.cz/item/CS_URS_2023_02/133351101</t>
  </si>
  <si>
    <t>3,6</t>
  </si>
  <si>
    <t>2033062878</t>
  </si>
  <si>
    <t>dovoz štěrku z mezideponie pro obsyp pilířků</t>
  </si>
  <si>
    <t>2,3</t>
  </si>
  <si>
    <t>dovoz štěrku z mezideponie pro rozprostření v půdorysu buňky</t>
  </si>
  <si>
    <t>9,5</t>
  </si>
  <si>
    <t>odvoz výkopku na mezideponii</t>
  </si>
  <si>
    <t>3,6      "výpočet v pol.č. 133351101</t>
  </si>
  <si>
    <t>563007995</t>
  </si>
  <si>
    <t>naložení štěrku z mezideponie pro obsyp pilířků</t>
  </si>
  <si>
    <t>naložení štěrku z mezideponie pro rozprostření v půdorysu buňky</t>
  </si>
  <si>
    <t>-857323645</t>
  </si>
  <si>
    <t>174111101</t>
  </si>
  <si>
    <t>Zásyp sypaninou z jakékoliv horniny ručně s uložením výkopku ve vrstvách se zhutněním jam, šachet, rýh nebo kolem objektů v těchto vykopávkách</t>
  </si>
  <si>
    <t>-1604377831</t>
  </si>
  <si>
    <t>https://podminky.urs.cz/item/CS_URS_2023_02/174111101</t>
  </si>
  <si>
    <t>obsyp pilířků</t>
  </si>
  <si>
    <t>175111201</t>
  </si>
  <si>
    <t>Obsypání objektů nad přilehlým původním terénem ručně sypaninou z vhodných hornin třídy těžitelnosti I a II, skupiny 1 až 4 nebo materiálem uloženým ve vzdálenosti do 3 m od vnějšího kraje objektu pro jakoukoliv míru zhutnění bez prohození sypaniny</t>
  </si>
  <si>
    <t>77412544</t>
  </si>
  <si>
    <t>https://podminky.urs.cz/item/CS_URS_2023_02/175111201</t>
  </si>
  <si>
    <t>rozprostření v půdorysu buňky</t>
  </si>
  <si>
    <t>-446448490</t>
  </si>
  <si>
    <t>Zámková dlažba</t>
  </si>
  <si>
    <t>9,0</t>
  </si>
  <si>
    <t>279113134</t>
  </si>
  <si>
    <t>Základové zdi z tvárnic ztraceného bednění včetně výplně z betonu bez zvláštních nároků na vliv prostředí třídy C 16/20, tloušťky zdiva přes 250 do 300 mm</t>
  </si>
  <si>
    <t>704867161</t>
  </si>
  <si>
    <t>https://podminky.urs.cz/item/CS_URS_2023_02/279113134</t>
  </si>
  <si>
    <t>0,5*0,25*8*8</t>
  </si>
  <si>
    <t>279361821</t>
  </si>
  <si>
    <t>Výztuž základových zdí nosných svislých nebo odkloněných od svislice, rovinných nebo oblých, deskových nebo žebrových, včetně výztuže jejich žeber z betonářské oceli 10 505 (R) nebo BSt 500</t>
  </si>
  <si>
    <t>-1426855426</t>
  </si>
  <si>
    <t>https://podminky.urs.cz/item/CS_URS_2023_02/279361821</t>
  </si>
  <si>
    <t>výztuž ocel O 16 mm - 1,58 kg/m</t>
  </si>
  <si>
    <t>8,0*0,00158*8</t>
  </si>
  <si>
    <t>Vodorovné konstrukce</t>
  </si>
  <si>
    <t>451315115</t>
  </si>
  <si>
    <t>Podkladní a výplňové vrstvy z betonu prostého tloušťky do 100 mm, z betonu C 16/20</t>
  </si>
  <si>
    <t>276195848</t>
  </si>
  <si>
    <t>https://podminky.urs.cz/item/CS_URS_2023_02/451315115</t>
  </si>
  <si>
    <t>4*0,9*0,7+4,0*0,7*0,7</t>
  </si>
  <si>
    <t>Komunikace pozemní</t>
  </si>
  <si>
    <t>596211110</t>
  </si>
  <si>
    <t>Kladení dlažby z betonových zámkových dlaždic komunikací pro pěší ručně s ložem z kameniva těženého nebo drceného tl. do 40 mm, s vyplněním spár s dvojitým hutněním, vibrováním a se smetením přebytečného materiálu na krajnici tl. 60 mm skupiny A, pro plochy do 50 m2</t>
  </si>
  <si>
    <t>-704776934</t>
  </si>
  <si>
    <t>https://podminky.urs.cz/item/CS_URS_2023_02/596211110</t>
  </si>
  <si>
    <t>59245018</t>
  </si>
  <si>
    <t>dlažba tvar obdélník betonová 200x100x60mm přírodní</t>
  </si>
  <si>
    <t>-225055062</t>
  </si>
  <si>
    <t>9*1,03 'Přepočtené koeficientem množství</t>
  </si>
  <si>
    <t>916331112</t>
  </si>
  <si>
    <t>Osazení zahradního obrubníku betonového s ložem tl. od 50 do 100 mm z betonu prostého tř. C 12/15 s boční opěrou z betonu prostého tř. C 12/15</t>
  </si>
  <si>
    <t>-681615013</t>
  </si>
  <si>
    <t>https://podminky.urs.cz/item/CS_URS_2023_02/916331112</t>
  </si>
  <si>
    <t>12,0</t>
  </si>
  <si>
    <t>59217001</t>
  </si>
  <si>
    <t>obrubník betonový zahradní 1000x50x250mm</t>
  </si>
  <si>
    <t>-1501617691</t>
  </si>
  <si>
    <t>9r02.1</t>
  </si>
  <si>
    <t xml:space="preserve">D+M kontejnerová kancelářská buňka </t>
  </si>
  <si>
    <t>-851068827</t>
  </si>
  <si>
    <t>Poznámka k položce:_x000D_
podrobná specifikace viz TZ</t>
  </si>
  <si>
    <t>viz. výkres č. D.1</t>
  </si>
  <si>
    <t>1,0</t>
  </si>
  <si>
    <t>9r02.2</t>
  </si>
  <si>
    <t>Napojení všech přípojek na kancelářský kontejner, zprovoznění</t>
  </si>
  <si>
    <t>-178555180</t>
  </si>
  <si>
    <t>1337273492</t>
  </si>
  <si>
    <t>12,825   "viz položka č. 113107325</t>
  </si>
  <si>
    <t>998011001</t>
  </si>
  <si>
    <t>Přesun hmot pro budovy občanské výstavby, bydlení, výrobu a služby s nosnou svislou konstrukcí zděnou z cihel, tvárnic nebo kamene vodorovná dopravní vzdálenost do 100 m pro budovy výšky do 6 m</t>
  </si>
  <si>
    <t>1470597099</t>
  </si>
  <si>
    <t>https://podminky.urs.cz/item/CS_URS_2023_02/998011001</t>
  </si>
  <si>
    <t>SO 03 - Elektropřípojka</t>
  </si>
  <si>
    <t>PSV - Práce a dodávky PSV</t>
  </si>
  <si>
    <t xml:space="preserve">    741 - Elektroinstalace - silnoproud</t>
  </si>
  <si>
    <t>PSV</t>
  </si>
  <si>
    <t>Práce a dodávky PSV</t>
  </si>
  <si>
    <t>741</t>
  </si>
  <si>
    <t>Elektroinstalace - silnoproud</t>
  </si>
  <si>
    <t>741122219</t>
  </si>
  <si>
    <t>Montáž kabelů měděných bez ukončení uložených volně nebo v liště plných kulatých (např. CYKY) počtu a průřezu žil 4x1,5 až 2,5 mm2</t>
  </si>
  <si>
    <t>1327524764</t>
  </si>
  <si>
    <t>https://podminky.urs.cz/item/CS_URS_2023_02/741122219</t>
  </si>
  <si>
    <t>36,0</t>
  </si>
  <si>
    <t>34111060</t>
  </si>
  <si>
    <t>kabel instalační jádro Cu plné izolace PVC plášť PVC 450/750V (CYKY) 4x1,5mm2</t>
  </si>
  <si>
    <t>32</t>
  </si>
  <si>
    <t>605803539</t>
  </si>
  <si>
    <t>36*1,15 'Přepočtené koeficientem množství</t>
  </si>
  <si>
    <t>741122222</t>
  </si>
  <si>
    <t>Montáž kabelů měděných bez ukončení uložených volně nebo v liště plných kulatých (např. CYKY) počtu a průřezu žil 4x10 mm2</t>
  </si>
  <si>
    <t>847920725</t>
  </si>
  <si>
    <t>https://podminky.urs.cz/item/CS_URS_2023_02/741122222</t>
  </si>
  <si>
    <t>34111076</t>
  </si>
  <si>
    <t>kabel instalační jádro Cu plné izolace PVC plášť PVC 450/750V (CYKY) 4x10mm2</t>
  </si>
  <si>
    <t>-2015170663</t>
  </si>
  <si>
    <t>741r</t>
  </si>
  <si>
    <t>D+M elektroměrový rozvaděč</t>
  </si>
  <si>
    <t>582398132</t>
  </si>
  <si>
    <t>Poznámka k položce:_x000D_
hlavní jistič  3/25A</t>
  </si>
  <si>
    <t>460171323</t>
  </si>
  <si>
    <t>Hloubení nezapažených kabelových rýh strojně včetně urovnání dna s přemístěním výkopku do vzdálenosti 3 m od okraje jámy nebo s naložením na dopravní prostředek šířky 50 cm hloubky 120 cm v hornině třídy těžitelnosti II skupiny 4</t>
  </si>
  <si>
    <t>-1210999354</t>
  </si>
  <si>
    <t>https://podminky.urs.cz/item/CS_URS_2023_02/460171323</t>
  </si>
  <si>
    <t>32,0</t>
  </si>
  <si>
    <t>460451333</t>
  </si>
  <si>
    <t>Zásyp kabelových rýh strojně s přemístěním sypaniny ze vzdálenosti do 10 m, s uložením výkopku ve vrstvách včetně zhutnění a urovnání povrchu šířky 50 cm hloubky 120 cm z horniny třídy těžitelnosti II skupiny 4</t>
  </si>
  <si>
    <t>606498411</t>
  </si>
  <si>
    <t>https://podminky.urs.cz/item/CS_URS_2023_02/460451333</t>
  </si>
  <si>
    <t>460661512</t>
  </si>
  <si>
    <t>Kabelové lože z písku včetně podsypu, zhutnění a urovnání povrchu pro kabely nn zakryté plastovou fólií, šířky přes 25 do 50 cm</t>
  </si>
  <si>
    <t>481064770</t>
  </si>
  <si>
    <t>https://podminky.urs.cz/item/CS_URS_2023_02/460661512</t>
  </si>
  <si>
    <t>SO 04 - Přípojka vody a kanalizace</t>
  </si>
  <si>
    <t>132351101</t>
  </si>
  <si>
    <t>Hloubení nezapažených rýh šířky do 800 mm strojně s urovnáním dna do předepsaného profilu a spádu v hornině třídy těžitelnosti II skupiny 4 do 20 m3</t>
  </si>
  <si>
    <t>1557355187</t>
  </si>
  <si>
    <t>https://podminky.urs.cz/item/CS_URS_2023_02/132351101</t>
  </si>
  <si>
    <t>Přípojka vody</t>
  </si>
  <si>
    <t>9,2</t>
  </si>
  <si>
    <t>132354101</t>
  </si>
  <si>
    <t>Hloubení zapažených rýh šířky do 800 mm strojně s urovnáním dna do předepsaného profilu a spádu v hornině třídy těžitelnosti II skupiny 4 do 20 m3</t>
  </si>
  <si>
    <t>1063114789</t>
  </si>
  <si>
    <t>https://podminky.urs.cz/item/CS_URS_2023_02/132354101</t>
  </si>
  <si>
    <t>Přípojka kanalizace</t>
  </si>
  <si>
    <t>4,4</t>
  </si>
  <si>
    <t>151101101</t>
  </si>
  <si>
    <t>Zřízení pažení a rozepření stěn rýh pro podzemní vedení příložné pro jakoukoliv mezerovitost, hloubky do 2 m</t>
  </si>
  <si>
    <t>1244804921</t>
  </si>
  <si>
    <t>https://podminky.urs.cz/item/CS_URS_2023_02/151101101</t>
  </si>
  <si>
    <t>((2,0+0,9)/2)*2*5,0</t>
  </si>
  <si>
    <t>151101111</t>
  </si>
  <si>
    <t>Odstranění pažení a rozepření stěn rýh pro podzemní vedení s uložením materiálu na vzdálenost do 3 m od kraje výkopu příložné, hloubky do 2 m</t>
  </si>
  <si>
    <t>127639821</t>
  </si>
  <si>
    <t>https://podminky.urs.cz/item/CS_URS_2023_02/151101111</t>
  </si>
  <si>
    <t>977446003</t>
  </si>
  <si>
    <t>ODVOZ VÝKOPKU NA MEZIDEPONII</t>
  </si>
  <si>
    <t>Výkop</t>
  </si>
  <si>
    <t>9,2   "výpočet v pol.č. 132351101</t>
  </si>
  <si>
    <t>4,4    "výpočet v pol.č. 132354101</t>
  </si>
  <si>
    <t>Odpočet zpětného zásypu</t>
  </si>
  <si>
    <t>-6,256        "výpočet v pol.č. 174151101</t>
  </si>
  <si>
    <t>-918647857</t>
  </si>
  <si>
    <t>Naložení výkopku pro odvoz na mezideponii</t>
  </si>
  <si>
    <t>7,344      "výpočet v pol.č. 162251122</t>
  </si>
  <si>
    <t>-2054638979</t>
  </si>
  <si>
    <t>-273636287</t>
  </si>
  <si>
    <t>Odpočet lože</t>
  </si>
  <si>
    <t>-1,56</t>
  </si>
  <si>
    <t>Odpočet obsypu</t>
  </si>
  <si>
    <t>-5,784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</si>
  <si>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</si>
  <si>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</si>
  <si>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121134620</t>
  </si>
  <si>
    <t>https://podminky.urs.cz/item/CS_URS_2023_02/175151101</t>
  </si>
  <si>
    <t>0,6*0,332*20,0</t>
  </si>
  <si>
    <t>0,6*0,5*6,0</t>
  </si>
  <si>
    <t>58337303</t>
  </si>
  <si>
    <t>štěrkopísek frakce 0/8</t>
  </si>
  <si>
    <t>2104651761</t>
  </si>
  <si>
    <t>5,784*2 'Přepočtené koeficientem množství</t>
  </si>
  <si>
    <t>451573111</t>
  </si>
  <si>
    <t>Lože pod potrubí, stoky a drobné objekty v otevřeném výkopu z písku a štěrkopísku do 63 mm</t>
  </si>
  <si>
    <t>-320577723</t>
  </si>
  <si>
    <t>https://podminky.urs.cz/item/CS_URS_2023_02/451573111</t>
  </si>
  <si>
    <t>0,6*0,1*20,0</t>
  </si>
  <si>
    <t>0,6*0,1*6,0</t>
  </si>
  <si>
    <t>871161141</t>
  </si>
  <si>
    <t>Montáž vodovodního potrubí z plastů v otevřeném výkopu z polyetylenu PE 100 svařovaných na tupo SDR 11/PN16 D 32 x 3,0 mm</t>
  </si>
  <si>
    <t>-1361131285</t>
  </si>
  <si>
    <t>https://podminky.urs.cz/item/CS_URS_2023_02/871161141</t>
  </si>
  <si>
    <t>20,0</t>
  </si>
  <si>
    <t>28613170</t>
  </si>
  <si>
    <t>trubka vodovodní PE100 SDR11 se signalizační vrstvou 32x3,0mm</t>
  </si>
  <si>
    <t>2044563735</t>
  </si>
  <si>
    <t>20*1,015 'Přepočtené koeficientem množství</t>
  </si>
  <si>
    <t>871354201</t>
  </si>
  <si>
    <t>Montáž kanalizačního potrubí z plastů z polyetylenu PE 100 svařovaných na tupo v otevřeném výkopu ve sklonu do 20 % SDR 11/PN16 D 200 x 18,2 mm</t>
  </si>
  <si>
    <t>-1370922708</t>
  </si>
  <si>
    <t>https://podminky.urs.cz/item/CS_URS_2023_02/871354201</t>
  </si>
  <si>
    <t>6,0</t>
  </si>
  <si>
    <t>28613400</t>
  </si>
  <si>
    <t>potrubí kanalizační tlakové PE100 SDR11 tyče 12m se signalizační vrstvou 200x18,2mm</t>
  </si>
  <si>
    <t>-215783260</t>
  </si>
  <si>
    <t>6*1,015 'Přepočtené koeficientem množství</t>
  </si>
  <si>
    <t>892233122</t>
  </si>
  <si>
    <t>Proplach a dezinfekce vodovodního potrubí DN od 40 do 70</t>
  </si>
  <si>
    <t>-429543509</t>
  </si>
  <si>
    <t>https://podminky.urs.cz/item/CS_URS_2023_02/892233122</t>
  </si>
  <si>
    <t>892241111</t>
  </si>
  <si>
    <t>Tlakové zkoušky vodou na potrubí DN do 80</t>
  </si>
  <si>
    <t>1316670982</t>
  </si>
  <si>
    <t>https://podminky.urs.cz/item/CS_URS_2023_02/892241111</t>
  </si>
  <si>
    <t>892351111</t>
  </si>
  <si>
    <t>Tlakové zkoušky vodou na potrubí DN 150 nebo 200</t>
  </si>
  <si>
    <t>107937786</t>
  </si>
  <si>
    <t>https://podminky.urs.cz/item/CS_URS_2023_02/892351111</t>
  </si>
  <si>
    <t>899722113</t>
  </si>
  <si>
    <t>Krytí potrubí z plastů výstražnou fólií z PVC šířky 34 cm</t>
  </si>
  <si>
    <t>91527546</t>
  </si>
  <si>
    <t>https://podminky.urs.cz/item/CS_URS_2023_02/899722113</t>
  </si>
  <si>
    <t>8r04.1</t>
  </si>
  <si>
    <t>Napojení vodovodní přípojky do stávající šachty</t>
  </si>
  <si>
    <t>-50472766</t>
  </si>
  <si>
    <t>8r04.2</t>
  </si>
  <si>
    <t>Napojení kanalizační přípojky do stávající šachty</t>
  </si>
  <si>
    <t>1323775051</t>
  </si>
  <si>
    <t>8r04.3</t>
  </si>
  <si>
    <t xml:space="preserve">D+M korugované plastové potrubí DN 600 (PEHD) vč. vyplnění tepelně izolačním materiálem (cca 0,3 m3); vč. D+M plastového odnímatelného poklopu </t>
  </si>
  <si>
    <t>-1520181841</t>
  </si>
  <si>
    <t>998276101</t>
  </si>
  <si>
    <t>Přesun hmot pro trubní vedení hloubené z trub z plastických hmot nebo sklolaminátových pro vodovody, kanalizace, teplovody, produktovody v otevřeném výkopu dopravní vzdálenost do 15 m</t>
  </si>
  <si>
    <t>397147281</t>
  </si>
  <si>
    <t>https://podminky.urs.cz/item/CS_URS_2023_02/998276101</t>
  </si>
  <si>
    <t>VON - Vedlejší a ostatní rozpočtové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</si>
  <si>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</si>
  <si>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</si>
  <si>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</si>
  <si>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</si>
  <si>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</si>
  <si>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</si>
  <si>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</si>
  <si>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</si>
  <si>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</si>
  <si>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011103r.VON.1</t>
  </si>
  <si>
    <t>Geologický dohled</t>
  </si>
  <si>
    <t>Kč</t>
  </si>
  <si>
    <t>1024</t>
  </si>
  <si>
    <t>-1375473878</t>
  </si>
  <si>
    <t>012002000</t>
  </si>
  <si>
    <t>Geodetické práce</t>
  </si>
  <si>
    <t>-841454695</t>
  </si>
  <si>
    <t>https://podminky.urs.cz/item/CS_URS_2023_02/012002000</t>
  </si>
  <si>
    <t>013254000</t>
  </si>
  <si>
    <t>Dokumentace skutečného provedení stavby</t>
  </si>
  <si>
    <t>-279939143</t>
  </si>
  <si>
    <t>https://podminky.urs.cz/item/CS_URS_2023_02/013254000</t>
  </si>
  <si>
    <t>Poznámka k položce:_x000D_
vč. tisku požadovaných počtu paré</t>
  </si>
  <si>
    <t>VRN3</t>
  </si>
  <si>
    <t>Zařízení staveniště</t>
  </si>
  <si>
    <t>030001000</t>
  </si>
  <si>
    <t>-166805755</t>
  </si>
  <si>
    <t>https://podminky.urs.cz/item/CS_URS_2023_02/030001000</t>
  </si>
  <si>
    <t>Poznámka k položce:_x000D_
Náklady spojené s vybudováním, provozováním a odstraněním staveniště vč. energií, médií pro stavbu, náklady na ostrahu stavby a staveniště, náklady na závěrečný úklid stavby a okolí</t>
  </si>
  <si>
    <t>VRN4</t>
  </si>
  <si>
    <t>Inženýrská činnost</t>
  </si>
  <si>
    <t>043154000</t>
  </si>
  <si>
    <t>Zkoušky hutnicí</t>
  </si>
  <si>
    <t>-1879480371</t>
  </si>
  <si>
    <t>https://podminky.urs.cz/item/CS_URS_2023_02/043154000</t>
  </si>
  <si>
    <t>043194000</t>
  </si>
  <si>
    <t>Ostatní zkoušky</t>
  </si>
  <si>
    <t>1800548466</t>
  </si>
  <si>
    <t>https://podminky.urs.cz/item/CS_URS_2023_02/043194000</t>
  </si>
  <si>
    <t>Poznámka k položce:_x000D_
Náklady na zkoušky pro zajištění kontroly a kvality díla</t>
  </si>
  <si>
    <t>045203000</t>
  </si>
  <si>
    <t>Kompletační činnost</t>
  </si>
  <si>
    <t>-6983569</t>
  </si>
  <si>
    <t>https://podminky.urs.cz/item/CS_URS_2023_02/045203000</t>
  </si>
  <si>
    <t xml:space="preserve">Poznámka k položce:_x000D_
Zajištění dokladů nutných k získání kolaudačního souhlasu, jednání s dotčenými institucemi, účasti zástupců na jednáních apod._x000D_
</t>
  </si>
  <si>
    <t>045303000</t>
  </si>
  <si>
    <t>Koordinační činnost</t>
  </si>
  <si>
    <t>-1210487994</t>
  </si>
  <si>
    <t>https://podminky.urs.cz/item/CS_URS_2023_02/045303000</t>
  </si>
  <si>
    <t>Poznámka k položce:_x000D_
Součinost s investorem, projektantem apod._x000D_
Koordinace prací a dodávek mezi dodavateli</t>
  </si>
  <si>
    <t>VRN9</t>
  </si>
  <si>
    <t>Ostatní náklady</t>
  </si>
  <si>
    <t>091504000</t>
  </si>
  <si>
    <t>Náklady související s publikační činností</t>
  </si>
  <si>
    <t>-685070209</t>
  </si>
  <si>
    <t>https://podminky.urs.cz/item/CS_URS_2023_02/091504000</t>
  </si>
  <si>
    <t>Poznámka k položce:_x000D_
Informační tabule s potřebnými údaji o prováděcí firmě, o zahájení a ukončení výstavby</t>
  </si>
  <si>
    <t>091r.VON.6</t>
  </si>
  <si>
    <t>Fotodokumentace průběhu výstavby</t>
  </si>
  <si>
    <t>-1213909852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</si>
  <si>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</si>
  <si>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</si>
  <si>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</si>
  <si>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</si>
  <si>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i/>
        <sz val="8"/>
        <rFont val="Arial CE"/>
        <charset val="238"/>
      </rPr>
      <t xml:space="preserve">Rekapitulace stavby </t>
    </r>
    <r>
      <rPr>
        <sz val="8"/>
        <rFont val="Arial CE"/>
        <charset val="238"/>
      </rPr>
      <t>obsahuje sestavu Rekapitulace stavby a Rekapitulace objektů stavby a soupisů prací.</t>
    </r>
  </si>
  <si>
    <r>
      <t xml:space="preserve">V sestavě </t>
    </r>
    <r>
      <rPr>
        <b/>
        <sz val="8"/>
        <rFont val="Arial CE"/>
        <charset val="238"/>
      </rPr>
      <t>Rekapitulace stavby</t>
    </r>
    <r>
      <rPr>
        <sz val="8"/>
        <rFont val="Arial CE"/>
        <charset val="238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</si>
  <si>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</si>
  <si>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</si>
  <si>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b/>
        <sz val="8"/>
        <rFont val="Arial CE"/>
        <charset val="238"/>
      </rPr>
      <t>Rekapitulace objektů stavby a soupisů prací</t>
    </r>
    <r>
      <rPr>
        <sz val="8"/>
        <rFont val="Arial CE"/>
        <charset val="238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</si>
  <si>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</si>
  <si>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</si>
  <si>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</si>
  <si>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</si>
  <si>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</si>
  <si>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</si>
  <si>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</si>
  <si>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Vedlejší a ostatní náklady</t>
  </si>
  <si>
    <t>OST</t>
  </si>
  <si>
    <t>Ostatní</t>
  </si>
  <si>
    <t>Soupis</t>
  </si>
  <si>
    <t>Soupis prací pro daný typ objektu</t>
  </si>
  <si>
    <r>
      <rPr>
        <i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</si>
  <si>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</si>
  <si>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b/>
        <sz val="8"/>
        <rFont val="Arial CE"/>
        <charset val="238"/>
      </rPr>
      <t>Krycí list soupisu</t>
    </r>
    <r>
      <rPr>
        <sz val="8"/>
        <rFont val="Arial CE"/>
        <charset val="238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</si>
  <si>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</si>
  <si>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b/>
        <sz val="8"/>
        <rFont val="Arial CE"/>
        <charset val="238"/>
      </rPr>
      <t>Rekapitulace členění soupisu prací</t>
    </r>
    <r>
      <rPr>
        <sz val="8"/>
        <rFont val="Arial CE"/>
        <charset val="238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</si>
  <si>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</si>
  <si>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b/>
        <sz val="8"/>
        <rFont val="Arial CE"/>
        <charset val="238"/>
      </rPr>
      <t xml:space="preserve">Soupis prací </t>
    </r>
    <r>
      <rPr>
        <sz val="8"/>
        <rFont val="Arial CE"/>
        <charset val="238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</si>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</sst>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5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9" fillId="0" borderId="0" applyNumberFormat="0" applyFill="0" applyBorder="0" applyAlignment="0" applyProtection="0"/>
  </cellStyleXfs>
  <cellXfs count="32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 wrapText="1"/>
    </xf>
    <xf numFmtId="0" fontId="0" fillId="0" borderId="5" xfId="0" applyBorder="1"/>
    <xf numFmtId="0" fontId="0" fillId="0" borderId="4" xfId="0" applyBorder="1" applyAlignment="1">
      <alignment vertical="center"/>
    </xf>
    <xf numFmtId="0" fontId="18" fillId="0" borderId="6" xfId="0" applyFont="1" applyBorder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4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0" fontId="0" fillId="3" borderId="8" xfId="0" applyFill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1" fillId="0" borderId="0" xfId="0" applyFont="1" applyAlignment="1">
      <alignment horizontal="left" vertical="center"/>
    </xf>
    <xf numFmtId="0" fontId="0" fillId="0" borderId="16" xfId="0" applyBorder="1" applyAlignment="1">
      <alignment vertical="center"/>
    </xf>
    <xf numFmtId="0" fontId="0" fillId="4" borderId="8" xfId="0" applyFill="1" applyBorder="1" applyAlignment="1">
      <alignment vertical="center"/>
    </xf>
    <xf numFmtId="0" fontId="22" fillId="4" borderId="9" xfId="0" applyFont="1" applyFill="1" applyBorder="1" applyAlignment="1">
      <alignment horizontal="center" vertical="center"/>
    </xf>
    <xf numFmtId="0" fontId="23" fillId="0" borderId="17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0" fillId="0" borderId="12" xfId="0" applyBorder="1" applyAlignment="1">
      <alignment vertical="center"/>
    </xf>
    <xf numFmtId="0" fontId="4" fillId="0" borderId="4" xfId="0" applyFont="1" applyBorder="1" applyAlignment="1">
      <alignment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4" fontId="2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0" fillId="0" borderId="15" xfId="0" applyNumberFormat="1" applyFont="1" applyBorder="1" applyAlignment="1">
      <alignment vertical="center"/>
    </xf>
    <xf numFmtId="4" fontId="20" fillId="0" borderId="0" xfId="0" applyNumberFormat="1" applyFont="1" applyAlignment="1">
      <alignment vertical="center"/>
    </xf>
    <xf numFmtId="166" fontId="20" fillId="0" borderId="0" xfId="0" applyNumberFormat="1" applyFont="1" applyAlignment="1">
      <alignment vertical="center"/>
    </xf>
    <xf numFmtId="4" fontId="20" fillId="0" borderId="16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9" fillId="0" borderId="15" xfId="0" applyNumberFormat="1" applyFont="1" applyBorder="1" applyAlignment="1">
      <alignment vertical="center"/>
    </xf>
    <xf numFmtId="4" fontId="29" fillId="0" borderId="0" xfId="0" applyNumberFormat="1" applyFont="1" applyAlignment="1">
      <alignment vertical="center"/>
    </xf>
    <xf numFmtId="166" fontId="29" fillId="0" borderId="0" xfId="0" applyNumberFormat="1" applyFont="1" applyAlignment="1">
      <alignment vertical="center"/>
    </xf>
    <xf numFmtId="4" fontId="29" fillId="0" borderId="16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9" fillId="0" borderId="20" xfId="0" applyNumberFormat="1" applyFont="1" applyBorder="1" applyAlignment="1">
      <alignment vertical="center"/>
    </xf>
    <xf numFmtId="4" fontId="29" fillId="0" borderId="21" xfId="0" applyNumberFormat="1" applyFont="1" applyBorder="1" applyAlignment="1">
      <alignment vertical="center"/>
    </xf>
    <xf numFmtId="166" fontId="29" fillId="0" borderId="21" xfId="0" applyNumberFormat="1" applyFont="1" applyBorder="1" applyAlignment="1">
      <alignment vertical="center"/>
    </xf>
    <xf numFmtId="4" fontId="29" fillId="0" borderId="22" xfId="0" applyNumberFormat="1" applyFont="1" applyBorder="1" applyAlignment="1">
      <alignment vertical="center"/>
    </xf>
    <xf numFmtId="0" fontId="30" fillId="0" borderId="0" xfId="0" applyFont="1" applyAlignment="1">
      <alignment horizontal="left" vertical="center"/>
    </xf>
    <xf numFmtId="0" fontId="0" fillId="0" borderId="4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ill="1" applyBorder="1" applyAlignment="1">
      <alignment vertical="center"/>
    </xf>
    <xf numFmtId="0" fontId="22" fillId="4" borderId="0" xfId="0" applyFont="1" applyFill="1" applyAlignment="1">
      <alignment horizontal="left" vertical="center"/>
    </xf>
    <xf numFmtId="0" fontId="22" fillId="4" borderId="0" xfId="0" applyFont="1" applyFill="1" applyAlignment="1">
      <alignment horizontal="right" vertical="center"/>
    </xf>
    <xf numFmtId="0" fontId="31" fillId="0" borderId="0" xfId="0" applyFont="1" applyAlignment="1">
      <alignment horizontal="left" vertical="center"/>
    </xf>
    <xf numFmtId="0" fontId="6" fillId="0" borderId="4" xfId="0" applyFont="1" applyBorder="1" applyAlignment="1">
      <alignment vertical="center"/>
    </xf>
    <xf numFmtId="0" fontId="6" fillId="0" borderId="21" xfId="0" applyFont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4" fontId="6" fillId="0" borderId="21" xfId="0" applyNumberFormat="1" applyFont="1" applyBorder="1" applyAlignment="1">
      <alignment vertical="center"/>
    </xf>
    <xf numFmtId="0" fontId="7" fillId="0" borderId="4" xfId="0" applyFont="1" applyBorder="1" applyAlignment="1">
      <alignment vertical="center"/>
    </xf>
    <xf numFmtId="0" fontId="7" fillId="0" borderId="21" xfId="0" applyFont="1" applyBorder="1" applyAlignment="1">
      <alignment horizontal="left" vertical="center"/>
    </xf>
    <xf numFmtId="0" fontId="7" fillId="0" borderId="21" xfId="0" applyFont="1" applyBorder="1" applyAlignment="1">
      <alignment vertical="center"/>
    </xf>
    <xf numFmtId="4" fontId="7" fillId="0" borderId="21" xfId="0" applyNumberFormat="1" applyFont="1" applyBorder="1" applyAlignment="1">
      <alignment vertical="center"/>
    </xf>
    <xf numFmtId="0" fontId="0" fillId="0" borderId="4" xfId="0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22" fillId="4" borderId="19" xfId="0" applyFont="1" applyFill="1" applyBorder="1" applyAlignment="1">
      <alignment horizontal="center" vertical="center" wrapText="1"/>
    </xf>
    <xf numFmtId="4" fontId="24" fillId="0" borderId="0" xfId="0" applyNumberFormat="1" applyFont="1"/>
    <xf numFmtId="166" fontId="32" fillId="0" borderId="13" xfId="0" applyNumberFormat="1" applyFont="1" applyBorder="1"/>
    <xf numFmtId="166" fontId="32" fillId="0" borderId="14" xfId="0" applyNumberFormat="1" applyFont="1" applyBorder="1"/>
    <xf numFmtId="4" fontId="33" fillId="0" borderId="0" xfId="0" applyNumberFormat="1" applyFont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Protection="1">
      <protection locked="0"/>
    </xf>
    <xf numFmtId="4" fontId="6" fillId="0" borderId="0" xfId="0" applyNumberFormat="1" applyFont="1"/>
    <xf numFmtId="0" fontId="8" fillId="0" borderId="15" xfId="0" applyFont="1" applyBorder="1"/>
    <xf numFmtId="166" fontId="8" fillId="0" borderId="0" xfId="0" applyNumberFormat="1" applyFont="1"/>
    <xf numFmtId="166" fontId="8" fillId="0" borderId="16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22" fillId="0" borderId="23" xfId="0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left" vertical="center" wrapText="1"/>
    </xf>
    <xf numFmtId="0" fontId="22" fillId="0" borderId="23" xfId="0" applyFont="1" applyBorder="1" applyAlignment="1">
      <alignment horizontal="left" vertical="center" wrapText="1"/>
    </xf>
    <xf numFmtId="0" fontId="22" fillId="0" borderId="23" xfId="0" applyFont="1" applyBorder="1" applyAlignment="1">
      <alignment horizontal="center" vertical="center" wrapText="1"/>
    </xf>
    <xf numFmtId="167" fontId="22" fillId="0" borderId="23" xfId="0" applyNumberFormat="1" applyFont="1" applyBorder="1" applyAlignment="1">
      <alignment vertical="center"/>
    </xf>
    <xf numFmtId="4" fontId="22" fillId="2" borderId="23" xfId="0" applyNumberFormat="1" applyFont="1" applyFill="1" applyBorder="1" applyAlignment="1" applyProtection="1">
      <alignment vertical="center"/>
      <protection locked="0"/>
    </xf>
    <xf numFmtId="4" fontId="22" fillId="0" borderId="23" xfId="0" applyNumberFormat="1" applyFont="1" applyBorder="1" applyAlignment="1">
      <alignment vertical="center"/>
    </xf>
    <xf numFmtId="0" fontId="23" fillId="2" borderId="15" xfId="0" applyFont="1" applyFill="1" applyBorder="1" applyAlignment="1" applyProtection="1">
      <alignment horizontal="left" vertical="center"/>
      <protection locked="0"/>
    </xf>
    <xf numFmtId="0" fontId="23" fillId="0" borderId="0" xfId="0" applyFont="1" applyAlignment="1">
      <alignment horizontal="center" vertical="center"/>
    </xf>
    <xf numFmtId="166" fontId="23" fillId="0" borderId="0" xfId="0" applyNumberFormat="1" applyFont="1" applyAlignment="1">
      <alignment vertical="center"/>
    </xf>
    <xf numFmtId="166" fontId="23" fillId="0" borderId="16" xfId="0" applyNumberFormat="1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34" fillId="0" borderId="0" xfId="0" applyFont="1" applyAlignment="1">
      <alignment horizontal="left" vertical="center"/>
    </xf>
    <xf numFmtId="0" fontId="35" fillId="0" borderId="0" xfId="1" applyFont="1" applyAlignment="1" applyProtection="1">
      <alignment vertical="center" wrapText="1"/>
    </xf>
    <xf numFmtId="0" fontId="0" fillId="0" borderId="0" xfId="0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9" fillId="0" borderId="4" xfId="0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15" xfId="0" applyFont="1" applyBorder="1" applyAlignment="1">
      <alignment vertical="center"/>
    </xf>
    <xf numFmtId="0" fontId="9" fillId="0" borderId="16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5" xfId="0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167" fontId="11" fillId="0" borderId="0" xfId="0" applyNumberFormat="1" applyFont="1" applyAlignment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15" xfId="0" applyFont="1" applyBorder="1" applyAlignment="1">
      <alignment vertical="center"/>
    </xf>
    <xf numFmtId="0" fontId="11" fillId="0" borderId="16" xfId="0" applyFont="1" applyBorder="1" applyAlignment="1">
      <alignment vertical="center"/>
    </xf>
    <xf numFmtId="0" fontId="37" fillId="0" borderId="0" xfId="0" applyFont="1" applyAlignment="1">
      <alignment vertical="center" wrapText="1"/>
    </xf>
    <xf numFmtId="0" fontId="38" fillId="0" borderId="23" xfId="0" applyFont="1" applyBorder="1" applyAlignment="1">
      <alignment horizontal="center" vertical="center"/>
    </xf>
    <xf numFmtId="49" fontId="38" fillId="0" borderId="23" xfId="0" applyNumberFormat="1" applyFont="1" applyBorder="1" applyAlignment="1">
      <alignment horizontal="left" vertical="center" wrapText="1"/>
    </xf>
    <xf numFmtId="0" fontId="38" fillId="0" borderId="23" xfId="0" applyFont="1" applyBorder="1" applyAlignment="1">
      <alignment horizontal="left" vertical="center" wrapText="1"/>
    </xf>
    <xf numFmtId="0" fontId="38" fillId="0" borderId="23" xfId="0" applyFont="1" applyBorder="1" applyAlignment="1">
      <alignment horizontal="center" vertical="center" wrapText="1"/>
    </xf>
    <xf numFmtId="167" fontId="38" fillId="0" borderId="23" xfId="0" applyNumberFormat="1" applyFont="1" applyBorder="1" applyAlignment="1">
      <alignment vertical="center"/>
    </xf>
    <xf numFmtId="4" fontId="38" fillId="2" borderId="23" xfId="0" applyNumberFormat="1" applyFont="1" applyFill="1" applyBorder="1" applyAlignment="1" applyProtection="1">
      <alignment vertical="center"/>
      <protection locked="0"/>
    </xf>
    <xf numFmtId="4" fontId="38" fillId="0" borderId="23" xfId="0" applyNumberFormat="1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8" fillId="2" borderId="15" xfId="0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horizontal="center"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5" xfId="0" applyFont="1" applyBorder="1" applyAlignment="1">
      <alignment vertical="center"/>
    </xf>
    <xf numFmtId="0" fontId="12" fillId="0" borderId="16" xfId="0" applyFont="1" applyBorder="1" applyAlignment="1">
      <alignment vertical="center"/>
    </xf>
    <xf numFmtId="0" fontId="10" fillId="0" borderId="20" xfId="0" applyFont="1" applyBorder="1" applyAlignment="1">
      <alignment vertical="center"/>
    </xf>
    <xf numFmtId="0" fontId="10" fillId="0" borderId="21" xfId="0" applyFont="1" applyBorder="1" applyAlignment="1">
      <alignment vertical="center"/>
    </xf>
    <xf numFmtId="0" fontId="10" fillId="0" borderId="22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vertical="center"/>
    </xf>
    <xf numFmtId="0" fontId="11" fillId="0" borderId="20" xfId="0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0" fontId="11" fillId="0" borderId="22" xfId="0" applyFont="1" applyBorder="1" applyAlignment="1">
      <alignment vertical="center"/>
    </xf>
    <xf numFmtId="0" fontId="23" fillId="2" borderId="20" xfId="0" applyFont="1" applyFill="1" applyBorder="1" applyAlignment="1" applyProtection="1">
      <alignment horizontal="left" vertical="center"/>
      <protection locked="0"/>
    </xf>
    <xf numFmtId="0" fontId="23" fillId="0" borderId="21" xfId="0" applyFont="1" applyBorder="1" applyAlignment="1">
      <alignment horizontal="center" vertical="center"/>
    </xf>
    <xf numFmtId="166" fontId="23" fillId="0" borderId="21" xfId="0" applyNumberFormat="1" applyFont="1" applyBorder="1" applyAlignment="1">
      <alignment vertical="center"/>
    </xf>
    <xf numFmtId="166" fontId="23" fillId="0" borderId="22" xfId="0" applyNumberFormat="1" applyFont="1" applyBorder="1" applyAlignment="1">
      <alignment vertical="center"/>
    </xf>
    <xf numFmtId="0" fontId="0" fillId="0" borderId="0" xfId="0" applyAlignment="1">
      <alignment vertical="top"/>
    </xf>
    <xf numFmtId="0" fontId="40" fillId="0" borderId="24" xfId="0" applyFont="1" applyBorder="1" applyAlignment="1">
      <alignment vertical="center" wrapText="1"/>
    </xf>
    <xf numFmtId="0" fontId="40" fillId="0" borderId="25" xfId="0" applyFont="1" applyBorder="1" applyAlignment="1">
      <alignment vertical="center" wrapText="1"/>
    </xf>
    <xf numFmtId="0" fontId="40" fillId="0" borderId="26" xfId="0" applyFont="1" applyBorder="1" applyAlignment="1">
      <alignment vertical="center" wrapText="1"/>
    </xf>
    <xf numFmtId="0" fontId="40" fillId="0" borderId="27" xfId="0" applyFont="1" applyBorder="1" applyAlignment="1">
      <alignment horizontal="center" vertical="center" wrapText="1"/>
    </xf>
    <xf numFmtId="0" fontId="40" fillId="0" borderId="28" xfId="0" applyFont="1" applyBorder="1" applyAlignment="1">
      <alignment horizontal="center" vertical="center" wrapText="1"/>
    </xf>
    <xf numFmtId="0" fontId="40" fillId="0" borderId="27" xfId="0" applyFont="1" applyBorder="1" applyAlignment="1">
      <alignment vertical="center" wrapText="1"/>
    </xf>
    <xf numFmtId="0" fontId="40" fillId="0" borderId="28" xfId="0" applyFont="1" applyBorder="1" applyAlignment="1">
      <alignment vertical="center" wrapText="1"/>
    </xf>
    <xf numFmtId="0" fontId="42" fillId="0" borderId="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27" xfId="0" applyFont="1" applyBorder="1" applyAlignment="1">
      <alignment vertical="center" wrapText="1"/>
    </xf>
    <xf numFmtId="0" fontId="43" fillId="0" borderId="1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vertical="center"/>
    </xf>
    <xf numFmtId="49" fontId="43" fillId="0" borderId="1" xfId="0" applyNumberFormat="1" applyFont="1" applyBorder="1" applyAlignment="1">
      <alignment vertical="center" wrapText="1"/>
    </xf>
    <xf numFmtId="0" fontId="40" fillId="0" borderId="30" xfId="0" applyFont="1" applyBorder="1" applyAlignment="1">
      <alignment vertical="center" wrapText="1"/>
    </xf>
    <xf numFmtId="0" fontId="45" fillId="0" borderId="29" xfId="0" applyFont="1" applyBorder="1" applyAlignment="1">
      <alignment vertical="center" wrapText="1"/>
    </xf>
    <xf numFmtId="0" fontId="40" fillId="0" borderId="31" xfId="0" applyFont="1" applyBorder="1" applyAlignment="1">
      <alignment vertical="center" wrapText="1"/>
    </xf>
    <xf numFmtId="0" fontId="40" fillId="0" borderId="1" xfId="0" applyFont="1" applyBorder="1" applyAlignment="1">
      <alignment vertical="top"/>
    </xf>
    <xf numFmtId="0" fontId="40" fillId="0" borderId="0" xfId="0" applyFont="1" applyAlignment="1">
      <alignment vertical="top"/>
    </xf>
    <xf numFmtId="0" fontId="40" fillId="0" borderId="24" xfId="0" applyFont="1" applyBorder="1" applyAlignment="1">
      <alignment horizontal="left" vertical="center"/>
    </xf>
    <xf numFmtId="0" fontId="40" fillId="0" borderId="25" xfId="0" applyFont="1" applyBorder="1" applyAlignment="1">
      <alignment horizontal="left" vertical="center"/>
    </xf>
    <xf numFmtId="0" fontId="40" fillId="0" borderId="26" xfId="0" applyFont="1" applyBorder="1" applyAlignment="1">
      <alignment horizontal="left" vertical="center"/>
    </xf>
    <xf numFmtId="0" fontId="40" fillId="0" borderId="27" xfId="0" applyFont="1" applyBorder="1" applyAlignment="1">
      <alignment horizontal="left" vertical="center"/>
    </xf>
    <xf numFmtId="0" fontId="40" fillId="0" borderId="28" xfId="0" applyFont="1" applyBorder="1" applyAlignment="1">
      <alignment horizontal="left" vertical="center"/>
    </xf>
    <xf numFmtId="0" fontId="42" fillId="0" borderId="1" xfId="0" applyFont="1" applyBorder="1" applyAlignment="1">
      <alignment horizontal="left" vertical="center"/>
    </xf>
    <xf numFmtId="0" fontId="46" fillId="0" borderId="0" xfId="0" applyFont="1" applyAlignment="1">
      <alignment horizontal="left" vertical="center"/>
    </xf>
    <xf numFmtId="0" fontId="42" fillId="0" borderId="29" xfId="0" applyFont="1" applyBorder="1" applyAlignment="1">
      <alignment horizontal="left" vertical="center"/>
    </xf>
    <xf numFmtId="0" fontId="42" fillId="0" borderId="29" xfId="0" applyFont="1" applyBorder="1" applyAlignment="1">
      <alignment horizontal="center" vertical="center"/>
    </xf>
    <xf numFmtId="0" fontId="46" fillId="0" borderId="29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4" fillId="0" borderId="0" xfId="0" applyFont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3" fillId="0" borderId="1" xfId="0" applyFont="1" applyBorder="1" applyAlignment="1">
      <alignment horizontal="center" vertical="center"/>
    </xf>
    <xf numFmtId="0" fontId="43" fillId="0" borderId="0" xfId="0" applyFont="1" applyAlignment="1">
      <alignment horizontal="left" vertical="center"/>
    </xf>
    <xf numFmtId="0" fontId="44" fillId="0" borderId="27" xfId="0" applyFont="1" applyBorder="1" applyAlignment="1">
      <alignment horizontal="left" vertical="center"/>
    </xf>
    <xf numFmtId="0" fontId="40" fillId="0" borderId="30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0" fillId="0" borderId="31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/>
    </xf>
    <xf numFmtId="0" fontId="45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4" fillId="0" borderId="29" xfId="0" applyFont="1" applyBorder="1" applyAlignment="1">
      <alignment horizontal="left" vertical="center"/>
    </xf>
    <xf numFmtId="0" fontId="40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center" vertical="center" wrapText="1"/>
    </xf>
    <xf numFmtId="0" fontId="40" fillId="0" borderId="24" xfId="0" applyFont="1" applyBorder="1" applyAlignment="1">
      <alignment horizontal="left" vertical="center" wrapText="1"/>
    </xf>
    <xf numFmtId="0" fontId="40" fillId="0" borderId="25" xfId="0" applyFont="1" applyBorder="1" applyAlignment="1">
      <alignment horizontal="left" vertical="center" wrapText="1"/>
    </xf>
    <xf numFmtId="0" fontId="40" fillId="0" borderId="26" xfId="0" applyFont="1" applyBorder="1" applyAlignment="1">
      <alignment horizontal="left" vertical="center" wrapText="1"/>
    </xf>
    <xf numFmtId="0" fontId="40" fillId="0" borderId="27" xfId="0" applyFont="1" applyBorder="1" applyAlignment="1">
      <alignment horizontal="left" vertical="center" wrapText="1"/>
    </xf>
    <xf numFmtId="0" fontId="40" fillId="0" borderId="28" xfId="0" applyFont="1" applyBorder="1" applyAlignment="1">
      <alignment horizontal="left" vertical="center" wrapText="1"/>
    </xf>
    <xf numFmtId="0" fontId="46" fillId="0" borderId="27" xfId="0" applyFont="1" applyBorder="1" applyAlignment="1">
      <alignment horizontal="left" vertical="center" wrapText="1"/>
    </xf>
    <xf numFmtId="0" fontId="46" fillId="0" borderId="28" xfId="0" applyFont="1" applyBorder="1" applyAlignment="1">
      <alignment horizontal="left" vertical="center" wrapText="1"/>
    </xf>
    <xf numFmtId="0" fontId="44" fillId="0" borderId="27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28" xfId="0" applyFont="1" applyBorder="1" applyAlignment="1">
      <alignment horizontal="left" vertical="center" wrapText="1"/>
    </xf>
    <xf numFmtId="0" fontId="44" fillId="0" borderId="28" xfId="0" applyFont="1" applyBorder="1" applyAlignment="1">
      <alignment horizontal="left" vertical="center"/>
    </xf>
    <xf numFmtId="0" fontId="44" fillId="0" borderId="30" xfId="0" applyFont="1" applyBorder="1" applyAlignment="1">
      <alignment horizontal="left" vertical="center" wrapText="1"/>
    </xf>
    <xf numFmtId="0" fontId="44" fillId="0" borderId="29" xfId="0" applyFont="1" applyBorder="1" applyAlignment="1">
      <alignment horizontal="left" vertical="center" wrapText="1"/>
    </xf>
    <xf numFmtId="0" fontId="44" fillId="0" borderId="31" xfId="0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center" vertical="top"/>
    </xf>
    <xf numFmtId="0" fontId="44" fillId="0" borderId="30" xfId="0" applyFont="1" applyBorder="1" applyAlignment="1">
      <alignment horizontal="left" vertical="center"/>
    </xf>
    <xf numFmtId="0" fontId="44" fillId="0" borderId="3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6" fillId="0" borderId="0" xfId="0" applyFont="1" applyAlignment="1">
      <alignment vertical="center"/>
    </xf>
    <xf numFmtId="0" fontId="42" fillId="0" borderId="1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2" fillId="0" borderId="29" xfId="0" applyFont="1" applyBorder="1" applyAlignment="1">
      <alignment vertical="center"/>
    </xf>
    <xf numFmtId="0" fontId="43" fillId="0" borderId="1" xfId="0" applyFont="1" applyBorder="1" applyAlignment="1">
      <alignment vertical="top"/>
    </xf>
    <xf numFmtId="49" fontId="43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2" fillId="0" borderId="29" xfId="0" applyFont="1" applyBorder="1" applyAlignment="1">
      <alignment horizontal="left"/>
    </xf>
    <xf numFmtId="0" fontId="46" fillId="0" borderId="29" xfId="0" applyFont="1" applyBorder="1"/>
    <xf numFmtId="0" fontId="40" fillId="0" borderId="27" xfId="0" applyFont="1" applyBorder="1" applyAlignment="1">
      <alignment vertical="top"/>
    </xf>
    <xf numFmtId="0" fontId="40" fillId="0" borderId="28" xfId="0" applyFont="1" applyBorder="1" applyAlignment="1">
      <alignment vertical="top"/>
    </xf>
    <xf numFmtId="0" fontId="40" fillId="0" borderId="30" xfId="0" applyFont="1" applyBorder="1" applyAlignment="1">
      <alignment vertical="top"/>
    </xf>
    <xf numFmtId="0" fontId="40" fillId="0" borderId="29" xfId="0" applyFont="1" applyBorder="1" applyAlignment="1">
      <alignment vertical="top"/>
    </xf>
    <xf numFmtId="0" fontId="40" fillId="0" borderId="31" xfId="0" applyFont="1" applyBorder="1" applyAlignment="1">
      <alignment vertical="top"/>
    </xf>
    <xf numFmtId="0" fontId="0" fillId="0" borderId="0" xfId="0"/>
    <xf numFmtId="4" fontId="19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4" fillId="3" borderId="8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0" fillId="3" borderId="9" xfId="0" applyFill="1" applyBorder="1" applyAlignment="1">
      <alignment vertical="center"/>
    </xf>
    <xf numFmtId="0" fontId="4" fillId="3" borderId="8" xfId="0" applyFont="1" applyFill="1" applyBorder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4" fontId="18" fillId="0" borderId="6" xfId="0" applyNumberFormat="1" applyFont="1" applyBorder="1" applyAlignment="1">
      <alignment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28" fillId="0" borderId="0" xfId="0" applyNumberFormat="1" applyFont="1" applyAlignment="1">
      <alignment vertical="center"/>
    </xf>
    <xf numFmtId="0" fontId="28" fillId="0" borderId="0" xfId="0" applyFont="1" applyAlignment="1">
      <alignment vertical="center"/>
    </xf>
    <xf numFmtId="0" fontId="27" fillId="0" borderId="0" xfId="0" applyFont="1" applyAlignment="1">
      <alignment horizontal="left" vertical="center" wrapText="1"/>
    </xf>
    <xf numFmtId="0" fontId="22" fillId="4" borderId="7" xfId="0" applyFont="1" applyFill="1" applyBorder="1" applyAlignment="1">
      <alignment horizontal="center" vertical="center"/>
    </xf>
    <xf numFmtId="0" fontId="22" fillId="4" borderId="8" xfId="0" applyFont="1" applyFill="1" applyBorder="1" applyAlignment="1">
      <alignment horizontal="left" vertical="center"/>
    </xf>
    <xf numFmtId="0" fontId="22" fillId="4" borderId="8" xfId="0" applyFont="1" applyFill="1" applyBorder="1" applyAlignment="1">
      <alignment horizontal="right" vertical="center"/>
    </xf>
    <xf numFmtId="0" fontId="22" fillId="4" borderId="8" xfId="0" applyFont="1" applyFill="1" applyBorder="1" applyAlignment="1">
      <alignment horizontal="center" vertical="center"/>
    </xf>
    <xf numFmtId="4" fontId="24" fillId="0" borderId="0" xfId="0" applyNumberFormat="1" applyFont="1" applyAlignment="1">
      <alignment horizontal="right" vertical="center"/>
    </xf>
    <xf numFmtId="4" fontId="24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20" fillId="0" borderId="12" xfId="0" applyFont="1" applyBorder="1" applyAlignment="1">
      <alignment horizontal="center" vertical="center"/>
    </xf>
    <xf numFmtId="0" fontId="20" fillId="0" borderId="13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0" fontId="43" fillId="0" borderId="1" xfId="0" applyFont="1" applyBorder="1" applyAlignment="1">
      <alignment horizontal="left" vertical="center" wrapText="1"/>
    </xf>
    <xf numFmtId="0" fontId="41" fillId="0" borderId="1" xfId="0" applyFont="1" applyBorder="1" applyAlignment="1">
      <alignment horizontal="center" vertical="center" wrapText="1"/>
    </xf>
    <xf numFmtId="0" fontId="42" fillId="0" borderId="29" xfId="0" applyFont="1" applyBorder="1" applyAlignment="1">
      <alignment horizontal="left" wrapText="1"/>
    </xf>
    <xf numFmtId="0" fontId="41" fillId="0" borderId="1" xfId="0" applyFont="1" applyBorder="1" applyAlignment="1">
      <alignment horizontal="center" vertical="center"/>
    </xf>
    <xf numFmtId="49" fontId="43" fillId="0" borderId="1" xfId="0" applyNumberFormat="1" applyFont="1" applyBorder="1" applyAlignment="1">
      <alignment horizontal="left" vertical="center" wrapText="1"/>
    </xf>
    <xf numFmtId="0" fontId="43" fillId="0" borderId="1" xfId="0" applyFont="1" applyBorder="1" applyAlignment="1">
      <alignment horizontal="left" vertical="top"/>
    </xf>
    <xf numFmtId="0" fontId="43" fillId="0" borderId="1" xfId="0" applyFont="1" applyBorder="1" applyAlignment="1">
      <alignment horizontal="left" vertical="center"/>
    </xf>
    <xf numFmtId="0" fontId="42" fillId="0" borderId="29" xfId="0" applyFont="1" applyBorder="1" applyAlignment="1">
      <alignment horizontal="left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urs.cz/software-a-data/kros-4-ocenovani-a-rizeni-stavebni-vyroby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74151101" TargetMode="External"/><Relationship Id="rId13" Type="http://schemas.openxmlformats.org/officeDocument/2006/relationships/hyperlink" Target="https://podminky.urs.cz/item/CS_URS_2023_02/271562211" TargetMode="External"/><Relationship Id="rId18" Type="http://schemas.openxmlformats.org/officeDocument/2006/relationships/hyperlink" Target="https://podminky.urs.cz/item/CS_URS_2023_02/871315211" TargetMode="External"/><Relationship Id="rId3" Type="http://schemas.openxmlformats.org/officeDocument/2006/relationships/hyperlink" Target="https://podminky.urs.cz/item/CS_URS_2023_02/162251122" TargetMode="External"/><Relationship Id="rId21" Type="http://schemas.openxmlformats.org/officeDocument/2006/relationships/hyperlink" Target="https://podminky.urs.cz/item/CS_URS_2023_02/998012021" TargetMode="External"/><Relationship Id="rId7" Type="http://schemas.openxmlformats.org/officeDocument/2006/relationships/hyperlink" Target="https://podminky.urs.cz/item/CS_URS_2023_02/171251201" TargetMode="External"/><Relationship Id="rId12" Type="http://schemas.openxmlformats.org/officeDocument/2006/relationships/hyperlink" Target="https://podminky.urs.cz/item/CS_URS_2023_02/213311113" TargetMode="External"/><Relationship Id="rId17" Type="http://schemas.openxmlformats.org/officeDocument/2006/relationships/hyperlink" Target="https://podminky.urs.cz/item/CS_URS_2023_02/273362021" TargetMode="External"/><Relationship Id="rId25" Type="http://schemas.openxmlformats.org/officeDocument/2006/relationships/drawing" Target="../drawings/drawing2.xml"/><Relationship Id="rId2" Type="http://schemas.openxmlformats.org/officeDocument/2006/relationships/hyperlink" Target="https://podminky.urs.cz/item/CS_URS_2023_02/131351104" TargetMode="External"/><Relationship Id="rId16" Type="http://schemas.openxmlformats.org/officeDocument/2006/relationships/hyperlink" Target="https://podminky.urs.cz/item/CS_URS_2023_02/273351122" TargetMode="External"/><Relationship Id="rId20" Type="http://schemas.openxmlformats.org/officeDocument/2006/relationships/hyperlink" Target="https://podminky.urs.cz/item/CS_URS_2023_02/997221551" TargetMode="External"/><Relationship Id="rId1" Type="http://schemas.openxmlformats.org/officeDocument/2006/relationships/hyperlink" Target="https://podminky.urs.cz/item/CS_URS_2023_02/113107165" TargetMode="External"/><Relationship Id="rId6" Type="http://schemas.openxmlformats.org/officeDocument/2006/relationships/hyperlink" Target="https://podminky.urs.cz/item/CS_URS_2023_02/171201231" TargetMode="External"/><Relationship Id="rId11" Type="http://schemas.openxmlformats.org/officeDocument/2006/relationships/hyperlink" Target="https://podminky.urs.cz/item/CS_URS_2023_02/212755214" TargetMode="External"/><Relationship Id="rId24" Type="http://schemas.openxmlformats.org/officeDocument/2006/relationships/printerSettings" Target="../printerSettings/printerSettings2.bin"/><Relationship Id="rId5" Type="http://schemas.openxmlformats.org/officeDocument/2006/relationships/hyperlink" Target="https://podminky.urs.cz/item/CS_URS_2023_02/167151102" TargetMode="External"/><Relationship Id="rId15" Type="http://schemas.openxmlformats.org/officeDocument/2006/relationships/hyperlink" Target="https://podminky.urs.cz/item/CS_URS_2023_02/273351121" TargetMode="External"/><Relationship Id="rId23" Type="http://schemas.openxmlformats.org/officeDocument/2006/relationships/hyperlink" Target="https://podminky.urs.cz/item/CS_URS_2023_02/460791112" TargetMode="External"/><Relationship Id="rId10" Type="http://schemas.openxmlformats.org/officeDocument/2006/relationships/hyperlink" Target="https://podminky.urs.cz/item/CS_URS_2023_02/211971121" TargetMode="External"/><Relationship Id="rId19" Type="http://schemas.openxmlformats.org/officeDocument/2006/relationships/hyperlink" Target="https://podminky.urs.cz/item/CS_URS_2023_02/916781113" TargetMode="External"/><Relationship Id="rId4" Type="http://schemas.openxmlformats.org/officeDocument/2006/relationships/hyperlink" Target="https://podminky.urs.cz/item/CS_URS_2023_02/162351124" TargetMode="External"/><Relationship Id="rId9" Type="http://schemas.openxmlformats.org/officeDocument/2006/relationships/hyperlink" Target="https://podminky.urs.cz/item/CS_URS_2023_02/181913112" TargetMode="External"/><Relationship Id="rId14" Type="http://schemas.openxmlformats.org/officeDocument/2006/relationships/hyperlink" Target="https://podminky.urs.cz/item/CS_URS_2023_02/273321611" TargetMode="External"/><Relationship Id="rId22" Type="http://schemas.openxmlformats.org/officeDocument/2006/relationships/hyperlink" Target="https://podminky.urs.cz/item/CS_URS_2023_02/210220002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81913112" TargetMode="External"/><Relationship Id="rId13" Type="http://schemas.openxmlformats.org/officeDocument/2006/relationships/hyperlink" Target="https://podminky.urs.cz/item/CS_URS_2023_02/916331112" TargetMode="External"/><Relationship Id="rId3" Type="http://schemas.openxmlformats.org/officeDocument/2006/relationships/hyperlink" Target="https://podminky.urs.cz/item/CS_URS_2023_02/162251122" TargetMode="External"/><Relationship Id="rId7" Type="http://schemas.openxmlformats.org/officeDocument/2006/relationships/hyperlink" Target="https://podminky.urs.cz/item/CS_URS_2023_02/175111201" TargetMode="External"/><Relationship Id="rId12" Type="http://schemas.openxmlformats.org/officeDocument/2006/relationships/hyperlink" Target="https://podminky.urs.cz/item/CS_URS_2023_02/596211110" TargetMode="External"/><Relationship Id="rId17" Type="http://schemas.openxmlformats.org/officeDocument/2006/relationships/drawing" Target="../drawings/drawing3.xml"/><Relationship Id="rId2" Type="http://schemas.openxmlformats.org/officeDocument/2006/relationships/hyperlink" Target="https://podminky.urs.cz/item/CS_URS_2023_02/133351101" TargetMode="External"/><Relationship Id="rId16" Type="http://schemas.openxmlformats.org/officeDocument/2006/relationships/printerSettings" Target="../printerSettings/printerSettings3.bin"/><Relationship Id="rId1" Type="http://schemas.openxmlformats.org/officeDocument/2006/relationships/hyperlink" Target="https://podminky.urs.cz/item/CS_URS_2023_02/113107325" TargetMode="External"/><Relationship Id="rId6" Type="http://schemas.openxmlformats.org/officeDocument/2006/relationships/hyperlink" Target="https://podminky.urs.cz/item/CS_URS_2023_02/174111101" TargetMode="External"/><Relationship Id="rId11" Type="http://schemas.openxmlformats.org/officeDocument/2006/relationships/hyperlink" Target="https://podminky.urs.cz/item/CS_URS_2023_02/451315115" TargetMode="External"/><Relationship Id="rId5" Type="http://schemas.openxmlformats.org/officeDocument/2006/relationships/hyperlink" Target="https://podminky.urs.cz/item/CS_URS_2023_02/171251201" TargetMode="External"/><Relationship Id="rId15" Type="http://schemas.openxmlformats.org/officeDocument/2006/relationships/hyperlink" Target="https://podminky.urs.cz/item/CS_URS_2023_02/998011001" TargetMode="External"/><Relationship Id="rId10" Type="http://schemas.openxmlformats.org/officeDocument/2006/relationships/hyperlink" Target="https://podminky.urs.cz/item/CS_URS_2023_02/279361821" TargetMode="External"/><Relationship Id="rId4" Type="http://schemas.openxmlformats.org/officeDocument/2006/relationships/hyperlink" Target="https://podminky.urs.cz/item/CS_URS_2023_02/167151102" TargetMode="External"/><Relationship Id="rId9" Type="http://schemas.openxmlformats.org/officeDocument/2006/relationships/hyperlink" Target="https://podminky.urs.cz/item/CS_URS_2023_02/279113134" TargetMode="External"/><Relationship Id="rId14" Type="http://schemas.openxmlformats.org/officeDocument/2006/relationships/hyperlink" Target="https://podminky.urs.cz/item/CS_URS_2023_02/9972215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podminky.urs.cz/item/CS_URS_2023_02/460171323" TargetMode="External"/><Relationship Id="rId7" Type="http://schemas.openxmlformats.org/officeDocument/2006/relationships/drawing" Target="../drawings/drawing4.xml"/><Relationship Id="rId2" Type="http://schemas.openxmlformats.org/officeDocument/2006/relationships/hyperlink" Target="https://podminky.urs.cz/item/CS_URS_2023_02/741122222" TargetMode="External"/><Relationship Id="rId1" Type="http://schemas.openxmlformats.org/officeDocument/2006/relationships/hyperlink" Target="https://podminky.urs.cz/item/CS_URS_2023_02/741122219" TargetMode="External"/><Relationship Id="rId6" Type="http://schemas.openxmlformats.org/officeDocument/2006/relationships/printerSettings" Target="../printerSettings/printerSettings4.bin"/><Relationship Id="rId5" Type="http://schemas.openxmlformats.org/officeDocument/2006/relationships/hyperlink" Target="https://podminky.urs.cz/item/CS_URS_2023_02/460661512" TargetMode="External"/><Relationship Id="rId4" Type="http://schemas.openxmlformats.org/officeDocument/2006/relationships/hyperlink" Target="https://podminky.urs.cz/item/CS_URS_2023_02/460451333" TargetMode="External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174151101" TargetMode="External"/><Relationship Id="rId13" Type="http://schemas.openxmlformats.org/officeDocument/2006/relationships/hyperlink" Target="https://podminky.urs.cz/item/CS_URS_2023_02/892233122" TargetMode="External"/><Relationship Id="rId18" Type="http://schemas.openxmlformats.org/officeDocument/2006/relationships/printerSettings" Target="../printerSettings/printerSettings5.bin"/><Relationship Id="rId3" Type="http://schemas.openxmlformats.org/officeDocument/2006/relationships/hyperlink" Target="https://podminky.urs.cz/item/CS_URS_2023_02/151101101" TargetMode="External"/><Relationship Id="rId7" Type="http://schemas.openxmlformats.org/officeDocument/2006/relationships/hyperlink" Target="https://podminky.urs.cz/item/CS_URS_2023_02/171251201" TargetMode="External"/><Relationship Id="rId12" Type="http://schemas.openxmlformats.org/officeDocument/2006/relationships/hyperlink" Target="https://podminky.urs.cz/item/CS_URS_2023_02/871354201" TargetMode="External"/><Relationship Id="rId17" Type="http://schemas.openxmlformats.org/officeDocument/2006/relationships/hyperlink" Target="https://podminky.urs.cz/item/CS_URS_2023_02/998276101" TargetMode="External"/><Relationship Id="rId2" Type="http://schemas.openxmlformats.org/officeDocument/2006/relationships/hyperlink" Target="https://podminky.urs.cz/item/CS_URS_2023_02/132354101" TargetMode="External"/><Relationship Id="rId16" Type="http://schemas.openxmlformats.org/officeDocument/2006/relationships/hyperlink" Target="https://podminky.urs.cz/item/CS_URS_2023_02/899722113" TargetMode="External"/><Relationship Id="rId1" Type="http://schemas.openxmlformats.org/officeDocument/2006/relationships/hyperlink" Target="https://podminky.urs.cz/item/CS_URS_2023_02/132351101" TargetMode="External"/><Relationship Id="rId6" Type="http://schemas.openxmlformats.org/officeDocument/2006/relationships/hyperlink" Target="https://podminky.urs.cz/item/CS_URS_2023_02/167151102" TargetMode="External"/><Relationship Id="rId11" Type="http://schemas.openxmlformats.org/officeDocument/2006/relationships/hyperlink" Target="https://podminky.urs.cz/item/CS_URS_2023_02/871161141" TargetMode="External"/><Relationship Id="rId5" Type="http://schemas.openxmlformats.org/officeDocument/2006/relationships/hyperlink" Target="https://podminky.urs.cz/item/CS_URS_2023_02/162251122" TargetMode="External"/><Relationship Id="rId15" Type="http://schemas.openxmlformats.org/officeDocument/2006/relationships/hyperlink" Target="https://podminky.urs.cz/item/CS_URS_2023_02/892351111" TargetMode="External"/><Relationship Id="rId10" Type="http://schemas.openxmlformats.org/officeDocument/2006/relationships/hyperlink" Target="https://podminky.urs.cz/item/CS_URS_2023_02/451573111" TargetMode="External"/><Relationship Id="rId19" Type="http://schemas.openxmlformats.org/officeDocument/2006/relationships/drawing" Target="../drawings/drawing5.xml"/><Relationship Id="rId4" Type="http://schemas.openxmlformats.org/officeDocument/2006/relationships/hyperlink" Target="https://podminky.urs.cz/item/CS_URS_2023_02/151101111" TargetMode="External"/><Relationship Id="rId9" Type="http://schemas.openxmlformats.org/officeDocument/2006/relationships/hyperlink" Target="https://podminky.urs.cz/item/CS_URS_2023_02/175151101" TargetMode="External"/><Relationship Id="rId14" Type="http://schemas.openxmlformats.org/officeDocument/2006/relationships/hyperlink" Target="https://podminky.urs.cz/item/CS_URS_2023_02/892241111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s://podminky.urs.cz/item/CS_URS_2023_02/091504000" TargetMode="External"/><Relationship Id="rId3" Type="http://schemas.openxmlformats.org/officeDocument/2006/relationships/hyperlink" Target="https://podminky.urs.cz/item/CS_URS_2023_02/030001000" TargetMode="External"/><Relationship Id="rId7" Type="http://schemas.openxmlformats.org/officeDocument/2006/relationships/hyperlink" Target="https://podminky.urs.cz/item/CS_URS_2023_02/045303000" TargetMode="External"/><Relationship Id="rId2" Type="http://schemas.openxmlformats.org/officeDocument/2006/relationships/hyperlink" Target="https://podminky.urs.cz/item/CS_URS_2023_02/013254000" TargetMode="External"/><Relationship Id="rId1" Type="http://schemas.openxmlformats.org/officeDocument/2006/relationships/hyperlink" Target="https://podminky.urs.cz/item/CS_URS_2023_02/012002000" TargetMode="External"/><Relationship Id="rId6" Type="http://schemas.openxmlformats.org/officeDocument/2006/relationships/hyperlink" Target="https://podminky.urs.cz/item/CS_URS_2023_02/045203000" TargetMode="External"/><Relationship Id="rId5" Type="http://schemas.openxmlformats.org/officeDocument/2006/relationships/hyperlink" Target="https://podminky.urs.cz/item/CS_URS_2023_02/043194000" TargetMode="External"/><Relationship Id="rId10" Type="http://schemas.openxmlformats.org/officeDocument/2006/relationships/drawing" Target="../drawings/drawing6.xml"/><Relationship Id="rId4" Type="http://schemas.openxmlformats.org/officeDocument/2006/relationships/hyperlink" Target="https://podminky.urs.cz/item/CS_URS_2023_02/043154000" TargetMode="External"/><Relationship Id="rId9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61"/>
  <sheetViews>
    <sheetView showGridLines="0" tabSelected="1" workbookViewId="0">
      <selection activeCell="F43" sqref="F43"/>
    </sheetView>
  </sheetViews>
  <sheetFormatPr defaultRowHeight="11.25"/>
  <cols>
    <col min="1" max="1" width="8.33203125" customWidth="1"/>
    <col min="2" max="2" width="1.6640625" customWidth="1"/>
    <col min="3" max="3" width="4.1640625" customWidth="1"/>
    <col min="4" max="33" width="2.6640625" customWidth="1"/>
    <col min="34" max="34" width="3.33203125" customWidth="1"/>
    <col min="35" max="35" width="31.6640625" customWidth="1"/>
    <col min="36" max="37" width="2.5" customWidth="1"/>
    <col min="38" max="38" width="8.33203125" customWidth="1"/>
    <col min="39" max="39" width="3.33203125" customWidth="1"/>
    <col min="40" max="40" width="13.33203125" customWidth="1"/>
    <col min="41" max="41" width="7.5" customWidth="1"/>
    <col min="42" max="42" width="4.1640625" customWidth="1"/>
    <col min="43" max="43" width="15.6640625" customWidth="1"/>
    <col min="44" max="44" width="13.6640625" customWidth="1"/>
    <col min="45" max="47" width="25.8320312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640625" hidden="1" customWidth="1"/>
    <col min="54" max="54" width="25" hidden="1" customWidth="1"/>
    <col min="55" max="55" width="21.6640625" hidden="1" customWidth="1"/>
    <col min="56" max="56" width="19.1640625" hidden="1" customWidth="1"/>
    <col min="57" max="57" width="66.5" customWidth="1"/>
    <col min="71" max="91" width="9.33203125" hidden="1"/>
  </cols>
  <sheetData>
    <row r="1" spans="1:74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pans="1:74" ht="36.950000000000003" customHeight="1">
      <c r="AR2" s="276"/>
      <c r="AS2" s="276"/>
      <c r="AT2" s="276"/>
      <c r="AU2" s="276"/>
      <c r="AV2" s="276"/>
      <c r="AW2" s="276"/>
      <c r="AX2" s="276"/>
      <c r="AY2" s="276"/>
      <c r="AZ2" s="276"/>
      <c r="BA2" s="276"/>
      <c r="BB2" s="276"/>
      <c r="BC2" s="276"/>
      <c r="BD2" s="276"/>
      <c r="BE2" s="276"/>
      <c r="BS2" s="18" t="s">
        <v>6</v>
      </c>
      <c r="BT2" s="18" t="s">
        <v>7</v>
      </c>
    </row>
    <row r="3" spans="1:74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pans="1:74" ht="24.95" customHeight="1">
      <c r="B4" s="21"/>
      <c r="D4" s="22" t="s">
        <v>9</v>
      </c>
      <c r="AR4" s="21"/>
      <c r="AS4" s="23" t="s">
        <v>10</v>
      </c>
      <c r="BE4" s="24" t="s">
        <v>11</v>
      </c>
      <c r="BS4" s="18" t="s">
        <v>12</v>
      </c>
    </row>
    <row r="5" spans="1:74" ht="12" customHeight="1">
      <c r="B5" s="21"/>
      <c r="D5" s="25" t="s">
        <v>13</v>
      </c>
      <c r="K5" s="287" t="s">
        <v>14</v>
      </c>
      <c r="L5" s="276"/>
      <c r="M5" s="276"/>
      <c r="N5" s="276"/>
      <c r="O5" s="276"/>
      <c r="P5" s="276"/>
      <c r="Q5" s="276"/>
      <c r="R5" s="276"/>
      <c r="S5" s="276"/>
      <c r="T5" s="276"/>
      <c r="U5" s="276"/>
      <c r="V5" s="276"/>
      <c r="W5" s="276"/>
      <c r="X5" s="276"/>
      <c r="Y5" s="276"/>
      <c r="Z5" s="276"/>
      <c r="AA5" s="276"/>
      <c r="AB5" s="276"/>
      <c r="AC5" s="276"/>
      <c r="AD5" s="276"/>
      <c r="AE5" s="276"/>
      <c r="AF5" s="276"/>
      <c r="AG5" s="276"/>
      <c r="AH5" s="276"/>
      <c r="AI5" s="276"/>
      <c r="AJ5" s="276"/>
      <c r="AK5" s="276"/>
      <c r="AL5" s="276"/>
      <c r="AM5" s="276"/>
      <c r="AN5" s="276"/>
      <c r="AO5" s="276"/>
      <c r="AR5" s="21"/>
      <c r="BE5" s="284" t="s">
        <v>15</v>
      </c>
      <c r="BS5" s="18" t="s">
        <v>6</v>
      </c>
    </row>
    <row r="6" spans="1:74" ht="36.950000000000003" customHeight="1">
      <c r="B6" s="21"/>
      <c r="D6" s="27" t="s">
        <v>16</v>
      </c>
      <c r="K6" s="288" t="s">
        <v>17</v>
      </c>
      <c r="L6" s="276"/>
      <c r="M6" s="276"/>
      <c r="N6" s="276"/>
      <c r="O6" s="276"/>
      <c r="P6" s="276"/>
      <c r="Q6" s="276"/>
      <c r="R6" s="276"/>
      <c r="S6" s="276"/>
      <c r="T6" s="276"/>
      <c r="U6" s="276"/>
      <c r="V6" s="276"/>
      <c r="W6" s="276"/>
      <c r="X6" s="276"/>
      <c r="Y6" s="276"/>
      <c r="Z6" s="276"/>
      <c r="AA6" s="276"/>
      <c r="AB6" s="276"/>
      <c r="AC6" s="276"/>
      <c r="AD6" s="276"/>
      <c r="AE6" s="276"/>
      <c r="AF6" s="276"/>
      <c r="AG6" s="276"/>
      <c r="AH6" s="276"/>
      <c r="AI6" s="276"/>
      <c r="AJ6" s="276"/>
      <c r="AK6" s="276"/>
      <c r="AL6" s="276"/>
      <c r="AM6" s="276"/>
      <c r="AN6" s="276"/>
      <c r="AO6" s="276"/>
      <c r="AR6" s="21"/>
      <c r="BE6" s="285"/>
      <c r="BS6" s="18" t="s">
        <v>6</v>
      </c>
    </row>
    <row r="7" spans="1:74" ht="12" customHeight="1">
      <c r="B7" s="21"/>
      <c r="D7" s="28" t="s">
        <v>18</v>
      </c>
      <c r="K7" s="26" t="s">
        <v>19</v>
      </c>
      <c r="AK7" s="28" t="s">
        <v>20</v>
      </c>
      <c r="AN7" s="26" t="s">
        <v>19</v>
      </c>
      <c r="AR7" s="21"/>
      <c r="BE7" s="285"/>
      <c r="BS7" s="18" t="s">
        <v>6</v>
      </c>
    </row>
    <row r="8" spans="1:74" ht="12" customHeight="1">
      <c r="B8" s="21"/>
      <c r="D8" s="28" t="s">
        <v>21</v>
      </c>
      <c r="K8" s="26" t="s">
        <v>22</v>
      </c>
      <c r="AK8" s="28" t="s">
        <v>23</v>
      </c>
      <c r="AN8" s="29" t="s">
        <v>24</v>
      </c>
      <c r="AR8" s="21"/>
      <c r="BE8" s="285"/>
      <c r="BS8" s="18" t="s">
        <v>6</v>
      </c>
    </row>
    <row r="9" spans="1:74" ht="14.45" customHeight="1">
      <c r="B9" s="21"/>
      <c r="AR9" s="21"/>
      <c r="BE9" s="285"/>
      <c r="BS9" s="18" t="s">
        <v>6</v>
      </c>
    </row>
    <row r="10" spans="1:74" ht="12" customHeight="1">
      <c r="B10" s="21"/>
      <c r="D10" s="28" t="s">
        <v>25</v>
      </c>
      <c r="AK10" s="28" t="s">
        <v>26</v>
      </c>
      <c r="AN10" s="26" t="s">
        <v>19</v>
      </c>
      <c r="AR10" s="21"/>
      <c r="BE10" s="285"/>
      <c r="BS10" s="18" t="s">
        <v>6</v>
      </c>
    </row>
    <row r="11" spans="1:74" ht="18.399999999999999" customHeight="1">
      <c r="B11" s="21"/>
      <c r="E11" s="26" t="s">
        <v>27</v>
      </c>
      <c r="AK11" s="28" t="s">
        <v>28</v>
      </c>
      <c r="AN11" s="26" t="s">
        <v>19</v>
      </c>
      <c r="AR11" s="21"/>
      <c r="BE11" s="285"/>
      <c r="BS11" s="18" t="s">
        <v>6</v>
      </c>
    </row>
    <row r="12" spans="1:74" ht="6.95" customHeight="1">
      <c r="B12" s="21"/>
      <c r="AR12" s="21"/>
      <c r="BE12" s="285"/>
      <c r="BS12" s="18" t="s">
        <v>6</v>
      </c>
    </row>
    <row r="13" spans="1:74" ht="12" customHeight="1">
      <c r="B13" s="21"/>
      <c r="D13" s="28" t="s">
        <v>29</v>
      </c>
      <c r="AK13" s="28" t="s">
        <v>26</v>
      </c>
      <c r="AN13" s="30" t="s">
        <v>30</v>
      </c>
      <c r="AR13" s="21"/>
      <c r="BE13" s="285"/>
      <c r="BS13" s="18" t="s">
        <v>6</v>
      </c>
    </row>
    <row r="14" spans="1:74" ht="12.75">
      <c r="B14" s="21"/>
      <c r="E14" s="289" t="s">
        <v>30</v>
      </c>
      <c r="F14" s="290"/>
      <c r="G14" s="290"/>
      <c r="H14" s="290"/>
      <c r="I14" s="290"/>
      <c r="J14" s="290"/>
      <c r="K14" s="290"/>
      <c r="L14" s="290"/>
      <c r="M14" s="290"/>
      <c r="N14" s="290"/>
      <c r="O14" s="290"/>
      <c r="P14" s="290"/>
      <c r="Q14" s="290"/>
      <c r="R14" s="290"/>
      <c r="S14" s="290"/>
      <c r="T14" s="290"/>
      <c r="U14" s="290"/>
      <c r="V14" s="290"/>
      <c r="W14" s="290"/>
      <c r="X14" s="290"/>
      <c r="Y14" s="290"/>
      <c r="Z14" s="290"/>
      <c r="AA14" s="290"/>
      <c r="AB14" s="290"/>
      <c r="AC14" s="290"/>
      <c r="AD14" s="290"/>
      <c r="AE14" s="290"/>
      <c r="AF14" s="290"/>
      <c r="AG14" s="290"/>
      <c r="AH14" s="290"/>
      <c r="AI14" s="290"/>
      <c r="AJ14" s="290"/>
      <c r="AK14" s="28" t="s">
        <v>28</v>
      </c>
      <c r="AN14" s="30" t="s">
        <v>30</v>
      </c>
      <c r="AR14" s="21"/>
      <c r="BE14" s="285"/>
      <c r="BS14" s="18" t="s">
        <v>6</v>
      </c>
    </row>
    <row r="15" spans="1:74" ht="6.95" customHeight="1">
      <c r="B15" s="21"/>
      <c r="AR15" s="21"/>
      <c r="BE15" s="285"/>
      <c r="BS15" s="18" t="s">
        <v>4</v>
      </c>
    </row>
    <row r="16" spans="1:74" ht="12" customHeight="1">
      <c r="B16" s="21"/>
      <c r="D16" s="28" t="s">
        <v>31</v>
      </c>
      <c r="AK16" s="28" t="s">
        <v>26</v>
      </c>
      <c r="AN16" s="26" t="s">
        <v>19</v>
      </c>
      <c r="AR16" s="21"/>
      <c r="BE16" s="285"/>
      <c r="BS16" s="18" t="s">
        <v>4</v>
      </c>
    </row>
    <row r="17" spans="2:71" ht="18.399999999999999" customHeight="1">
      <c r="B17" s="21"/>
      <c r="E17" s="26" t="s">
        <v>32</v>
      </c>
      <c r="AK17" s="28" t="s">
        <v>28</v>
      </c>
      <c r="AN17" s="26" t="s">
        <v>19</v>
      </c>
      <c r="AR17" s="21"/>
      <c r="BE17" s="285"/>
      <c r="BS17" s="18" t="s">
        <v>33</v>
      </c>
    </row>
    <row r="18" spans="2:71" ht="6.95" customHeight="1">
      <c r="B18" s="21"/>
      <c r="AR18" s="21"/>
      <c r="BE18" s="285"/>
      <c r="BS18" s="18" t="s">
        <v>6</v>
      </c>
    </row>
    <row r="19" spans="2:71" ht="12" customHeight="1">
      <c r="B19" s="21"/>
      <c r="D19" s="28" t="s">
        <v>34</v>
      </c>
      <c r="AK19" s="28" t="s">
        <v>26</v>
      </c>
      <c r="AN19" s="26" t="s">
        <v>19</v>
      </c>
      <c r="AR19" s="21"/>
      <c r="BE19" s="285"/>
      <c r="BS19" s="18" t="s">
        <v>6</v>
      </c>
    </row>
    <row r="20" spans="2:71" ht="18.399999999999999" customHeight="1">
      <c r="B20" s="21"/>
      <c r="E20" s="26" t="s">
        <v>35</v>
      </c>
      <c r="AK20" s="28" t="s">
        <v>28</v>
      </c>
      <c r="AN20" s="26" t="s">
        <v>19</v>
      </c>
      <c r="AR20" s="21"/>
      <c r="BE20" s="285"/>
      <c r="BS20" s="18" t="s">
        <v>4</v>
      </c>
    </row>
    <row r="21" spans="2:71" ht="6.95" customHeight="1">
      <c r="B21" s="21"/>
      <c r="AR21" s="21"/>
      <c r="BE21" s="285"/>
    </row>
    <row r="22" spans="2:71" ht="12" customHeight="1">
      <c r="B22" s="21"/>
      <c r="D22" s="28" t="s">
        <v>36</v>
      </c>
      <c r="AR22" s="21"/>
      <c r="BE22" s="285"/>
    </row>
    <row r="23" spans="2:71" ht="47.25" customHeight="1">
      <c r="B23" s="21"/>
      <c r="E23" s="291" t="s">
        <v>37</v>
      </c>
      <c r="F23" s="291"/>
      <c r="G23" s="291"/>
      <c r="H23" s="291"/>
      <c r="I23" s="291"/>
      <c r="J23" s="291"/>
      <c r="K23" s="291"/>
      <c r="L23" s="291"/>
      <c r="M23" s="291"/>
      <c r="N23" s="291"/>
      <c r="O23" s="291"/>
      <c r="P23" s="291"/>
      <c r="Q23" s="291"/>
      <c r="R23" s="291"/>
      <c r="S23" s="291"/>
      <c r="T23" s="291"/>
      <c r="U23" s="291"/>
      <c r="V23" s="291"/>
      <c r="W23" s="291"/>
      <c r="X23" s="291"/>
      <c r="Y23" s="291"/>
      <c r="Z23" s="291"/>
      <c r="AA23" s="291"/>
      <c r="AB23" s="291"/>
      <c r="AC23" s="291"/>
      <c r="AD23" s="291"/>
      <c r="AE23" s="291"/>
      <c r="AF23" s="291"/>
      <c r="AG23" s="291"/>
      <c r="AH23" s="291"/>
      <c r="AI23" s="291"/>
      <c r="AJ23" s="291"/>
      <c r="AK23" s="291"/>
      <c r="AL23" s="291"/>
      <c r="AM23" s="291"/>
      <c r="AN23" s="291"/>
      <c r="AR23" s="21"/>
      <c r="BE23" s="285"/>
    </row>
    <row r="24" spans="2:71" ht="6.95" customHeight="1">
      <c r="B24" s="21"/>
      <c r="AR24" s="21"/>
      <c r="BE24" s="285"/>
    </row>
    <row r="25" spans="2:71" ht="6.95" customHeight="1">
      <c r="B25" s="21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  <c r="AC25" s="32"/>
      <c r="AD25" s="32"/>
      <c r="AE25" s="32"/>
      <c r="AF25" s="32"/>
      <c r="AG25" s="32"/>
      <c r="AH25" s="32"/>
      <c r="AI25" s="32"/>
      <c r="AJ25" s="32"/>
      <c r="AK25" s="32"/>
      <c r="AL25" s="32"/>
      <c r="AM25" s="32"/>
      <c r="AN25" s="32"/>
      <c r="AO25" s="32"/>
      <c r="AR25" s="21"/>
      <c r="BE25" s="285"/>
    </row>
    <row r="26" spans="2:71" s="1" customFormat="1" ht="25.9" customHeight="1">
      <c r="B26" s="33"/>
      <c r="D26" s="34" t="s">
        <v>38</v>
      </c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  <c r="AF26" s="35"/>
      <c r="AG26" s="35"/>
      <c r="AH26" s="35"/>
      <c r="AI26" s="35"/>
      <c r="AJ26" s="35"/>
      <c r="AK26" s="292">
        <f>ROUND(AG54,2)</f>
        <v>0</v>
      </c>
      <c r="AL26" s="293"/>
      <c r="AM26" s="293"/>
      <c r="AN26" s="293"/>
      <c r="AO26" s="293"/>
      <c r="AR26" s="33"/>
      <c r="BE26" s="285"/>
    </row>
    <row r="27" spans="2:71" s="1" customFormat="1" ht="6.95" customHeight="1">
      <c r="B27" s="33"/>
      <c r="AR27" s="33"/>
      <c r="BE27" s="285"/>
    </row>
    <row r="28" spans="2:71" s="1" customFormat="1" ht="12.75">
      <c r="B28" s="33"/>
      <c r="L28" s="294" t="s">
        <v>39</v>
      </c>
      <c r="M28" s="294"/>
      <c r="N28" s="294"/>
      <c r="O28" s="294"/>
      <c r="P28" s="294"/>
      <c r="W28" s="294" t="s">
        <v>40</v>
      </c>
      <c r="X28" s="294"/>
      <c r="Y28" s="294"/>
      <c r="Z28" s="294"/>
      <c r="AA28" s="294"/>
      <c r="AB28" s="294"/>
      <c r="AC28" s="294"/>
      <c r="AD28" s="294"/>
      <c r="AE28" s="294"/>
      <c r="AK28" s="294" t="s">
        <v>41</v>
      </c>
      <c r="AL28" s="294"/>
      <c r="AM28" s="294"/>
      <c r="AN28" s="294"/>
      <c r="AO28" s="294"/>
      <c r="AR28" s="33"/>
      <c r="BE28" s="285"/>
    </row>
    <row r="29" spans="2:71" s="2" customFormat="1" ht="14.45" customHeight="1">
      <c r="B29" s="37"/>
      <c r="D29" s="28" t="s">
        <v>42</v>
      </c>
      <c r="F29" s="28" t="s">
        <v>43</v>
      </c>
      <c r="L29" s="279">
        <v>0.21</v>
      </c>
      <c r="M29" s="278"/>
      <c r="N29" s="278"/>
      <c r="O29" s="278"/>
      <c r="P29" s="278"/>
      <c r="W29" s="277">
        <f>ROUND(AZ54, 2)</f>
        <v>0</v>
      </c>
      <c r="X29" s="278"/>
      <c r="Y29" s="278"/>
      <c r="Z29" s="278"/>
      <c r="AA29" s="278"/>
      <c r="AB29" s="278"/>
      <c r="AC29" s="278"/>
      <c r="AD29" s="278"/>
      <c r="AE29" s="278"/>
      <c r="AK29" s="277">
        <f>ROUND(AV54, 2)</f>
        <v>0</v>
      </c>
      <c r="AL29" s="278"/>
      <c r="AM29" s="278"/>
      <c r="AN29" s="278"/>
      <c r="AO29" s="278"/>
      <c r="AR29" s="37"/>
      <c r="BE29" s="286"/>
    </row>
    <row r="30" spans="2:71" s="2" customFormat="1" ht="14.45" customHeight="1">
      <c r="B30" s="37"/>
      <c r="F30" s="28" t="s">
        <v>44</v>
      </c>
      <c r="L30" s="279">
        <v>0.15</v>
      </c>
      <c r="M30" s="278"/>
      <c r="N30" s="278"/>
      <c r="O30" s="278"/>
      <c r="P30" s="278"/>
      <c r="W30" s="277">
        <f>ROUND(BA54, 2)</f>
        <v>0</v>
      </c>
      <c r="X30" s="278"/>
      <c r="Y30" s="278"/>
      <c r="Z30" s="278"/>
      <c r="AA30" s="278"/>
      <c r="AB30" s="278"/>
      <c r="AC30" s="278"/>
      <c r="AD30" s="278"/>
      <c r="AE30" s="278"/>
      <c r="AK30" s="277">
        <f>ROUND(AW54, 2)</f>
        <v>0</v>
      </c>
      <c r="AL30" s="278"/>
      <c r="AM30" s="278"/>
      <c r="AN30" s="278"/>
      <c r="AO30" s="278"/>
      <c r="AR30" s="37"/>
      <c r="BE30" s="286"/>
    </row>
    <row r="31" spans="2:71" s="2" customFormat="1" ht="14.45" hidden="1" customHeight="1">
      <c r="B31" s="37"/>
      <c r="F31" s="28" t="s">
        <v>45</v>
      </c>
      <c r="L31" s="279">
        <v>0.21</v>
      </c>
      <c r="M31" s="278"/>
      <c r="N31" s="278"/>
      <c r="O31" s="278"/>
      <c r="P31" s="278"/>
      <c r="W31" s="277">
        <f>ROUND(BB54, 2)</f>
        <v>0</v>
      </c>
      <c r="X31" s="278"/>
      <c r="Y31" s="278"/>
      <c r="Z31" s="278"/>
      <c r="AA31" s="278"/>
      <c r="AB31" s="278"/>
      <c r="AC31" s="278"/>
      <c r="AD31" s="278"/>
      <c r="AE31" s="278"/>
      <c r="AK31" s="277">
        <v>0</v>
      </c>
      <c r="AL31" s="278"/>
      <c r="AM31" s="278"/>
      <c r="AN31" s="278"/>
      <c r="AO31" s="278"/>
      <c r="AR31" s="37"/>
      <c r="BE31" s="286"/>
    </row>
    <row r="32" spans="2:71" s="2" customFormat="1" ht="14.45" hidden="1" customHeight="1">
      <c r="B32" s="37"/>
      <c r="F32" s="28" t="s">
        <v>46</v>
      </c>
      <c r="L32" s="279">
        <v>0.15</v>
      </c>
      <c r="M32" s="278"/>
      <c r="N32" s="278"/>
      <c r="O32" s="278"/>
      <c r="P32" s="278"/>
      <c r="W32" s="277">
        <f>ROUND(BC54, 2)</f>
        <v>0</v>
      </c>
      <c r="X32" s="278"/>
      <c r="Y32" s="278"/>
      <c r="Z32" s="278"/>
      <c r="AA32" s="278"/>
      <c r="AB32" s="278"/>
      <c r="AC32" s="278"/>
      <c r="AD32" s="278"/>
      <c r="AE32" s="278"/>
      <c r="AK32" s="277">
        <v>0</v>
      </c>
      <c r="AL32" s="278"/>
      <c r="AM32" s="278"/>
      <c r="AN32" s="278"/>
      <c r="AO32" s="278"/>
      <c r="AR32" s="37"/>
      <c r="BE32" s="286"/>
    </row>
    <row r="33" spans="2:44" s="2" customFormat="1" ht="14.45" hidden="1" customHeight="1">
      <c r="B33" s="37"/>
      <c r="F33" s="28" t="s">
        <v>47</v>
      </c>
      <c r="L33" s="279">
        <v>0</v>
      </c>
      <c r="M33" s="278"/>
      <c r="N33" s="278"/>
      <c r="O33" s="278"/>
      <c r="P33" s="278"/>
      <c r="W33" s="277">
        <f>ROUND(BD54, 2)</f>
        <v>0</v>
      </c>
      <c r="X33" s="278"/>
      <c r="Y33" s="278"/>
      <c r="Z33" s="278"/>
      <c r="AA33" s="278"/>
      <c r="AB33" s="278"/>
      <c r="AC33" s="278"/>
      <c r="AD33" s="278"/>
      <c r="AE33" s="278"/>
      <c r="AK33" s="277">
        <v>0</v>
      </c>
      <c r="AL33" s="278"/>
      <c r="AM33" s="278"/>
      <c r="AN33" s="278"/>
      <c r="AO33" s="278"/>
      <c r="AR33" s="37"/>
    </row>
    <row r="34" spans="2:44" s="1" customFormat="1" ht="6.95" customHeight="1">
      <c r="B34" s="33"/>
      <c r="AR34" s="33"/>
    </row>
    <row r="35" spans="2:44" s="1" customFormat="1" ht="25.9" customHeight="1">
      <c r="B35" s="33"/>
      <c r="C35" s="38"/>
      <c r="D35" s="39" t="s">
        <v>48</v>
      </c>
      <c r="E35" s="40"/>
      <c r="F35" s="40"/>
      <c r="G35" s="40"/>
      <c r="H35" s="40"/>
      <c r="I35" s="40"/>
      <c r="J35" s="40"/>
      <c r="K35" s="40"/>
      <c r="L35" s="40"/>
      <c r="M35" s="40"/>
      <c r="N35" s="40"/>
      <c r="O35" s="40"/>
      <c r="P35" s="40"/>
      <c r="Q35" s="40"/>
      <c r="R35" s="40"/>
      <c r="S35" s="40"/>
      <c r="T35" s="41" t="s">
        <v>49</v>
      </c>
      <c r="U35" s="40"/>
      <c r="V35" s="40"/>
      <c r="W35" s="40"/>
      <c r="X35" s="283" t="s">
        <v>50</v>
      </c>
      <c r="Y35" s="281"/>
      <c r="Z35" s="281"/>
      <c r="AA35" s="281"/>
      <c r="AB35" s="281"/>
      <c r="AC35" s="40"/>
      <c r="AD35" s="40"/>
      <c r="AE35" s="40"/>
      <c r="AF35" s="40"/>
      <c r="AG35" s="40"/>
      <c r="AH35" s="40"/>
      <c r="AI35" s="40"/>
      <c r="AJ35" s="40"/>
      <c r="AK35" s="280">
        <f>SUM(AK26:AK33)</f>
        <v>0</v>
      </c>
      <c r="AL35" s="281"/>
      <c r="AM35" s="281"/>
      <c r="AN35" s="281"/>
      <c r="AO35" s="282"/>
      <c r="AP35" s="38"/>
      <c r="AQ35" s="38"/>
      <c r="AR35" s="33"/>
    </row>
    <row r="36" spans="2:44" s="1" customFormat="1" ht="6.95" customHeight="1">
      <c r="B36" s="33"/>
      <c r="AR36" s="33"/>
    </row>
    <row r="37" spans="2:44" s="1" customFormat="1" ht="6.95" customHeight="1">
      <c r="B37" s="42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33"/>
    </row>
    <row r="41" spans="2:44" s="1" customFormat="1" ht="6.95" customHeight="1">
      <c r="B41" s="44"/>
      <c r="C41" s="45"/>
      <c r="D41" s="4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  <c r="AN41" s="45"/>
      <c r="AO41" s="45"/>
      <c r="AP41" s="45"/>
      <c r="AQ41" s="45"/>
      <c r="AR41" s="33"/>
    </row>
    <row r="42" spans="2:44" s="1" customFormat="1" ht="24.95" customHeight="1">
      <c r="B42" s="33"/>
      <c r="C42" s="22" t="s">
        <v>51</v>
      </c>
      <c r="AR42" s="33"/>
    </row>
    <row r="43" spans="2:44" s="1" customFormat="1" ht="6.95" customHeight="1">
      <c r="B43" s="33"/>
      <c r="AR43" s="33"/>
    </row>
    <row r="44" spans="2:44" s="3" customFormat="1" ht="12" customHeight="1">
      <c r="B44" s="46"/>
      <c r="C44" s="28" t="s">
        <v>13</v>
      </c>
      <c r="L44" s="3" t="str">
        <f>K5</f>
        <v>231019</v>
      </c>
      <c r="AR44" s="46"/>
    </row>
    <row r="45" spans="2:44" s="4" customFormat="1" ht="36.950000000000003" customHeight="1">
      <c r="B45" s="47"/>
      <c r="C45" s="48" t="s">
        <v>16</v>
      </c>
      <c r="L45" s="304" t="str">
        <f>K6</f>
        <v>Rozšíření areálu OH – automobilová mostová váha</v>
      </c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  <c r="AJ45" s="305"/>
      <c r="AK45" s="305"/>
      <c r="AL45" s="305"/>
      <c r="AM45" s="305"/>
      <c r="AN45" s="305"/>
      <c r="AO45" s="305"/>
      <c r="AR45" s="47"/>
    </row>
    <row r="46" spans="2:44" s="1" customFormat="1" ht="6.95" customHeight="1">
      <c r="B46" s="33"/>
      <c r="AR46" s="33"/>
    </row>
    <row r="47" spans="2:44" s="1" customFormat="1" ht="12" customHeight="1">
      <c r="B47" s="33"/>
      <c r="C47" s="28" t="s">
        <v>21</v>
      </c>
      <c r="L47" s="49" t="str">
        <f>IF(K8="","",K8)</f>
        <v>k.ú. Choceň; p.č. 1795/2</v>
      </c>
      <c r="AI47" s="28" t="s">
        <v>23</v>
      </c>
      <c r="AM47" s="306" t="str">
        <f>IF(AN8= "","",AN8)</f>
        <v>19. 10. 2023</v>
      </c>
      <c r="AN47" s="306"/>
      <c r="AR47" s="33"/>
    </row>
    <row r="48" spans="2:44" s="1" customFormat="1" ht="6.95" customHeight="1">
      <c r="B48" s="33"/>
      <c r="AR48" s="33"/>
    </row>
    <row r="49" spans="1:91" s="1" customFormat="1" ht="25.7" customHeight="1">
      <c r="B49" s="33"/>
      <c r="C49" s="28" t="s">
        <v>25</v>
      </c>
      <c r="L49" s="3" t="str">
        <f>IF(E11= "","",E11)</f>
        <v>Město Choceň</v>
      </c>
      <c r="AI49" s="28" t="s">
        <v>31</v>
      </c>
      <c r="AM49" s="307" t="str">
        <f>IF(E17="","",E17)</f>
        <v>Ing. Cyril Mikyška - Atelier životního prostředí</v>
      </c>
      <c r="AN49" s="308"/>
      <c r="AO49" s="308"/>
      <c r="AP49" s="308"/>
      <c r="AR49" s="33"/>
      <c r="AS49" s="309" t="s">
        <v>52</v>
      </c>
      <c r="AT49" s="310"/>
      <c r="AU49" s="51"/>
      <c r="AV49" s="51"/>
      <c r="AW49" s="51"/>
      <c r="AX49" s="51"/>
      <c r="AY49" s="51"/>
      <c r="AZ49" s="51"/>
      <c r="BA49" s="51"/>
      <c r="BB49" s="51"/>
      <c r="BC49" s="51"/>
      <c r="BD49" s="52"/>
    </row>
    <row r="50" spans="1:91" s="1" customFormat="1" ht="15.2" customHeight="1">
      <c r="B50" s="33"/>
      <c r="C50" s="28" t="s">
        <v>29</v>
      </c>
      <c r="L50" s="3" t="str">
        <f>IF(E14= "Vyplň údaj","",E14)</f>
        <v/>
      </c>
      <c r="AI50" s="28" t="s">
        <v>34</v>
      </c>
      <c r="AM50" s="307" t="str">
        <f>IF(E20="","",E20)</f>
        <v xml:space="preserve"> </v>
      </c>
      <c r="AN50" s="308"/>
      <c r="AO50" s="308"/>
      <c r="AP50" s="308"/>
      <c r="AR50" s="33"/>
      <c r="AS50" s="311"/>
      <c r="AT50" s="312"/>
      <c r="BD50" s="54"/>
    </row>
    <row r="51" spans="1:91" s="1" customFormat="1" ht="10.9" customHeight="1">
      <c r="B51" s="33"/>
      <c r="AR51" s="33"/>
      <c r="AS51" s="311"/>
      <c r="AT51" s="312"/>
      <c r="BD51" s="54"/>
    </row>
    <row r="52" spans="1:91" s="1" customFormat="1" ht="29.25" customHeight="1">
      <c r="B52" s="33"/>
      <c r="C52" s="298" t="s">
        <v>53</v>
      </c>
      <c r="D52" s="299"/>
      <c r="E52" s="299"/>
      <c r="F52" s="299"/>
      <c r="G52" s="299"/>
      <c r="H52" s="55"/>
      <c r="I52" s="301" t="s">
        <v>54</v>
      </c>
      <c r="J52" s="299"/>
      <c r="K52" s="299"/>
      <c r="L52" s="299"/>
      <c r="M52" s="299"/>
      <c r="N52" s="299"/>
      <c r="O52" s="299"/>
      <c r="P52" s="299"/>
      <c r="Q52" s="299"/>
      <c r="R52" s="299"/>
      <c r="S52" s="299"/>
      <c r="T52" s="299"/>
      <c r="U52" s="299"/>
      <c r="V52" s="299"/>
      <c r="W52" s="299"/>
      <c r="X52" s="299"/>
      <c r="Y52" s="299"/>
      <c r="Z52" s="299"/>
      <c r="AA52" s="299"/>
      <c r="AB52" s="299"/>
      <c r="AC52" s="299"/>
      <c r="AD52" s="299"/>
      <c r="AE52" s="299"/>
      <c r="AF52" s="299"/>
      <c r="AG52" s="300" t="s">
        <v>55</v>
      </c>
      <c r="AH52" s="299"/>
      <c r="AI52" s="299"/>
      <c r="AJ52" s="299"/>
      <c r="AK52" s="299"/>
      <c r="AL52" s="299"/>
      <c r="AM52" s="299"/>
      <c r="AN52" s="301" t="s">
        <v>56</v>
      </c>
      <c r="AO52" s="299"/>
      <c r="AP52" s="299"/>
      <c r="AQ52" s="56" t="s">
        <v>57</v>
      </c>
      <c r="AR52" s="33"/>
      <c r="AS52" s="57" t="s">
        <v>58</v>
      </c>
      <c r="AT52" s="58" t="s">
        <v>59</v>
      </c>
      <c r="AU52" s="58" t="s">
        <v>60</v>
      </c>
      <c r="AV52" s="58" t="s">
        <v>61</v>
      </c>
      <c r="AW52" s="58" t="s">
        <v>62</v>
      </c>
      <c r="AX52" s="58" t="s">
        <v>63</v>
      </c>
      <c r="AY52" s="58" t="s">
        <v>64</v>
      </c>
      <c r="AZ52" s="58" t="s">
        <v>65</v>
      </c>
      <c r="BA52" s="58" t="s">
        <v>66</v>
      </c>
      <c r="BB52" s="58" t="s">
        <v>67</v>
      </c>
      <c r="BC52" s="58" t="s">
        <v>68</v>
      </c>
      <c r="BD52" s="59" t="s">
        <v>69</v>
      </c>
    </row>
    <row r="53" spans="1:91" s="1" customFormat="1" ht="10.9" customHeight="1">
      <c r="B53" s="33"/>
      <c r="AR53" s="33"/>
      <c r="AS53" s="60"/>
      <c r="AT53" s="51"/>
      <c r="AU53" s="51"/>
      <c r="AV53" s="51"/>
      <c r="AW53" s="51"/>
      <c r="AX53" s="51"/>
      <c r="AY53" s="51"/>
      <c r="AZ53" s="51"/>
      <c r="BA53" s="51"/>
      <c r="BB53" s="51"/>
      <c r="BC53" s="51"/>
      <c r="BD53" s="52"/>
    </row>
    <row r="54" spans="1:91" s="5" customFormat="1" ht="32.450000000000003" customHeight="1">
      <c r="B54" s="61"/>
      <c r="C54" s="62" t="s">
        <v>70</v>
      </c>
      <c r="D54" s="63"/>
      <c r="E54" s="63"/>
      <c r="F54" s="63"/>
      <c r="G54" s="63"/>
      <c r="H54" s="63"/>
      <c r="I54" s="63"/>
      <c r="J54" s="63"/>
      <c r="K54" s="63"/>
      <c r="L54" s="63"/>
      <c r="M54" s="63"/>
      <c r="N54" s="63"/>
      <c r="O54" s="63"/>
      <c r="P54" s="63"/>
      <c r="Q54" s="63"/>
      <c r="R54" s="63"/>
      <c r="S54" s="63"/>
      <c r="T54" s="63"/>
      <c r="U54" s="63"/>
      <c r="V54" s="63"/>
      <c r="W54" s="63"/>
      <c r="X54" s="63"/>
      <c r="Y54" s="63"/>
      <c r="Z54" s="63"/>
      <c r="AA54" s="63"/>
      <c r="AB54" s="63"/>
      <c r="AC54" s="63"/>
      <c r="AD54" s="63"/>
      <c r="AE54" s="63"/>
      <c r="AF54" s="63"/>
      <c r="AG54" s="302">
        <f>ROUND(SUM(AG55:AG59),2)</f>
        <v>0</v>
      </c>
      <c r="AH54" s="302"/>
      <c r="AI54" s="302"/>
      <c r="AJ54" s="302"/>
      <c r="AK54" s="302"/>
      <c r="AL54" s="302"/>
      <c r="AM54" s="302"/>
      <c r="AN54" s="303">
        <f t="shared" ref="AN54:AN59" si="0">SUM(AG54,AT54)</f>
        <v>0</v>
      </c>
      <c r="AO54" s="303"/>
      <c r="AP54" s="303"/>
      <c r="AQ54" s="65" t="s">
        <v>19</v>
      </c>
      <c r="AR54" s="61"/>
      <c r="AS54" s="66">
        <f>ROUND(SUM(AS55:AS59),2)</f>
        <v>0</v>
      </c>
      <c r="AT54" s="67">
        <f t="shared" ref="AT54:AT59" si="1">ROUND(SUM(AV54:AW54),2)</f>
        <v>0</v>
      </c>
      <c r="AU54" s="68">
        <f>ROUND(SUM(AU55:AU59),5)</f>
        <v>0</v>
      </c>
      <c r="AV54" s="67">
        <f>ROUND(AZ54*L29,2)</f>
        <v>0</v>
      </c>
      <c r="AW54" s="67">
        <f>ROUND(BA54*L30,2)</f>
        <v>0</v>
      </c>
      <c r="AX54" s="67">
        <f>ROUND(BB54*L29,2)</f>
        <v>0</v>
      </c>
      <c r="AY54" s="67">
        <f>ROUND(BC54*L30,2)</f>
        <v>0</v>
      </c>
      <c r="AZ54" s="67">
        <f>ROUND(SUM(AZ55:AZ59),2)</f>
        <v>0</v>
      </c>
      <c r="BA54" s="67">
        <f>ROUND(SUM(BA55:BA59),2)</f>
        <v>0</v>
      </c>
      <c r="BB54" s="67">
        <f>ROUND(SUM(BB55:BB59),2)</f>
        <v>0</v>
      </c>
      <c r="BC54" s="67">
        <f>ROUND(SUM(BC55:BC59),2)</f>
        <v>0</v>
      </c>
      <c r="BD54" s="69">
        <f>ROUND(SUM(BD55:BD59),2)</f>
        <v>0</v>
      </c>
      <c r="BS54" s="70" t="s">
        <v>71</v>
      </c>
      <c r="BT54" s="70" t="s">
        <v>72</v>
      </c>
      <c r="BU54" s="71" t="s">
        <v>73</v>
      </c>
      <c r="BV54" s="70" t="s">
        <v>74</v>
      </c>
      <c r="BW54" s="70" t="s">
        <v>5</v>
      </c>
      <c r="BX54" s="70" t="s">
        <v>75</v>
      </c>
      <c r="CL54" s="70" t="s">
        <v>19</v>
      </c>
    </row>
    <row r="55" spans="1:91" s="6" customFormat="1" ht="16.5" customHeight="1">
      <c r="A55" s="72" t="s">
        <v>76</v>
      </c>
      <c r="B55" s="73"/>
      <c r="C55" s="74"/>
      <c r="D55" s="297" t="s">
        <v>77</v>
      </c>
      <c r="E55" s="297"/>
      <c r="F55" s="297"/>
      <c r="G55" s="297"/>
      <c r="H55" s="297"/>
      <c r="I55" s="75"/>
      <c r="J55" s="297" t="s">
        <v>78</v>
      </c>
      <c r="K55" s="297"/>
      <c r="L55" s="297"/>
      <c r="M55" s="297"/>
      <c r="N55" s="297"/>
      <c r="O55" s="297"/>
      <c r="P55" s="297"/>
      <c r="Q55" s="297"/>
      <c r="R55" s="297"/>
      <c r="S55" s="297"/>
      <c r="T55" s="297"/>
      <c r="U55" s="297"/>
      <c r="V55" s="297"/>
      <c r="W55" s="297"/>
      <c r="X55" s="297"/>
      <c r="Y55" s="297"/>
      <c r="Z55" s="297"/>
      <c r="AA55" s="297"/>
      <c r="AB55" s="297"/>
      <c r="AC55" s="297"/>
      <c r="AD55" s="297"/>
      <c r="AE55" s="297"/>
      <c r="AF55" s="297"/>
      <c r="AG55" s="295">
        <f>'SO 01 - Váha'!J30</f>
        <v>0</v>
      </c>
      <c r="AH55" s="296"/>
      <c r="AI55" s="296"/>
      <c r="AJ55" s="296"/>
      <c r="AK55" s="296"/>
      <c r="AL55" s="296"/>
      <c r="AM55" s="296"/>
      <c r="AN55" s="295">
        <f t="shared" si="0"/>
        <v>0</v>
      </c>
      <c r="AO55" s="296"/>
      <c r="AP55" s="296"/>
      <c r="AQ55" s="76" t="s">
        <v>79</v>
      </c>
      <c r="AR55" s="73"/>
      <c r="AS55" s="77">
        <v>0</v>
      </c>
      <c r="AT55" s="78">
        <f t="shared" si="1"/>
        <v>0</v>
      </c>
      <c r="AU55" s="79">
        <f>'SO 01 - Váha'!P90</f>
        <v>0</v>
      </c>
      <c r="AV55" s="78">
        <f>'SO 01 - Váha'!J33</f>
        <v>0</v>
      </c>
      <c r="AW55" s="78">
        <f>'SO 01 - Váha'!J34</f>
        <v>0</v>
      </c>
      <c r="AX55" s="78">
        <f>'SO 01 - Váha'!J35</f>
        <v>0</v>
      </c>
      <c r="AY55" s="78">
        <f>'SO 01 - Váha'!J36</f>
        <v>0</v>
      </c>
      <c r="AZ55" s="78">
        <f>'SO 01 - Váha'!F33</f>
        <v>0</v>
      </c>
      <c r="BA55" s="78">
        <f>'SO 01 - Váha'!F34</f>
        <v>0</v>
      </c>
      <c r="BB55" s="78">
        <f>'SO 01 - Váha'!F35</f>
        <v>0</v>
      </c>
      <c r="BC55" s="78">
        <f>'SO 01 - Váha'!F36</f>
        <v>0</v>
      </c>
      <c r="BD55" s="80">
        <f>'SO 01 - Váha'!F37</f>
        <v>0</v>
      </c>
      <c r="BT55" s="81" t="s">
        <v>80</v>
      </c>
      <c r="BV55" s="81" t="s">
        <v>74</v>
      </c>
      <c r="BW55" s="81" t="s">
        <v>81</v>
      </c>
      <c r="BX55" s="81" t="s">
        <v>5</v>
      </c>
      <c r="CL55" s="81" t="s">
        <v>19</v>
      </c>
      <c r="CM55" s="81" t="s">
        <v>82</v>
      </c>
    </row>
    <row r="56" spans="1:91" s="6" customFormat="1" ht="16.5" customHeight="1">
      <c r="A56" s="72" t="s">
        <v>76</v>
      </c>
      <c r="B56" s="73"/>
      <c r="C56" s="74"/>
      <c r="D56" s="297" t="s">
        <v>83</v>
      </c>
      <c r="E56" s="297"/>
      <c r="F56" s="297"/>
      <c r="G56" s="297"/>
      <c r="H56" s="297"/>
      <c r="I56" s="75"/>
      <c r="J56" s="297" t="s">
        <v>84</v>
      </c>
      <c r="K56" s="297"/>
      <c r="L56" s="297"/>
      <c r="M56" s="297"/>
      <c r="N56" s="297"/>
      <c r="O56" s="297"/>
      <c r="P56" s="297"/>
      <c r="Q56" s="297"/>
      <c r="R56" s="297"/>
      <c r="S56" s="297"/>
      <c r="T56" s="297"/>
      <c r="U56" s="297"/>
      <c r="V56" s="297"/>
      <c r="W56" s="297"/>
      <c r="X56" s="297"/>
      <c r="Y56" s="297"/>
      <c r="Z56" s="297"/>
      <c r="AA56" s="297"/>
      <c r="AB56" s="297"/>
      <c r="AC56" s="297"/>
      <c r="AD56" s="297"/>
      <c r="AE56" s="297"/>
      <c r="AF56" s="297"/>
      <c r="AG56" s="295">
        <f>'SO 02 - Vážní domek'!J30</f>
        <v>0</v>
      </c>
      <c r="AH56" s="296"/>
      <c r="AI56" s="296"/>
      <c r="AJ56" s="296"/>
      <c r="AK56" s="296"/>
      <c r="AL56" s="296"/>
      <c r="AM56" s="296"/>
      <c r="AN56" s="295">
        <f t="shared" si="0"/>
        <v>0</v>
      </c>
      <c r="AO56" s="296"/>
      <c r="AP56" s="296"/>
      <c r="AQ56" s="76" t="s">
        <v>79</v>
      </c>
      <c r="AR56" s="73"/>
      <c r="AS56" s="77">
        <v>0</v>
      </c>
      <c r="AT56" s="78">
        <f t="shared" si="1"/>
        <v>0</v>
      </c>
      <c r="AU56" s="79">
        <f>'SO 02 - Vážní domek'!P87</f>
        <v>0</v>
      </c>
      <c r="AV56" s="78">
        <f>'SO 02 - Vážní domek'!J33</f>
        <v>0</v>
      </c>
      <c r="AW56" s="78">
        <f>'SO 02 - Vážní domek'!J34</f>
        <v>0</v>
      </c>
      <c r="AX56" s="78">
        <f>'SO 02 - Vážní domek'!J35</f>
        <v>0</v>
      </c>
      <c r="AY56" s="78">
        <f>'SO 02 - Vážní domek'!J36</f>
        <v>0</v>
      </c>
      <c r="AZ56" s="78">
        <f>'SO 02 - Vážní domek'!F33</f>
        <v>0</v>
      </c>
      <c r="BA56" s="78">
        <f>'SO 02 - Vážní domek'!F34</f>
        <v>0</v>
      </c>
      <c r="BB56" s="78">
        <f>'SO 02 - Vážní domek'!F35</f>
        <v>0</v>
      </c>
      <c r="BC56" s="78">
        <f>'SO 02 - Vážní domek'!F36</f>
        <v>0</v>
      </c>
      <c r="BD56" s="80">
        <f>'SO 02 - Vážní domek'!F37</f>
        <v>0</v>
      </c>
      <c r="BT56" s="81" t="s">
        <v>80</v>
      </c>
      <c r="BV56" s="81" t="s">
        <v>74</v>
      </c>
      <c r="BW56" s="81" t="s">
        <v>85</v>
      </c>
      <c r="BX56" s="81" t="s">
        <v>5</v>
      </c>
      <c r="CL56" s="81" t="s">
        <v>19</v>
      </c>
      <c r="CM56" s="81" t="s">
        <v>82</v>
      </c>
    </row>
    <row r="57" spans="1:91" s="6" customFormat="1" ht="16.5" customHeight="1">
      <c r="A57" s="72" t="s">
        <v>76</v>
      </c>
      <c r="B57" s="73"/>
      <c r="C57" s="74"/>
      <c r="D57" s="297" t="s">
        <v>86</v>
      </c>
      <c r="E57" s="297"/>
      <c r="F57" s="297"/>
      <c r="G57" s="297"/>
      <c r="H57" s="297"/>
      <c r="I57" s="75"/>
      <c r="J57" s="297" t="s">
        <v>87</v>
      </c>
      <c r="K57" s="297"/>
      <c r="L57" s="297"/>
      <c r="M57" s="297"/>
      <c r="N57" s="297"/>
      <c r="O57" s="297"/>
      <c r="P57" s="297"/>
      <c r="Q57" s="297"/>
      <c r="R57" s="297"/>
      <c r="S57" s="297"/>
      <c r="T57" s="297"/>
      <c r="U57" s="297"/>
      <c r="V57" s="297"/>
      <c r="W57" s="297"/>
      <c r="X57" s="297"/>
      <c r="Y57" s="297"/>
      <c r="Z57" s="297"/>
      <c r="AA57" s="297"/>
      <c r="AB57" s="297"/>
      <c r="AC57" s="297"/>
      <c r="AD57" s="297"/>
      <c r="AE57" s="297"/>
      <c r="AF57" s="297"/>
      <c r="AG57" s="295">
        <f>'SO 03 - Elektropřípojka'!J30</f>
        <v>0</v>
      </c>
      <c r="AH57" s="296"/>
      <c r="AI57" s="296"/>
      <c r="AJ57" s="296"/>
      <c r="AK57" s="296"/>
      <c r="AL57" s="296"/>
      <c r="AM57" s="296"/>
      <c r="AN57" s="295">
        <f t="shared" si="0"/>
        <v>0</v>
      </c>
      <c r="AO57" s="296"/>
      <c r="AP57" s="296"/>
      <c r="AQ57" s="76" t="s">
        <v>79</v>
      </c>
      <c r="AR57" s="73"/>
      <c r="AS57" s="77">
        <v>0</v>
      </c>
      <c r="AT57" s="78">
        <f t="shared" si="1"/>
        <v>0</v>
      </c>
      <c r="AU57" s="79">
        <f>'SO 03 - Elektropřípojka'!P83</f>
        <v>0</v>
      </c>
      <c r="AV57" s="78">
        <f>'SO 03 - Elektropřípojka'!J33</f>
        <v>0</v>
      </c>
      <c r="AW57" s="78">
        <f>'SO 03 - Elektropřípojka'!J34</f>
        <v>0</v>
      </c>
      <c r="AX57" s="78">
        <f>'SO 03 - Elektropřípojka'!J35</f>
        <v>0</v>
      </c>
      <c r="AY57" s="78">
        <f>'SO 03 - Elektropřípojka'!J36</f>
        <v>0</v>
      </c>
      <c r="AZ57" s="78">
        <f>'SO 03 - Elektropřípojka'!F33</f>
        <v>0</v>
      </c>
      <c r="BA57" s="78">
        <f>'SO 03 - Elektropřípojka'!F34</f>
        <v>0</v>
      </c>
      <c r="BB57" s="78">
        <f>'SO 03 - Elektropřípojka'!F35</f>
        <v>0</v>
      </c>
      <c r="BC57" s="78">
        <f>'SO 03 - Elektropřípojka'!F36</f>
        <v>0</v>
      </c>
      <c r="BD57" s="80">
        <f>'SO 03 - Elektropřípojka'!F37</f>
        <v>0</v>
      </c>
      <c r="BT57" s="81" t="s">
        <v>80</v>
      </c>
      <c r="BV57" s="81" t="s">
        <v>74</v>
      </c>
      <c r="BW57" s="81" t="s">
        <v>88</v>
      </c>
      <c r="BX57" s="81" t="s">
        <v>5</v>
      </c>
      <c r="CL57" s="81" t="s">
        <v>19</v>
      </c>
      <c r="CM57" s="81" t="s">
        <v>82</v>
      </c>
    </row>
    <row r="58" spans="1:91" s="6" customFormat="1" ht="16.5" customHeight="1">
      <c r="A58" s="72" t="s">
        <v>76</v>
      </c>
      <c r="B58" s="73"/>
      <c r="C58" s="74"/>
      <c r="D58" s="297" t="s">
        <v>89</v>
      </c>
      <c r="E58" s="297"/>
      <c r="F58" s="297"/>
      <c r="G58" s="297"/>
      <c r="H58" s="297"/>
      <c r="I58" s="75"/>
      <c r="J58" s="297" t="s">
        <v>90</v>
      </c>
      <c r="K58" s="297"/>
      <c r="L58" s="297"/>
      <c r="M58" s="297"/>
      <c r="N58" s="297"/>
      <c r="O58" s="297"/>
      <c r="P58" s="297"/>
      <c r="Q58" s="297"/>
      <c r="R58" s="297"/>
      <c r="S58" s="297"/>
      <c r="T58" s="297"/>
      <c r="U58" s="297"/>
      <c r="V58" s="297"/>
      <c r="W58" s="297"/>
      <c r="X58" s="297"/>
      <c r="Y58" s="297"/>
      <c r="Z58" s="297"/>
      <c r="AA58" s="297"/>
      <c r="AB58" s="297"/>
      <c r="AC58" s="297"/>
      <c r="AD58" s="297"/>
      <c r="AE58" s="297"/>
      <c r="AF58" s="297"/>
      <c r="AG58" s="295">
        <f>'SO 04 - Přípojka vody a k...'!J30</f>
        <v>0</v>
      </c>
      <c r="AH58" s="296"/>
      <c r="AI58" s="296"/>
      <c r="AJ58" s="296"/>
      <c r="AK58" s="296"/>
      <c r="AL58" s="296"/>
      <c r="AM58" s="296"/>
      <c r="AN58" s="295">
        <f t="shared" si="0"/>
        <v>0</v>
      </c>
      <c r="AO58" s="296"/>
      <c r="AP58" s="296"/>
      <c r="AQ58" s="76" t="s">
        <v>79</v>
      </c>
      <c r="AR58" s="73"/>
      <c r="AS58" s="77">
        <v>0</v>
      </c>
      <c r="AT58" s="78">
        <f t="shared" si="1"/>
        <v>0</v>
      </c>
      <c r="AU58" s="79">
        <f>'SO 04 - Přípojka vody a k...'!P84</f>
        <v>0</v>
      </c>
      <c r="AV58" s="78">
        <f>'SO 04 - Přípojka vody a k...'!J33</f>
        <v>0</v>
      </c>
      <c r="AW58" s="78">
        <f>'SO 04 - Přípojka vody a k...'!J34</f>
        <v>0</v>
      </c>
      <c r="AX58" s="78">
        <f>'SO 04 - Přípojka vody a k...'!J35</f>
        <v>0</v>
      </c>
      <c r="AY58" s="78">
        <f>'SO 04 - Přípojka vody a k...'!J36</f>
        <v>0</v>
      </c>
      <c r="AZ58" s="78">
        <f>'SO 04 - Přípojka vody a k...'!F33</f>
        <v>0</v>
      </c>
      <c r="BA58" s="78">
        <f>'SO 04 - Přípojka vody a k...'!F34</f>
        <v>0</v>
      </c>
      <c r="BB58" s="78">
        <f>'SO 04 - Přípojka vody a k...'!F35</f>
        <v>0</v>
      </c>
      <c r="BC58" s="78">
        <f>'SO 04 - Přípojka vody a k...'!F36</f>
        <v>0</v>
      </c>
      <c r="BD58" s="80">
        <f>'SO 04 - Přípojka vody a k...'!F37</f>
        <v>0</v>
      </c>
      <c r="BT58" s="81" t="s">
        <v>80</v>
      </c>
      <c r="BV58" s="81" t="s">
        <v>74</v>
      </c>
      <c r="BW58" s="81" t="s">
        <v>91</v>
      </c>
      <c r="BX58" s="81" t="s">
        <v>5</v>
      </c>
      <c r="CL58" s="81" t="s">
        <v>19</v>
      </c>
      <c r="CM58" s="81" t="s">
        <v>82</v>
      </c>
    </row>
    <row r="59" spans="1:91" s="6" customFormat="1" ht="16.5" customHeight="1">
      <c r="A59" s="72" t="s">
        <v>76</v>
      </c>
      <c r="B59" s="73"/>
      <c r="C59" s="74"/>
      <c r="D59" s="297" t="s">
        <v>92</v>
      </c>
      <c r="E59" s="297"/>
      <c r="F59" s="297"/>
      <c r="G59" s="297"/>
      <c r="H59" s="297"/>
      <c r="I59" s="75"/>
      <c r="J59" s="297" t="s">
        <v>93</v>
      </c>
      <c r="K59" s="297"/>
      <c r="L59" s="297"/>
      <c r="M59" s="297"/>
      <c r="N59" s="297"/>
      <c r="O59" s="297"/>
      <c r="P59" s="297"/>
      <c r="Q59" s="297"/>
      <c r="R59" s="297"/>
      <c r="S59" s="297"/>
      <c r="T59" s="297"/>
      <c r="U59" s="297"/>
      <c r="V59" s="297"/>
      <c r="W59" s="297"/>
      <c r="X59" s="297"/>
      <c r="Y59" s="297"/>
      <c r="Z59" s="297"/>
      <c r="AA59" s="297"/>
      <c r="AB59" s="297"/>
      <c r="AC59" s="297"/>
      <c r="AD59" s="297"/>
      <c r="AE59" s="297"/>
      <c r="AF59" s="297"/>
      <c r="AG59" s="295">
        <f>'VON - Vedlejší a ostatní ...'!J30</f>
        <v>0</v>
      </c>
      <c r="AH59" s="296"/>
      <c r="AI59" s="296"/>
      <c r="AJ59" s="296"/>
      <c r="AK59" s="296"/>
      <c r="AL59" s="296"/>
      <c r="AM59" s="296"/>
      <c r="AN59" s="295">
        <f t="shared" si="0"/>
        <v>0</v>
      </c>
      <c r="AO59" s="296"/>
      <c r="AP59" s="296"/>
      <c r="AQ59" s="76" t="s">
        <v>79</v>
      </c>
      <c r="AR59" s="73"/>
      <c r="AS59" s="82">
        <v>0</v>
      </c>
      <c r="AT59" s="83">
        <f t="shared" si="1"/>
        <v>0</v>
      </c>
      <c r="AU59" s="84">
        <f>'VON - Vedlejší a ostatní ...'!P84</f>
        <v>0</v>
      </c>
      <c r="AV59" s="83">
        <f>'VON - Vedlejší a ostatní ...'!J33</f>
        <v>0</v>
      </c>
      <c r="AW59" s="83">
        <f>'VON - Vedlejší a ostatní ...'!J34</f>
        <v>0</v>
      </c>
      <c r="AX59" s="83">
        <f>'VON - Vedlejší a ostatní ...'!J35</f>
        <v>0</v>
      </c>
      <c r="AY59" s="83">
        <f>'VON - Vedlejší a ostatní ...'!J36</f>
        <v>0</v>
      </c>
      <c r="AZ59" s="83">
        <f>'VON - Vedlejší a ostatní ...'!F33</f>
        <v>0</v>
      </c>
      <c r="BA59" s="83">
        <f>'VON - Vedlejší a ostatní ...'!F34</f>
        <v>0</v>
      </c>
      <c r="BB59" s="83">
        <f>'VON - Vedlejší a ostatní ...'!F35</f>
        <v>0</v>
      </c>
      <c r="BC59" s="83">
        <f>'VON - Vedlejší a ostatní ...'!F36</f>
        <v>0</v>
      </c>
      <c r="BD59" s="85">
        <f>'VON - Vedlejší a ostatní ...'!F37</f>
        <v>0</v>
      </c>
      <c r="BT59" s="81" t="s">
        <v>80</v>
      </c>
      <c r="BV59" s="81" t="s">
        <v>74</v>
      </c>
      <c r="BW59" s="81" t="s">
        <v>94</v>
      </c>
      <c r="BX59" s="81" t="s">
        <v>5</v>
      </c>
      <c r="CL59" s="81" t="s">
        <v>19</v>
      </c>
      <c r="CM59" s="81" t="s">
        <v>82</v>
      </c>
    </row>
    <row r="60" spans="1:91" s="1" customFormat="1" ht="30" customHeight="1">
      <c r="B60" s="33"/>
      <c r="AR60" s="33"/>
    </row>
    <row r="61" spans="1:91" s="1" customFormat="1" ht="6.95" customHeight="1">
      <c r="B61" s="42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33"/>
    </row>
  </sheetData>
  <sheetProtection algorithmName="SHA-512" hashValue="aH9AVw5/PzreRKAEeTYt8484zMcABa/rBDZMxJZzO0blXvEMn3zZG/a24ODcJ7oRiFKk35yWhKAeK4JmykIVMQ==" saltValue="5LLFjs/B0kFF6rGkFM39/t0iGuGmbd18h3ZMEWK9cHmlLJBi/X5ZLtIMgHGa74GHE5ikfOy4MMHFe8Rzi6RBOg==" spinCount="100000" sheet="1" objects="1" scenarios="1" formatColumns="0" formatRows="0"/>
  <mergeCells count="58"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AG54:AM54"/>
    <mergeCell ref="AN54:AP54"/>
    <mergeCell ref="D56:H56"/>
    <mergeCell ref="AG56:AM56"/>
    <mergeCell ref="AN56:AP56"/>
    <mergeCell ref="AN57:AP57"/>
    <mergeCell ref="D57:H57"/>
    <mergeCell ref="J57:AF57"/>
    <mergeCell ref="AG57:AM57"/>
    <mergeCell ref="D58:H58"/>
    <mergeCell ref="J58:AF58"/>
    <mergeCell ref="AN59:AP59"/>
    <mergeCell ref="AG59:AM59"/>
    <mergeCell ref="D59:H59"/>
    <mergeCell ref="J59:AF59"/>
    <mergeCell ref="AK30:AO30"/>
    <mergeCell ref="L30:P30"/>
    <mergeCell ref="W30:AE30"/>
    <mergeCell ref="L31:P31"/>
    <mergeCell ref="AN58:AP58"/>
    <mergeCell ref="AG58:AM58"/>
    <mergeCell ref="J56:AF56"/>
    <mergeCell ref="L45:AO45"/>
    <mergeCell ref="AM47:AN47"/>
    <mergeCell ref="AM49:AP49"/>
    <mergeCell ref="AK26:AO26"/>
    <mergeCell ref="L28:P28"/>
    <mergeCell ref="W28:AE28"/>
    <mergeCell ref="AK28:AO28"/>
    <mergeCell ref="W29:AE29"/>
    <mergeCell ref="L29:P29"/>
    <mergeCell ref="AK29:AO29"/>
    <mergeCell ref="AR2:BE2"/>
    <mergeCell ref="AK33:AO33"/>
    <mergeCell ref="L33:P33"/>
    <mergeCell ref="W33:AE33"/>
    <mergeCell ref="AK35:AO35"/>
    <mergeCell ref="X35:AB35"/>
    <mergeCell ref="W31:AE31"/>
    <mergeCell ref="AK31:AO31"/>
    <mergeCell ref="AK32:AO32"/>
    <mergeCell ref="L32:P32"/>
    <mergeCell ref="W32:AE32"/>
    <mergeCell ref="BE5:BE32"/>
    <mergeCell ref="K5:AO5"/>
    <mergeCell ref="K6:AO6"/>
    <mergeCell ref="E14:AJ14"/>
    <mergeCell ref="E23:AN23"/>
  </mergeCells>
  <hyperlinks>
    <hyperlink ref="A55" location="'SO 01 - Váha'!C2" display="/" xr:uid="{00000000-0004-0000-0000-000000000000}"/>
    <hyperlink ref="A56" location="'SO 02 - Vážní domek'!C2" display="/" xr:uid="{00000000-0004-0000-0000-000001000000}"/>
    <hyperlink ref="A57" location="'SO 03 - Elektropřípojka'!C2" display="/" xr:uid="{00000000-0004-0000-0000-000002000000}"/>
    <hyperlink ref="A58" location="'SO 04 - Přípojka vody a k...'!C2" display="/" xr:uid="{00000000-0004-0000-0000-000003000000}"/>
    <hyperlink ref="A59" location="'VON - Vedlejší a ostatní ...'!C2" display="/" xr:uid="{00000000-0004-0000-0000-000004000000}"/>
  </hyperlinks>
  <pageMargins left="0.39370078740157483" right="0.39370078740157483" top="0.39370078740157483" bottom="0.39370078740157483" header="0" footer="0"/>
  <pageSetup paperSize="9" scale="99" fitToHeight="100" orientation="landscape" r:id="rId1"/>
  <headerFooter>
    <oddFooter>&amp;CStrana &amp;P z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BM223"/>
  <sheetViews>
    <sheetView showGridLines="0" workbookViewId="0">
      <selection activeCell="F43" sqref="F4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8" t="s">
        <v>81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95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4" t="str">
        <f>'Rekapitulace stavby'!K6</f>
        <v>Rozšíření areálu OH – automobilová mostová váha</v>
      </c>
      <c r="F7" s="315"/>
      <c r="G7" s="315"/>
      <c r="H7" s="315"/>
      <c r="L7" s="21"/>
    </row>
    <row r="8" spans="2:46" s="1" customFormat="1" ht="12" customHeight="1">
      <c r="B8" s="33"/>
      <c r="D8" s="28" t="s">
        <v>96</v>
      </c>
      <c r="L8" s="33"/>
    </row>
    <row r="9" spans="2:46" s="1" customFormat="1" ht="16.5" customHeight="1">
      <c r="B9" s="33"/>
      <c r="E9" s="304" t="s">
        <v>97</v>
      </c>
      <c r="F9" s="313"/>
      <c r="G9" s="313"/>
      <c r="H9" s="313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19. 10. 2023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6" t="str">
        <f>'Rekapitulace stavby'!E14</f>
        <v>Vyplň údaj</v>
      </c>
      <c r="F18" s="287"/>
      <c r="G18" s="287"/>
      <c r="H18" s="287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7"/>
      <c r="E27" s="291" t="s">
        <v>19</v>
      </c>
      <c r="F27" s="291"/>
      <c r="G27" s="291"/>
      <c r="H27" s="291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38</v>
      </c>
      <c r="J30" s="64">
        <f>ROUND(J90,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9">
        <f>ROUND((SUM(BE90:BE222)),  2)</f>
        <v>0</v>
      </c>
      <c r="I33" s="90">
        <v>0.21</v>
      </c>
      <c r="J33" s="89">
        <f>ROUND(((SUM(BE90:BE222))*I33),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ROUND((SUM(BF90:BF222)),  2)</f>
        <v>0</v>
      </c>
      <c r="I34" s="90">
        <v>0.15</v>
      </c>
      <c r="J34" s="89">
        <f>ROUND(((SUM(BF90:BF222))*I34),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ROUND((SUM(BG90:BG222)),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ROUND((SUM(BH90:BH222)),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ROUND((SUM(BI90:BI222)),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98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4" t="str">
        <f>E7</f>
        <v>Rozšíření areálu OH – automobilová mostová váha</v>
      </c>
      <c r="F48" s="315"/>
      <c r="G48" s="315"/>
      <c r="H48" s="315"/>
      <c r="L48" s="33"/>
    </row>
    <row r="49" spans="2:47" s="1" customFormat="1" ht="12" customHeight="1">
      <c r="B49" s="33"/>
      <c r="C49" s="28" t="s">
        <v>96</v>
      </c>
      <c r="L49" s="33"/>
    </row>
    <row r="50" spans="2:47" s="1" customFormat="1" ht="16.5" customHeight="1">
      <c r="B50" s="33"/>
      <c r="E50" s="304" t="str">
        <f>E9</f>
        <v>SO 01 - Váha</v>
      </c>
      <c r="F50" s="313"/>
      <c r="G50" s="313"/>
      <c r="H50" s="313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Choceň; p.č. 1795/2</v>
      </c>
      <c r="I52" s="28" t="s">
        <v>23</v>
      </c>
      <c r="J52" s="50" t="str">
        <f>IF(J12="","",J12)</f>
        <v>19. 10. 2023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Město Choceň</v>
      </c>
      <c r="I54" s="28" t="s">
        <v>31</v>
      </c>
      <c r="J54" s="31" t="str">
        <f>E21</f>
        <v>Ing. Cyril Mikyška - Atelier životního prostředí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99</v>
      </c>
      <c r="D57" s="91"/>
      <c r="E57" s="91"/>
      <c r="F57" s="91"/>
      <c r="G57" s="91"/>
      <c r="H57" s="91"/>
      <c r="I57" s="91"/>
      <c r="J57" s="98" t="s">
        <v>100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4">
        <f>J90</f>
        <v>0</v>
      </c>
      <c r="L59" s="33"/>
      <c r="AU59" s="18" t="s">
        <v>101</v>
      </c>
    </row>
    <row r="60" spans="2:47" s="8" customFormat="1" ht="24.95" customHeight="1">
      <c r="B60" s="100"/>
      <c r="D60" s="101" t="s">
        <v>102</v>
      </c>
      <c r="E60" s="102"/>
      <c r="F60" s="102"/>
      <c r="G60" s="102"/>
      <c r="H60" s="102"/>
      <c r="I60" s="102"/>
      <c r="J60" s="103">
        <f>J91</f>
        <v>0</v>
      </c>
      <c r="L60" s="100"/>
    </row>
    <row r="61" spans="2:47" s="9" customFormat="1" ht="19.899999999999999" customHeight="1">
      <c r="B61" s="104"/>
      <c r="D61" s="105" t="s">
        <v>103</v>
      </c>
      <c r="E61" s="106"/>
      <c r="F61" s="106"/>
      <c r="G61" s="106"/>
      <c r="H61" s="106"/>
      <c r="I61" s="106"/>
      <c r="J61" s="107">
        <f>J92</f>
        <v>0</v>
      </c>
      <c r="L61" s="104"/>
    </row>
    <row r="62" spans="2:47" s="9" customFormat="1" ht="19.899999999999999" customHeight="1">
      <c r="B62" s="104"/>
      <c r="D62" s="105" t="s">
        <v>104</v>
      </c>
      <c r="E62" s="106"/>
      <c r="F62" s="106"/>
      <c r="G62" s="106"/>
      <c r="H62" s="106"/>
      <c r="I62" s="106"/>
      <c r="J62" s="107">
        <f>J140</f>
        <v>0</v>
      </c>
      <c r="L62" s="104"/>
    </row>
    <row r="63" spans="2:47" s="9" customFormat="1" ht="19.899999999999999" customHeight="1">
      <c r="B63" s="104"/>
      <c r="D63" s="105" t="s">
        <v>105</v>
      </c>
      <c r="E63" s="106"/>
      <c r="F63" s="106"/>
      <c r="G63" s="106"/>
      <c r="H63" s="106"/>
      <c r="I63" s="106"/>
      <c r="J63" s="107">
        <f>J183</f>
        <v>0</v>
      </c>
      <c r="L63" s="104"/>
    </row>
    <row r="64" spans="2:47" s="9" customFormat="1" ht="19.899999999999999" customHeight="1">
      <c r="B64" s="104"/>
      <c r="D64" s="105" t="s">
        <v>106</v>
      </c>
      <c r="E64" s="106"/>
      <c r="F64" s="106"/>
      <c r="G64" s="106"/>
      <c r="H64" s="106"/>
      <c r="I64" s="106"/>
      <c r="J64" s="107">
        <f>J189</f>
        <v>0</v>
      </c>
      <c r="L64" s="104"/>
    </row>
    <row r="65" spans="2:12" s="9" customFormat="1" ht="19.899999999999999" customHeight="1">
      <c r="B65" s="104"/>
      <c r="D65" s="105" t="s">
        <v>107</v>
      </c>
      <c r="E65" s="106"/>
      <c r="F65" s="106"/>
      <c r="G65" s="106"/>
      <c r="H65" s="106"/>
      <c r="I65" s="106"/>
      <c r="J65" s="107">
        <f>J195</f>
        <v>0</v>
      </c>
      <c r="L65" s="104"/>
    </row>
    <row r="66" spans="2:12" s="9" customFormat="1" ht="19.899999999999999" customHeight="1">
      <c r="B66" s="104"/>
      <c r="D66" s="105" t="s">
        <v>108</v>
      </c>
      <c r="E66" s="106"/>
      <c r="F66" s="106"/>
      <c r="G66" s="106"/>
      <c r="H66" s="106"/>
      <c r="I66" s="106"/>
      <c r="J66" s="107">
        <f>J201</f>
        <v>0</v>
      </c>
      <c r="L66" s="104"/>
    </row>
    <row r="67" spans="2:12" s="8" customFormat="1" ht="24.95" customHeight="1">
      <c r="B67" s="100"/>
      <c r="D67" s="101" t="s">
        <v>109</v>
      </c>
      <c r="E67" s="102"/>
      <c r="F67" s="102"/>
      <c r="G67" s="102"/>
      <c r="H67" s="102"/>
      <c r="I67" s="102"/>
      <c r="J67" s="103">
        <f>J204</f>
        <v>0</v>
      </c>
      <c r="L67" s="100"/>
    </row>
    <row r="68" spans="2:12" s="9" customFormat="1" ht="19.899999999999999" customHeight="1">
      <c r="B68" s="104"/>
      <c r="D68" s="105" t="s">
        <v>110</v>
      </c>
      <c r="E68" s="106"/>
      <c r="F68" s="106"/>
      <c r="G68" s="106"/>
      <c r="H68" s="106"/>
      <c r="I68" s="106"/>
      <c r="J68" s="107">
        <f>J205</f>
        <v>0</v>
      </c>
      <c r="L68" s="104"/>
    </row>
    <row r="69" spans="2:12" s="9" customFormat="1" ht="19.899999999999999" customHeight="1">
      <c r="B69" s="104"/>
      <c r="D69" s="105" t="s">
        <v>111</v>
      </c>
      <c r="E69" s="106"/>
      <c r="F69" s="106"/>
      <c r="G69" s="106"/>
      <c r="H69" s="106"/>
      <c r="I69" s="106"/>
      <c r="J69" s="107">
        <f>J212</f>
        <v>0</v>
      </c>
      <c r="L69" s="104"/>
    </row>
    <row r="70" spans="2:12" s="9" customFormat="1" ht="19.899999999999999" customHeight="1">
      <c r="B70" s="104"/>
      <c r="D70" s="105" t="s">
        <v>112</v>
      </c>
      <c r="E70" s="106"/>
      <c r="F70" s="106"/>
      <c r="G70" s="106"/>
      <c r="H70" s="106"/>
      <c r="I70" s="106"/>
      <c r="J70" s="107">
        <f>J215</f>
        <v>0</v>
      </c>
      <c r="L70" s="104"/>
    </row>
    <row r="71" spans="2:12" s="1" customFormat="1" ht="21.75" customHeight="1">
      <c r="B71" s="33"/>
      <c r="L71" s="33"/>
    </row>
    <row r="72" spans="2:12" s="1" customFormat="1" ht="6.95" customHeight="1">
      <c r="B72" s="42"/>
      <c r="C72" s="43"/>
      <c r="D72" s="43"/>
      <c r="E72" s="43"/>
      <c r="F72" s="43"/>
      <c r="G72" s="43"/>
      <c r="H72" s="43"/>
      <c r="I72" s="43"/>
      <c r="J72" s="43"/>
      <c r="K72" s="43"/>
      <c r="L72" s="33"/>
    </row>
    <row r="76" spans="2:12" s="1" customFormat="1" ht="6.95" customHeight="1">
      <c r="B76" s="44"/>
      <c r="C76" s="45"/>
      <c r="D76" s="45"/>
      <c r="E76" s="45"/>
      <c r="F76" s="45"/>
      <c r="G76" s="45"/>
      <c r="H76" s="45"/>
      <c r="I76" s="45"/>
      <c r="J76" s="45"/>
      <c r="K76" s="45"/>
      <c r="L76" s="33"/>
    </row>
    <row r="77" spans="2:12" s="1" customFormat="1" ht="24.95" customHeight="1">
      <c r="B77" s="33"/>
      <c r="C77" s="22" t="s">
        <v>113</v>
      </c>
      <c r="L77" s="33"/>
    </row>
    <row r="78" spans="2:12" s="1" customFormat="1" ht="6.95" customHeight="1">
      <c r="B78" s="33"/>
      <c r="L78" s="33"/>
    </row>
    <row r="79" spans="2:12" s="1" customFormat="1" ht="12" customHeight="1">
      <c r="B79" s="33"/>
      <c r="C79" s="28" t="s">
        <v>16</v>
      </c>
      <c r="L79" s="33"/>
    </row>
    <row r="80" spans="2:12" s="1" customFormat="1" ht="16.5" customHeight="1">
      <c r="B80" s="33"/>
      <c r="E80" s="314" t="str">
        <f>E7</f>
        <v>Rozšíření areálu OH – automobilová mostová váha</v>
      </c>
      <c r="F80" s="315"/>
      <c r="G80" s="315"/>
      <c r="H80" s="315"/>
      <c r="L80" s="33"/>
    </row>
    <row r="81" spans="2:65" s="1" customFormat="1" ht="12" customHeight="1">
      <c r="B81" s="33"/>
      <c r="C81" s="28" t="s">
        <v>96</v>
      </c>
      <c r="L81" s="33"/>
    </row>
    <row r="82" spans="2:65" s="1" customFormat="1" ht="16.5" customHeight="1">
      <c r="B82" s="33"/>
      <c r="E82" s="304" t="str">
        <f>E9</f>
        <v>SO 01 - Váha</v>
      </c>
      <c r="F82" s="313"/>
      <c r="G82" s="313"/>
      <c r="H82" s="313"/>
      <c r="L82" s="33"/>
    </row>
    <row r="83" spans="2:65" s="1" customFormat="1" ht="6.95" customHeight="1">
      <c r="B83" s="33"/>
      <c r="L83" s="33"/>
    </row>
    <row r="84" spans="2:65" s="1" customFormat="1" ht="12" customHeight="1">
      <c r="B84" s="33"/>
      <c r="C84" s="28" t="s">
        <v>21</v>
      </c>
      <c r="F84" s="26" t="str">
        <f>F12</f>
        <v>k.ú. Choceň; p.č. 1795/2</v>
      </c>
      <c r="I84" s="28" t="s">
        <v>23</v>
      </c>
      <c r="J84" s="50" t="str">
        <f>IF(J12="","",J12)</f>
        <v>19. 10. 2023</v>
      </c>
      <c r="L84" s="33"/>
    </row>
    <row r="85" spans="2:65" s="1" customFormat="1" ht="6.95" customHeight="1">
      <c r="B85" s="33"/>
      <c r="L85" s="33"/>
    </row>
    <row r="86" spans="2:65" s="1" customFormat="1" ht="40.15" customHeight="1">
      <c r="B86" s="33"/>
      <c r="C86" s="28" t="s">
        <v>25</v>
      </c>
      <c r="F86" s="26" t="str">
        <f>E15</f>
        <v>Město Choceň</v>
      </c>
      <c r="I86" s="28" t="s">
        <v>31</v>
      </c>
      <c r="J86" s="31" t="str">
        <f>E21</f>
        <v>Ing. Cyril Mikyška - Atelier životního prostředí</v>
      </c>
      <c r="L86" s="33"/>
    </row>
    <row r="87" spans="2:65" s="1" customFormat="1" ht="15.2" customHeight="1">
      <c r="B87" s="33"/>
      <c r="C87" s="28" t="s">
        <v>29</v>
      </c>
      <c r="F87" s="26" t="str">
        <f>IF(E18="","",E18)</f>
        <v>Vyplň údaj</v>
      </c>
      <c r="I87" s="28" t="s">
        <v>34</v>
      </c>
      <c r="J87" s="31" t="str">
        <f>E24</f>
        <v xml:space="preserve"> </v>
      </c>
      <c r="L87" s="33"/>
    </row>
    <row r="88" spans="2:65" s="1" customFormat="1" ht="10.35" customHeight="1">
      <c r="B88" s="33"/>
      <c r="L88" s="33"/>
    </row>
    <row r="89" spans="2:65" s="10" customFormat="1" ht="29.25" customHeight="1">
      <c r="B89" s="108"/>
      <c r="C89" s="109" t="s">
        <v>114</v>
      </c>
      <c r="D89" s="110" t="s">
        <v>57</v>
      </c>
      <c r="E89" s="110" t="s">
        <v>53</v>
      </c>
      <c r="F89" s="110" t="s">
        <v>54</v>
      </c>
      <c r="G89" s="110" t="s">
        <v>115</v>
      </c>
      <c r="H89" s="110" t="s">
        <v>116</v>
      </c>
      <c r="I89" s="110" t="s">
        <v>117</v>
      </c>
      <c r="J89" s="110" t="s">
        <v>100</v>
      </c>
      <c r="K89" s="111" t="s">
        <v>118</v>
      </c>
      <c r="L89" s="108"/>
      <c r="M89" s="57" t="s">
        <v>19</v>
      </c>
      <c r="N89" s="58" t="s">
        <v>42</v>
      </c>
      <c r="O89" s="58" t="s">
        <v>119</v>
      </c>
      <c r="P89" s="58" t="s">
        <v>120</v>
      </c>
      <c r="Q89" s="58" t="s">
        <v>121</v>
      </c>
      <c r="R89" s="58" t="s">
        <v>122</v>
      </c>
      <c r="S89" s="58" t="s">
        <v>123</v>
      </c>
      <c r="T89" s="59" t="s">
        <v>124</v>
      </c>
    </row>
    <row r="90" spans="2:65" s="1" customFormat="1" ht="22.9" customHeight="1">
      <c r="B90" s="33"/>
      <c r="C90" s="62" t="s">
        <v>125</v>
      </c>
      <c r="J90" s="112">
        <f>BK90</f>
        <v>0</v>
      </c>
      <c r="L90" s="33"/>
      <c r="M90" s="60"/>
      <c r="N90" s="51"/>
      <c r="O90" s="51"/>
      <c r="P90" s="113">
        <f>P91+P204</f>
        <v>0</v>
      </c>
      <c r="Q90" s="51"/>
      <c r="R90" s="113">
        <f>R91+R204</f>
        <v>192.63707096000002</v>
      </c>
      <c r="S90" s="51"/>
      <c r="T90" s="114">
        <f>T91+T204</f>
        <v>101.25</v>
      </c>
      <c r="AT90" s="18" t="s">
        <v>71</v>
      </c>
      <c r="AU90" s="18" t="s">
        <v>101</v>
      </c>
      <c r="BK90" s="115">
        <f>BK91+BK204</f>
        <v>0</v>
      </c>
    </row>
    <row r="91" spans="2:65" s="11" customFormat="1" ht="25.9" customHeight="1">
      <c r="B91" s="116"/>
      <c r="D91" s="117" t="s">
        <v>71</v>
      </c>
      <c r="E91" s="118" t="s">
        <v>126</v>
      </c>
      <c r="F91" s="118" t="s">
        <v>127</v>
      </c>
      <c r="I91" s="119"/>
      <c r="J91" s="120">
        <f>BK91</f>
        <v>0</v>
      </c>
      <c r="L91" s="116"/>
      <c r="M91" s="121"/>
      <c r="P91" s="122">
        <f>P92+P140+P183+P189+P195+P201</f>
        <v>0</v>
      </c>
      <c r="R91" s="122">
        <f>R92+R140+R183+R189+R195+R201</f>
        <v>192.58565346</v>
      </c>
      <c r="T91" s="123">
        <f>T92+T140+T183+T189+T195+T201</f>
        <v>101.25</v>
      </c>
      <c r="AR91" s="117" t="s">
        <v>80</v>
      </c>
      <c r="AT91" s="124" t="s">
        <v>71</v>
      </c>
      <c r="AU91" s="124" t="s">
        <v>72</v>
      </c>
      <c r="AY91" s="117" t="s">
        <v>128</v>
      </c>
      <c r="BK91" s="125">
        <f>BK92+BK140+BK183+BK189+BK195+BK201</f>
        <v>0</v>
      </c>
    </row>
    <row r="92" spans="2:65" s="11" customFormat="1" ht="22.9" customHeight="1">
      <c r="B92" s="116"/>
      <c r="D92" s="117" t="s">
        <v>71</v>
      </c>
      <c r="E92" s="126" t="s">
        <v>80</v>
      </c>
      <c r="F92" s="126" t="s">
        <v>129</v>
      </c>
      <c r="I92" s="119"/>
      <c r="J92" s="127">
        <f>BK92</f>
        <v>0</v>
      </c>
      <c r="L92" s="116"/>
      <c r="M92" s="121"/>
      <c r="P92" s="122">
        <f>SUM(P93:P139)</f>
        <v>0</v>
      </c>
      <c r="R92" s="122">
        <f>SUM(R93:R139)</f>
        <v>0</v>
      </c>
      <c r="T92" s="123">
        <f>SUM(T93:T139)</f>
        <v>101.25</v>
      </c>
      <c r="AR92" s="117" t="s">
        <v>80</v>
      </c>
      <c r="AT92" s="124" t="s">
        <v>71</v>
      </c>
      <c r="AU92" s="124" t="s">
        <v>80</v>
      </c>
      <c r="AY92" s="117" t="s">
        <v>128</v>
      </c>
      <c r="BK92" s="125">
        <f>SUM(BK93:BK139)</f>
        <v>0</v>
      </c>
    </row>
    <row r="93" spans="2:65" s="1" customFormat="1" ht="37.9" customHeight="1">
      <c r="B93" s="33"/>
      <c r="C93" s="128" t="s">
        <v>80</v>
      </c>
      <c r="D93" s="128" t="s">
        <v>130</v>
      </c>
      <c r="E93" s="129" t="s">
        <v>131</v>
      </c>
      <c r="F93" s="130" t="s">
        <v>132</v>
      </c>
      <c r="G93" s="131" t="s">
        <v>133</v>
      </c>
      <c r="H93" s="132">
        <v>135</v>
      </c>
      <c r="I93" s="133"/>
      <c r="J93" s="134">
        <f>ROUND(I93*H93,2)</f>
        <v>0</v>
      </c>
      <c r="K93" s="130" t="s">
        <v>134</v>
      </c>
      <c r="L93" s="33"/>
      <c r="M93" s="135" t="s">
        <v>19</v>
      </c>
      <c r="N93" s="136" t="s">
        <v>43</v>
      </c>
      <c r="P93" s="137">
        <f>O93*H93</f>
        <v>0</v>
      </c>
      <c r="Q93" s="137">
        <v>0</v>
      </c>
      <c r="R93" s="137">
        <f>Q93*H93</f>
        <v>0</v>
      </c>
      <c r="S93" s="137">
        <v>0.75</v>
      </c>
      <c r="T93" s="138">
        <f>S93*H93</f>
        <v>101.25</v>
      </c>
      <c r="AR93" s="139" t="s">
        <v>135</v>
      </c>
      <c r="AT93" s="139" t="s">
        <v>130</v>
      </c>
      <c r="AU93" s="139" t="s">
        <v>82</v>
      </c>
      <c r="AY93" s="18" t="s">
        <v>128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8" t="s">
        <v>80</v>
      </c>
      <c r="BK93" s="140">
        <f>ROUND(I93*H93,2)</f>
        <v>0</v>
      </c>
      <c r="BL93" s="18" t="s">
        <v>135</v>
      </c>
      <c r="BM93" s="139" t="s">
        <v>136</v>
      </c>
    </row>
    <row r="94" spans="2:65" s="1" customFormat="1">
      <c r="B94" s="33"/>
      <c r="D94" s="141" t="s">
        <v>137</v>
      </c>
      <c r="F94" s="142" t="s">
        <v>138</v>
      </c>
      <c r="I94" s="143"/>
      <c r="L94" s="33"/>
      <c r="M94" s="144"/>
      <c r="T94" s="54"/>
      <c r="AT94" s="18" t="s">
        <v>137</v>
      </c>
      <c r="AU94" s="18" t="s">
        <v>82</v>
      </c>
    </row>
    <row r="95" spans="2:65" s="12" customFormat="1">
      <c r="B95" s="145"/>
      <c r="D95" s="146" t="s">
        <v>139</v>
      </c>
      <c r="E95" s="147" t="s">
        <v>19</v>
      </c>
      <c r="F95" s="148" t="s">
        <v>140</v>
      </c>
      <c r="H95" s="147" t="s">
        <v>19</v>
      </c>
      <c r="I95" s="149"/>
      <c r="L95" s="145"/>
      <c r="M95" s="150"/>
      <c r="T95" s="151"/>
      <c r="AT95" s="147" t="s">
        <v>139</v>
      </c>
      <c r="AU95" s="147" t="s">
        <v>82</v>
      </c>
      <c r="AV95" s="12" t="s">
        <v>80</v>
      </c>
      <c r="AW95" s="12" t="s">
        <v>33</v>
      </c>
      <c r="AX95" s="12" t="s">
        <v>72</v>
      </c>
      <c r="AY95" s="147" t="s">
        <v>128</v>
      </c>
    </row>
    <row r="96" spans="2:65" s="13" customFormat="1">
      <c r="B96" s="152"/>
      <c r="D96" s="146" t="s">
        <v>139</v>
      </c>
      <c r="E96" s="153" t="s">
        <v>19</v>
      </c>
      <c r="F96" s="154" t="s">
        <v>141</v>
      </c>
      <c r="H96" s="155">
        <v>135</v>
      </c>
      <c r="I96" s="156"/>
      <c r="L96" s="152"/>
      <c r="M96" s="157"/>
      <c r="T96" s="158"/>
      <c r="AT96" s="153" t="s">
        <v>139</v>
      </c>
      <c r="AU96" s="153" t="s">
        <v>82</v>
      </c>
      <c r="AV96" s="13" t="s">
        <v>82</v>
      </c>
      <c r="AW96" s="13" t="s">
        <v>33</v>
      </c>
      <c r="AX96" s="13" t="s">
        <v>72</v>
      </c>
      <c r="AY96" s="153" t="s">
        <v>128</v>
      </c>
    </row>
    <row r="97" spans="2:65" s="14" customFormat="1">
      <c r="B97" s="159"/>
      <c r="D97" s="146" t="s">
        <v>139</v>
      </c>
      <c r="E97" s="160" t="s">
        <v>19</v>
      </c>
      <c r="F97" s="161" t="s">
        <v>142</v>
      </c>
      <c r="H97" s="162">
        <v>135</v>
      </c>
      <c r="I97" s="163"/>
      <c r="L97" s="159"/>
      <c r="M97" s="164"/>
      <c r="T97" s="165"/>
      <c r="AT97" s="160" t="s">
        <v>139</v>
      </c>
      <c r="AU97" s="160" t="s">
        <v>82</v>
      </c>
      <c r="AV97" s="14" t="s">
        <v>135</v>
      </c>
      <c r="AW97" s="14" t="s">
        <v>33</v>
      </c>
      <c r="AX97" s="14" t="s">
        <v>80</v>
      </c>
      <c r="AY97" s="160" t="s">
        <v>128</v>
      </c>
    </row>
    <row r="98" spans="2:65" s="1" customFormat="1" ht="24.2" customHeight="1">
      <c r="B98" s="33"/>
      <c r="C98" s="128" t="s">
        <v>82</v>
      </c>
      <c r="D98" s="128" t="s">
        <v>130</v>
      </c>
      <c r="E98" s="129" t="s">
        <v>143</v>
      </c>
      <c r="F98" s="130" t="s">
        <v>144</v>
      </c>
      <c r="G98" s="131" t="s">
        <v>145</v>
      </c>
      <c r="H98" s="132">
        <v>101.5</v>
      </c>
      <c r="I98" s="133"/>
      <c r="J98" s="134">
        <f>ROUND(I98*H98,2)</f>
        <v>0</v>
      </c>
      <c r="K98" s="130" t="s">
        <v>134</v>
      </c>
      <c r="L98" s="33"/>
      <c r="M98" s="135" t="s">
        <v>19</v>
      </c>
      <c r="N98" s="136" t="s">
        <v>43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135</v>
      </c>
      <c r="AT98" s="139" t="s">
        <v>130</v>
      </c>
      <c r="AU98" s="139" t="s">
        <v>82</v>
      </c>
      <c r="AY98" s="18" t="s">
        <v>128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80</v>
      </c>
      <c r="BK98" s="140">
        <f>ROUND(I98*H98,2)</f>
        <v>0</v>
      </c>
      <c r="BL98" s="18" t="s">
        <v>135</v>
      </c>
      <c r="BM98" s="139" t="s">
        <v>146</v>
      </c>
    </row>
    <row r="99" spans="2:65" s="1" customFormat="1">
      <c r="B99" s="33"/>
      <c r="D99" s="141" t="s">
        <v>137</v>
      </c>
      <c r="F99" s="142" t="s">
        <v>147</v>
      </c>
      <c r="I99" s="143"/>
      <c r="L99" s="33"/>
      <c r="M99" s="144"/>
      <c r="T99" s="54"/>
      <c r="AT99" s="18" t="s">
        <v>137</v>
      </c>
      <c r="AU99" s="18" t="s">
        <v>82</v>
      </c>
    </row>
    <row r="100" spans="2:65" s="1" customFormat="1" ht="29.25">
      <c r="B100" s="33"/>
      <c r="D100" s="146" t="s">
        <v>148</v>
      </c>
      <c r="F100" s="166" t="s">
        <v>149</v>
      </c>
      <c r="I100" s="143"/>
      <c r="L100" s="33"/>
      <c r="M100" s="144"/>
      <c r="T100" s="54"/>
      <c r="AT100" s="18" t="s">
        <v>148</v>
      </c>
      <c r="AU100" s="18" t="s">
        <v>82</v>
      </c>
    </row>
    <row r="101" spans="2:65" s="12" customFormat="1">
      <c r="B101" s="145"/>
      <c r="D101" s="146" t="s">
        <v>139</v>
      </c>
      <c r="E101" s="147" t="s">
        <v>19</v>
      </c>
      <c r="F101" s="148" t="s">
        <v>140</v>
      </c>
      <c r="H101" s="147" t="s">
        <v>19</v>
      </c>
      <c r="I101" s="149"/>
      <c r="L101" s="145"/>
      <c r="M101" s="150"/>
      <c r="T101" s="151"/>
      <c r="AT101" s="147" t="s">
        <v>139</v>
      </c>
      <c r="AU101" s="147" t="s">
        <v>82</v>
      </c>
      <c r="AV101" s="12" t="s">
        <v>80</v>
      </c>
      <c r="AW101" s="12" t="s">
        <v>33</v>
      </c>
      <c r="AX101" s="12" t="s">
        <v>72</v>
      </c>
      <c r="AY101" s="147" t="s">
        <v>128</v>
      </c>
    </row>
    <row r="102" spans="2:65" s="13" customFormat="1">
      <c r="B102" s="152"/>
      <c r="D102" s="146" t="s">
        <v>139</v>
      </c>
      <c r="E102" s="153" t="s">
        <v>19</v>
      </c>
      <c r="F102" s="154" t="s">
        <v>150</v>
      </c>
      <c r="H102" s="155">
        <v>101.5</v>
      </c>
      <c r="I102" s="156"/>
      <c r="L102" s="152"/>
      <c r="M102" s="157"/>
      <c r="T102" s="158"/>
      <c r="AT102" s="153" t="s">
        <v>139</v>
      </c>
      <c r="AU102" s="153" t="s">
        <v>82</v>
      </c>
      <c r="AV102" s="13" t="s">
        <v>82</v>
      </c>
      <c r="AW102" s="13" t="s">
        <v>33</v>
      </c>
      <c r="AX102" s="13" t="s">
        <v>72</v>
      </c>
      <c r="AY102" s="153" t="s">
        <v>128</v>
      </c>
    </row>
    <row r="103" spans="2:65" s="14" customFormat="1">
      <c r="B103" s="159"/>
      <c r="D103" s="146" t="s">
        <v>139</v>
      </c>
      <c r="E103" s="160" t="s">
        <v>19</v>
      </c>
      <c r="F103" s="161" t="s">
        <v>142</v>
      </c>
      <c r="H103" s="162">
        <v>101.5</v>
      </c>
      <c r="I103" s="163"/>
      <c r="L103" s="159"/>
      <c r="M103" s="164"/>
      <c r="T103" s="165"/>
      <c r="AT103" s="160" t="s">
        <v>139</v>
      </c>
      <c r="AU103" s="160" t="s">
        <v>82</v>
      </c>
      <c r="AV103" s="14" t="s">
        <v>135</v>
      </c>
      <c r="AW103" s="14" t="s">
        <v>33</v>
      </c>
      <c r="AX103" s="14" t="s">
        <v>80</v>
      </c>
      <c r="AY103" s="160" t="s">
        <v>128</v>
      </c>
    </row>
    <row r="104" spans="2:65" s="1" customFormat="1" ht="37.9" customHeight="1">
      <c r="B104" s="33"/>
      <c r="C104" s="128" t="s">
        <v>151</v>
      </c>
      <c r="D104" s="128" t="s">
        <v>130</v>
      </c>
      <c r="E104" s="129" t="s">
        <v>152</v>
      </c>
      <c r="F104" s="130" t="s">
        <v>153</v>
      </c>
      <c r="G104" s="131" t="s">
        <v>145</v>
      </c>
      <c r="H104" s="132">
        <v>31.75</v>
      </c>
      <c r="I104" s="133"/>
      <c r="J104" s="134">
        <f>ROUND(I104*H104,2)</f>
        <v>0</v>
      </c>
      <c r="K104" s="130" t="s">
        <v>134</v>
      </c>
      <c r="L104" s="33"/>
      <c r="M104" s="135" t="s">
        <v>19</v>
      </c>
      <c r="N104" s="136" t="s">
        <v>43</v>
      </c>
      <c r="P104" s="137">
        <f>O104*H104</f>
        <v>0</v>
      </c>
      <c r="Q104" s="137">
        <v>0</v>
      </c>
      <c r="R104" s="137">
        <f>Q104*H104</f>
        <v>0</v>
      </c>
      <c r="S104" s="137">
        <v>0</v>
      </c>
      <c r="T104" s="138">
        <f>S104*H104</f>
        <v>0</v>
      </c>
      <c r="AR104" s="139" t="s">
        <v>135</v>
      </c>
      <c r="AT104" s="139" t="s">
        <v>130</v>
      </c>
      <c r="AU104" s="139" t="s">
        <v>82</v>
      </c>
      <c r="AY104" s="18" t="s">
        <v>128</v>
      </c>
      <c r="BE104" s="140">
        <f>IF(N104="základní",J104,0)</f>
        <v>0</v>
      </c>
      <c r="BF104" s="140">
        <f>IF(N104="snížená",J104,0)</f>
        <v>0</v>
      </c>
      <c r="BG104" s="140">
        <f>IF(N104="zákl. přenesená",J104,0)</f>
        <v>0</v>
      </c>
      <c r="BH104" s="140">
        <f>IF(N104="sníž. přenesená",J104,0)</f>
        <v>0</v>
      </c>
      <c r="BI104" s="140">
        <f>IF(N104="nulová",J104,0)</f>
        <v>0</v>
      </c>
      <c r="BJ104" s="18" t="s">
        <v>80</v>
      </c>
      <c r="BK104" s="140">
        <f>ROUND(I104*H104,2)</f>
        <v>0</v>
      </c>
      <c r="BL104" s="18" t="s">
        <v>135</v>
      </c>
      <c r="BM104" s="139" t="s">
        <v>154</v>
      </c>
    </row>
    <row r="105" spans="2:65" s="1" customFormat="1">
      <c r="B105" s="33"/>
      <c r="D105" s="141" t="s">
        <v>137</v>
      </c>
      <c r="F105" s="142" t="s">
        <v>155</v>
      </c>
      <c r="I105" s="143"/>
      <c r="L105" s="33"/>
      <c r="M105" s="144"/>
      <c r="T105" s="54"/>
      <c r="AT105" s="18" t="s">
        <v>137</v>
      </c>
      <c r="AU105" s="18" t="s">
        <v>82</v>
      </c>
    </row>
    <row r="106" spans="2:65" s="12" customFormat="1">
      <c r="B106" s="145"/>
      <c r="D106" s="146" t="s">
        <v>139</v>
      </c>
      <c r="E106" s="147" t="s">
        <v>19</v>
      </c>
      <c r="F106" s="148" t="s">
        <v>140</v>
      </c>
      <c r="H106" s="147" t="s">
        <v>19</v>
      </c>
      <c r="I106" s="149"/>
      <c r="L106" s="145"/>
      <c r="M106" s="150"/>
      <c r="T106" s="151"/>
      <c r="AT106" s="147" t="s">
        <v>139</v>
      </c>
      <c r="AU106" s="147" t="s">
        <v>82</v>
      </c>
      <c r="AV106" s="12" t="s">
        <v>80</v>
      </c>
      <c r="AW106" s="12" t="s">
        <v>33</v>
      </c>
      <c r="AX106" s="12" t="s">
        <v>72</v>
      </c>
      <c r="AY106" s="147" t="s">
        <v>128</v>
      </c>
    </row>
    <row r="107" spans="2:65" s="12" customFormat="1">
      <c r="B107" s="145"/>
      <c r="D107" s="146" t="s">
        <v>139</v>
      </c>
      <c r="E107" s="147" t="s">
        <v>19</v>
      </c>
      <c r="F107" s="148" t="s">
        <v>156</v>
      </c>
      <c r="H107" s="147" t="s">
        <v>19</v>
      </c>
      <c r="I107" s="149"/>
      <c r="L107" s="145"/>
      <c r="M107" s="150"/>
      <c r="T107" s="151"/>
      <c r="AT107" s="147" t="s">
        <v>139</v>
      </c>
      <c r="AU107" s="147" t="s">
        <v>82</v>
      </c>
      <c r="AV107" s="12" t="s">
        <v>80</v>
      </c>
      <c r="AW107" s="12" t="s">
        <v>33</v>
      </c>
      <c r="AX107" s="12" t="s">
        <v>72</v>
      </c>
      <c r="AY107" s="147" t="s">
        <v>128</v>
      </c>
    </row>
    <row r="108" spans="2:65" s="13" customFormat="1">
      <c r="B108" s="152"/>
      <c r="D108" s="146" t="s">
        <v>139</v>
      </c>
      <c r="E108" s="153" t="s">
        <v>19</v>
      </c>
      <c r="F108" s="154" t="s">
        <v>157</v>
      </c>
      <c r="H108" s="155">
        <v>26.3</v>
      </c>
      <c r="I108" s="156"/>
      <c r="L108" s="152"/>
      <c r="M108" s="157"/>
      <c r="T108" s="158"/>
      <c r="AT108" s="153" t="s">
        <v>139</v>
      </c>
      <c r="AU108" s="153" t="s">
        <v>82</v>
      </c>
      <c r="AV108" s="13" t="s">
        <v>82</v>
      </c>
      <c r="AW108" s="13" t="s">
        <v>33</v>
      </c>
      <c r="AX108" s="13" t="s">
        <v>72</v>
      </c>
      <c r="AY108" s="153" t="s">
        <v>128</v>
      </c>
    </row>
    <row r="109" spans="2:65" s="12" customFormat="1">
      <c r="B109" s="145"/>
      <c r="D109" s="146" t="s">
        <v>139</v>
      </c>
      <c r="E109" s="147" t="s">
        <v>19</v>
      </c>
      <c r="F109" s="148" t="s">
        <v>158</v>
      </c>
      <c r="H109" s="147" t="s">
        <v>19</v>
      </c>
      <c r="I109" s="149"/>
      <c r="L109" s="145"/>
      <c r="M109" s="150"/>
      <c r="T109" s="151"/>
      <c r="AT109" s="147" t="s">
        <v>139</v>
      </c>
      <c r="AU109" s="147" t="s">
        <v>82</v>
      </c>
      <c r="AV109" s="12" t="s">
        <v>80</v>
      </c>
      <c r="AW109" s="12" t="s">
        <v>33</v>
      </c>
      <c r="AX109" s="12" t="s">
        <v>72</v>
      </c>
      <c r="AY109" s="147" t="s">
        <v>128</v>
      </c>
    </row>
    <row r="110" spans="2:65" s="13" customFormat="1">
      <c r="B110" s="152"/>
      <c r="D110" s="146" t="s">
        <v>139</v>
      </c>
      <c r="E110" s="153" t="s">
        <v>19</v>
      </c>
      <c r="F110" s="154" t="s">
        <v>159</v>
      </c>
      <c r="H110" s="155">
        <v>5.45</v>
      </c>
      <c r="I110" s="156"/>
      <c r="L110" s="152"/>
      <c r="M110" s="157"/>
      <c r="T110" s="158"/>
      <c r="AT110" s="153" t="s">
        <v>139</v>
      </c>
      <c r="AU110" s="153" t="s">
        <v>82</v>
      </c>
      <c r="AV110" s="13" t="s">
        <v>82</v>
      </c>
      <c r="AW110" s="13" t="s">
        <v>33</v>
      </c>
      <c r="AX110" s="13" t="s">
        <v>72</v>
      </c>
      <c r="AY110" s="153" t="s">
        <v>128</v>
      </c>
    </row>
    <row r="111" spans="2:65" s="14" customFormat="1">
      <c r="B111" s="159"/>
      <c r="D111" s="146" t="s">
        <v>139</v>
      </c>
      <c r="E111" s="160" t="s">
        <v>19</v>
      </c>
      <c r="F111" s="161" t="s">
        <v>142</v>
      </c>
      <c r="H111" s="162">
        <v>31.75</v>
      </c>
      <c r="I111" s="163"/>
      <c r="L111" s="159"/>
      <c r="M111" s="164"/>
      <c r="T111" s="165"/>
      <c r="AT111" s="160" t="s">
        <v>139</v>
      </c>
      <c r="AU111" s="160" t="s">
        <v>82</v>
      </c>
      <c r="AV111" s="14" t="s">
        <v>135</v>
      </c>
      <c r="AW111" s="14" t="s">
        <v>33</v>
      </c>
      <c r="AX111" s="14" t="s">
        <v>80</v>
      </c>
      <c r="AY111" s="160" t="s">
        <v>128</v>
      </c>
    </row>
    <row r="112" spans="2:65" s="1" customFormat="1" ht="37.9" customHeight="1">
      <c r="B112" s="33"/>
      <c r="C112" s="128" t="s">
        <v>135</v>
      </c>
      <c r="D112" s="128" t="s">
        <v>130</v>
      </c>
      <c r="E112" s="129" t="s">
        <v>160</v>
      </c>
      <c r="F112" s="130" t="s">
        <v>161</v>
      </c>
      <c r="G112" s="131" t="s">
        <v>145</v>
      </c>
      <c r="H112" s="132">
        <v>101.5</v>
      </c>
      <c r="I112" s="133"/>
      <c r="J112" s="134">
        <f>ROUND(I112*H112,2)</f>
        <v>0</v>
      </c>
      <c r="K112" s="130" t="s">
        <v>134</v>
      </c>
      <c r="L112" s="33"/>
      <c r="M112" s="135" t="s">
        <v>19</v>
      </c>
      <c r="N112" s="136" t="s">
        <v>43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135</v>
      </c>
      <c r="AT112" s="139" t="s">
        <v>130</v>
      </c>
      <c r="AU112" s="139" t="s">
        <v>82</v>
      </c>
      <c r="AY112" s="18" t="s">
        <v>128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8" t="s">
        <v>80</v>
      </c>
      <c r="BK112" s="140">
        <f>ROUND(I112*H112,2)</f>
        <v>0</v>
      </c>
      <c r="BL112" s="18" t="s">
        <v>135</v>
      </c>
      <c r="BM112" s="139" t="s">
        <v>162</v>
      </c>
    </row>
    <row r="113" spans="2:65" s="1" customFormat="1">
      <c r="B113" s="33"/>
      <c r="D113" s="141" t="s">
        <v>137</v>
      </c>
      <c r="F113" s="142" t="s">
        <v>163</v>
      </c>
      <c r="I113" s="143"/>
      <c r="L113" s="33"/>
      <c r="M113" s="144"/>
      <c r="T113" s="54"/>
      <c r="AT113" s="18" t="s">
        <v>137</v>
      </c>
      <c r="AU113" s="18" t="s">
        <v>82</v>
      </c>
    </row>
    <row r="114" spans="2:65" s="1" customFormat="1" ht="24.2" customHeight="1">
      <c r="B114" s="33"/>
      <c r="C114" s="128" t="s">
        <v>164</v>
      </c>
      <c r="D114" s="128" t="s">
        <v>130</v>
      </c>
      <c r="E114" s="129" t="s">
        <v>165</v>
      </c>
      <c r="F114" s="130" t="s">
        <v>166</v>
      </c>
      <c r="G114" s="131" t="s">
        <v>145</v>
      </c>
      <c r="H114" s="132">
        <v>31.75</v>
      </c>
      <c r="I114" s="133"/>
      <c r="J114" s="134">
        <f>ROUND(I114*H114,2)</f>
        <v>0</v>
      </c>
      <c r="K114" s="130" t="s">
        <v>134</v>
      </c>
      <c r="L114" s="33"/>
      <c r="M114" s="135" t="s">
        <v>19</v>
      </c>
      <c r="N114" s="136" t="s">
        <v>43</v>
      </c>
      <c r="P114" s="137">
        <f>O114*H114</f>
        <v>0</v>
      </c>
      <c r="Q114" s="137">
        <v>0</v>
      </c>
      <c r="R114" s="137">
        <f>Q114*H114</f>
        <v>0</v>
      </c>
      <c r="S114" s="137">
        <v>0</v>
      </c>
      <c r="T114" s="138">
        <f>S114*H114</f>
        <v>0</v>
      </c>
      <c r="AR114" s="139" t="s">
        <v>135</v>
      </c>
      <c r="AT114" s="139" t="s">
        <v>130</v>
      </c>
      <c r="AU114" s="139" t="s">
        <v>82</v>
      </c>
      <c r="AY114" s="18" t="s">
        <v>128</v>
      </c>
      <c r="BE114" s="140">
        <f>IF(N114="základní",J114,0)</f>
        <v>0</v>
      </c>
      <c r="BF114" s="140">
        <f>IF(N114="snížená",J114,0)</f>
        <v>0</v>
      </c>
      <c r="BG114" s="140">
        <f>IF(N114="zákl. přenesená",J114,0)</f>
        <v>0</v>
      </c>
      <c r="BH114" s="140">
        <f>IF(N114="sníž. přenesená",J114,0)</f>
        <v>0</v>
      </c>
      <c r="BI114" s="140">
        <f>IF(N114="nulová",J114,0)</f>
        <v>0</v>
      </c>
      <c r="BJ114" s="18" t="s">
        <v>80</v>
      </c>
      <c r="BK114" s="140">
        <f>ROUND(I114*H114,2)</f>
        <v>0</v>
      </c>
      <c r="BL114" s="18" t="s">
        <v>135</v>
      </c>
      <c r="BM114" s="139" t="s">
        <v>167</v>
      </c>
    </row>
    <row r="115" spans="2:65" s="1" customFormat="1">
      <c r="B115" s="33"/>
      <c r="D115" s="141" t="s">
        <v>137</v>
      </c>
      <c r="F115" s="142" t="s">
        <v>168</v>
      </c>
      <c r="I115" s="143"/>
      <c r="L115" s="33"/>
      <c r="M115" s="144"/>
      <c r="T115" s="54"/>
      <c r="AT115" s="18" t="s">
        <v>137</v>
      </c>
      <c r="AU115" s="18" t="s">
        <v>82</v>
      </c>
    </row>
    <row r="116" spans="2:65" s="12" customFormat="1">
      <c r="B116" s="145"/>
      <c r="D116" s="146" t="s">
        <v>139</v>
      </c>
      <c r="E116" s="147" t="s">
        <v>19</v>
      </c>
      <c r="F116" s="148" t="s">
        <v>140</v>
      </c>
      <c r="H116" s="147" t="s">
        <v>19</v>
      </c>
      <c r="I116" s="149"/>
      <c r="L116" s="145"/>
      <c r="M116" s="150"/>
      <c r="T116" s="151"/>
      <c r="AT116" s="147" t="s">
        <v>139</v>
      </c>
      <c r="AU116" s="147" t="s">
        <v>82</v>
      </c>
      <c r="AV116" s="12" t="s">
        <v>80</v>
      </c>
      <c r="AW116" s="12" t="s">
        <v>33</v>
      </c>
      <c r="AX116" s="12" t="s">
        <v>72</v>
      </c>
      <c r="AY116" s="147" t="s">
        <v>128</v>
      </c>
    </row>
    <row r="117" spans="2:65" s="12" customFormat="1">
      <c r="B117" s="145"/>
      <c r="D117" s="146" t="s">
        <v>139</v>
      </c>
      <c r="E117" s="147" t="s">
        <v>19</v>
      </c>
      <c r="F117" s="148" t="s">
        <v>169</v>
      </c>
      <c r="H117" s="147" t="s">
        <v>19</v>
      </c>
      <c r="I117" s="149"/>
      <c r="L117" s="145"/>
      <c r="M117" s="150"/>
      <c r="T117" s="151"/>
      <c r="AT117" s="147" t="s">
        <v>139</v>
      </c>
      <c r="AU117" s="147" t="s">
        <v>82</v>
      </c>
      <c r="AV117" s="12" t="s">
        <v>80</v>
      </c>
      <c r="AW117" s="12" t="s">
        <v>33</v>
      </c>
      <c r="AX117" s="12" t="s">
        <v>72</v>
      </c>
      <c r="AY117" s="147" t="s">
        <v>128</v>
      </c>
    </row>
    <row r="118" spans="2:65" s="13" customFormat="1">
      <c r="B118" s="152"/>
      <c r="D118" s="146" t="s">
        <v>139</v>
      </c>
      <c r="E118" s="153" t="s">
        <v>19</v>
      </c>
      <c r="F118" s="154" t="s">
        <v>157</v>
      </c>
      <c r="H118" s="155">
        <v>26.3</v>
      </c>
      <c r="I118" s="156"/>
      <c r="L118" s="152"/>
      <c r="M118" s="157"/>
      <c r="T118" s="158"/>
      <c r="AT118" s="153" t="s">
        <v>139</v>
      </c>
      <c r="AU118" s="153" t="s">
        <v>82</v>
      </c>
      <c r="AV118" s="13" t="s">
        <v>82</v>
      </c>
      <c r="AW118" s="13" t="s">
        <v>33</v>
      </c>
      <c r="AX118" s="13" t="s">
        <v>72</v>
      </c>
      <c r="AY118" s="153" t="s">
        <v>128</v>
      </c>
    </row>
    <row r="119" spans="2:65" s="12" customFormat="1">
      <c r="B119" s="145"/>
      <c r="D119" s="146" t="s">
        <v>139</v>
      </c>
      <c r="E119" s="147" t="s">
        <v>19</v>
      </c>
      <c r="F119" s="148" t="s">
        <v>170</v>
      </c>
      <c r="H119" s="147" t="s">
        <v>19</v>
      </c>
      <c r="I119" s="149"/>
      <c r="L119" s="145"/>
      <c r="M119" s="150"/>
      <c r="T119" s="151"/>
      <c r="AT119" s="147" t="s">
        <v>139</v>
      </c>
      <c r="AU119" s="147" t="s">
        <v>82</v>
      </c>
      <c r="AV119" s="12" t="s">
        <v>80</v>
      </c>
      <c r="AW119" s="12" t="s">
        <v>33</v>
      </c>
      <c r="AX119" s="12" t="s">
        <v>72</v>
      </c>
      <c r="AY119" s="147" t="s">
        <v>128</v>
      </c>
    </row>
    <row r="120" spans="2:65" s="13" customFormat="1">
      <c r="B120" s="152"/>
      <c r="D120" s="146" t="s">
        <v>139</v>
      </c>
      <c r="E120" s="153" t="s">
        <v>19</v>
      </c>
      <c r="F120" s="154" t="s">
        <v>159</v>
      </c>
      <c r="H120" s="155">
        <v>5.45</v>
      </c>
      <c r="I120" s="156"/>
      <c r="L120" s="152"/>
      <c r="M120" s="157"/>
      <c r="T120" s="158"/>
      <c r="AT120" s="153" t="s">
        <v>139</v>
      </c>
      <c r="AU120" s="153" t="s">
        <v>82</v>
      </c>
      <c r="AV120" s="13" t="s">
        <v>82</v>
      </c>
      <c r="AW120" s="13" t="s">
        <v>33</v>
      </c>
      <c r="AX120" s="13" t="s">
        <v>72</v>
      </c>
      <c r="AY120" s="153" t="s">
        <v>128</v>
      </c>
    </row>
    <row r="121" spans="2:65" s="14" customFormat="1">
      <c r="B121" s="159"/>
      <c r="D121" s="146" t="s">
        <v>139</v>
      </c>
      <c r="E121" s="160" t="s">
        <v>19</v>
      </c>
      <c r="F121" s="161" t="s">
        <v>142</v>
      </c>
      <c r="H121" s="162">
        <v>31.75</v>
      </c>
      <c r="I121" s="163"/>
      <c r="L121" s="159"/>
      <c r="M121" s="164"/>
      <c r="T121" s="165"/>
      <c r="AT121" s="160" t="s">
        <v>139</v>
      </c>
      <c r="AU121" s="160" t="s">
        <v>82</v>
      </c>
      <c r="AV121" s="14" t="s">
        <v>135</v>
      </c>
      <c r="AW121" s="14" t="s">
        <v>33</v>
      </c>
      <c r="AX121" s="14" t="s">
        <v>80</v>
      </c>
      <c r="AY121" s="160" t="s">
        <v>128</v>
      </c>
    </row>
    <row r="122" spans="2:65" s="1" customFormat="1" ht="24.2" customHeight="1">
      <c r="B122" s="33"/>
      <c r="C122" s="128" t="s">
        <v>171</v>
      </c>
      <c r="D122" s="128" t="s">
        <v>130</v>
      </c>
      <c r="E122" s="129" t="s">
        <v>172</v>
      </c>
      <c r="F122" s="130" t="s">
        <v>173</v>
      </c>
      <c r="G122" s="131" t="s">
        <v>174</v>
      </c>
      <c r="H122" s="132">
        <v>182.7</v>
      </c>
      <c r="I122" s="133"/>
      <c r="J122" s="134">
        <f>ROUND(I122*H122,2)</f>
        <v>0</v>
      </c>
      <c r="K122" s="130" t="s">
        <v>134</v>
      </c>
      <c r="L122" s="33"/>
      <c r="M122" s="135" t="s">
        <v>19</v>
      </c>
      <c r="N122" s="136" t="s">
        <v>43</v>
      </c>
      <c r="P122" s="137">
        <f>O122*H122</f>
        <v>0</v>
      </c>
      <c r="Q122" s="137">
        <v>0</v>
      </c>
      <c r="R122" s="137">
        <f>Q122*H122</f>
        <v>0</v>
      </c>
      <c r="S122" s="137">
        <v>0</v>
      </c>
      <c r="T122" s="138">
        <f>S122*H122</f>
        <v>0</v>
      </c>
      <c r="AR122" s="139" t="s">
        <v>135</v>
      </c>
      <c r="AT122" s="139" t="s">
        <v>130</v>
      </c>
      <c r="AU122" s="139" t="s">
        <v>82</v>
      </c>
      <c r="AY122" s="18" t="s">
        <v>128</v>
      </c>
      <c r="BE122" s="140">
        <f>IF(N122="základní",J122,0)</f>
        <v>0</v>
      </c>
      <c r="BF122" s="140">
        <f>IF(N122="snížená",J122,0)</f>
        <v>0</v>
      </c>
      <c r="BG122" s="140">
        <f>IF(N122="zákl. přenesená",J122,0)</f>
        <v>0</v>
      </c>
      <c r="BH122" s="140">
        <f>IF(N122="sníž. přenesená",J122,0)</f>
        <v>0</v>
      </c>
      <c r="BI122" s="140">
        <f>IF(N122="nulová",J122,0)</f>
        <v>0</v>
      </c>
      <c r="BJ122" s="18" t="s">
        <v>80</v>
      </c>
      <c r="BK122" s="140">
        <f>ROUND(I122*H122,2)</f>
        <v>0</v>
      </c>
      <c r="BL122" s="18" t="s">
        <v>135</v>
      </c>
      <c r="BM122" s="139" t="s">
        <v>175</v>
      </c>
    </row>
    <row r="123" spans="2:65" s="1" customFormat="1">
      <c r="B123" s="33"/>
      <c r="D123" s="141" t="s">
        <v>137</v>
      </c>
      <c r="F123" s="142" t="s">
        <v>176</v>
      </c>
      <c r="I123" s="143"/>
      <c r="L123" s="33"/>
      <c r="M123" s="144"/>
      <c r="T123" s="54"/>
      <c r="AT123" s="18" t="s">
        <v>137</v>
      </c>
      <c r="AU123" s="18" t="s">
        <v>82</v>
      </c>
    </row>
    <row r="124" spans="2:65" s="13" customFormat="1">
      <c r="B124" s="152"/>
      <c r="D124" s="146" t="s">
        <v>139</v>
      </c>
      <c r="F124" s="154" t="s">
        <v>177</v>
      </c>
      <c r="H124" s="155">
        <v>182.7</v>
      </c>
      <c r="I124" s="156"/>
      <c r="L124" s="152"/>
      <c r="M124" s="157"/>
      <c r="T124" s="158"/>
      <c r="AT124" s="153" t="s">
        <v>139</v>
      </c>
      <c r="AU124" s="153" t="s">
        <v>82</v>
      </c>
      <c r="AV124" s="13" t="s">
        <v>82</v>
      </c>
      <c r="AW124" s="13" t="s">
        <v>4</v>
      </c>
      <c r="AX124" s="13" t="s">
        <v>80</v>
      </c>
      <c r="AY124" s="153" t="s">
        <v>128</v>
      </c>
    </row>
    <row r="125" spans="2:65" s="1" customFormat="1" ht="24.2" customHeight="1">
      <c r="B125" s="33"/>
      <c r="C125" s="128" t="s">
        <v>178</v>
      </c>
      <c r="D125" s="128" t="s">
        <v>130</v>
      </c>
      <c r="E125" s="129" t="s">
        <v>179</v>
      </c>
      <c r="F125" s="130" t="s">
        <v>180</v>
      </c>
      <c r="G125" s="131" t="s">
        <v>145</v>
      </c>
      <c r="H125" s="132">
        <v>101.5</v>
      </c>
      <c r="I125" s="133"/>
      <c r="J125" s="134">
        <f>ROUND(I125*H125,2)</f>
        <v>0</v>
      </c>
      <c r="K125" s="130" t="s">
        <v>134</v>
      </c>
      <c r="L125" s="33"/>
      <c r="M125" s="135" t="s">
        <v>19</v>
      </c>
      <c r="N125" s="136" t="s">
        <v>43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135</v>
      </c>
      <c r="AT125" s="139" t="s">
        <v>130</v>
      </c>
      <c r="AU125" s="139" t="s">
        <v>82</v>
      </c>
      <c r="AY125" s="18" t="s">
        <v>128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8" t="s">
        <v>80</v>
      </c>
      <c r="BK125" s="140">
        <f>ROUND(I125*H125,2)</f>
        <v>0</v>
      </c>
      <c r="BL125" s="18" t="s">
        <v>135</v>
      </c>
      <c r="BM125" s="139" t="s">
        <v>181</v>
      </c>
    </row>
    <row r="126" spans="2:65" s="1" customFormat="1">
      <c r="B126" s="33"/>
      <c r="D126" s="141" t="s">
        <v>137</v>
      </c>
      <c r="F126" s="142" t="s">
        <v>182</v>
      </c>
      <c r="I126" s="143"/>
      <c r="L126" s="33"/>
      <c r="M126" s="144"/>
      <c r="T126" s="54"/>
      <c r="AT126" s="18" t="s">
        <v>137</v>
      </c>
      <c r="AU126" s="18" t="s">
        <v>82</v>
      </c>
    </row>
    <row r="127" spans="2:65" s="1" customFormat="1" ht="24.2" customHeight="1">
      <c r="B127" s="33"/>
      <c r="C127" s="128" t="s">
        <v>183</v>
      </c>
      <c r="D127" s="128" t="s">
        <v>130</v>
      </c>
      <c r="E127" s="129" t="s">
        <v>184</v>
      </c>
      <c r="F127" s="130" t="s">
        <v>185</v>
      </c>
      <c r="G127" s="131" t="s">
        <v>145</v>
      </c>
      <c r="H127" s="132">
        <v>31.75</v>
      </c>
      <c r="I127" s="133"/>
      <c r="J127" s="134">
        <f>ROUND(I127*H127,2)</f>
        <v>0</v>
      </c>
      <c r="K127" s="130" t="s">
        <v>134</v>
      </c>
      <c r="L127" s="33"/>
      <c r="M127" s="135" t="s">
        <v>19</v>
      </c>
      <c r="N127" s="136" t="s">
        <v>43</v>
      </c>
      <c r="P127" s="137">
        <f>O127*H127</f>
        <v>0</v>
      </c>
      <c r="Q127" s="137">
        <v>0</v>
      </c>
      <c r="R127" s="137">
        <f>Q127*H127</f>
        <v>0</v>
      </c>
      <c r="S127" s="137">
        <v>0</v>
      </c>
      <c r="T127" s="138">
        <f>S127*H127</f>
        <v>0</v>
      </c>
      <c r="AR127" s="139" t="s">
        <v>135</v>
      </c>
      <c r="AT127" s="139" t="s">
        <v>130</v>
      </c>
      <c r="AU127" s="139" t="s">
        <v>82</v>
      </c>
      <c r="AY127" s="18" t="s">
        <v>128</v>
      </c>
      <c r="BE127" s="140">
        <f>IF(N127="základní",J127,0)</f>
        <v>0</v>
      </c>
      <c r="BF127" s="140">
        <f>IF(N127="snížená",J127,0)</f>
        <v>0</v>
      </c>
      <c r="BG127" s="140">
        <f>IF(N127="zákl. přenesená",J127,0)</f>
        <v>0</v>
      </c>
      <c r="BH127" s="140">
        <f>IF(N127="sníž. přenesená",J127,0)</f>
        <v>0</v>
      </c>
      <c r="BI127" s="140">
        <f>IF(N127="nulová",J127,0)</f>
        <v>0</v>
      </c>
      <c r="BJ127" s="18" t="s">
        <v>80</v>
      </c>
      <c r="BK127" s="140">
        <f>ROUND(I127*H127,2)</f>
        <v>0</v>
      </c>
      <c r="BL127" s="18" t="s">
        <v>135</v>
      </c>
      <c r="BM127" s="139" t="s">
        <v>186</v>
      </c>
    </row>
    <row r="128" spans="2:65" s="1" customFormat="1">
      <c r="B128" s="33"/>
      <c r="D128" s="141" t="s">
        <v>137</v>
      </c>
      <c r="F128" s="142" t="s">
        <v>187</v>
      </c>
      <c r="I128" s="143"/>
      <c r="L128" s="33"/>
      <c r="M128" s="144"/>
      <c r="T128" s="54"/>
      <c r="AT128" s="18" t="s">
        <v>137</v>
      </c>
      <c r="AU128" s="18" t="s">
        <v>82</v>
      </c>
    </row>
    <row r="129" spans="2:65" s="12" customFormat="1">
      <c r="B129" s="145"/>
      <c r="D129" s="146" t="s">
        <v>139</v>
      </c>
      <c r="E129" s="147" t="s">
        <v>19</v>
      </c>
      <c r="F129" s="148" t="s">
        <v>140</v>
      </c>
      <c r="H129" s="147" t="s">
        <v>19</v>
      </c>
      <c r="I129" s="149"/>
      <c r="L129" s="145"/>
      <c r="M129" s="150"/>
      <c r="T129" s="151"/>
      <c r="AT129" s="147" t="s">
        <v>139</v>
      </c>
      <c r="AU129" s="147" t="s">
        <v>82</v>
      </c>
      <c r="AV129" s="12" t="s">
        <v>80</v>
      </c>
      <c r="AW129" s="12" t="s">
        <v>33</v>
      </c>
      <c r="AX129" s="12" t="s">
        <v>72</v>
      </c>
      <c r="AY129" s="147" t="s">
        <v>128</v>
      </c>
    </row>
    <row r="130" spans="2:65" s="12" customFormat="1">
      <c r="B130" s="145"/>
      <c r="D130" s="146" t="s">
        <v>139</v>
      </c>
      <c r="E130" s="147" t="s">
        <v>19</v>
      </c>
      <c r="F130" s="148" t="s">
        <v>188</v>
      </c>
      <c r="H130" s="147" t="s">
        <v>19</v>
      </c>
      <c r="I130" s="149"/>
      <c r="L130" s="145"/>
      <c r="M130" s="150"/>
      <c r="T130" s="151"/>
      <c r="AT130" s="147" t="s">
        <v>139</v>
      </c>
      <c r="AU130" s="147" t="s">
        <v>82</v>
      </c>
      <c r="AV130" s="12" t="s">
        <v>80</v>
      </c>
      <c r="AW130" s="12" t="s">
        <v>33</v>
      </c>
      <c r="AX130" s="12" t="s">
        <v>72</v>
      </c>
      <c r="AY130" s="147" t="s">
        <v>128</v>
      </c>
    </row>
    <row r="131" spans="2:65" s="13" customFormat="1">
      <c r="B131" s="152"/>
      <c r="D131" s="146" t="s">
        <v>139</v>
      </c>
      <c r="E131" s="153" t="s">
        <v>19</v>
      </c>
      <c r="F131" s="154" t="s">
        <v>157</v>
      </c>
      <c r="H131" s="155">
        <v>26.3</v>
      </c>
      <c r="I131" s="156"/>
      <c r="L131" s="152"/>
      <c r="M131" s="157"/>
      <c r="T131" s="158"/>
      <c r="AT131" s="153" t="s">
        <v>139</v>
      </c>
      <c r="AU131" s="153" t="s">
        <v>82</v>
      </c>
      <c r="AV131" s="13" t="s">
        <v>82</v>
      </c>
      <c r="AW131" s="13" t="s">
        <v>33</v>
      </c>
      <c r="AX131" s="13" t="s">
        <v>72</v>
      </c>
      <c r="AY131" s="153" t="s">
        <v>128</v>
      </c>
    </row>
    <row r="132" spans="2:65" s="12" customFormat="1">
      <c r="B132" s="145"/>
      <c r="D132" s="146" t="s">
        <v>139</v>
      </c>
      <c r="E132" s="147" t="s">
        <v>19</v>
      </c>
      <c r="F132" s="148" t="s">
        <v>189</v>
      </c>
      <c r="H132" s="147" t="s">
        <v>19</v>
      </c>
      <c r="I132" s="149"/>
      <c r="L132" s="145"/>
      <c r="M132" s="150"/>
      <c r="T132" s="151"/>
      <c r="AT132" s="147" t="s">
        <v>139</v>
      </c>
      <c r="AU132" s="147" t="s">
        <v>82</v>
      </c>
      <c r="AV132" s="12" t="s">
        <v>80</v>
      </c>
      <c r="AW132" s="12" t="s">
        <v>33</v>
      </c>
      <c r="AX132" s="12" t="s">
        <v>72</v>
      </c>
      <c r="AY132" s="147" t="s">
        <v>128</v>
      </c>
    </row>
    <row r="133" spans="2:65" s="13" customFormat="1">
      <c r="B133" s="152"/>
      <c r="D133" s="146" t="s">
        <v>139</v>
      </c>
      <c r="E133" s="153" t="s">
        <v>19</v>
      </c>
      <c r="F133" s="154" t="s">
        <v>159</v>
      </c>
      <c r="H133" s="155">
        <v>5.45</v>
      </c>
      <c r="I133" s="156"/>
      <c r="L133" s="152"/>
      <c r="M133" s="157"/>
      <c r="T133" s="158"/>
      <c r="AT133" s="153" t="s">
        <v>139</v>
      </c>
      <c r="AU133" s="153" t="s">
        <v>82</v>
      </c>
      <c r="AV133" s="13" t="s">
        <v>82</v>
      </c>
      <c r="AW133" s="13" t="s">
        <v>33</v>
      </c>
      <c r="AX133" s="13" t="s">
        <v>72</v>
      </c>
      <c r="AY133" s="153" t="s">
        <v>128</v>
      </c>
    </row>
    <row r="134" spans="2:65" s="14" customFormat="1">
      <c r="B134" s="159"/>
      <c r="D134" s="146" t="s">
        <v>139</v>
      </c>
      <c r="E134" s="160" t="s">
        <v>19</v>
      </c>
      <c r="F134" s="161" t="s">
        <v>142</v>
      </c>
      <c r="H134" s="162">
        <v>31.75</v>
      </c>
      <c r="I134" s="163"/>
      <c r="L134" s="159"/>
      <c r="M134" s="164"/>
      <c r="T134" s="165"/>
      <c r="AT134" s="160" t="s">
        <v>139</v>
      </c>
      <c r="AU134" s="160" t="s">
        <v>82</v>
      </c>
      <c r="AV134" s="14" t="s">
        <v>135</v>
      </c>
      <c r="AW134" s="14" t="s">
        <v>33</v>
      </c>
      <c r="AX134" s="14" t="s">
        <v>80</v>
      </c>
      <c r="AY134" s="160" t="s">
        <v>128</v>
      </c>
    </row>
    <row r="135" spans="2:65" s="1" customFormat="1" ht="21.75" customHeight="1">
      <c r="B135" s="33"/>
      <c r="C135" s="128" t="s">
        <v>190</v>
      </c>
      <c r="D135" s="128" t="s">
        <v>130</v>
      </c>
      <c r="E135" s="129" t="s">
        <v>191</v>
      </c>
      <c r="F135" s="130" t="s">
        <v>192</v>
      </c>
      <c r="G135" s="131" t="s">
        <v>133</v>
      </c>
      <c r="H135" s="132">
        <v>112.75</v>
      </c>
      <c r="I135" s="133"/>
      <c r="J135" s="134">
        <f>ROUND(I135*H135,2)</f>
        <v>0</v>
      </c>
      <c r="K135" s="130" t="s">
        <v>134</v>
      </c>
      <c r="L135" s="33"/>
      <c r="M135" s="135" t="s">
        <v>19</v>
      </c>
      <c r="N135" s="136" t="s">
        <v>43</v>
      </c>
      <c r="P135" s="137">
        <f>O135*H135</f>
        <v>0</v>
      </c>
      <c r="Q135" s="137">
        <v>0</v>
      </c>
      <c r="R135" s="137">
        <f>Q135*H135</f>
        <v>0</v>
      </c>
      <c r="S135" s="137">
        <v>0</v>
      </c>
      <c r="T135" s="138">
        <f>S135*H135</f>
        <v>0</v>
      </c>
      <c r="AR135" s="139" t="s">
        <v>135</v>
      </c>
      <c r="AT135" s="139" t="s">
        <v>130</v>
      </c>
      <c r="AU135" s="139" t="s">
        <v>82</v>
      </c>
      <c r="AY135" s="18" t="s">
        <v>128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8" t="s">
        <v>80</v>
      </c>
      <c r="BK135" s="140">
        <f>ROUND(I135*H135,2)</f>
        <v>0</v>
      </c>
      <c r="BL135" s="18" t="s">
        <v>135</v>
      </c>
      <c r="BM135" s="139" t="s">
        <v>193</v>
      </c>
    </row>
    <row r="136" spans="2:65" s="1" customFormat="1">
      <c r="B136" s="33"/>
      <c r="D136" s="141" t="s">
        <v>137</v>
      </c>
      <c r="F136" s="142" t="s">
        <v>194</v>
      </c>
      <c r="I136" s="143"/>
      <c r="L136" s="33"/>
      <c r="M136" s="144"/>
      <c r="T136" s="54"/>
      <c r="AT136" s="18" t="s">
        <v>137</v>
      </c>
      <c r="AU136" s="18" t="s">
        <v>82</v>
      </c>
    </row>
    <row r="137" spans="2:65" s="12" customFormat="1">
      <c r="B137" s="145"/>
      <c r="D137" s="146" t="s">
        <v>139</v>
      </c>
      <c r="E137" s="147" t="s">
        <v>19</v>
      </c>
      <c r="F137" s="148" t="s">
        <v>140</v>
      </c>
      <c r="H137" s="147" t="s">
        <v>19</v>
      </c>
      <c r="I137" s="149"/>
      <c r="L137" s="145"/>
      <c r="M137" s="150"/>
      <c r="T137" s="151"/>
      <c r="AT137" s="147" t="s">
        <v>139</v>
      </c>
      <c r="AU137" s="147" t="s">
        <v>82</v>
      </c>
      <c r="AV137" s="12" t="s">
        <v>80</v>
      </c>
      <c r="AW137" s="12" t="s">
        <v>33</v>
      </c>
      <c r="AX137" s="12" t="s">
        <v>72</v>
      </c>
      <c r="AY137" s="147" t="s">
        <v>128</v>
      </c>
    </row>
    <row r="138" spans="2:65" s="13" customFormat="1">
      <c r="B138" s="152"/>
      <c r="D138" s="146" t="s">
        <v>139</v>
      </c>
      <c r="E138" s="153" t="s">
        <v>19</v>
      </c>
      <c r="F138" s="154" t="s">
        <v>195</v>
      </c>
      <c r="H138" s="155">
        <v>112.75</v>
      </c>
      <c r="I138" s="156"/>
      <c r="L138" s="152"/>
      <c r="M138" s="157"/>
      <c r="T138" s="158"/>
      <c r="AT138" s="153" t="s">
        <v>139</v>
      </c>
      <c r="AU138" s="153" t="s">
        <v>82</v>
      </c>
      <c r="AV138" s="13" t="s">
        <v>82</v>
      </c>
      <c r="AW138" s="13" t="s">
        <v>33</v>
      </c>
      <c r="AX138" s="13" t="s">
        <v>72</v>
      </c>
      <c r="AY138" s="153" t="s">
        <v>128</v>
      </c>
    </row>
    <row r="139" spans="2:65" s="14" customFormat="1">
      <c r="B139" s="159"/>
      <c r="D139" s="146" t="s">
        <v>139</v>
      </c>
      <c r="E139" s="160" t="s">
        <v>19</v>
      </c>
      <c r="F139" s="161" t="s">
        <v>142</v>
      </c>
      <c r="H139" s="162">
        <v>112.75</v>
      </c>
      <c r="I139" s="163"/>
      <c r="L139" s="159"/>
      <c r="M139" s="164"/>
      <c r="T139" s="165"/>
      <c r="AT139" s="160" t="s">
        <v>139</v>
      </c>
      <c r="AU139" s="160" t="s">
        <v>82</v>
      </c>
      <c r="AV139" s="14" t="s">
        <v>135</v>
      </c>
      <c r="AW139" s="14" t="s">
        <v>33</v>
      </c>
      <c r="AX139" s="14" t="s">
        <v>80</v>
      </c>
      <c r="AY139" s="160" t="s">
        <v>128</v>
      </c>
    </row>
    <row r="140" spans="2:65" s="11" customFormat="1" ht="22.9" customHeight="1">
      <c r="B140" s="116"/>
      <c r="D140" s="117" t="s">
        <v>71</v>
      </c>
      <c r="E140" s="126" t="s">
        <v>82</v>
      </c>
      <c r="F140" s="126" t="s">
        <v>196</v>
      </c>
      <c r="I140" s="119"/>
      <c r="J140" s="127">
        <f>BK140</f>
        <v>0</v>
      </c>
      <c r="L140" s="116"/>
      <c r="M140" s="121"/>
      <c r="P140" s="122">
        <f>SUM(P141:P182)</f>
        <v>0</v>
      </c>
      <c r="R140" s="122">
        <f>SUM(R141:R182)</f>
        <v>192.28463346000001</v>
      </c>
      <c r="T140" s="123">
        <f>SUM(T141:T182)</f>
        <v>0</v>
      </c>
      <c r="AR140" s="117" t="s">
        <v>80</v>
      </c>
      <c r="AT140" s="124" t="s">
        <v>71</v>
      </c>
      <c r="AU140" s="124" t="s">
        <v>80</v>
      </c>
      <c r="AY140" s="117" t="s">
        <v>128</v>
      </c>
      <c r="BK140" s="125">
        <f>SUM(BK141:BK182)</f>
        <v>0</v>
      </c>
    </row>
    <row r="141" spans="2:65" s="1" customFormat="1" ht="24.2" customHeight="1">
      <c r="B141" s="33"/>
      <c r="C141" s="128" t="s">
        <v>197</v>
      </c>
      <c r="D141" s="128" t="s">
        <v>130</v>
      </c>
      <c r="E141" s="129" t="s">
        <v>198</v>
      </c>
      <c r="F141" s="130" t="s">
        <v>199</v>
      </c>
      <c r="G141" s="131" t="s">
        <v>133</v>
      </c>
      <c r="H141" s="132">
        <v>112.75</v>
      </c>
      <c r="I141" s="133"/>
      <c r="J141" s="134">
        <f>ROUND(I141*H141,2)</f>
        <v>0</v>
      </c>
      <c r="K141" s="130" t="s">
        <v>134</v>
      </c>
      <c r="L141" s="33"/>
      <c r="M141" s="135" t="s">
        <v>19</v>
      </c>
      <c r="N141" s="136" t="s">
        <v>43</v>
      </c>
      <c r="P141" s="137">
        <f>O141*H141</f>
        <v>0</v>
      </c>
      <c r="Q141" s="137">
        <v>3.1E-4</v>
      </c>
      <c r="R141" s="137">
        <f>Q141*H141</f>
        <v>3.4952499999999997E-2</v>
      </c>
      <c r="S141" s="137">
        <v>0</v>
      </c>
      <c r="T141" s="138">
        <f>S141*H141</f>
        <v>0</v>
      </c>
      <c r="AR141" s="139" t="s">
        <v>135</v>
      </c>
      <c r="AT141" s="139" t="s">
        <v>130</v>
      </c>
      <c r="AU141" s="139" t="s">
        <v>82</v>
      </c>
      <c r="AY141" s="18" t="s">
        <v>128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8" t="s">
        <v>80</v>
      </c>
      <c r="BK141" s="140">
        <f>ROUND(I141*H141,2)</f>
        <v>0</v>
      </c>
      <c r="BL141" s="18" t="s">
        <v>135</v>
      </c>
      <c r="BM141" s="139" t="s">
        <v>200</v>
      </c>
    </row>
    <row r="142" spans="2:65" s="1" customFormat="1">
      <c r="B142" s="33"/>
      <c r="D142" s="141" t="s">
        <v>137</v>
      </c>
      <c r="F142" s="142" t="s">
        <v>201</v>
      </c>
      <c r="I142" s="143"/>
      <c r="L142" s="33"/>
      <c r="M142" s="144"/>
      <c r="T142" s="54"/>
      <c r="AT142" s="18" t="s">
        <v>137</v>
      </c>
      <c r="AU142" s="18" t="s">
        <v>82</v>
      </c>
    </row>
    <row r="143" spans="2:65" s="12" customFormat="1">
      <c r="B143" s="145"/>
      <c r="D143" s="146" t="s">
        <v>139</v>
      </c>
      <c r="E143" s="147" t="s">
        <v>19</v>
      </c>
      <c r="F143" s="148" t="s">
        <v>140</v>
      </c>
      <c r="H143" s="147" t="s">
        <v>19</v>
      </c>
      <c r="I143" s="149"/>
      <c r="L143" s="145"/>
      <c r="M143" s="150"/>
      <c r="T143" s="151"/>
      <c r="AT143" s="147" t="s">
        <v>139</v>
      </c>
      <c r="AU143" s="147" t="s">
        <v>82</v>
      </c>
      <c r="AV143" s="12" t="s">
        <v>80</v>
      </c>
      <c r="AW143" s="12" t="s">
        <v>33</v>
      </c>
      <c r="AX143" s="12" t="s">
        <v>72</v>
      </c>
      <c r="AY143" s="147" t="s">
        <v>128</v>
      </c>
    </row>
    <row r="144" spans="2:65" s="13" customFormat="1">
      <c r="B144" s="152"/>
      <c r="D144" s="146" t="s">
        <v>139</v>
      </c>
      <c r="E144" s="153" t="s">
        <v>19</v>
      </c>
      <c r="F144" s="154" t="s">
        <v>195</v>
      </c>
      <c r="H144" s="155">
        <v>112.75</v>
      </c>
      <c r="I144" s="156"/>
      <c r="L144" s="152"/>
      <c r="M144" s="157"/>
      <c r="T144" s="158"/>
      <c r="AT144" s="153" t="s">
        <v>139</v>
      </c>
      <c r="AU144" s="153" t="s">
        <v>82</v>
      </c>
      <c r="AV144" s="13" t="s">
        <v>82</v>
      </c>
      <c r="AW144" s="13" t="s">
        <v>33</v>
      </c>
      <c r="AX144" s="13" t="s">
        <v>72</v>
      </c>
      <c r="AY144" s="153" t="s">
        <v>128</v>
      </c>
    </row>
    <row r="145" spans="2:65" s="14" customFormat="1">
      <c r="B145" s="159"/>
      <c r="D145" s="146" t="s">
        <v>139</v>
      </c>
      <c r="E145" s="160" t="s">
        <v>19</v>
      </c>
      <c r="F145" s="161" t="s">
        <v>142</v>
      </c>
      <c r="H145" s="162">
        <v>112.75</v>
      </c>
      <c r="I145" s="163"/>
      <c r="L145" s="159"/>
      <c r="M145" s="164"/>
      <c r="T145" s="165"/>
      <c r="AT145" s="160" t="s">
        <v>139</v>
      </c>
      <c r="AU145" s="160" t="s">
        <v>82</v>
      </c>
      <c r="AV145" s="14" t="s">
        <v>135</v>
      </c>
      <c r="AW145" s="14" t="s">
        <v>33</v>
      </c>
      <c r="AX145" s="14" t="s">
        <v>80</v>
      </c>
      <c r="AY145" s="160" t="s">
        <v>128</v>
      </c>
    </row>
    <row r="146" spans="2:65" s="1" customFormat="1" ht="16.5" customHeight="1">
      <c r="B146" s="33"/>
      <c r="C146" s="167" t="s">
        <v>202</v>
      </c>
      <c r="D146" s="167" t="s">
        <v>203</v>
      </c>
      <c r="E146" s="168" t="s">
        <v>204</v>
      </c>
      <c r="F146" s="169" t="s">
        <v>205</v>
      </c>
      <c r="G146" s="170" t="s">
        <v>133</v>
      </c>
      <c r="H146" s="171">
        <v>133.55199999999999</v>
      </c>
      <c r="I146" s="172"/>
      <c r="J146" s="173">
        <f>ROUND(I146*H146,2)</f>
        <v>0</v>
      </c>
      <c r="K146" s="169" t="s">
        <v>134</v>
      </c>
      <c r="L146" s="174"/>
      <c r="M146" s="175" t="s">
        <v>19</v>
      </c>
      <c r="N146" s="176" t="s">
        <v>43</v>
      </c>
      <c r="P146" s="137">
        <f>O146*H146</f>
        <v>0</v>
      </c>
      <c r="Q146" s="137">
        <v>2.9999999999999997E-4</v>
      </c>
      <c r="R146" s="137">
        <f>Q146*H146</f>
        <v>4.0065599999999993E-2</v>
      </c>
      <c r="S146" s="137">
        <v>0</v>
      </c>
      <c r="T146" s="138">
        <f>S146*H146</f>
        <v>0</v>
      </c>
      <c r="AR146" s="139" t="s">
        <v>183</v>
      </c>
      <c r="AT146" s="139" t="s">
        <v>203</v>
      </c>
      <c r="AU146" s="139" t="s">
        <v>82</v>
      </c>
      <c r="AY146" s="18" t="s">
        <v>128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8" t="s">
        <v>80</v>
      </c>
      <c r="BK146" s="140">
        <f>ROUND(I146*H146,2)</f>
        <v>0</v>
      </c>
      <c r="BL146" s="18" t="s">
        <v>135</v>
      </c>
      <c r="BM146" s="139" t="s">
        <v>206</v>
      </c>
    </row>
    <row r="147" spans="2:65" s="13" customFormat="1">
      <c r="B147" s="152"/>
      <c r="D147" s="146" t="s">
        <v>139</v>
      </c>
      <c r="F147" s="154" t="s">
        <v>207</v>
      </c>
      <c r="H147" s="155">
        <v>133.55199999999999</v>
      </c>
      <c r="I147" s="156"/>
      <c r="L147" s="152"/>
      <c r="M147" s="157"/>
      <c r="T147" s="158"/>
      <c r="AT147" s="153" t="s">
        <v>139</v>
      </c>
      <c r="AU147" s="153" t="s">
        <v>82</v>
      </c>
      <c r="AV147" s="13" t="s">
        <v>82</v>
      </c>
      <c r="AW147" s="13" t="s">
        <v>4</v>
      </c>
      <c r="AX147" s="13" t="s">
        <v>80</v>
      </c>
      <c r="AY147" s="153" t="s">
        <v>128</v>
      </c>
    </row>
    <row r="148" spans="2:65" s="1" customFormat="1" ht="16.5" customHeight="1">
      <c r="B148" s="33"/>
      <c r="C148" s="128" t="s">
        <v>208</v>
      </c>
      <c r="D148" s="128" t="s">
        <v>130</v>
      </c>
      <c r="E148" s="129" t="s">
        <v>209</v>
      </c>
      <c r="F148" s="130" t="s">
        <v>210</v>
      </c>
      <c r="G148" s="131" t="s">
        <v>211</v>
      </c>
      <c r="H148" s="132">
        <v>53</v>
      </c>
      <c r="I148" s="133"/>
      <c r="J148" s="134">
        <f>ROUND(I148*H148,2)</f>
        <v>0</v>
      </c>
      <c r="K148" s="130" t="s">
        <v>134</v>
      </c>
      <c r="L148" s="33"/>
      <c r="M148" s="135" t="s">
        <v>19</v>
      </c>
      <c r="N148" s="136" t="s">
        <v>43</v>
      </c>
      <c r="P148" s="137">
        <f>O148*H148</f>
        <v>0</v>
      </c>
      <c r="Q148" s="137">
        <v>4.8999999999999998E-4</v>
      </c>
      <c r="R148" s="137">
        <f>Q148*H148</f>
        <v>2.597E-2</v>
      </c>
      <c r="S148" s="137">
        <v>0</v>
      </c>
      <c r="T148" s="138">
        <f>S148*H148</f>
        <v>0</v>
      </c>
      <c r="AR148" s="139" t="s">
        <v>135</v>
      </c>
      <c r="AT148" s="139" t="s">
        <v>130</v>
      </c>
      <c r="AU148" s="139" t="s">
        <v>82</v>
      </c>
      <c r="AY148" s="18" t="s">
        <v>128</v>
      </c>
      <c r="BE148" s="140">
        <f>IF(N148="základní",J148,0)</f>
        <v>0</v>
      </c>
      <c r="BF148" s="140">
        <f>IF(N148="snížená",J148,0)</f>
        <v>0</v>
      </c>
      <c r="BG148" s="140">
        <f>IF(N148="zákl. přenesená",J148,0)</f>
        <v>0</v>
      </c>
      <c r="BH148" s="140">
        <f>IF(N148="sníž. přenesená",J148,0)</f>
        <v>0</v>
      </c>
      <c r="BI148" s="140">
        <f>IF(N148="nulová",J148,0)</f>
        <v>0</v>
      </c>
      <c r="BJ148" s="18" t="s">
        <v>80</v>
      </c>
      <c r="BK148" s="140">
        <f>ROUND(I148*H148,2)</f>
        <v>0</v>
      </c>
      <c r="BL148" s="18" t="s">
        <v>135</v>
      </c>
      <c r="BM148" s="139" t="s">
        <v>212</v>
      </c>
    </row>
    <row r="149" spans="2:65" s="1" customFormat="1">
      <c r="B149" s="33"/>
      <c r="D149" s="141" t="s">
        <v>137</v>
      </c>
      <c r="F149" s="142" t="s">
        <v>213</v>
      </c>
      <c r="I149" s="143"/>
      <c r="L149" s="33"/>
      <c r="M149" s="144"/>
      <c r="T149" s="54"/>
      <c r="AT149" s="18" t="s">
        <v>137</v>
      </c>
      <c r="AU149" s="18" t="s">
        <v>82</v>
      </c>
    </row>
    <row r="150" spans="2:65" s="12" customFormat="1">
      <c r="B150" s="145"/>
      <c r="D150" s="146" t="s">
        <v>139</v>
      </c>
      <c r="E150" s="147" t="s">
        <v>19</v>
      </c>
      <c r="F150" s="148" t="s">
        <v>140</v>
      </c>
      <c r="H150" s="147" t="s">
        <v>19</v>
      </c>
      <c r="I150" s="149"/>
      <c r="L150" s="145"/>
      <c r="M150" s="150"/>
      <c r="T150" s="151"/>
      <c r="AT150" s="147" t="s">
        <v>139</v>
      </c>
      <c r="AU150" s="147" t="s">
        <v>82</v>
      </c>
      <c r="AV150" s="12" t="s">
        <v>80</v>
      </c>
      <c r="AW150" s="12" t="s">
        <v>33</v>
      </c>
      <c r="AX150" s="12" t="s">
        <v>72</v>
      </c>
      <c r="AY150" s="147" t="s">
        <v>128</v>
      </c>
    </row>
    <row r="151" spans="2:65" s="13" customFormat="1">
      <c r="B151" s="152"/>
      <c r="D151" s="146" t="s">
        <v>139</v>
      </c>
      <c r="E151" s="153" t="s">
        <v>19</v>
      </c>
      <c r="F151" s="154" t="s">
        <v>214</v>
      </c>
      <c r="H151" s="155">
        <v>53</v>
      </c>
      <c r="I151" s="156"/>
      <c r="L151" s="152"/>
      <c r="M151" s="157"/>
      <c r="T151" s="158"/>
      <c r="AT151" s="153" t="s">
        <v>139</v>
      </c>
      <c r="AU151" s="153" t="s">
        <v>82</v>
      </c>
      <c r="AV151" s="13" t="s">
        <v>82</v>
      </c>
      <c r="AW151" s="13" t="s">
        <v>33</v>
      </c>
      <c r="AX151" s="13" t="s">
        <v>72</v>
      </c>
      <c r="AY151" s="153" t="s">
        <v>128</v>
      </c>
    </row>
    <row r="152" spans="2:65" s="14" customFormat="1">
      <c r="B152" s="159"/>
      <c r="D152" s="146" t="s">
        <v>139</v>
      </c>
      <c r="E152" s="160" t="s">
        <v>19</v>
      </c>
      <c r="F152" s="161" t="s">
        <v>142</v>
      </c>
      <c r="H152" s="162">
        <v>53</v>
      </c>
      <c r="I152" s="163"/>
      <c r="L152" s="159"/>
      <c r="M152" s="164"/>
      <c r="T152" s="165"/>
      <c r="AT152" s="160" t="s">
        <v>139</v>
      </c>
      <c r="AU152" s="160" t="s">
        <v>82</v>
      </c>
      <c r="AV152" s="14" t="s">
        <v>135</v>
      </c>
      <c r="AW152" s="14" t="s">
        <v>33</v>
      </c>
      <c r="AX152" s="14" t="s">
        <v>80</v>
      </c>
      <c r="AY152" s="160" t="s">
        <v>128</v>
      </c>
    </row>
    <row r="153" spans="2:65" s="1" customFormat="1" ht="16.5" customHeight="1">
      <c r="B153" s="33"/>
      <c r="C153" s="128" t="s">
        <v>215</v>
      </c>
      <c r="D153" s="128" t="s">
        <v>130</v>
      </c>
      <c r="E153" s="129" t="s">
        <v>216</v>
      </c>
      <c r="F153" s="130" t="s">
        <v>217</v>
      </c>
      <c r="G153" s="131" t="s">
        <v>145</v>
      </c>
      <c r="H153" s="132">
        <v>67.650000000000006</v>
      </c>
      <c r="I153" s="133"/>
      <c r="J153" s="134">
        <f>ROUND(I153*H153,2)</f>
        <v>0</v>
      </c>
      <c r="K153" s="130" t="s">
        <v>134</v>
      </c>
      <c r="L153" s="33"/>
      <c r="M153" s="135" t="s">
        <v>19</v>
      </c>
      <c r="N153" s="136" t="s">
        <v>43</v>
      </c>
      <c r="P153" s="137">
        <f>O153*H153</f>
        <v>0</v>
      </c>
      <c r="Q153" s="137">
        <v>2.16</v>
      </c>
      <c r="R153" s="137">
        <f>Q153*H153</f>
        <v>146.12400000000002</v>
      </c>
      <c r="S153" s="137">
        <v>0</v>
      </c>
      <c r="T153" s="138">
        <f>S153*H153</f>
        <v>0</v>
      </c>
      <c r="AR153" s="139" t="s">
        <v>135</v>
      </c>
      <c r="AT153" s="139" t="s">
        <v>130</v>
      </c>
      <c r="AU153" s="139" t="s">
        <v>82</v>
      </c>
      <c r="AY153" s="18" t="s">
        <v>128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8" t="s">
        <v>80</v>
      </c>
      <c r="BK153" s="140">
        <f>ROUND(I153*H153,2)</f>
        <v>0</v>
      </c>
      <c r="BL153" s="18" t="s">
        <v>135</v>
      </c>
      <c r="BM153" s="139" t="s">
        <v>218</v>
      </c>
    </row>
    <row r="154" spans="2:65" s="1" customFormat="1">
      <c r="B154" s="33"/>
      <c r="D154" s="141" t="s">
        <v>137</v>
      </c>
      <c r="F154" s="142" t="s">
        <v>219</v>
      </c>
      <c r="I154" s="143"/>
      <c r="L154" s="33"/>
      <c r="M154" s="144"/>
      <c r="T154" s="54"/>
      <c r="AT154" s="18" t="s">
        <v>137</v>
      </c>
      <c r="AU154" s="18" t="s">
        <v>82</v>
      </c>
    </row>
    <row r="155" spans="2:65" s="12" customFormat="1">
      <c r="B155" s="145"/>
      <c r="D155" s="146" t="s">
        <v>139</v>
      </c>
      <c r="E155" s="147" t="s">
        <v>19</v>
      </c>
      <c r="F155" s="148" t="s">
        <v>140</v>
      </c>
      <c r="H155" s="147" t="s">
        <v>19</v>
      </c>
      <c r="I155" s="149"/>
      <c r="L155" s="145"/>
      <c r="M155" s="150"/>
      <c r="T155" s="151"/>
      <c r="AT155" s="147" t="s">
        <v>139</v>
      </c>
      <c r="AU155" s="147" t="s">
        <v>82</v>
      </c>
      <c r="AV155" s="12" t="s">
        <v>80</v>
      </c>
      <c r="AW155" s="12" t="s">
        <v>33</v>
      </c>
      <c r="AX155" s="12" t="s">
        <v>72</v>
      </c>
      <c r="AY155" s="147" t="s">
        <v>128</v>
      </c>
    </row>
    <row r="156" spans="2:65" s="13" customFormat="1">
      <c r="B156" s="152"/>
      <c r="D156" s="146" t="s">
        <v>139</v>
      </c>
      <c r="E156" s="153" t="s">
        <v>19</v>
      </c>
      <c r="F156" s="154" t="s">
        <v>220</v>
      </c>
      <c r="H156" s="155">
        <v>67.650000000000006</v>
      </c>
      <c r="I156" s="156"/>
      <c r="L156" s="152"/>
      <c r="M156" s="157"/>
      <c r="T156" s="158"/>
      <c r="AT156" s="153" t="s">
        <v>139</v>
      </c>
      <c r="AU156" s="153" t="s">
        <v>82</v>
      </c>
      <c r="AV156" s="13" t="s">
        <v>82</v>
      </c>
      <c r="AW156" s="13" t="s">
        <v>33</v>
      </c>
      <c r="AX156" s="13" t="s">
        <v>72</v>
      </c>
      <c r="AY156" s="153" t="s">
        <v>128</v>
      </c>
    </row>
    <row r="157" spans="2:65" s="14" customFormat="1">
      <c r="B157" s="159"/>
      <c r="D157" s="146" t="s">
        <v>139</v>
      </c>
      <c r="E157" s="160" t="s">
        <v>19</v>
      </c>
      <c r="F157" s="161" t="s">
        <v>142</v>
      </c>
      <c r="H157" s="162">
        <v>67.650000000000006</v>
      </c>
      <c r="I157" s="163"/>
      <c r="L157" s="159"/>
      <c r="M157" s="164"/>
      <c r="T157" s="165"/>
      <c r="AT157" s="160" t="s">
        <v>139</v>
      </c>
      <c r="AU157" s="160" t="s">
        <v>82</v>
      </c>
      <c r="AV157" s="14" t="s">
        <v>135</v>
      </c>
      <c r="AW157" s="14" t="s">
        <v>33</v>
      </c>
      <c r="AX157" s="14" t="s">
        <v>80</v>
      </c>
      <c r="AY157" s="160" t="s">
        <v>128</v>
      </c>
    </row>
    <row r="158" spans="2:65" s="1" customFormat="1" ht="21.75" customHeight="1">
      <c r="B158" s="33"/>
      <c r="C158" s="128" t="s">
        <v>221</v>
      </c>
      <c r="D158" s="128" t="s">
        <v>130</v>
      </c>
      <c r="E158" s="129" t="s">
        <v>222</v>
      </c>
      <c r="F158" s="130" t="s">
        <v>223</v>
      </c>
      <c r="G158" s="131" t="s">
        <v>145</v>
      </c>
      <c r="H158" s="132">
        <v>0.45600000000000002</v>
      </c>
      <c r="I158" s="133"/>
      <c r="J158" s="134">
        <f>ROUND(I158*H158,2)</f>
        <v>0</v>
      </c>
      <c r="K158" s="130" t="s">
        <v>134</v>
      </c>
      <c r="L158" s="33"/>
      <c r="M158" s="135" t="s">
        <v>19</v>
      </c>
      <c r="N158" s="136" t="s">
        <v>43</v>
      </c>
      <c r="P158" s="137">
        <f>O158*H158</f>
        <v>0</v>
      </c>
      <c r="Q158" s="137">
        <v>1.98</v>
      </c>
      <c r="R158" s="137">
        <f>Q158*H158</f>
        <v>0.90288000000000002</v>
      </c>
      <c r="S158" s="137">
        <v>0</v>
      </c>
      <c r="T158" s="138">
        <f>S158*H158</f>
        <v>0</v>
      </c>
      <c r="AR158" s="139" t="s">
        <v>135</v>
      </c>
      <c r="AT158" s="139" t="s">
        <v>130</v>
      </c>
      <c r="AU158" s="139" t="s">
        <v>82</v>
      </c>
      <c r="AY158" s="18" t="s">
        <v>128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8" t="s">
        <v>80</v>
      </c>
      <c r="BK158" s="140">
        <f>ROUND(I158*H158,2)</f>
        <v>0</v>
      </c>
      <c r="BL158" s="18" t="s">
        <v>135</v>
      </c>
      <c r="BM158" s="139" t="s">
        <v>224</v>
      </c>
    </row>
    <row r="159" spans="2:65" s="1" customFormat="1">
      <c r="B159" s="33"/>
      <c r="D159" s="141" t="s">
        <v>137</v>
      </c>
      <c r="F159" s="142" t="s">
        <v>225</v>
      </c>
      <c r="I159" s="143"/>
      <c r="L159" s="33"/>
      <c r="M159" s="144"/>
      <c r="T159" s="54"/>
      <c r="AT159" s="18" t="s">
        <v>137</v>
      </c>
      <c r="AU159" s="18" t="s">
        <v>82</v>
      </c>
    </row>
    <row r="160" spans="2:65" s="12" customFormat="1">
      <c r="B160" s="145"/>
      <c r="D160" s="146" t="s">
        <v>139</v>
      </c>
      <c r="E160" s="147" t="s">
        <v>19</v>
      </c>
      <c r="F160" s="148" t="s">
        <v>140</v>
      </c>
      <c r="H160" s="147" t="s">
        <v>19</v>
      </c>
      <c r="I160" s="149"/>
      <c r="L160" s="145"/>
      <c r="M160" s="150"/>
      <c r="T160" s="151"/>
      <c r="AT160" s="147" t="s">
        <v>139</v>
      </c>
      <c r="AU160" s="147" t="s">
        <v>82</v>
      </c>
      <c r="AV160" s="12" t="s">
        <v>80</v>
      </c>
      <c r="AW160" s="12" t="s">
        <v>33</v>
      </c>
      <c r="AX160" s="12" t="s">
        <v>72</v>
      </c>
      <c r="AY160" s="147" t="s">
        <v>128</v>
      </c>
    </row>
    <row r="161" spans="2:65" s="13" customFormat="1">
      <c r="B161" s="152"/>
      <c r="D161" s="146" t="s">
        <v>139</v>
      </c>
      <c r="E161" s="153" t="s">
        <v>19</v>
      </c>
      <c r="F161" s="154" t="s">
        <v>226</v>
      </c>
      <c r="H161" s="155">
        <v>0.45600000000000002</v>
      </c>
      <c r="I161" s="156"/>
      <c r="L161" s="152"/>
      <c r="M161" s="157"/>
      <c r="T161" s="158"/>
      <c r="AT161" s="153" t="s">
        <v>139</v>
      </c>
      <c r="AU161" s="153" t="s">
        <v>82</v>
      </c>
      <c r="AV161" s="13" t="s">
        <v>82</v>
      </c>
      <c r="AW161" s="13" t="s">
        <v>33</v>
      </c>
      <c r="AX161" s="13" t="s">
        <v>72</v>
      </c>
      <c r="AY161" s="153" t="s">
        <v>128</v>
      </c>
    </row>
    <row r="162" spans="2:65" s="14" customFormat="1">
      <c r="B162" s="159"/>
      <c r="D162" s="146" t="s">
        <v>139</v>
      </c>
      <c r="E162" s="160" t="s">
        <v>19</v>
      </c>
      <c r="F162" s="161" t="s">
        <v>142</v>
      </c>
      <c r="H162" s="162">
        <v>0.45600000000000002</v>
      </c>
      <c r="I162" s="163"/>
      <c r="L162" s="159"/>
      <c r="M162" s="164"/>
      <c r="T162" s="165"/>
      <c r="AT162" s="160" t="s">
        <v>139</v>
      </c>
      <c r="AU162" s="160" t="s">
        <v>82</v>
      </c>
      <c r="AV162" s="14" t="s">
        <v>135</v>
      </c>
      <c r="AW162" s="14" t="s">
        <v>33</v>
      </c>
      <c r="AX162" s="14" t="s">
        <v>80</v>
      </c>
      <c r="AY162" s="160" t="s">
        <v>128</v>
      </c>
    </row>
    <row r="163" spans="2:65" s="1" customFormat="1" ht="21.75" customHeight="1">
      <c r="B163" s="33"/>
      <c r="C163" s="128" t="s">
        <v>8</v>
      </c>
      <c r="D163" s="128" t="s">
        <v>130</v>
      </c>
      <c r="E163" s="129" t="s">
        <v>227</v>
      </c>
      <c r="F163" s="130" t="s">
        <v>228</v>
      </c>
      <c r="G163" s="131" t="s">
        <v>145</v>
      </c>
      <c r="H163" s="132">
        <v>17.399999999999999</v>
      </c>
      <c r="I163" s="133"/>
      <c r="J163" s="134">
        <f>ROUND(I163*H163,2)</f>
        <v>0</v>
      </c>
      <c r="K163" s="130" t="s">
        <v>134</v>
      </c>
      <c r="L163" s="33"/>
      <c r="M163" s="135" t="s">
        <v>19</v>
      </c>
      <c r="N163" s="136" t="s">
        <v>43</v>
      </c>
      <c r="P163" s="137">
        <f>O163*H163</f>
        <v>0</v>
      </c>
      <c r="Q163" s="137">
        <v>2.5018699999999998</v>
      </c>
      <c r="R163" s="137">
        <f>Q163*H163</f>
        <v>43.532537999999995</v>
      </c>
      <c r="S163" s="137">
        <v>0</v>
      </c>
      <c r="T163" s="138">
        <f>S163*H163</f>
        <v>0</v>
      </c>
      <c r="AR163" s="139" t="s">
        <v>135</v>
      </c>
      <c r="AT163" s="139" t="s">
        <v>130</v>
      </c>
      <c r="AU163" s="139" t="s">
        <v>82</v>
      </c>
      <c r="AY163" s="18" t="s">
        <v>128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8" t="s">
        <v>80</v>
      </c>
      <c r="BK163" s="140">
        <f>ROUND(I163*H163,2)</f>
        <v>0</v>
      </c>
      <c r="BL163" s="18" t="s">
        <v>135</v>
      </c>
      <c r="BM163" s="139" t="s">
        <v>229</v>
      </c>
    </row>
    <row r="164" spans="2:65" s="1" customFormat="1">
      <c r="B164" s="33"/>
      <c r="D164" s="141" t="s">
        <v>137</v>
      </c>
      <c r="F164" s="142" t="s">
        <v>230</v>
      </c>
      <c r="I164" s="143"/>
      <c r="L164" s="33"/>
      <c r="M164" s="144"/>
      <c r="T164" s="54"/>
      <c r="AT164" s="18" t="s">
        <v>137</v>
      </c>
      <c r="AU164" s="18" t="s">
        <v>82</v>
      </c>
    </row>
    <row r="165" spans="2:65" s="12" customFormat="1">
      <c r="B165" s="145"/>
      <c r="D165" s="146" t="s">
        <v>139</v>
      </c>
      <c r="E165" s="147" t="s">
        <v>19</v>
      </c>
      <c r="F165" s="148" t="s">
        <v>140</v>
      </c>
      <c r="H165" s="147" t="s">
        <v>19</v>
      </c>
      <c r="I165" s="149"/>
      <c r="L165" s="145"/>
      <c r="M165" s="150"/>
      <c r="T165" s="151"/>
      <c r="AT165" s="147" t="s">
        <v>139</v>
      </c>
      <c r="AU165" s="147" t="s">
        <v>82</v>
      </c>
      <c r="AV165" s="12" t="s">
        <v>80</v>
      </c>
      <c r="AW165" s="12" t="s">
        <v>33</v>
      </c>
      <c r="AX165" s="12" t="s">
        <v>72</v>
      </c>
      <c r="AY165" s="147" t="s">
        <v>128</v>
      </c>
    </row>
    <row r="166" spans="2:65" s="13" customFormat="1">
      <c r="B166" s="152"/>
      <c r="D166" s="146" t="s">
        <v>139</v>
      </c>
      <c r="E166" s="153" t="s">
        <v>19</v>
      </c>
      <c r="F166" s="154" t="s">
        <v>231</v>
      </c>
      <c r="H166" s="155">
        <v>17.399999999999999</v>
      </c>
      <c r="I166" s="156"/>
      <c r="L166" s="152"/>
      <c r="M166" s="157"/>
      <c r="T166" s="158"/>
      <c r="AT166" s="153" t="s">
        <v>139</v>
      </c>
      <c r="AU166" s="153" t="s">
        <v>82</v>
      </c>
      <c r="AV166" s="13" t="s">
        <v>82</v>
      </c>
      <c r="AW166" s="13" t="s">
        <v>33</v>
      </c>
      <c r="AX166" s="13" t="s">
        <v>72</v>
      </c>
      <c r="AY166" s="153" t="s">
        <v>128</v>
      </c>
    </row>
    <row r="167" spans="2:65" s="14" customFormat="1">
      <c r="B167" s="159"/>
      <c r="D167" s="146" t="s">
        <v>139</v>
      </c>
      <c r="E167" s="160" t="s">
        <v>19</v>
      </c>
      <c r="F167" s="161" t="s">
        <v>142</v>
      </c>
      <c r="H167" s="162">
        <v>17.399999999999999</v>
      </c>
      <c r="I167" s="163"/>
      <c r="L167" s="159"/>
      <c r="M167" s="164"/>
      <c r="T167" s="165"/>
      <c r="AT167" s="160" t="s">
        <v>139</v>
      </c>
      <c r="AU167" s="160" t="s">
        <v>82</v>
      </c>
      <c r="AV167" s="14" t="s">
        <v>135</v>
      </c>
      <c r="AW167" s="14" t="s">
        <v>33</v>
      </c>
      <c r="AX167" s="14" t="s">
        <v>80</v>
      </c>
      <c r="AY167" s="160" t="s">
        <v>128</v>
      </c>
    </row>
    <row r="168" spans="2:65" s="1" customFormat="1" ht="16.5" customHeight="1">
      <c r="B168" s="33"/>
      <c r="C168" s="128" t="s">
        <v>232</v>
      </c>
      <c r="D168" s="128" t="s">
        <v>130</v>
      </c>
      <c r="E168" s="129" t="s">
        <v>233</v>
      </c>
      <c r="F168" s="130" t="s">
        <v>234</v>
      </c>
      <c r="G168" s="131" t="s">
        <v>133</v>
      </c>
      <c r="H168" s="132">
        <v>51.76</v>
      </c>
      <c r="I168" s="133"/>
      <c r="J168" s="134">
        <f>ROUND(I168*H168,2)</f>
        <v>0</v>
      </c>
      <c r="K168" s="130" t="s">
        <v>134</v>
      </c>
      <c r="L168" s="33"/>
      <c r="M168" s="135" t="s">
        <v>19</v>
      </c>
      <c r="N168" s="136" t="s">
        <v>43</v>
      </c>
      <c r="P168" s="137">
        <f>O168*H168</f>
        <v>0</v>
      </c>
      <c r="Q168" s="137">
        <v>2.47E-3</v>
      </c>
      <c r="R168" s="137">
        <f>Q168*H168</f>
        <v>0.12784719999999999</v>
      </c>
      <c r="S168" s="137">
        <v>0</v>
      </c>
      <c r="T168" s="138">
        <f>S168*H168</f>
        <v>0</v>
      </c>
      <c r="AR168" s="139" t="s">
        <v>135</v>
      </c>
      <c r="AT168" s="139" t="s">
        <v>130</v>
      </c>
      <c r="AU168" s="139" t="s">
        <v>82</v>
      </c>
      <c r="AY168" s="18" t="s">
        <v>128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8" t="s">
        <v>80</v>
      </c>
      <c r="BK168" s="140">
        <f>ROUND(I168*H168,2)</f>
        <v>0</v>
      </c>
      <c r="BL168" s="18" t="s">
        <v>135</v>
      </c>
      <c r="BM168" s="139" t="s">
        <v>235</v>
      </c>
    </row>
    <row r="169" spans="2:65" s="1" customFormat="1">
      <c r="B169" s="33"/>
      <c r="D169" s="141" t="s">
        <v>137</v>
      </c>
      <c r="F169" s="142" t="s">
        <v>236</v>
      </c>
      <c r="I169" s="143"/>
      <c r="L169" s="33"/>
      <c r="M169" s="144"/>
      <c r="T169" s="54"/>
      <c r="AT169" s="18" t="s">
        <v>137</v>
      </c>
      <c r="AU169" s="18" t="s">
        <v>82</v>
      </c>
    </row>
    <row r="170" spans="2:65" s="12" customFormat="1">
      <c r="B170" s="145"/>
      <c r="D170" s="146" t="s">
        <v>139</v>
      </c>
      <c r="E170" s="147" t="s">
        <v>19</v>
      </c>
      <c r="F170" s="148" t="s">
        <v>140</v>
      </c>
      <c r="H170" s="147" t="s">
        <v>19</v>
      </c>
      <c r="I170" s="149"/>
      <c r="L170" s="145"/>
      <c r="M170" s="150"/>
      <c r="T170" s="151"/>
      <c r="AT170" s="147" t="s">
        <v>139</v>
      </c>
      <c r="AU170" s="147" t="s">
        <v>82</v>
      </c>
      <c r="AV170" s="12" t="s">
        <v>80</v>
      </c>
      <c r="AW170" s="12" t="s">
        <v>33</v>
      </c>
      <c r="AX170" s="12" t="s">
        <v>72</v>
      </c>
      <c r="AY170" s="147" t="s">
        <v>128</v>
      </c>
    </row>
    <row r="171" spans="2:65" s="13" customFormat="1">
      <c r="B171" s="152"/>
      <c r="D171" s="146" t="s">
        <v>139</v>
      </c>
      <c r="E171" s="153" t="s">
        <v>19</v>
      </c>
      <c r="F171" s="154" t="s">
        <v>237</v>
      </c>
      <c r="H171" s="155">
        <v>51.76</v>
      </c>
      <c r="I171" s="156"/>
      <c r="L171" s="152"/>
      <c r="M171" s="157"/>
      <c r="T171" s="158"/>
      <c r="AT171" s="153" t="s">
        <v>139</v>
      </c>
      <c r="AU171" s="153" t="s">
        <v>82</v>
      </c>
      <c r="AV171" s="13" t="s">
        <v>82</v>
      </c>
      <c r="AW171" s="13" t="s">
        <v>33</v>
      </c>
      <c r="AX171" s="13" t="s">
        <v>72</v>
      </c>
      <c r="AY171" s="153" t="s">
        <v>128</v>
      </c>
    </row>
    <row r="172" spans="2:65" s="14" customFormat="1">
      <c r="B172" s="159"/>
      <c r="D172" s="146" t="s">
        <v>139</v>
      </c>
      <c r="E172" s="160" t="s">
        <v>19</v>
      </c>
      <c r="F172" s="161" t="s">
        <v>142</v>
      </c>
      <c r="H172" s="162">
        <v>51.76</v>
      </c>
      <c r="I172" s="163"/>
      <c r="L172" s="159"/>
      <c r="M172" s="164"/>
      <c r="T172" s="165"/>
      <c r="AT172" s="160" t="s">
        <v>139</v>
      </c>
      <c r="AU172" s="160" t="s">
        <v>82</v>
      </c>
      <c r="AV172" s="14" t="s">
        <v>135</v>
      </c>
      <c r="AW172" s="14" t="s">
        <v>33</v>
      </c>
      <c r="AX172" s="14" t="s">
        <v>80</v>
      </c>
      <c r="AY172" s="160" t="s">
        <v>128</v>
      </c>
    </row>
    <row r="173" spans="2:65" s="1" customFormat="1" ht="16.5" customHeight="1">
      <c r="B173" s="33"/>
      <c r="C173" s="128" t="s">
        <v>238</v>
      </c>
      <c r="D173" s="128" t="s">
        <v>130</v>
      </c>
      <c r="E173" s="129" t="s">
        <v>239</v>
      </c>
      <c r="F173" s="130" t="s">
        <v>240</v>
      </c>
      <c r="G173" s="131" t="s">
        <v>133</v>
      </c>
      <c r="H173" s="132">
        <v>51.76</v>
      </c>
      <c r="I173" s="133"/>
      <c r="J173" s="134">
        <f>ROUND(I173*H173,2)</f>
        <v>0</v>
      </c>
      <c r="K173" s="130" t="s">
        <v>134</v>
      </c>
      <c r="L173" s="33"/>
      <c r="M173" s="135" t="s">
        <v>19</v>
      </c>
      <c r="N173" s="136" t="s">
        <v>43</v>
      </c>
      <c r="P173" s="137">
        <f>O173*H173</f>
        <v>0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135</v>
      </c>
      <c r="AT173" s="139" t="s">
        <v>130</v>
      </c>
      <c r="AU173" s="139" t="s">
        <v>82</v>
      </c>
      <c r="AY173" s="18" t="s">
        <v>128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8" t="s">
        <v>80</v>
      </c>
      <c r="BK173" s="140">
        <f>ROUND(I173*H173,2)</f>
        <v>0</v>
      </c>
      <c r="BL173" s="18" t="s">
        <v>135</v>
      </c>
      <c r="BM173" s="139" t="s">
        <v>241</v>
      </c>
    </row>
    <row r="174" spans="2:65" s="1" customFormat="1">
      <c r="B174" s="33"/>
      <c r="D174" s="141" t="s">
        <v>137</v>
      </c>
      <c r="F174" s="142" t="s">
        <v>242</v>
      </c>
      <c r="I174" s="143"/>
      <c r="L174" s="33"/>
      <c r="M174" s="144"/>
      <c r="T174" s="54"/>
      <c r="AT174" s="18" t="s">
        <v>137</v>
      </c>
      <c r="AU174" s="18" t="s">
        <v>82</v>
      </c>
    </row>
    <row r="175" spans="2:65" s="1" customFormat="1" ht="16.5" customHeight="1">
      <c r="B175" s="33"/>
      <c r="C175" s="128" t="s">
        <v>243</v>
      </c>
      <c r="D175" s="128" t="s">
        <v>130</v>
      </c>
      <c r="E175" s="129" t="s">
        <v>244</v>
      </c>
      <c r="F175" s="130" t="s">
        <v>245</v>
      </c>
      <c r="G175" s="131" t="s">
        <v>174</v>
      </c>
      <c r="H175" s="132">
        <v>1.4079999999999999</v>
      </c>
      <c r="I175" s="133"/>
      <c r="J175" s="134">
        <f>ROUND(I175*H175,2)</f>
        <v>0</v>
      </c>
      <c r="K175" s="130" t="s">
        <v>134</v>
      </c>
      <c r="L175" s="33"/>
      <c r="M175" s="135" t="s">
        <v>19</v>
      </c>
      <c r="N175" s="136" t="s">
        <v>43</v>
      </c>
      <c r="P175" s="137">
        <f>O175*H175</f>
        <v>0</v>
      </c>
      <c r="Q175" s="137">
        <v>1.06277</v>
      </c>
      <c r="R175" s="137">
        <f>Q175*H175</f>
        <v>1.49638016</v>
      </c>
      <c r="S175" s="137">
        <v>0</v>
      </c>
      <c r="T175" s="138">
        <f>S175*H175</f>
        <v>0</v>
      </c>
      <c r="AR175" s="139" t="s">
        <v>135</v>
      </c>
      <c r="AT175" s="139" t="s">
        <v>130</v>
      </c>
      <c r="AU175" s="139" t="s">
        <v>82</v>
      </c>
      <c r="AY175" s="18" t="s">
        <v>128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8" t="s">
        <v>80</v>
      </c>
      <c r="BK175" s="140">
        <f>ROUND(I175*H175,2)</f>
        <v>0</v>
      </c>
      <c r="BL175" s="18" t="s">
        <v>135</v>
      </c>
      <c r="BM175" s="139" t="s">
        <v>246</v>
      </c>
    </row>
    <row r="176" spans="2:65" s="1" customFormat="1">
      <c r="B176" s="33"/>
      <c r="D176" s="141" t="s">
        <v>137</v>
      </c>
      <c r="F176" s="142" t="s">
        <v>247</v>
      </c>
      <c r="I176" s="143"/>
      <c r="L176" s="33"/>
      <c r="M176" s="144"/>
      <c r="T176" s="54"/>
      <c r="AT176" s="18" t="s">
        <v>137</v>
      </c>
      <c r="AU176" s="18" t="s">
        <v>82</v>
      </c>
    </row>
    <row r="177" spans="2:65" s="12" customFormat="1">
      <c r="B177" s="145"/>
      <c r="D177" s="146" t="s">
        <v>139</v>
      </c>
      <c r="E177" s="147" t="s">
        <v>19</v>
      </c>
      <c r="F177" s="148" t="s">
        <v>248</v>
      </c>
      <c r="H177" s="147" t="s">
        <v>19</v>
      </c>
      <c r="I177" s="149"/>
      <c r="L177" s="145"/>
      <c r="M177" s="150"/>
      <c r="T177" s="151"/>
      <c r="AT177" s="147" t="s">
        <v>139</v>
      </c>
      <c r="AU177" s="147" t="s">
        <v>82</v>
      </c>
      <c r="AV177" s="12" t="s">
        <v>80</v>
      </c>
      <c r="AW177" s="12" t="s">
        <v>33</v>
      </c>
      <c r="AX177" s="12" t="s">
        <v>72</v>
      </c>
      <c r="AY177" s="147" t="s">
        <v>128</v>
      </c>
    </row>
    <row r="178" spans="2:65" s="13" customFormat="1">
      <c r="B178" s="152"/>
      <c r="D178" s="146" t="s">
        <v>139</v>
      </c>
      <c r="E178" s="153" t="s">
        <v>19</v>
      </c>
      <c r="F178" s="154" t="s">
        <v>249</v>
      </c>
      <c r="H178" s="155">
        <v>1.173</v>
      </c>
      <c r="I178" s="156"/>
      <c r="L178" s="152"/>
      <c r="M178" s="157"/>
      <c r="T178" s="158"/>
      <c r="AT178" s="153" t="s">
        <v>139</v>
      </c>
      <c r="AU178" s="153" t="s">
        <v>82</v>
      </c>
      <c r="AV178" s="13" t="s">
        <v>82</v>
      </c>
      <c r="AW178" s="13" t="s">
        <v>33</v>
      </c>
      <c r="AX178" s="13" t="s">
        <v>72</v>
      </c>
      <c r="AY178" s="153" t="s">
        <v>128</v>
      </c>
    </row>
    <row r="179" spans="2:65" s="15" customFormat="1">
      <c r="B179" s="177"/>
      <c r="D179" s="146" t="s">
        <v>139</v>
      </c>
      <c r="E179" s="178" t="s">
        <v>19</v>
      </c>
      <c r="F179" s="179" t="s">
        <v>250</v>
      </c>
      <c r="H179" s="180">
        <v>1.173</v>
      </c>
      <c r="I179" s="181"/>
      <c r="L179" s="177"/>
      <c r="M179" s="182"/>
      <c r="T179" s="183"/>
      <c r="AT179" s="178" t="s">
        <v>139</v>
      </c>
      <c r="AU179" s="178" t="s">
        <v>82</v>
      </c>
      <c r="AV179" s="15" t="s">
        <v>151</v>
      </c>
      <c r="AW179" s="15" t="s">
        <v>33</v>
      </c>
      <c r="AX179" s="15" t="s">
        <v>72</v>
      </c>
      <c r="AY179" s="178" t="s">
        <v>128</v>
      </c>
    </row>
    <row r="180" spans="2:65" s="13" customFormat="1">
      <c r="B180" s="152"/>
      <c r="D180" s="146" t="s">
        <v>139</v>
      </c>
      <c r="E180" s="153" t="s">
        <v>19</v>
      </c>
      <c r="F180" s="154" t="s">
        <v>251</v>
      </c>
      <c r="H180" s="155">
        <v>0.23499999999999999</v>
      </c>
      <c r="I180" s="156"/>
      <c r="L180" s="152"/>
      <c r="M180" s="157"/>
      <c r="T180" s="158"/>
      <c r="AT180" s="153" t="s">
        <v>139</v>
      </c>
      <c r="AU180" s="153" t="s">
        <v>82</v>
      </c>
      <c r="AV180" s="13" t="s">
        <v>82</v>
      </c>
      <c r="AW180" s="13" t="s">
        <v>33</v>
      </c>
      <c r="AX180" s="13" t="s">
        <v>72</v>
      </c>
      <c r="AY180" s="153" t="s">
        <v>128</v>
      </c>
    </row>
    <row r="181" spans="2:65" s="15" customFormat="1">
      <c r="B181" s="177"/>
      <c r="D181" s="146" t="s">
        <v>139</v>
      </c>
      <c r="E181" s="178" t="s">
        <v>19</v>
      </c>
      <c r="F181" s="179" t="s">
        <v>250</v>
      </c>
      <c r="H181" s="180">
        <v>0.23499999999999999</v>
      </c>
      <c r="I181" s="181"/>
      <c r="L181" s="177"/>
      <c r="M181" s="182"/>
      <c r="T181" s="183"/>
      <c r="AT181" s="178" t="s">
        <v>139</v>
      </c>
      <c r="AU181" s="178" t="s">
        <v>82</v>
      </c>
      <c r="AV181" s="15" t="s">
        <v>151</v>
      </c>
      <c r="AW181" s="15" t="s">
        <v>33</v>
      </c>
      <c r="AX181" s="15" t="s">
        <v>72</v>
      </c>
      <c r="AY181" s="178" t="s">
        <v>128</v>
      </c>
    </row>
    <row r="182" spans="2:65" s="14" customFormat="1">
      <c r="B182" s="159"/>
      <c r="D182" s="146" t="s">
        <v>139</v>
      </c>
      <c r="E182" s="160" t="s">
        <v>19</v>
      </c>
      <c r="F182" s="161" t="s">
        <v>142</v>
      </c>
      <c r="H182" s="162">
        <v>1.4079999999999999</v>
      </c>
      <c r="I182" s="163"/>
      <c r="L182" s="159"/>
      <c r="M182" s="164"/>
      <c r="T182" s="165"/>
      <c r="AT182" s="160" t="s">
        <v>139</v>
      </c>
      <c r="AU182" s="160" t="s">
        <v>82</v>
      </c>
      <c r="AV182" s="14" t="s">
        <v>135</v>
      </c>
      <c r="AW182" s="14" t="s">
        <v>33</v>
      </c>
      <c r="AX182" s="14" t="s">
        <v>80</v>
      </c>
      <c r="AY182" s="160" t="s">
        <v>128</v>
      </c>
    </row>
    <row r="183" spans="2:65" s="11" customFormat="1" ht="22.9" customHeight="1">
      <c r="B183" s="116"/>
      <c r="D183" s="117" t="s">
        <v>71</v>
      </c>
      <c r="E183" s="126" t="s">
        <v>183</v>
      </c>
      <c r="F183" s="126" t="s">
        <v>252</v>
      </c>
      <c r="I183" s="119"/>
      <c r="J183" s="127">
        <f>BK183</f>
        <v>0</v>
      </c>
      <c r="L183" s="116"/>
      <c r="M183" s="121"/>
      <c r="P183" s="122">
        <f>SUM(P184:P188)</f>
        <v>0</v>
      </c>
      <c r="R183" s="122">
        <f>SUM(R184:R188)</f>
        <v>1.3950000000000001E-2</v>
      </c>
      <c r="T183" s="123">
        <f>SUM(T184:T188)</f>
        <v>0</v>
      </c>
      <c r="AR183" s="117" t="s">
        <v>80</v>
      </c>
      <c r="AT183" s="124" t="s">
        <v>71</v>
      </c>
      <c r="AU183" s="124" t="s">
        <v>80</v>
      </c>
      <c r="AY183" s="117" t="s">
        <v>128</v>
      </c>
      <c r="BK183" s="125">
        <f>SUM(BK184:BK188)</f>
        <v>0</v>
      </c>
    </row>
    <row r="184" spans="2:65" s="1" customFormat="1" ht="24.2" customHeight="1">
      <c r="B184" s="33"/>
      <c r="C184" s="128" t="s">
        <v>253</v>
      </c>
      <c r="D184" s="128" t="s">
        <v>130</v>
      </c>
      <c r="E184" s="129" t="s">
        <v>254</v>
      </c>
      <c r="F184" s="130" t="s">
        <v>255</v>
      </c>
      <c r="G184" s="131" t="s">
        <v>211</v>
      </c>
      <c r="H184" s="132">
        <v>5</v>
      </c>
      <c r="I184" s="133"/>
      <c r="J184" s="134">
        <f>ROUND(I184*H184,2)</f>
        <v>0</v>
      </c>
      <c r="K184" s="130" t="s">
        <v>134</v>
      </c>
      <c r="L184" s="33"/>
      <c r="M184" s="135" t="s">
        <v>19</v>
      </c>
      <c r="N184" s="136" t="s">
        <v>43</v>
      </c>
      <c r="P184" s="137">
        <f>O184*H184</f>
        <v>0</v>
      </c>
      <c r="Q184" s="137">
        <v>2.7899999999999999E-3</v>
      </c>
      <c r="R184" s="137">
        <f>Q184*H184</f>
        <v>1.3950000000000001E-2</v>
      </c>
      <c r="S184" s="137">
        <v>0</v>
      </c>
      <c r="T184" s="138">
        <f>S184*H184</f>
        <v>0</v>
      </c>
      <c r="AR184" s="139" t="s">
        <v>135</v>
      </c>
      <c r="AT184" s="139" t="s">
        <v>130</v>
      </c>
      <c r="AU184" s="139" t="s">
        <v>82</v>
      </c>
      <c r="AY184" s="18" t="s">
        <v>128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8" t="s">
        <v>80</v>
      </c>
      <c r="BK184" s="140">
        <f>ROUND(I184*H184,2)</f>
        <v>0</v>
      </c>
      <c r="BL184" s="18" t="s">
        <v>135</v>
      </c>
      <c r="BM184" s="139" t="s">
        <v>256</v>
      </c>
    </row>
    <row r="185" spans="2:65" s="1" customFormat="1">
      <c r="B185" s="33"/>
      <c r="D185" s="141" t="s">
        <v>137</v>
      </c>
      <c r="F185" s="142" t="s">
        <v>257</v>
      </c>
      <c r="I185" s="143"/>
      <c r="L185" s="33"/>
      <c r="M185" s="144"/>
      <c r="T185" s="54"/>
      <c r="AT185" s="18" t="s">
        <v>137</v>
      </c>
      <c r="AU185" s="18" t="s">
        <v>82</v>
      </c>
    </row>
    <row r="186" spans="2:65" s="12" customFormat="1">
      <c r="B186" s="145"/>
      <c r="D186" s="146" t="s">
        <v>139</v>
      </c>
      <c r="E186" s="147" t="s">
        <v>19</v>
      </c>
      <c r="F186" s="148" t="s">
        <v>140</v>
      </c>
      <c r="H186" s="147" t="s">
        <v>19</v>
      </c>
      <c r="I186" s="149"/>
      <c r="L186" s="145"/>
      <c r="M186" s="150"/>
      <c r="T186" s="151"/>
      <c r="AT186" s="147" t="s">
        <v>139</v>
      </c>
      <c r="AU186" s="147" t="s">
        <v>82</v>
      </c>
      <c r="AV186" s="12" t="s">
        <v>80</v>
      </c>
      <c r="AW186" s="12" t="s">
        <v>33</v>
      </c>
      <c r="AX186" s="12" t="s">
        <v>72</v>
      </c>
      <c r="AY186" s="147" t="s">
        <v>128</v>
      </c>
    </row>
    <row r="187" spans="2:65" s="13" customFormat="1">
      <c r="B187" s="152"/>
      <c r="D187" s="146" t="s">
        <v>139</v>
      </c>
      <c r="E187" s="153" t="s">
        <v>19</v>
      </c>
      <c r="F187" s="154" t="s">
        <v>258</v>
      </c>
      <c r="H187" s="155">
        <v>5</v>
      </c>
      <c r="I187" s="156"/>
      <c r="L187" s="152"/>
      <c r="M187" s="157"/>
      <c r="T187" s="158"/>
      <c r="AT187" s="153" t="s">
        <v>139</v>
      </c>
      <c r="AU187" s="153" t="s">
        <v>82</v>
      </c>
      <c r="AV187" s="13" t="s">
        <v>82</v>
      </c>
      <c r="AW187" s="13" t="s">
        <v>33</v>
      </c>
      <c r="AX187" s="13" t="s">
        <v>72</v>
      </c>
      <c r="AY187" s="153" t="s">
        <v>128</v>
      </c>
    </row>
    <row r="188" spans="2:65" s="14" customFormat="1">
      <c r="B188" s="159"/>
      <c r="D188" s="146" t="s">
        <v>139</v>
      </c>
      <c r="E188" s="160" t="s">
        <v>19</v>
      </c>
      <c r="F188" s="161" t="s">
        <v>142</v>
      </c>
      <c r="H188" s="162">
        <v>5</v>
      </c>
      <c r="I188" s="163"/>
      <c r="L188" s="159"/>
      <c r="M188" s="164"/>
      <c r="T188" s="165"/>
      <c r="AT188" s="160" t="s">
        <v>139</v>
      </c>
      <c r="AU188" s="160" t="s">
        <v>82</v>
      </c>
      <c r="AV188" s="14" t="s">
        <v>135</v>
      </c>
      <c r="AW188" s="14" t="s">
        <v>33</v>
      </c>
      <c r="AX188" s="14" t="s">
        <v>80</v>
      </c>
      <c r="AY188" s="160" t="s">
        <v>128</v>
      </c>
    </row>
    <row r="189" spans="2:65" s="11" customFormat="1" ht="22.9" customHeight="1">
      <c r="B189" s="116"/>
      <c r="D189" s="117" t="s">
        <v>71</v>
      </c>
      <c r="E189" s="126" t="s">
        <v>190</v>
      </c>
      <c r="F189" s="126" t="s">
        <v>259</v>
      </c>
      <c r="I189" s="119"/>
      <c r="J189" s="127">
        <f>BK189</f>
        <v>0</v>
      </c>
      <c r="L189" s="116"/>
      <c r="M189" s="121"/>
      <c r="P189" s="122">
        <f>SUM(P190:P194)</f>
        <v>0</v>
      </c>
      <c r="R189" s="122">
        <f>SUM(R190:R194)</f>
        <v>0.28706999999999999</v>
      </c>
      <c r="T189" s="123">
        <f>SUM(T190:T194)</f>
        <v>0</v>
      </c>
      <c r="AR189" s="117" t="s">
        <v>80</v>
      </c>
      <c r="AT189" s="124" t="s">
        <v>71</v>
      </c>
      <c r="AU189" s="124" t="s">
        <v>80</v>
      </c>
      <c r="AY189" s="117" t="s">
        <v>128</v>
      </c>
      <c r="BK189" s="125">
        <f>SUM(BK190:BK194)</f>
        <v>0</v>
      </c>
    </row>
    <row r="190" spans="2:65" s="1" customFormat="1" ht="16.5" customHeight="1">
      <c r="B190" s="33"/>
      <c r="C190" s="128" t="s">
        <v>260</v>
      </c>
      <c r="D190" s="128" t="s">
        <v>130</v>
      </c>
      <c r="E190" s="129" t="s">
        <v>261</v>
      </c>
      <c r="F190" s="130" t="s">
        <v>262</v>
      </c>
      <c r="G190" s="131" t="s">
        <v>211</v>
      </c>
      <c r="H190" s="132">
        <v>7</v>
      </c>
      <c r="I190" s="133"/>
      <c r="J190" s="134">
        <f>ROUND(I190*H190,2)</f>
        <v>0</v>
      </c>
      <c r="K190" s="130" t="s">
        <v>134</v>
      </c>
      <c r="L190" s="33"/>
      <c r="M190" s="135" t="s">
        <v>19</v>
      </c>
      <c r="N190" s="136" t="s">
        <v>43</v>
      </c>
      <c r="P190" s="137">
        <f>O190*H190</f>
        <v>0</v>
      </c>
      <c r="Q190" s="137">
        <v>4.1009999999999998E-2</v>
      </c>
      <c r="R190" s="137">
        <f>Q190*H190</f>
        <v>0.28706999999999999</v>
      </c>
      <c r="S190" s="137">
        <v>0</v>
      </c>
      <c r="T190" s="138">
        <f>S190*H190</f>
        <v>0</v>
      </c>
      <c r="AR190" s="139" t="s">
        <v>135</v>
      </c>
      <c r="AT190" s="139" t="s">
        <v>130</v>
      </c>
      <c r="AU190" s="139" t="s">
        <v>82</v>
      </c>
      <c r="AY190" s="18" t="s">
        <v>128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8" t="s">
        <v>80</v>
      </c>
      <c r="BK190" s="140">
        <f>ROUND(I190*H190,2)</f>
        <v>0</v>
      </c>
      <c r="BL190" s="18" t="s">
        <v>135</v>
      </c>
      <c r="BM190" s="139" t="s">
        <v>263</v>
      </c>
    </row>
    <row r="191" spans="2:65" s="1" customFormat="1">
      <c r="B191" s="33"/>
      <c r="D191" s="141" t="s">
        <v>137</v>
      </c>
      <c r="F191" s="142" t="s">
        <v>264</v>
      </c>
      <c r="I191" s="143"/>
      <c r="L191" s="33"/>
      <c r="M191" s="144"/>
      <c r="T191" s="54"/>
      <c r="AT191" s="18" t="s">
        <v>137</v>
      </c>
      <c r="AU191" s="18" t="s">
        <v>82</v>
      </c>
    </row>
    <row r="192" spans="2:65" s="12" customFormat="1">
      <c r="B192" s="145"/>
      <c r="D192" s="146" t="s">
        <v>139</v>
      </c>
      <c r="E192" s="147" t="s">
        <v>19</v>
      </c>
      <c r="F192" s="148" t="s">
        <v>265</v>
      </c>
      <c r="H192" s="147" t="s">
        <v>19</v>
      </c>
      <c r="I192" s="149"/>
      <c r="L192" s="145"/>
      <c r="M192" s="150"/>
      <c r="T192" s="151"/>
      <c r="AT192" s="147" t="s">
        <v>139</v>
      </c>
      <c r="AU192" s="147" t="s">
        <v>82</v>
      </c>
      <c r="AV192" s="12" t="s">
        <v>80</v>
      </c>
      <c r="AW192" s="12" t="s">
        <v>33</v>
      </c>
      <c r="AX192" s="12" t="s">
        <v>72</v>
      </c>
      <c r="AY192" s="147" t="s">
        <v>128</v>
      </c>
    </row>
    <row r="193" spans="2:65" s="13" customFormat="1">
      <c r="B193" s="152"/>
      <c r="D193" s="146" t="s">
        <v>139</v>
      </c>
      <c r="E193" s="153" t="s">
        <v>19</v>
      </c>
      <c r="F193" s="154" t="s">
        <v>266</v>
      </c>
      <c r="H193" s="155">
        <v>7</v>
      </c>
      <c r="I193" s="156"/>
      <c r="L193" s="152"/>
      <c r="M193" s="157"/>
      <c r="T193" s="158"/>
      <c r="AT193" s="153" t="s">
        <v>139</v>
      </c>
      <c r="AU193" s="153" t="s">
        <v>82</v>
      </c>
      <c r="AV193" s="13" t="s">
        <v>82</v>
      </c>
      <c r="AW193" s="13" t="s">
        <v>33</v>
      </c>
      <c r="AX193" s="13" t="s">
        <v>72</v>
      </c>
      <c r="AY193" s="153" t="s">
        <v>128</v>
      </c>
    </row>
    <row r="194" spans="2:65" s="14" customFormat="1">
      <c r="B194" s="159"/>
      <c r="D194" s="146" t="s">
        <v>139</v>
      </c>
      <c r="E194" s="160" t="s">
        <v>19</v>
      </c>
      <c r="F194" s="161" t="s">
        <v>142</v>
      </c>
      <c r="H194" s="162">
        <v>7</v>
      </c>
      <c r="I194" s="163"/>
      <c r="L194" s="159"/>
      <c r="M194" s="164"/>
      <c r="T194" s="165"/>
      <c r="AT194" s="160" t="s">
        <v>139</v>
      </c>
      <c r="AU194" s="160" t="s">
        <v>82</v>
      </c>
      <c r="AV194" s="14" t="s">
        <v>135</v>
      </c>
      <c r="AW194" s="14" t="s">
        <v>33</v>
      </c>
      <c r="AX194" s="14" t="s">
        <v>80</v>
      </c>
      <c r="AY194" s="160" t="s">
        <v>128</v>
      </c>
    </row>
    <row r="195" spans="2:65" s="11" customFormat="1" ht="22.9" customHeight="1">
      <c r="B195" s="116"/>
      <c r="D195" s="117" t="s">
        <v>71</v>
      </c>
      <c r="E195" s="126" t="s">
        <v>267</v>
      </c>
      <c r="F195" s="126" t="s">
        <v>268</v>
      </c>
      <c r="I195" s="119"/>
      <c r="J195" s="127">
        <f>BK195</f>
        <v>0</v>
      </c>
      <c r="L195" s="116"/>
      <c r="M195" s="121"/>
      <c r="P195" s="122">
        <f>SUM(P196:P200)</f>
        <v>0</v>
      </c>
      <c r="R195" s="122">
        <f>SUM(R196:R200)</f>
        <v>0</v>
      </c>
      <c r="T195" s="123">
        <f>SUM(T196:T200)</f>
        <v>0</v>
      </c>
      <c r="AR195" s="117" t="s">
        <v>80</v>
      </c>
      <c r="AT195" s="124" t="s">
        <v>71</v>
      </c>
      <c r="AU195" s="124" t="s">
        <v>80</v>
      </c>
      <c r="AY195" s="117" t="s">
        <v>128</v>
      </c>
      <c r="BK195" s="125">
        <f>SUM(BK196:BK200)</f>
        <v>0</v>
      </c>
    </row>
    <row r="196" spans="2:65" s="1" customFormat="1" ht="24.2" customHeight="1">
      <c r="B196" s="33"/>
      <c r="C196" s="128" t="s">
        <v>7</v>
      </c>
      <c r="D196" s="128" t="s">
        <v>130</v>
      </c>
      <c r="E196" s="129" t="s">
        <v>269</v>
      </c>
      <c r="F196" s="130" t="s">
        <v>270</v>
      </c>
      <c r="G196" s="131" t="s">
        <v>174</v>
      </c>
      <c r="H196" s="132">
        <v>101.25</v>
      </c>
      <c r="I196" s="133"/>
      <c r="J196" s="134">
        <f>ROUND(I196*H196,2)</f>
        <v>0</v>
      </c>
      <c r="K196" s="130" t="s">
        <v>134</v>
      </c>
      <c r="L196" s="33"/>
      <c r="M196" s="135" t="s">
        <v>19</v>
      </c>
      <c r="N196" s="136" t="s">
        <v>43</v>
      </c>
      <c r="P196" s="137">
        <f>O196*H196</f>
        <v>0</v>
      </c>
      <c r="Q196" s="137">
        <v>0</v>
      </c>
      <c r="R196" s="137">
        <f>Q196*H196</f>
        <v>0</v>
      </c>
      <c r="S196" s="137">
        <v>0</v>
      </c>
      <c r="T196" s="138">
        <f>S196*H196</f>
        <v>0</v>
      </c>
      <c r="AR196" s="139" t="s">
        <v>135</v>
      </c>
      <c r="AT196" s="139" t="s">
        <v>130</v>
      </c>
      <c r="AU196" s="139" t="s">
        <v>82</v>
      </c>
      <c r="AY196" s="18" t="s">
        <v>128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8" t="s">
        <v>80</v>
      </c>
      <c r="BK196" s="140">
        <f>ROUND(I196*H196,2)</f>
        <v>0</v>
      </c>
      <c r="BL196" s="18" t="s">
        <v>135</v>
      </c>
      <c r="BM196" s="139" t="s">
        <v>271</v>
      </c>
    </row>
    <row r="197" spans="2:65" s="1" customFormat="1">
      <c r="B197" s="33"/>
      <c r="D197" s="141" t="s">
        <v>137</v>
      </c>
      <c r="F197" s="142" t="s">
        <v>272</v>
      </c>
      <c r="I197" s="143"/>
      <c r="L197" s="33"/>
      <c r="M197" s="144"/>
      <c r="T197" s="54"/>
      <c r="AT197" s="18" t="s">
        <v>137</v>
      </c>
      <c r="AU197" s="18" t="s">
        <v>82</v>
      </c>
    </row>
    <row r="198" spans="2:65" s="12" customFormat="1">
      <c r="B198" s="145"/>
      <c r="D198" s="146" t="s">
        <v>139</v>
      </c>
      <c r="E198" s="147" t="s">
        <v>19</v>
      </c>
      <c r="F198" s="148" t="s">
        <v>265</v>
      </c>
      <c r="H198" s="147" t="s">
        <v>19</v>
      </c>
      <c r="I198" s="149"/>
      <c r="L198" s="145"/>
      <c r="M198" s="150"/>
      <c r="T198" s="151"/>
      <c r="AT198" s="147" t="s">
        <v>139</v>
      </c>
      <c r="AU198" s="147" t="s">
        <v>82</v>
      </c>
      <c r="AV198" s="12" t="s">
        <v>80</v>
      </c>
      <c r="AW198" s="12" t="s">
        <v>33</v>
      </c>
      <c r="AX198" s="12" t="s">
        <v>72</v>
      </c>
      <c r="AY198" s="147" t="s">
        <v>128</v>
      </c>
    </row>
    <row r="199" spans="2:65" s="13" customFormat="1">
      <c r="B199" s="152"/>
      <c r="D199" s="146" t="s">
        <v>139</v>
      </c>
      <c r="E199" s="153" t="s">
        <v>19</v>
      </c>
      <c r="F199" s="154" t="s">
        <v>273</v>
      </c>
      <c r="H199" s="155">
        <v>101.25</v>
      </c>
      <c r="I199" s="156"/>
      <c r="L199" s="152"/>
      <c r="M199" s="157"/>
      <c r="T199" s="158"/>
      <c r="AT199" s="153" t="s">
        <v>139</v>
      </c>
      <c r="AU199" s="153" t="s">
        <v>82</v>
      </c>
      <c r="AV199" s="13" t="s">
        <v>82</v>
      </c>
      <c r="AW199" s="13" t="s">
        <v>33</v>
      </c>
      <c r="AX199" s="13" t="s">
        <v>72</v>
      </c>
      <c r="AY199" s="153" t="s">
        <v>128</v>
      </c>
    </row>
    <row r="200" spans="2:65" s="14" customFormat="1">
      <c r="B200" s="159"/>
      <c r="D200" s="146" t="s">
        <v>139</v>
      </c>
      <c r="E200" s="160" t="s">
        <v>19</v>
      </c>
      <c r="F200" s="161" t="s">
        <v>142</v>
      </c>
      <c r="H200" s="162">
        <v>101.25</v>
      </c>
      <c r="I200" s="163"/>
      <c r="L200" s="159"/>
      <c r="M200" s="164"/>
      <c r="T200" s="165"/>
      <c r="AT200" s="160" t="s">
        <v>139</v>
      </c>
      <c r="AU200" s="160" t="s">
        <v>82</v>
      </c>
      <c r="AV200" s="14" t="s">
        <v>135</v>
      </c>
      <c r="AW200" s="14" t="s">
        <v>33</v>
      </c>
      <c r="AX200" s="14" t="s">
        <v>80</v>
      </c>
      <c r="AY200" s="160" t="s">
        <v>128</v>
      </c>
    </row>
    <row r="201" spans="2:65" s="11" customFormat="1" ht="22.9" customHeight="1">
      <c r="B201" s="116"/>
      <c r="D201" s="117" t="s">
        <v>71</v>
      </c>
      <c r="E201" s="126" t="s">
        <v>274</v>
      </c>
      <c r="F201" s="126" t="s">
        <v>275</v>
      </c>
      <c r="I201" s="119"/>
      <c r="J201" s="127">
        <f>BK201</f>
        <v>0</v>
      </c>
      <c r="L201" s="116"/>
      <c r="M201" s="121"/>
      <c r="P201" s="122">
        <f>SUM(P202:P203)</f>
        <v>0</v>
      </c>
      <c r="R201" s="122">
        <f>SUM(R202:R203)</f>
        <v>0</v>
      </c>
      <c r="T201" s="123">
        <f>SUM(T202:T203)</f>
        <v>0</v>
      </c>
      <c r="AR201" s="117" t="s">
        <v>80</v>
      </c>
      <c r="AT201" s="124" t="s">
        <v>71</v>
      </c>
      <c r="AU201" s="124" t="s">
        <v>80</v>
      </c>
      <c r="AY201" s="117" t="s">
        <v>128</v>
      </c>
      <c r="BK201" s="125">
        <f>SUM(BK202:BK203)</f>
        <v>0</v>
      </c>
    </row>
    <row r="202" spans="2:65" s="1" customFormat="1" ht="37.9" customHeight="1">
      <c r="B202" s="33"/>
      <c r="C202" s="128" t="s">
        <v>276</v>
      </c>
      <c r="D202" s="128" t="s">
        <v>130</v>
      </c>
      <c r="E202" s="129" t="s">
        <v>277</v>
      </c>
      <c r="F202" s="130" t="s">
        <v>278</v>
      </c>
      <c r="G202" s="131" t="s">
        <v>174</v>
      </c>
      <c r="H202" s="132">
        <v>192.58600000000001</v>
      </c>
      <c r="I202" s="133"/>
      <c r="J202" s="134">
        <f>ROUND(I202*H202,2)</f>
        <v>0</v>
      </c>
      <c r="K202" s="130" t="s">
        <v>134</v>
      </c>
      <c r="L202" s="33"/>
      <c r="M202" s="135" t="s">
        <v>19</v>
      </c>
      <c r="N202" s="136" t="s">
        <v>43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135</v>
      </c>
      <c r="AT202" s="139" t="s">
        <v>130</v>
      </c>
      <c r="AU202" s="139" t="s">
        <v>82</v>
      </c>
      <c r="AY202" s="18" t="s">
        <v>128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8" t="s">
        <v>80</v>
      </c>
      <c r="BK202" s="140">
        <f>ROUND(I202*H202,2)</f>
        <v>0</v>
      </c>
      <c r="BL202" s="18" t="s">
        <v>135</v>
      </c>
      <c r="BM202" s="139" t="s">
        <v>279</v>
      </c>
    </row>
    <row r="203" spans="2:65" s="1" customFormat="1">
      <c r="B203" s="33"/>
      <c r="D203" s="141" t="s">
        <v>137</v>
      </c>
      <c r="F203" s="142" t="s">
        <v>280</v>
      </c>
      <c r="I203" s="143"/>
      <c r="L203" s="33"/>
      <c r="M203" s="144"/>
      <c r="T203" s="54"/>
      <c r="AT203" s="18" t="s">
        <v>137</v>
      </c>
      <c r="AU203" s="18" t="s">
        <v>82</v>
      </c>
    </row>
    <row r="204" spans="2:65" s="11" customFormat="1" ht="25.9" customHeight="1">
      <c r="B204" s="116"/>
      <c r="D204" s="117" t="s">
        <v>71</v>
      </c>
      <c r="E204" s="118" t="s">
        <v>203</v>
      </c>
      <c r="F204" s="118" t="s">
        <v>281</v>
      </c>
      <c r="I204" s="119"/>
      <c r="J204" s="120">
        <f>BK204</f>
        <v>0</v>
      </c>
      <c r="L204" s="116"/>
      <c r="M204" s="121"/>
      <c r="P204" s="122">
        <f>P205+P212+P215</f>
        <v>0</v>
      </c>
      <c r="R204" s="122">
        <f>R205+R212+R215</f>
        <v>5.1417500000000005E-2</v>
      </c>
      <c r="T204" s="123">
        <f>T205+T212+T215</f>
        <v>0</v>
      </c>
      <c r="AR204" s="117" t="s">
        <v>151</v>
      </c>
      <c r="AT204" s="124" t="s">
        <v>71</v>
      </c>
      <c r="AU204" s="124" t="s">
        <v>72</v>
      </c>
      <c r="AY204" s="117" t="s">
        <v>128</v>
      </c>
      <c r="BK204" s="125">
        <f>BK205+BK212+BK215</f>
        <v>0</v>
      </c>
    </row>
    <row r="205" spans="2:65" s="11" customFormat="1" ht="22.9" customHeight="1">
      <c r="B205" s="116"/>
      <c r="D205" s="117" t="s">
        <v>71</v>
      </c>
      <c r="E205" s="126" t="s">
        <v>282</v>
      </c>
      <c r="F205" s="126" t="s">
        <v>283</v>
      </c>
      <c r="I205" s="119"/>
      <c r="J205" s="127">
        <f>BK205</f>
        <v>0</v>
      </c>
      <c r="L205" s="116"/>
      <c r="M205" s="121"/>
      <c r="P205" s="122">
        <f>SUM(P206:P211)</f>
        <v>0</v>
      </c>
      <c r="R205" s="122">
        <f>SUM(R206:R211)</f>
        <v>0.05</v>
      </c>
      <c r="T205" s="123">
        <f>SUM(T206:T211)</f>
        <v>0</v>
      </c>
      <c r="AR205" s="117" t="s">
        <v>151</v>
      </c>
      <c r="AT205" s="124" t="s">
        <v>71</v>
      </c>
      <c r="AU205" s="124" t="s">
        <v>80</v>
      </c>
      <c r="AY205" s="117" t="s">
        <v>128</v>
      </c>
      <c r="BK205" s="125">
        <f>SUM(BK206:BK211)</f>
        <v>0</v>
      </c>
    </row>
    <row r="206" spans="2:65" s="1" customFormat="1" ht="24.2" customHeight="1">
      <c r="B206" s="33"/>
      <c r="C206" s="128" t="s">
        <v>284</v>
      </c>
      <c r="D206" s="128" t="s">
        <v>130</v>
      </c>
      <c r="E206" s="129" t="s">
        <v>285</v>
      </c>
      <c r="F206" s="130" t="s">
        <v>286</v>
      </c>
      <c r="G206" s="131" t="s">
        <v>211</v>
      </c>
      <c r="H206" s="132">
        <v>50</v>
      </c>
      <c r="I206" s="133"/>
      <c r="J206" s="134">
        <f>ROUND(I206*H206,2)</f>
        <v>0</v>
      </c>
      <c r="K206" s="130" t="s">
        <v>134</v>
      </c>
      <c r="L206" s="33"/>
      <c r="M206" s="135" t="s">
        <v>19</v>
      </c>
      <c r="N206" s="136" t="s">
        <v>43</v>
      </c>
      <c r="P206" s="137">
        <f>O206*H206</f>
        <v>0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AR206" s="139" t="s">
        <v>287</v>
      </c>
      <c r="AT206" s="139" t="s">
        <v>130</v>
      </c>
      <c r="AU206" s="139" t="s">
        <v>82</v>
      </c>
      <c r="AY206" s="18" t="s">
        <v>128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8" t="s">
        <v>80</v>
      </c>
      <c r="BK206" s="140">
        <f>ROUND(I206*H206,2)</f>
        <v>0</v>
      </c>
      <c r="BL206" s="18" t="s">
        <v>287</v>
      </c>
      <c r="BM206" s="139" t="s">
        <v>288</v>
      </c>
    </row>
    <row r="207" spans="2:65" s="1" customFormat="1">
      <c r="B207" s="33"/>
      <c r="D207" s="141" t="s">
        <v>137</v>
      </c>
      <c r="F207" s="142" t="s">
        <v>289</v>
      </c>
      <c r="I207" s="143"/>
      <c r="L207" s="33"/>
      <c r="M207" s="144"/>
      <c r="T207" s="54"/>
      <c r="AT207" s="18" t="s">
        <v>137</v>
      </c>
      <c r="AU207" s="18" t="s">
        <v>82</v>
      </c>
    </row>
    <row r="208" spans="2:65" s="12" customFormat="1">
      <c r="B208" s="145"/>
      <c r="D208" s="146" t="s">
        <v>139</v>
      </c>
      <c r="E208" s="147" t="s">
        <v>19</v>
      </c>
      <c r="F208" s="148" t="s">
        <v>140</v>
      </c>
      <c r="H208" s="147" t="s">
        <v>19</v>
      </c>
      <c r="I208" s="149"/>
      <c r="L208" s="145"/>
      <c r="M208" s="150"/>
      <c r="T208" s="151"/>
      <c r="AT208" s="147" t="s">
        <v>139</v>
      </c>
      <c r="AU208" s="147" t="s">
        <v>82</v>
      </c>
      <c r="AV208" s="12" t="s">
        <v>80</v>
      </c>
      <c r="AW208" s="12" t="s">
        <v>33</v>
      </c>
      <c r="AX208" s="12" t="s">
        <v>72</v>
      </c>
      <c r="AY208" s="147" t="s">
        <v>128</v>
      </c>
    </row>
    <row r="209" spans="2:65" s="13" customFormat="1">
      <c r="B209" s="152"/>
      <c r="D209" s="146" t="s">
        <v>139</v>
      </c>
      <c r="E209" s="153" t="s">
        <v>19</v>
      </c>
      <c r="F209" s="154" t="s">
        <v>290</v>
      </c>
      <c r="H209" s="155">
        <v>50</v>
      </c>
      <c r="I209" s="156"/>
      <c r="L209" s="152"/>
      <c r="M209" s="157"/>
      <c r="T209" s="158"/>
      <c r="AT209" s="153" t="s">
        <v>139</v>
      </c>
      <c r="AU209" s="153" t="s">
        <v>82</v>
      </c>
      <c r="AV209" s="13" t="s">
        <v>82</v>
      </c>
      <c r="AW209" s="13" t="s">
        <v>33</v>
      </c>
      <c r="AX209" s="13" t="s">
        <v>72</v>
      </c>
      <c r="AY209" s="153" t="s">
        <v>128</v>
      </c>
    </row>
    <row r="210" spans="2:65" s="14" customFormat="1">
      <c r="B210" s="159"/>
      <c r="D210" s="146" t="s">
        <v>139</v>
      </c>
      <c r="E210" s="160" t="s">
        <v>19</v>
      </c>
      <c r="F210" s="161" t="s">
        <v>142</v>
      </c>
      <c r="H210" s="162">
        <v>50</v>
      </c>
      <c r="I210" s="163"/>
      <c r="L210" s="159"/>
      <c r="M210" s="164"/>
      <c r="T210" s="165"/>
      <c r="AT210" s="160" t="s">
        <v>139</v>
      </c>
      <c r="AU210" s="160" t="s">
        <v>82</v>
      </c>
      <c r="AV210" s="14" t="s">
        <v>135</v>
      </c>
      <c r="AW210" s="14" t="s">
        <v>33</v>
      </c>
      <c r="AX210" s="14" t="s">
        <v>80</v>
      </c>
      <c r="AY210" s="160" t="s">
        <v>128</v>
      </c>
    </row>
    <row r="211" spans="2:65" s="1" customFormat="1" ht="16.5" customHeight="1">
      <c r="B211" s="33"/>
      <c r="C211" s="167" t="s">
        <v>291</v>
      </c>
      <c r="D211" s="167" t="s">
        <v>203</v>
      </c>
      <c r="E211" s="168" t="s">
        <v>292</v>
      </c>
      <c r="F211" s="169" t="s">
        <v>293</v>
      </c>
      <c r="G211" s="170" t="s">
        <v>294</v>
      </c>
      <c r="H211" s="171">
        <v>50</v>
      </c>
      <c r="I211" s="172"/>
      <c r="J211" s="173">
        <f>ROUND(I211*H211,2)</f>
        <v>0</v>
      </c>
      <c r="K211" s="169" t="s">
        <v>134</v>
      </c>
      <c r="L211" s="174"/>
      <c r="M211" s="175" t="s">
        <v>19</v>
      </c>
      <c r="N211" s="176" t="s">
        <v>43</v>
      </c>
      <c r="P211" s="137">
        <f>O211*H211</f>
        <v>0</v>
      </c>
      <c r="Q211" s="137">
        <v>1E-3</v>
      </c>
      <c r="R211" s="137">
        <f>Q211*H211</f>
        <v>0.05</v>
      </c>
      <c r="S211" s="137">
        <v>0</v>
      </c>
      <c r="T211" s="138">
        <f>S211*H211</f>
        <v>0</v>
      </c>
      <c r="AR211" s="139" t="s">
        <v>295</v>
      </c>
      <c r="AT211" s="139" t="s">
        <v>203</v>
      </c>
      <c r="AU211" s="139" t="s">
        <v>82</v>
      </c>
      <c r="AY211" s="18" t="s">
        <v>128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8" t="s">
        <v>80</v>
      </c>
      <c r="BK211" s="140">
        <f>ROUND(I211*H211,2)</f>
        <v>0</v>
      </c>
      <c r="BL211" s="18" t="s">
        <v>295</v>
      </c>
      <c r="BM211" s="139" t="s">
        <v>296</v>
      </c>
    </row>
    <row r="212" spans="2:65" s="11" customFormat="1" ht="22.9" customHeight="1">
      <c r="B212" s="116"/>
      <c r="D212" s="117" t="s">
        <v>71</v>
      </c>
      <c r="E212" s="126" t="s">
        <v>297</v>
      </c>
      <c r="F212" s="126" t="s">
        <v>298</v>
      </c>
      <c r="I212" s="119"/>
      <c r="J212" s="127">
        <f>BK212</f>
        <v>0</v>
      </c>
      <c r="L212" s="116"/>
      <c r="M212" s="121"/>
      <c r="P212" s="122">
        <f>SUM(P213:P214)</f>
        <v>0</v>
      </c>
      <c r="R212" s="122">
        <f>SUM(R213:R214)</f>
        <v>0</v>
      </c>
      <c r="T212" s="123">
        <f>SUM(T213:T214)</f>
        <v>0</v>
      </c>
      <c r="AR212" s="117" t="s">
        <v>151</v>
      </c>
      <c r="AT212" s="124" t="s">
        <v>71</v>
      </c>
      <c r="AU212" s="124" t="s">
        <v>80</v>
      </c>
      <c r="AY212" s="117" t="s">
        <v>128</v>
      </c>
      <c r="BK212" s="125">
        <f>SUM(BK213:BK214)</f>
        <v>0</v>
      </c>
    </row>
    <row r="213" spans="2:65" s="1" customFormat="1" ht="24.2" customHeight="1">
      <c r="B213" s="33"/>
      <c r="C213" s="128" t="s">
        <v>299</v>
      </c>
      <c r="D213" s="128" t="s">
        <v>130</v>
      </c>
      <c r="E213" s="129" t="s">
        <v>300</v>
      </c>
      <c r="F213" s="130" t="s">
        <v>301</v>
      </c>
      <c r="G213" s="131" t="s">
        <v>302</v>
      </c>
      <c r="H213" s="132">
        <v>1</v>
      </c>
      <c r="I213" s="133"/>
      <c r="J213" s="134">
        <f>ROUND(I213*H213,2)</f>
        <v>0</v>
      </c>
      <c r="K213" s="130" t="s">
        <v>303</v>
      </c>
      <c r="L213" s="33"/>
      <c r="M213" s="135" t="s">
        <v>19</v>
      </c>
      <c r="N213" s="136" t="s">
        <v>43</v>
      </c>
      <c r="P213" s="137">
        <f>O213*H213</f>
        <v>0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287</v>
      </c>
      <c r="AT213" s="139" t="s">
        <v>130</v>
      </c>
      <c r="AU213" s="139" t="s">
        <v>82</v>
      </c>
      <c r="AY213" s="18" t="s">
        <v>128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8" t="s">
        <v>80</v>
      </c>
      <c r="BK213" s="140">
        <f>ROUND(I213*H213,2)</f>
        <v>0</v>
      </c>
      <c r="BL213" s="18" t="s">
        <v>287</v>
      </c>
      <c r="BM213" s="139" t="s">
        <v>304</v>
      </c>
    </row>
    <row r="214" spans="2:65" s="1" customFormat="1" ht="21.75" customHeight="1">
      <c r="B214" s="33"/>
      <c r="C214" s="128" t="s">
        <v>305</v>
      </c>
      <c r="D214" s="128" t="s">
        <v>130</v>
      </c>
      <c r="E214" s="129" t="s">
        <v>306</v>
      </c>
      <c r="F214" s="130" t="s">
        <v>307</v>
      </c>
      <c r="G214" s="131" t="s">
        <v>302</v>
      </c>
      <c r="H214" s="132">
        <v>0</v>
      </c>
      <c r="I214" s="133"/>
      <c r="J214" s="134">
        <f>ROUND(I214*H214,2)</f>
        <v>0</v>
      </c>
      <c r="K214" s="130" t="s">
        <v>303</v>
      </c>
      <c r="L214" s="33"/>
      <c r="M214" s="135" t="s">
        <v>19</v>
      </c>
      <c r="N214" s="136" t="s">
        <v>43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287</v>
      </c>
      <c r="AT214" s="139" t="s">
        <v>130</v>
      </c>
      <c r="AU214" s="139" t="s">
        <v>82</v>
      </c>
      <c r="AY214" s="18" t="s">
        <v>128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8" t="s">
        <v>80</v>
      </c>
      <c r="BK214" s="140">
        <f>ROUND(I214*H214,2)</f>
        <v>0</v>
      </c>
      <c r="BL214" s="18" t="s">
        <v>287</v>
      </c>
      <c r="BM214" s="139" t="s">
        <v>308</v>
      </c>
    </row>
    <row r="215" spans="2:65" s="11" customFormat="1" ht="22.9" customHeight="1">
      <c r="B215" s="116"/>
      <c r="D215" s="117" t="s">
        <v>71</v>
      </c>
      <c r="E215" s="126" t="s">
        <v>309</v>
      </c>
      <c r="F215" s="126" t="s">
        <v>310</v>
      </c>
      <c r="I215" s="119"/>
      <c r="J215" s="127">
        <f>BK215</f>
        <v>0</v>
      </c>
      <c r="L215" s="116"/>
      <c r="M215" s="121"/>
      <c r="P215" s="122">
        <f>SUM(P216:P222)</f>
        <v>0</v>
      </c>
      <c r="R215" s="122">
        <f>SUM(R216:R222)</f>
        <v>1.4174999999999999E-3</v>
      </c>
      <c r="T215" s="123">
        <f>SUM(T216:T222)</f>
        <v>0</v>
      </c>
      <c r="AR215" s="117" t="s">
        <v>151</v>
      </c>
      <c r="AT215" s="124" t="s">
        <v>71</v>
      </c>
      <c r="AU215" s="124" t="s">
        <v>80</v>
      </c>
      <c r="AY215" s="117" t="s">
        <v>128</v>
      </c>
      <c r="BK215" s="125">
        <f>SUM(BK216:BK222)</f>
        <v>0</v>
      </c>
    </row>
    <row r="216" spans="2:65" s="1" customFormat="1" ht="21.75" customHeight="1">
      <c r="B216" s="33"/>
      <c r="C216" s="128" t="s">
        <v>311</v>
      </c>
      <c r="D216" s="128" t="s">
        <v>130</v>
      </c>
      <c r="E216" s="129" t="s">
        <v>312</v>
      </c>
      <c r="F216" s="130" t="s">
        <v>313</v>
      </c>
      <c r="G216" s="131" t="s">
        <v>211</v>
      </c>
      <c r="H216" s="132">
        <v>5</v>
      </c>
      <c r="I216" s="133"/>
      <c r="J216" s="134">
        <f>ROUND(I216*H216,2)</f>
        <v>0</v>
      </c>
      <c r="K216" s="130" t="s">
        <v>134</v>
      </c>
      <c r="L216" s="33"/>
      <c r="M216" s="135" t="s">
        <v>19</v>
      </c>
      <c r="N216" s="136" t="s">
        <v>43</v>
      </c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AR216" s="139" t="s">
        <v>287</v>
      </c>
      <c r="AT216" s="139" t="s">
        <v>130</v>
      </c>
      <c r="AU216" s="139" t="s">
        <v>82</v>
      </c>
      <c r="AY216" s="18" t="s">
        <v>128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8" t="s">
        <v>80</v>
      </c>
      <c r="BK216" s="140">
        <f>ROUND(I216*H216,2)</f>
        <v>0</v>
      </c>
      <c r="BL216" s="18" t="s">
        <v>287</v>
      </c>
      <c r="BM216" s="139" t="s">
        <v>314</v>
      </c>
    </row>
    <row r="217" spans="2:65" s="1" customFormat="1">
      <c r="B217" s="33"/>
      <c r="D217" s="141" t="s">
        <v>137</v>
      </c>
      <c r="F217" s="142" t="s">
        <v>315</v>
      </c>
      <c r="I217" s="143"/>
      <c r="L217" s="33"/>
      <c r="M217" s="144"/>
      <c r="T217" s="54"/>
      <c r="AT217" s="18" t="s">
        <v>137</v>
      </c>
      <c r="AU217" s="18" t="s">
        <v>82</v>
      </c>
    </row>
    <row r="218" spans="2:65" s="12" customFormat="1">
      <c r="B218" s="145"/>
      <c r="D218" s="146" t="s">
        <v>139</v>
      </c>
      <c r="E218" s="147" t="s">
        <v>19</v>
      </c>
      <c r="F218" s="148" t="s">
        <v>140</v>
      </c>
      <c r="H218" s="147" t="s">
        <v>19</v>
      </c>
      <c r="I218" s="149"/>
      <c r="L218" s="145"/>
      <c r="M218" s="150"/>
      <c r="T218" s="151"/>
      <c r="AT218" s="147" t="s">
        <v>139</v>
      </c>
      <c r="AU218" s="147" t="s">
        <v>82</v>
      </c>
      <c r="AV218" s="12" t="s">
        <v>80</v>
      </c>
      <c r="AW218" s="12" t="s">
        <v>33</v>
      </c>
      <c r="AX218" s="12" t="s">
        <v>72</v>
      </c>
      <c r="AY218" s="147" t="s">
        <v>128</v>
      </c>
    </row>
    <row r="219" spans="2:65" s="13" customFormat="1">
      <c r="B219" s="152"/>
      <c r="D219" s="146" t="s">
        <v>139</v>
      </c>
      <c r="E219" s="153" t="s">
        <v>19</v>
      </c>
      <c r="F219" s="154" t="s">
        <v>258</v>
      </c>
      <c r="H219" s="155">
        <v>5</v>
      </c>
      <c r="I219" s="156"/>
      <c r="L219" s="152"/>
      <c r="M219" s="157"/>
      <c r="T219" s="158"/>
      <c r="AT219" s="153" t="s">
        <v>139</v>
      </c>
      <c r="AU219" s="153" t="s">
        <v>82</v>
      </c>
      <c r="AV219" s="13" t="s">
        <v>82</v>
      </c>
      <c r="AW219" s="13" t="s">
        <v>33</v>
      </c>
      <c r="AX219" s="13" t="s">
        <v>72</v>
      </c>
      <c r="AY219" s="153" t="s">
        <v>128</v>
      </c>
    </row>
    <row r="220" spans="2:65" s="14" customFormat="1">
      <c r="B220" s="159"/>
      <c r="D220" s="146" t="s">
        <v>139</v>
      </c>
      <c r="E220" s="160" t="s">
        <v>19</v>
      </c>
      <c r="F220" s="161" t="s">
        <v>142</v>
      </c>
      <c r="H220" s="162">
        <v>5</v>
      </c>
      <c r="I220" s="163"/>
      <c r="L220" s="159"/>
      <c r="M220" s="164"/>
      <c r="T220" s="165"/>
      <c r="AT220" s="160" t="s">
        <v>139</v>
      </c>
      <c r="AU220" s="160" t="s">
        <v>82</v>
      </c>
      <c r="AV220" s="14" t="s">
        <v>135</v>
      </c>
      <c r="AW220" s="14" t="s">
        <v>33</v>
      </c>
      <c r="AX220" s="14" t="s">
        <v>80</v>
      </c>
      <c r="AY220" s="160" t="s">
        <v>128</v>
      </c>
    </row>
    <row r="221" spans="2:65" s="1" customFormat="1" ht="16.5" customHeight="1">
      <c r="B221" s="33"/>
      <c r="C221" s="167" t="s">
        <v>316</v>
      </c>
      <c r="D221" s="167" t="s">
        <v>203</v>
      </c>
      <c r="E221" s="168" t="s">
        <v>317</v>
      </c>
      <c r="F221" s="169" t="s">
        <v>318</v>
      </c>
      <c r="G221" s="170" t="s">
        <v>211</v>
      </c>
      <c r="H221" s="171">
        <v>5.25</v>
      </c>
      <c r="I221" s="172"/>
      <c r="J221" s="173">
        <f>ROUND(I221*H221,2)</f>
        <v>0</v>
      </c>
      <c r="K221" s="169" t="s">
        <v>134</v>
      </c>
      <c r="L221" s="174"/>
      <c r="M221" s="175" t="s">
        <v>19</v>
      </c>
      <c r="N221" s="176" t="s">
        <v>43</v>
      </c>
      <c r="P221" s="137">
        <f>O221*H221</f>
        <v>0</v>
      </c>
      <c r="Q221" s="137">
        <v>2.7E-4</v>
      </c>
      <c r="R221" s="137">
        <f>Q221*H221</f>
        <v>1.4174999999999999E-3</v>
      </c>
      <c r="S221" s="137">
        <v>0</v>
      </c>
      <c r="T221" s="138">
        <f>S221*H221</f>
        <v>0</v>
      </c>
      <c r="AR221" s="139" t="s">
        <v>295</v>
      </c>
      <c r="AT221" s="139" t="s">
        <v>203</v>
      </c>
      <c r="AU221" s="139" t="s">
        <v>82</v>
      </c>
      <c r="AY221" s="18" t="s">
        <v>128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8" t="s">
        <v>80</v>
      </c>
      <c r="BK221" s="140">
        <f>ROUND(I221*H221,2)</f>
        <v>0</v>
      </c>
      <c r="BL221" s="18" t="s">
        <v>295</v>
      </c>
      <c r="BM221" s="139" t="s">
        <v>319</v>
      </c>
    </row>
    <row r="222" spans="2:65" s="13" customFormat="1">
      <c r="B222" s="152"/>
      <c r="D222" s="146" t="s">
        <v>139</v>
      </c>
      <c r="F222" s="154" t="s">
        <v>320</v>
      </c>
      <c r="H222" s="155">
        <v>5.25</v>
      </c>
      <c r="I222" s="156"/>
      <c r="L222" s="152"/>
      <c r="M222" s="184"/>
      <c r="N222" s="185"/>
      <c r="O222" s="185"/>
      <c r="P222" s="185"/>
      <c r="Q222" s="185"/>
      <c r="R222" s="185"/>
      <c r="S222" s="185"/>
      <c r="T222" s="186"/>
      <c r="AT222" s="153" t="s">
        <v>139</v>
      </c>
      <c r="AU222" s="153" t="s">
        <v>82</v>
      </c>
      <c r="AV222" s="13" t="s">
        <v>82</v>
      </c>
      <c r="AW222" s="13" t="s">
        <v>4</v>
      </c>
      <c r="AX222" s="13" t="s">
        <v>80</v>
      </c>
      <c r="AY222" s="153" t="s">
        <v>128</v>
      </c>
    </row>
    <row r="223" spans="2:65" s="1" customFormat="1" ht="6.95" customHeight="1">
      <c r="B223" s="42"/>
      <c r="C223" s="43"/>
      <c r="D223" s="43"/>
      <c r="E223" s="43"/>
      <c r="F223" s="43"/>
      <c r="G223" s="43"/>
      <c r="H223" s="43"/>
      <c r="I223" s="43"/>
      <c r="J223" s="43"/>
      <c r="K223" s="43"/>
      <c r="L223" s="33"/>
    </row>
  </sheetData>
  <sheetProtection algorithmName="SHA-512" hashValue="s/3jh0R344TN9cMMb37fUnnPeOflN3cNZmlZqR9csvapR2jUno9TA1/kuviYd5VazWSf+/o9FCYu52Mc+JT8PQ==" saltValue="gH54OzFxw7O7MKrOn3h14rD6//SmjCmG4lNVK3MQ/RyX5UraewUslFHE9px+6G/43G+7DUvcIJg/dqtxYjoIxQ==" spinCount="100000" sheet="1" objects="1" scenarios="1" formatColumns="0" formatRows="0" autoFilter="0"/>
  <autoFilter ref="C89:K222" xr:uid="{00000000-0009-0000-0000-000001000000}"/>
  <mergeCells count="9">
    <mergeCell ref="E50:H50"/>
    <mergeCell ref="E80:H80"/>
    <mergeCell ref="E82:H82"/>
    <mergeCell ref="L2:V2"/>
    <mergeCell ref="E7:H7"/>
    <mergeCell ref="E9:H9"/>
    <mergeCell ref="E18:H18"/>
    <mergeCell ref="E27:H27"/>
    <mergeCell ref="E48:H48"/>
  </mergeCells>
  <hyperlinks>
    <hyperlink ref="F94" r:id="rId1" xr:uid="{00000000-0004-0000-0100-000000000000}"/>
    <hyperlink ref="F99" r:id="rId2" xr:uid="{00000000-0004-0000-0100-000001000000}"/>
    <hyperlink ref="F105" r:id="rId3" xr:uid="{00000000-0004-0000-0100-000002000000}"/>
    <hyperlink ref="F113" r:id="rId4" xr:uid="{00000000-0004-0000-0100-000003000000}"/>
    <hyperlink ref="F115" r:id="rId5" xr:uid="{00000000-0004-0000-0100-000004000000}"/>
    <hyperlink ref="F123" r:id="rId6" xr:uid="{00000000-0004-0000-0100-000005000000}"/>
    <hyperlink ref="F126" r:id="rId7" xr:uid="{00000000-0004-0000-0100-000006000000}"/>
    <hyperlink ref="F128" r:id="rId8" xr:uid="{00000000-0004-0000-0100-000007000000}"/>
    <hyperlink ref="F136" r:id="rId9" xr:uid="{00000000-0004-0000-0100-000008000000}"/>
    <hyperlink ref="F142" r:id="rId10" xr:uid="{00000000-0004-0000-0100-000009000000}"/>
    <hyperlink ref="F149" r:id="rId11" xr:uid="{00000000-0004-0000-0100-00000A000000}"/>
    <hyperlink ref="F154" r:id="rId12" xr:uid="{00000000-0004-0000-0100-00000B000000}"/>
    <hyperlink ref="F159" r:id="rId13" xr:uid="{00000000-0004-0000-0100-00000C000000}"/>
    <hyperlink ref="F164" r:id="rId14" xr:uid="{00000000-0004-0000-0100-00000D000000}"/>
    <hyperlink ref="F169" r:id="rId15" xr:uid="{00000000-0004-0000-0100-00000E000000}"/>
    <hyperlink ref="F174" r:id="rId16" xr:uid="{00000000-0004-0000-0100-00000F000000}"/>
    <hyperlink ref="F176" r:id="rId17" xr:uid="{00000000-0004-0000-0100-000010000000}"/>
    <hyperlink ref="F185" r:id="rId18" xr:uid="{00000000-0004-0000-0100-000011000000}"/>
    <hyperlink ref="F191" r:id="rId19" xr:uid="{00000000-0004-0000-0100-000012000000}"/>
    <hyperlink ref="F197" r:id="rId20" xr:uid="{00000000-0004-0000-0100-000013000000}"/>
    <hyperlink ref="F203" r:id="rId21" xr:uid="{00000000-0004-0000-0100-000014000000}"/>
    <hyperlink ref="F207" r:id="rId22" xr:uid="{00000000-0004-0000-0100-000015000000}"/>
    <hyperlink ref="F217" r:id="rId23" xr:uid="{00000000-0004-0000-0100-000016000000}"/>
  </hyperlinks>
  <pageMargins left="0.39370078740157483" right="0.39370078740157483" top="0.39370078740157483" bottom="0.39370078740157483" header="0" footer="0"/>
  <pageSetup paperSize="9" scale="84" fitToHeight="100" orientation="landscape" r:id="rId24"/>
  <headerFooter>
    <oddFooter>&amp;CStrana &amp;P z &amp;N</oddFooter>
  </headerFooter>
  <drawing r:id="rId2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BM194"/>
  <sheetViews>
    <sheetView showGridLines="0" workbookViewId="0">
      <selection activeCell="F43" sqref="F4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8" t="s">
        <v>85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95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4" t="str">
        <f>'Rekapitulace stavby'!K6</f>
        <v>Rozšíření areálu OH – automobilová mostová váha</v>
      </c>
      <c r="F7" s="315"/>
      <c r="G7" s="315"/>
      <c r="H7" s="315"/>
      <c r="L7" s="21"/>
    </row>
    <row r="8" spans="2:46" s="1" customFormat="1" ht="12" customHeight="1">
      <c r="B8" s="33"/>
      <c r="D8" s="28" t="s">
        <v>96</v>
      </c>
      <c r="L8" s="33"/>
    </row>
    <row r="9" spans="2:46" s="1" customFormat="1" ht="16.5" customHeight="1">
      <c r="B9" s="33"/>
      <c r="E9" s="304" t="s">
        <v>321</v>
      </c>
      <c r="F9" s="313"/>
      <c r="G9" s="313"/>
      <c r="H9" s="313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19. 10. 2023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6" t="str">
        <f>'Rekapitulace stavby'!E14</f>
        <v>Vyplň údaj</v>
      </c>
      <c r="F18" s="287"/>
      <c r="G18" s="287"/>
      <c r="H18" s="287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7"/>
      <c r="E27" s="291" t="s">
        <v>19</v>
      </c>
      <c r="F27" s="291"/>
      <c r="G27" s="291"/>
      <c r="H27" s="291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38</v>
      </c>
      <c r="J30" s="64">
        <f>ROUND(J87,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9">
        <f>ROUND((SUM(BE87:BE193)),  2)</f>
        <v>0</v>
      </c>
      <c r="I33" s="90">
        <v>0.21</v>
      </c>
      <c r="J33" s="89">
        <f>ROUND(((SUM(BE87:BE193))*I33),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ROUND((SUM(BF87:BF193)),  2)</f>
        <v>0</v>
      </c>
      <c r="I34" s="90">
        <v>0.15</v>
      </c>
      <c r="J34" s="89">
        <f>ROUND(((SUM(BF87:BF193))*I34),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ROUND((SUM(BG87:BG193)),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ROUND((SUM(BH87:BH193)),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ROUND((SUM(BI87:BI193)),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98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4" t="str">
        <f>E7</f>
        <v>Rozšíření areálu OH – automobilová mostová váha</v>
      </c>
      <c r="F48" s="315"/>
      <c r="G48" s="315"/>
      <c r="H48" s="315"/>
      <c r="L48" s="33"/>
    </row>
    <row r="49" spans="2:47" s="1" customFormat="1" ht="12" customHeight="1">
      <c r="B49" s="33"/>
      <c r="C49" s="28" t="s">
        <v>96</v>
      </c>
      <c r="L49" s="33"/>
    </row>
    <row r="50" spans="2:47" s="1" customFormat="1" ht="16.5" customHeight="1">
      <c r="B50" s="33"/>
      <c r="E50" s="304" t="str">
        <f>E9</f>
        <v>SO 02 - Vážní domek</v>
      </c>
      <c r="F50" s="313"/>
      <c r="G50" s="313"/>
      <c r="H50" s="313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Choceň; p.č. 1795/2</v>
      </c>
      <c r="I52" s="28" t="s">
        <v>23</v>
      </c>
      <c r="J52" s="50" t="str">
        <f>IF(J12="","",J12)</f>
        <v>19. 10. 2023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Město Choceň</v>
      </c>
      <c r="I54" s="28" t="s">
        <v>31</v>
      </c>
      <c r="J54" s="31" t="str">
        <f>E21</f>
        <v>Ing. Cyril Mikyška - Atelier životního prostředí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99</v>
      </c>
      <c r="D57" s="91"/>
      <c r="E57" s="91"/>
      <c r="F57" s="91"/>
      <c r="G57" s="91"/>
      <c r="H57" s="91"/>
      <c r="I57" s="91"/>
      <c r="J57" s="98" t="s">
        <v>100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4">
        <f>J87</f>
        <v>0</v>
      </c>
      <c r="L59" s="33"/>
      <c r="AU59" s="18" t="s">
        <v>101</v>
      </c>
    </row>
    <row r="60" spans="2:47" s="8" customFormat="1" ht="24.95" customHeight="1">
      <c r="B60" s="100"/>
      <c r="D60" s="101" t="s">
        <v>102</v>
      </c>
      <c r="E60" s="102"/>
      <c r="F60" s="102"/>
      <c r="G60" s="102"/>
      <c r="H60" s="102"/>
      <c r="I60" s="102"/>
      <c r="J60" s="103">
        <f>J88</f>
        <v>0</v>
      </c>
      <c r="L60" s="100"/>
    </row>
    <row r="61" spans="2:47" s="9" customFormat="1" ht="19.899999999999999" customHeight="1">
      <c r="B61" s="104"/>
      <c r="D61" s="105" t="s">
        <v>103</v>
      </c>
      <c r="E61" s="106"/>
      <c r="F61" s="106"/>
      <c r="G61" s="106"/>
      <c r="H61" s="106"/>
      <c r="I61" s="106"/>
      <c r="J61" s="107">
        <f>J89</f>
        <v>0</v>
      </c>
      <c r="L61" s="104"/>
    </row>
    <row r="62" spans="2:47" s="9" customFormat="1" ht="19.899999999999999" customHeight="1">
      <c r="B62" s="104"/>
      <c r="D62" s="105" t="s">
        <v>104</v>
      </c>
      <c r="E62" s="106"/>
      <c r="F62" s="106"/>
      <c r="G62" s="106"/>
      <c r="H62" s="106"/>
      <c r="I62" s="106"/>
      <c r="J62" s="107">
        <f>J143</f>
        <v>0</v>
      </c>
      <c r="L62" s="104"/>
    </row>
    <row r="63" spans="2:47" s="9" customFormat="1" ht="19.899999999999999" customHeight="1">
      <c r="B63" s="104"/>
      <c r="D63" s="105" t="s">
        <v>322</v>
      </c>
      <c r="E63" s="106"/>
      <c r="F63" s="106"/>
      <c r="G63" s="106"/>
      <c r="H63" s="106"/>
      <c r="I63" s="106"/>
      <c r="J63" s="107">
        <f>J155</f>
        <v>0</v>
      </c>
      <c r="L63" s="104"/>
    </row>
    <row r="64" spans="2:47" s="9" customFormat="1" ht="19.899999999999999" customHeight="1">
      <c r="B64" s="104"/>
      <c r="D64" s="105" t="s">
        <v>323</v>
      </c>
      <c r="E64" s="106"/>
      <c r="F64" s="106"/>
      <c r="G64" s="106"/>
      <c r="H64" s="106"/>
      <c r="I64" s="106"/>
      <c r="J64" s="107">
        <f>J161</f>
        <v>0</v>
      </c>
      <c r="L64" s="104"/>
    </row>
    <row r="65" spans="2:12" s="9" customFormat="1" ht="19.899999999999999" customHeight="1">
      <c r="B65" s="104"/>
      <c r="D65" s="105" t="s">
        <v>106</v>
      </c>
      <c r="E65" s="106"/>
      <c r="F65" s="106"/>
      <c r="G65" s="106"/>
      <c r="H65" s="106"/>
      <c r="I65" s="106"/>
      <c r="J65" s="107">
        <f>J169</f>
        <v>0</v>
      </c>
      <c r="L65" s="104"/>
    </row>
    <row r="66" spans="2:12" s="9" customFormat="1" ht="19.899999999999999" customHeight="1">
      <c r="B66" s="104"/>
      <c r="D66" s="105" t="s">
        <v>107</v>
      </c>
      <c r="E66" s="106"/>
      <c r="F66" s="106"/>
      <c r="G66" s="106"/>
      <c r="H66" s="106"/>
      <c r="I66" s="106"/>
      <c r="J66" s="107">
        <f>J185</f>
        <v>0</v>
      </c>
      <c r="L66" s="104"/>
    </row>
    <row r="67" spans="2:12" s="9" customFormat="1" ht="19.899999999999999" customHeight="1">
      <c r="B67" s="104"/>
      <c r="D67" s="105" t="s">
        <v>108</v>
      </c>
      <c r="E67" s="106"/>
      <c r="F67" s="106"/>
      <c r="G67" s="106"/>
      <c r="H67" s="106"/>
      <c r="I67" s="106"/>
      <c r="J67" s="107">
        <f>J191</f>
        <v>0</v>
      </c>
      <c r="L67" s="104"/>
    </row>
    <row r="68" spans="2:12" s="1" customFormat="1" ht="21.75" customHeight="1">
      <c r="B68" s="33"/>
      <c r="L68" s="33"/>
    </row>
    <row r="69" spans="2:12" s="1" customFormat="1" ht="6.95" customHeight="1">
      <c r="B69" s="42"/>
      <c r="C69" s="43"/>
      <c r="D69" s="43"/>
      <c r="E69" s="43"/>
      <c r="F69" s="43"/>
      <c r="G69" s="43"/>
      <c r="H69" s="43"/>
      <c r="I69" s="43"/>
      <c r="J69" s="43"/>
      <c r="K69" s="43"/>
      <c r="L69" s="33"/>
    </row>
    <row r="73" spans="2:12" s="1" customFormat="1" ht="6.95" customHeight="1">
      <c r="B73" s="44"/>
      <c r="C73" s="45"/>
      <c r="D73" s="45"/>
      <c r="E73" s="45"/>
      <c r="F73" s="45"/>
      <c r="G73" s="45"/>
      <c r="H73" s="45"/>
      <c r="I73" s="45"/>
      <c r="J73" s="45"/>
      <c r="K73" s="45"/>
      <c r="L73" s="33"/>
    </row>
    <row r="74" spans="2:12" s="1" customFormat="1" ht="24.95" customHeight="1">
      <c r="B74" s="33"/>
      <c r="C74" s="22" t="s">
        <v>113</v>
      </c>
      <c r="L74" s="33"/>
    </row>
    <row r="75" spans="2:12" s="1" customFormat="1" ht="6.95" customHeight="1">
      <c r="B75" s="33"/>
      <c r="L75" s="33"/>
    </row>
    <row r="76" spans="2:12" s="1" customFormat="1" ht="12" customHeight="1">
      <c r="B76" s="33"/>
      <c r="C76" s="28" t="s">
        <v>16</v>
      </c>
      <c r="L76" s="33"/>
    </row>
    <row r="77" spans="2:12" s="1" customFormat="1" ht="16.5" customHeight="1">
      <c r="B77" s="33"/>
      <c r="E77" s="314" t="str">
        <f>E7</f>
        <v>Rozšíření areálu OH – automobilová mostová váha</v>
      </c>
      <c r="F77" s="315"/>
      <c r="G77" s="315"/>
      <c r="H77" s="315"/>
      <c r="L77" s="33"/>
    </row>
    <row r="78" spans="2:12" s="1" customFormat="1" ht="12" customHeight="1">
      <c r="B78" s="33"/>
      <c r="C78" s="28" t="s">
        <v>96</v>
      </c>
      <c r="L78" s="33"/>
    </row>
    <row r="79" spans="2:12" s="1" customFormat="1" ht="16.5" customHeight="1">
      <c r="B79" s="33"/>
      <c r="E79" s="304" t="str">
        <f>E9</f>
        <v>SO 02 - Vážní domek</v>
      </c>
      <c r="F79" s="313"/>
      <c r="G79" s="313"/>
      <c r="H79" s="313"/>
      <c r="L79" s="33"/>
    </row>
    <row r="80" spans="2:12" s="1" customFormat="1" ht="6.95" customHeight="1">
      <c r="B80" s="33"/>
      <c r="L80" s="33"/>
    </row>
    <row r="81" spans="2:65" s="1" customFormat="1" ht="12" customHeight="1">
      <c r="B81" s="33"/>
      <c r="C81" s="28" t="s">
        <v>21</v>
      </c>
      <c r="F81" s="26" t="str">
        <f>F12</f>
        <v>k.ú. Choceň; p.č. 1795/2</v>
      </c>
      <c r="I81" s="28" t="s">
        <v>23</v>
      </c>
      <c r="J81" s="50" t="str">
        <f>IF(J12="","",J12)</f>
        <v>19. 10. 2023</v>
      </c>
      <c r="L81" s="33"/>
    </row>
    <row r="82" spans="2:65" s="1" customFormat="1" ht="6.95" customHeight="1">
      <c r="B82" s="33"/>
      <c r="L82" s="33"/>
    </row>
    <row r="83" spans="2:65" s="1" customFormat="1" ht="40.15" customHeight="1">
      <c r="B83" s="33"/>
      <c r="C83" s="28" t="s">
        <v>25</v>
      </c>
      <c r="F83" s="26" t="str">
        <f>E15</f>
        <v>Město Choceň</v>
      </c>
      <c r="I83" s="28" t="s">
        <v>31</v>
      </c>
      <c r="J83" s="31" t="str">
        <f>E21</f>
        <v>Ing. Cyril Mikyška - Atelier životního prostředí</v>
      </c>
      <c r="L83" s="33"/>
    </row>
    <row r="84" spans="2:65" s="1" customFormat="1" ht="15.2" customHeight="1">
      <c r="B84" s="33"/>
      <c r="C84" s="28" t="s">
        <v>29</v>
      </c>
      <c r="F84" s="26" t="str">
        <f>IF(E18="","",E18)</f>
        <v>Vyplň údaj</v>
      </c>
      <c r="I84" s="28" t="s">
        <v>34</v>
      </c>
      <c r="J84" s="31" t="str">
        <f>E24</f>
        <v xml:space="preserve"> </v>
      </c>
      <c r="L84" s="33"/>
    </row>
    <row r="85" spans="2:65" s="1" customFormat="1" ht="10.35" customHeight="1">
      <c r="B85" s="33"/>
      <c r="L85" s="33"/>
    </row>
    <row r="86" spans="2:65" s="10" customFormat="1" ht="29.25" customHeight="1">
      <c r="B86" s="108"/>
      <c r="C86" s="109" t="s">
        <v>114</v>
      </c>
      <c r="D86" s="110" t="s">
        <v>57</v>
      </c>
      <c r="E86" s="110" t="s">
        <v>53</v>
      </c>
      <c r="F86" s="110" t="s">
        <v>54</v>
      </c>
      <c r="G86" s="110" t="s">
        <v>115</v>
      </c>
      <c r="H86" s="110" t="s">
        <v>116</v>
      </c>
      <c r="I86" s="110" t="s">
        <v>117</v>
      </c>
      <c r="J86" s="110" t="s">
        <v>100</v>
      </c>
      <c r="K86" s="111" t="s">
        <v>118</v>
      </c>
      <c r="L86" s="108"/>
      <c r="M86" s="57" t="s">
        <v>19</v>
      </c>
      <c r="N86" s="58" t="s">
        <v>42</v>
      </c>
      <c r="O86" s="58" t="s">
        <v>119</v>
      </c>
      <c r="P86" s="58" t="s">
        <v>120</v>
      </c>
      <c r="Q86" s="58" t="s">
        <v>121</v>
      </c>
      <c r="R86" s="58" t="s">
        <v>122</v>
      </c>
      <c r="S86" s="58" t="s">
        <v>123</v>
      </c>
      <c r="T86" s="59" t="s">
        <v>124</v>
      </c>
    </row>
    <row r="87" spans="2:65" s="1" customFormat="1" ht="22.9" customHeight="1">
      <c r="B87" s="33"/>
      <c r="C87" s="62" t="s">
        <v>125</v>
      </c>
      <c r="J87" s="112">
        <f>BK87</f>
        <v>0</v>
      </c>
      <c r="L87" s="33"/>
      <c r="M87" s="60"/>
      <c r="N87" s="51"/>
      <c r="O87" s="51"/>
      <c r="P87" s="113">
        <f>P88</f>
        <v>0</v>
      </c>
      <c r="Q87" s="51"/>
      <c r="R87" s="113">
        <f>R88</f>
        <v>9.2195093999999997</v>
      </c>
      <c r="S87" s="51"/>
      <c r="T87" s="114">
        <f>T88</f>
        <v>12.825000000000001</v>
      </c>
      <c r="AT87" s="18" t="s">
        <v>71</v>
      </c>
      <c r="AU87" s="18" t="s">
        <v>101</v>
      </c>
      <c r="BK87" s="115">
        <f>BK88</f>
        <v>0</v>
      </c>
    </row>
    <row r="88" spans="2:65" s="11" customFormat="1" ht="25.9" customHeight="1">
      <c r="B88" s="116"/>
      <c r="D88" s="117" t="s">
        <v>71</v>
      </c>
      <c r="E88" s="118" t="s">
        <v>126</v>
      </c>
      <c r="F88" s="118" t="s">
        <v>127</v>
      </c>
      <c r="I88" s="119"/>
      <c r="J88" s="120">
        <f>BK88</f>
        <v>0</v>
      </c>
      <c r="L88" s="116"/>
      <c r="M88" s="121"/>
      <c r="P88" s="122">
        <f>P89+P143+P155+P161+P169+P185+P191</f>
        <v>0</v>
      </c>
      <c r="R88" s="122">
        <f>R89+R143+R155+R161+R169+R185+R191</f>
        <v>9.2195093999999997</v>
      </c>
      <c r="T88" s="123">
        <f>T89+T143+T155+T161+T169+T185+T191</f>
        <v>12.825000000000001</v>
      </c>
      <c r="AR88" s="117" t="s">
        <v>80</v>
      </c>
      <c r="AT88" s="124" t="s">
        <v>71</v>
      </c>
      <c r="AU88" s="124" t="s">
        <v>72</v>
      </c>
      <c r="AY88" s="117" t="s">
        <v>128</v>
      </c>
      <c r="BK88" s="125">
        <f>BK89+BK143+BK155+BK161+BK169+BK185+BK191</f>
        <v>0</v>
      </c>
    </row>
    <row r="89" spans="2:65" s="11" customFormat="1" ht="22.9" customHeight="1">
      <c r="B89" s="116"/>
      <c r="D89" s="117" t="s">
        <v>71</v>
      </c>
      <c r="E89" s="126" t="s">
        <v>80</v>
      </c>
      <c r="F89" s="126" t="s">
        <v>129</v>
      </c>
      <c r="I89" s="119"/>
      <c r="J89" s="127">
        <f>BK89</f>
        <v>0</v>
      </c>
      <c r="L89" s="116"/>
      <c r="M89" s="121"/>
      <c r="P89" s="122">
        <f>SUM(P90:P142)</f>
        <v>0</v>
      </c>
      <c r="R89" s="122">
        <f>SUM(R90:R142)</f>
        <v>0</v>
      </c>
      <c r="T89" s="123">
        <f>SUM(T90:T142)</f>
        <v>12.825000000000001</v>
      </c>
      <c r="AR89" s="117" t="s">
        <v>80</v>
      </c>
      <c r="AT89" s="124" t="s">
        <v>71</v>
      </c>
      <c r="AU89" s="124" t="s">
        <v>80</v>
      </c>
      <c r="AY89" s="117" t="s">
        <v>128</v>
      </c>
      <c r="BK89" s="125">
        <f>SUM(BK90:BK142)</f>
        <v>0</v>
      </c>
    </row>
    <row r="90" spans="2:65" s="1" customFormat="1" ht="37.9" customHeight="1">
      <c r="B90" s="33"/>
      <c r="C90" s="128" t="s">
        <v>80</v>
      </c>
      <c r="D90" s="128" t="s">
        <v>130</v>
      </c>
      <c r="E90" s="129" t="s">
        <v>324</v>
      </c>
      <c r="F90" s="130" t="s">
        <v>325</v>
      </c>
      <c r="G90" s="131" t="s">
        <v>133</v>
      </c>
      <c r="H90" s="132">
        <v>17.100000000000001</v>
      </c>
      <c r="I90" s="133"/>
      <c r="J90" s="134">
        <f>ROUND(I90*H90,2)</f>
        <v>0</v>
      </c>
      <c r="K90" s="130" t="s">
        <v>134</v>
      </c>
      <c r="L90" s="33"/>
      <c r="M90" s="135" t="s">
        <v>19</v>
      </c>
      <c r="N90" s="136" t="s">
        <v>43</v>
      </c>
      <c r="P90" s="137">
        <f>O90*H90</f>
        <v>0</v>
      </c>
      <c r="Q90" s="137">
        <v>0</v>
      </c>
      <c r="R90" s="137">
        <f>Q90*H90</f>
        <v>0</v>
      </c>
      <c r="S90" s="137">
        <v>0.75</v>
      </c>
      <c r="T90" s="138">
        <f>S90*H90</f>
        <v>12.825000000000001</v>
      </c>
      <c r="AR90" s="139" t="s">
        <v>135</v>
      </c>
      <c r="AT90" s="139" t="s">
        <v>130</v>
      </c>
      <c r="AU90" s="139" t="s">
        <v>82</v>
      </c>
      <c r="AY90" s="18" t="s">
        <v>128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8" t="s">
        <v>80</v>
      </c>
      <c r="BK90" s="140">
        <f>ROUND(I90*H90,2)</f>
        <v>0</v>
      </c>
      <c r="BL90" s="18" t="s">
        <v>135</v>
      </c>
      <c r="BM90" s="139" t="s">
        <v>326</v>
      </c>
    </row>
    <row r="91" spans="2:65" s="1" customFormat="1">
      <c r="B91" s="33"/>
      <c r="D91" s="141" t="s">
        <v>137</v>
      </c>
      <c r="F91" s="142" t="s">
        <v>327</v>
      </c>
      <c r="I91" s="143"/>
      <c r="L91" s="33"/>
      <c r="M91" s="144"/>
      <c r="T91" s="54"/>
      <c r="AT91" s="18" t="s">
        <v>137</v>
      </c>
      <c r="AU91" s="18" t="s">
        <v>82</v>
      </c>
    </row>
    <row r="92" spans="2:65" s="12" customFormat="1">
      <c r="B92" s="145"/>
      <c r="D92" s="146" t="s">
        <v>139</v>
      </c>
      <c r="E92" s="147" t="s">
        <v>19</v>
      </c>
      <c r="F92" s="148" t="s">
        <v>140</v>
      </c>
      <c r="H92" s="147" t="s">
        <v>19</v>
      </c>
      <c r="I92" s="149"/>
      <c r="L92" s="145"/>
      <c r="M92" s="150"/>
      <c r="T92" s="151"/>
      <c r="AT92" s="147" t="s">
        <v>139</v>
      </c>
      <c r="AU92" s="147" t="s">
        <v>82</v>
      </c>
      <c r="AV92" s="12" t="s">
        <v>80</v>
      </c>
      <c r="AW92" s="12" t="s">
        <v>33</v>
      </c>
      <c r="AX92" s="12" t="s">
        <v>72</v>
      </c>
      <c r="AY92" s="147" t="s">
        <v>128</v>
      </c>
    </row>
    <row r="93" spans="2:65" s="13" customFormat="1">
      <c r="B93" s="152"/>
      <c r="D93" s="146" t="s">
        <v>139</v>
      </c>
      <c r="E93" s="153" t="s">
        <v>19</v>
      </c>
      <c r="F93" s="154" t="s">
        <v>328</v>
      </c>
      <c r="H93" s="155">
        <v>17.100000000000001</v>
      </c>
      <c r="I93" s="156"/>
      <c r="L93" s="152"/>
      <c r="M93" s="157"/>
      <c r="T93" s="158"/>
      <c r="AT93" s="153" t="s">
        <v>139</v>
      </c>
      <c r="AU93" s="153" t="s">
        <v>82</v>
      </c>
      <c r="AV93" s="13" t="s">
        <v>82</v>
      </c>
      <c r="AW93" s="13" t="s">
        <v>33</v>
      </c>
      <c r="AX93" s="13" t="s">
        <v>72</v>
      </c>
      <c r="AY93" s="153" t="s">
        <v>128</v>
      </c>
    </row>
    <row r="94" spans="2:65" s="14" customFormat="1">
      <c r="B94" s="159"/>
      <c r="D94" s="146" t="s">
        <v>139</v>
      </c>
      <c r="E94" s="160" t="s">
        <v>19</v>
      </c>
      <c r="F94" s="161" t="s">
        <v>142</v>
      </c>
      <c r="H94" s="162">
        <v>17.100000000000001</v>
      </c>
      <c r="I94" s="163"/>
      <c r="L94" s="159"/>
      <c r="M94" s="164"/>
      <c r="T94" s="165"/>
      <c r="AT94" s="160" t="s">
        <v>139</v>
      </c>
      <c r="AU94" s="160" t="s">
        <v>82</v>
      </c>
      <c r="AV94" s="14" t="s">
        <v>135</v>
      </c>
      <c r="AW94" s="14" t="s">
        <v>33</v>
      </c>
      <c r="AX94" s="14" t="s">
        <v>80</v>
      </c>
      <c r="AY94" s="160" t="s">
        <v>128</v>
      </c>
    </row>
    <row r="95" spans="2:65" s="1" customFormat="1" ht="16.5" customHeight="1">
      <c r="B95" s="33"/>
      <c r="C95" s="128" t="s">
        <v>82</v>
      </c>
      <c r="D95" s="128" t="s">
        <v>130</v>
      </c>
      <c r="E95" s="129" t="s">
        <v>329</v>
      </c>
      <c r="F95" s="130" t="s">
        <v>330</v>
      </c>
      <c r="G95" s="131" t="s">
        <v>145</v>
      </c>
      <c r="H95" s="132">
        <v>3.6</v>
      </c>
      <c r="I95" s="133"/>
      <c r="J95" s="134">
        <f>ROUND(I95*H95,2)</f>
        <v>0</v>
      </c>
      <c r="K95" s="130" t="s">
        <v>134</v>
      </c>
      <c r="L95" s="33"/>
      <c r="M95" s="135" t="s">
        <v>19</v>
      </c>
      <c r="N95" s="136" t="s">
        <v>43</v>
      </c>
      <c r="P95" s="137">
        <f>O95*H95</f>
        <v>0</v>
      </c>
      <c r="Q95" s="137">
        <v>0</v>
      </c>
      <c r="R95" s="137">
        <f>Q95*H95</f>
        <v>0</v>
      </c>
      <c r="S95" s="137">
        <v>0</v>
      </c>
      <c r="T95" s="138">
        <f>S95*H95</f>
        <v>0</v>
      </c>
      <c r="AR95" s="139" t="s">
        <v>135</v>
      </c>
      <c r="AT95" s="139" t="s">
        <v>130</v>
      </c>
      <c r="AU95" s="139" t="s">
        <v>82</v>
      </c>
      <c r="AY95" s="18" t="s">
        <v>128</v>
      </c>
      <c r="BE95" s="140">
        <f>IF(N95="základní",J95,0)</f>
        <v>0</v>
      </c>
      <c r="BF95" s="140">
        <f>IF(N95="snížená",J95,0)</f>
        <v>0</v>
      </c>
      <c r="BG95" s="140">
        <f>IF(N95="zákl. přenesená",J95,0)</f>
        <v>0</v>
      </c>
      <c r="BH95" s="140">
        <f>IF(N95="sníž. přenesená",J95,0)</f>
        <v>0</v>
      </c>
      <c r="BI95" s="140">
        <f>IF(N95="nulová",J95,0)</f>
        <v>0</v>
      </c>
      <c r="BJ95" s="18" t="s">
        <v>80</v>
      </c>
      <c r="BK95" s="140">
        <f>ROUND(I95*H95,2)</f>
        <v>0</v>
      </c>
      <c r="BL95" s="18" t="s">
        <v>135</v>
      </c>
      <c r="BM95" s="139" t="s">
        <v>331</v>
      </c>
    </row>
    <row r="96" spans="2:65" s="1" customFormat="1">
      <c r="B96" s="33"/>
      <c r="D96" s="141" t="s">
        <v>137</v>
      </c>
      <c r="F96" s="142" t="s">
        <v>332</v>
      </c>
      <c r="I96" s="143"/>
      <c r="L96" s="33"/>
      <c r="M96" s="144"/>
      <c r="T96" s="54"/>
      <c r="AT96" s="18" t="s">
        <v>137</v>
      </c>
      <c r="AU96" s="18" t="s">
        <v>82</v>
      </c>
    </row>
    <row r="97" spans="2:65" s="12" customFormat="1">
      <c r="B97" s="145"/>
      <c r="D97" s="146" t="s">
        <v>139</v>
      </c>
      <c r="E97" s="147" t="s">
        <v>19</v>
      </c>
      <c r="F97" s="148" t="s">
        <v>140</v>
      </c>
      <c r="H97" s="147" t="s">
        <v>19</v>
      </c>
      <c r="I97" s="149"/>
      <c r="L97" s="145"/>
      <c r="M97" s="150"/>
      <c r="T97" s="151"/>
      <c r="AT97" s="147" t="s">
        <v>139</v>
      </c>
      <c r="AU97" s="147" t="s">
        <v>82</v>
      </c>
      <c r="AV97" s="12" t="s">
        <v>80</v>
      </c>
      <c r="AW97" s="12" t="s">
        <v>33</v>
      </c>
      <c r="AX97" s="12" t="s">
        <v>72</v>
      </c>
      <c r="AY97" s="147" t="s">
        <v>128</v>
      </c>
    </row>
    <row r="98" spans="2:65" s="13" customFormat="1">
      <c r="B98" s="152"/>
      <c r="D98" s="146" t="s">
        <v>139</v>
      </c>
      <c r="E98" s="153" t="s">
        <v>19</v>
      </c>
      <c r="F98" s="154" t="s">
        <v>333</v>
      </c>
      <c r="H98" s="155">
        <v>3.6</v>
      </c>
      <c r="I98" s="156"/>
      <c r="L98" s="152"/>
      <c r="M98" s="157"/>
      <c r="T98" s="158"/>
      <c r="AT98" s="153" t="s">
        <v>139</v>
      </c>
      <c r="AU98" s="153" t="s">
        <v>82</v>
      </c>
      <c r="AV98" s="13" t="s">
        <v>82</v>
      </c>
      <c r="AW98" s="13" t="s">
        <v>33</v>
      </c>
      <c r="AX98" s="13" t="s">
        <v>72</v>
      </c>
      <c r="AY98" s="153" t="s">
        <v>128</v>
      </c>
    </row>
    <row r="99" spans="2:65" s="14" customFormat="1">
      <c r="B99" s="159"/>
      <c r="D99" s="146" t="s">
        <v>139</v>
      </c>
      <c r="E99" s="160" t="s">
        <v>19</v>
      </c>
      <c r="F99" s="161" t="s">
        <v>142</v>
      </c>
      <c r="H99" s="162">
        <v>3.6</v>
      </c>
      <c r="I99" s="163"/>
      <c r="L99" s="159"/>
      <c r="M99" s="164"/>
      <c r="T99" s="165"/>
      <c r="AT99" s="160" t="s">
        <v>139</v>
      </c>
      <c r="AU99" s="160" t="s">
        <v>82</v>
      </c>
      <c r="AV99" s="14" t="s">
        <v>135</v>
      </c>
      <c r="AW99" s="14" t="s">
        <v>33</v>
      </c>
      <c r="AX99" s="14" t="s">
        <v>80</v>
      </c>
      <c r="AY99" s="160" t="s">
        <v>128</v>
      </c>
    </row>
    <row r="100" spans="2:65" s="1" customFormat="1" ht="37.9" customHeight="1">
      <c r="B100" s="33"/>
      <c r="C100" s="128" t="s">
        <v>151</v>
      </c>
      <c r="D100" s="128" t="s">
        <v>130</v>
      </c>
      <c r="E100" s="129" t="s">
        <v>152</v>
      </c>
      <c r="F100" s="130" t="s">
        <v>153</v>
      </c>
      <c r="G100" s="131" t="s">
        <v>145</v>
      </c>
      <c r="H100" s="132">
        <v>15.4</v>
      </c>
      <c r="I100" s="133"/>
      <c r="J100" s="134">
        <f>ROUND(I100*H100,2)</f>
        <v>0</v>
      </c>
      <c r="K100" s="130" t="s">
        <v>134</v>
      </c>
      <c r="L100" s="33"/>
      <c r="M100" s="135" t="s">
        <v>19</v>
      </c>
      <c r="N100" s="136" t="s">
        <v>43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135</v>
      </c>
      <c r="AT100" s="139" t="s">
        <v>130</v>
      </c>
      <c r="AU100" s="139" t="s">
        <v>82</v>
      </c>
      <c r="AY100" s="18" t="s">
        <v>128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80</v>
      </c>
      <c r="BK100" s="140">
        <f>ROUND(I100*H100,2)</f>
        <v>0</v>
      </c>
      <c r="BL100" s="18" t="s">
        <v>135</v>
      </c>
      <c r="BM100" s="139" t="s">
        <v>334</v>
      </c>
    </row>
    <row r="101" spans="2:65" s="1" customFormat="1">
      <c r="B101" s="33"/>
      <c r="D101" s="141" t="s">
        <v>137</v>
      </c>
      <c r="F101" s="142" t="s">
        <v>155</v>
      </c>
      <c r="I101" s="143"/>
      <c r="L101" s="33"/>
      <c r="M101" s="144"/>
      <c r="T101" s="54"/>
      <c r="AT101" s="18" t="s">
        <v>137</v>
      </c>
      <c r="AU101" s="18" t="s">
        <v>82</v>
      </c>
    </row>
    <row r="102" spans="2:65" s="12" customFormat="1">
      <c r="B102" s="145"/>
      <c r="D102" s="146" t="s">
        <v>139</v>
      </c>
      <c r="E102" s="147" t="s">
        <v>19</v>
      </c>
      <c r="F102" s="148" t="s">
        <v>140</v>
      </c>
      <c r="H102" s="147" t="s">
        <v>19</v>
      </c>
      <c r="I102" s="149"/>
      <c r="L102" s="145"/>
      <c r="M102" s="150"/>
      <c r="T102" s="151"/>
      <c r="AT102" s="147" t="s">
        <v>139</v>
      </c>
      <c r="AU102" s="147" t="s">
        <v>82</v>
      </c>
      <c r="AV102" s="12" t="s">
        <v>80</v>
      </c>
      <c r="AW102" s="12" t="s">
        <v>33</v>
      </c>
      <c r="AX102" s="12" t="s">
        <v>72</v>
      </c>
      <c r="AY102" s="147" t="s">
        <v>128</v>
      </c>
    </row>
    <row r="103" spans="2:65" s="12" customFormat="1">
      <c r="B103" s="145"/>
      <c r="D103" s="146" t="s">
        <v>139</v>
      </c>
      <c r="E103" s="147" t="s">
        <v>19</v>
      </c>
      <c r="F103" s="148" t="s">
        <v>335</v>
      </c>
      <c r="H103" s="147" t="s">
        <v>19</v>
      </c>
      <c r="I103" s="149"/>
      <c r="L103" s="145"/>
      <c r="M103" s="150"/>
      <c r="T103" s="151"/>
      <c r="AT103" s="147" t="s">
        <v>139</v>
      </c>
      <c r="AU103" s="147" t="s">
        <v>82</v>
      </c>
      <c r="AV103" s="12" t="s">
        <v>80</v>
      </c>
      <c r="AW103" s="12" t="s">
        <v>33</v>
      </c>
      <c r="AX103" s="12" t="s">
        <v>72</v>
      </c>
      <c r="AY103" s="147" t="s">
        <v>128</v>
      </c>
    </row>
    <row r="104" spans="2:65" s="13" customFormat="1">
      <c r="B104" s="152"/>
      <c r="D104" s="146" t="s">
        <v>139</v>
      </c>
      <c r="E104" s="153" t="s">
        <v>19</v>
      </c>
      <c r="F104" s="154" t="s">
        <v>336</v>
      </c>
      <c r="H104" s="155">
        <v>2.2999999999999998</v>
      </c>
      <c r="I104" s="156"/>
      <c r="L104" s="152"/>
      <c r="M104" s="157"/>
      <c r="T104" s="158"/>
      <c r="AT104" s="153" t="s">
        <v>139</v>
      </c>
      <c r="AU104" s="153" t="s">
        <v>82</v>
      </c>
      <c r="AV104" s="13" t="s">
        <v>82</v>
      </c>
      <c r="AW104" s="13" t="s">
        <v>33</v>
      </c>
      <c r="AX104" s="13" t="s">
        <v>72</v>
      </c>
      <c r="AY104" s="153" t="s">
        <v>128</v>
      </c>
    </row>
    <row r="105" spans="2:65" s="12" customFormat="1">
      <c r="B105" s="145"/>
      <c r="D105" s="146" t="s">
        <v>139</v>
      </c>
      <c r="E105" s="147" t="s">
        <v>19</v>
      </c>
      <c r="F105" s="148" t="s">
        <v>337</v>
      </c>
      <c r="H105" s="147" t="s">
        <v>19</v>
      </c>
      <c r="I105" s="149"/>
      <c r="L105" s="145"/>
      <c r="M105" s="150"/>
      <c r="T105" s="151"/>
      <c r="AT105" s="147" t="s">
        <v>139</v>
      </c>
      <c r="AU105" s="147" t="s">
        <v>82</v>
      </c>
      <c r="AV105" s="12" t="s">
        <v>80</v>
      </c>
      <c r="AW105" s="12" t="s">
        <v>33</v>
      </c>
      <c r="AX105" s="12" t="s">
        <v>72</v>
      </c>
      <c r="AY105" s="147" t="s">
        <v>128</v>
      </c>
    </row>
    <row r="106" spans="2:65" s="13" customFormat="1">
      <c r="B106" s="152"/>
      <c r="D106" s="146" t="s">
        <v>139</v>
      </c>
      <c r="E106" s="153" t="s">
        <v>19</v>
      </c>
      <c r="F106" s="154" t="s">
        <v>338</v>
      </c>
      <c r="H106" s="155">
        <v>9.5</v>
      </c>
      <c r="I106" s="156"/>
      <c r="L106" s="152"/>
      <c r="M106" s="157"/>
      <c r="T106" s="158"/>
      <c r="AT106" s="153" t="s">
        <v>139</v>
      </c>
      <c r="AU106" s="153" t="s">
        <v>82</v>
      </c>
      <c r="AV106" s="13" t="s">
        <v>82</v>
      </c>
      <c r="AW106" s="13" t="s">
        <v>33</v>
      </c>
      <c r="AX106" s="13" t="s">
        <v>72</v>
      </c>
      <c r="AY106" s="153" t="s">
        <v>128</v>
      </c>
    </row>
    <row r="107" spans="2:65" s="12" customFormat="1">
      <c r="B107" s="145"/>
      <c r="D107" s="146" t="s">
        <v>139</v>
      </c>
      <c r="E107" s="147" t="s">
        <v>19</v>
      </c>
      <c r="F107" s="148" t="s">
        <v>339</v>
      </c>
      <c r="H107" s="147" t="s">
        <v>19</v>
      </c>
      <c r="I107" s="149"/>
      <c r="L107" s="145"/>
      <c r="M107" s="150"/>
      <c r="T107" s="151"/>
      <c r="AT107" s="147" t="s">
        <v>139</v>
      </c>
      <c r="AU107" s="147" t="s">
        <v>82</v>
      </c>
      <c r="AV107" s="12" t="s">
        <v>80</v>
      </c>
      <c r="AW107" s="12" t="s">
        <v>33</v>
      </c>
      <c r="AX107" s="12" t="s">
        <v>72</v>
      </c>
      <c r="AY107" s="147" t="s">
        <v>128</v>
      </c>
    </row>
    <row r="108" spans="2:65" s="13" customFormat="1">
      <c r="B108" s="152"/>
      <c r="D108" s="146" t="s">
        <v>139</v>
      </c>
      <c r="E108" s="153" t="s">
        <v>19</v>
      </c>
      <c r="F108" s="154" t="s">
        <v>340</v>
      </c>
      <c r="H108" s="155">
        <v>3.6</v>
      </c>
      <c r="I108" s="156"/>
      <c r="L108" s="152"/>
      <c r="M108" s="157"/>
      <c r="T108" s="158"/>
      <c r="AT108" s="153" t="s">
        <v>139</v>
      </c>
      <c r="AU108" s="153" t="s">
        <v>82</v>
      </c>
      <c r="AV108" s="13" t="s">
        <v>82</v>
      </c>
      <c r="AW108" s="13" t="s">
        <v>33</v>
      </c>
      <c r="AX108" s="13" t="s">
        <v>72</v>
      </c>
      <c r="AY108" s="153" t="s">
        <v>128</v>
      </c>
    </row>
    <row r="109" spans="2:65" s="14" customFormat="1">
      <c r="B109" s="159"/>
      <c r="D109" s="146" t="s">
        <v>139</v>
      </c>
      <c r="E109" s="160" t="s">
        <v>19</v>
      </c>
      <c r="F109" s="161" t="s">
        <v>142</v>
      </c>
      <c r="H109" s="162">
        <v>15.4</v>
      </c>
      <c r="I109" s="163"/>
      <c r="L109" s="159"/>
      <c r="M109" s="164"/>
      <c r="T109" s="165"/>
      <c r="AT109" s="160" t="s">
        <v>139</v>
      </c>
      <c r="AU109" s="160" t="s">
        <v>82</v>
      </c>
      <c r="AV109" s="14" t="s">
        <v>135</v>
      </c>
      <c r="AW109" s="14" t="s">
        <v>33</v>
      </c>
      <c r="AX109" s="14" t="s">
        <v>80</v>
      </c>
      <c r="AY109" s="160" t="s">
        <v>128</v>
      </c>
    </row>
    <row r="110" spans="2:65" s="1" customFormat="1" ht="24.2" customHeight="1">
      <c r="B110" s="33"/>
      <c r="C110" s="128" t="s">
        <v>135</v>
      </c>
      <c r="D110" s="128" t="s">
        <v>130</v>
      </c>
      <c r="E110" s="129" t="s">
        <v>165</v>
      </c>
      <c r="F110" s="130" t="s">
        <v>166</v>
      </c>
      <c r="G110" s="131" t="s">
        <v>145</v>
      </c>
      <c r="H110" s="132">
        <v>11.8</v>
      </c>
      <c r="I110" s="133"/>
      <c r="J110" s="134">
        <f>ROUND(I110*H110,2)</f>
        <v>0</v>
      </c>
      <c r="K110" s="130" t="s">
        <v>134</v>
      </c>
      <c r="L110" s="33"/>
      <c r="M110" s="135" t="s">
        <v>19</v>
      </c>
      <c r="N110" s="136" t="s">
        <v>43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135</v>
      </c>
      <c r="AT110" s="139" t="s">
        <v>130</v>
      </c>
      <c r="AU110" s="139" t="s">
        <v>82</v>
      </c>
      <c r="AY110" s="18" t="s">
        <v>128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8" t="s">
        <v>80</v>
      </c>
      <c r="BK110" s="140">
        <f>ROUND(I110*H110,2)</f>
        <v>0</v>
      </c>
      <c r="BL110" s="18" t="s">
        <v>135</v>
      </c>
      <c r="BM110" s="139" t="s">
        <v>341</v>
      </c>
    </row>
    <row r="111" spans="2:65" s="1" customFormat="1">
      <c r="B111" s="33"/>
      <c r="D111" s="141" t="s">
        <v>137</v>
      </c>
      <c r="F111" s="142" t="s">
        <v>168</v>
      </c>
      <c r="I111" s="143"/>
      <c r="L111" s="33"/>
      <c r="M111" s="144"/>
      <c r="T111" s="54"/>
      <c r="AT111" s="18" t="s">
        <v>137</v>
      </c>
      <c r="AU111" s="18" t="s">
        <v>82</v>
      </c>
    </row>
    <row r="112" spans="2:65" s="12" customFormat="1">
      <c r="B112" s="145"/>
      <c r="D112" s="146" t="s">
        <v>139</v>
      </c>
      <c r="E112" s="147" t="s">
        <v>19</v>
      </c>
      <c r="F112" s="148" t="s">
        <v>140</v>
      </c>
      <c r="H112" s="147" t="s">
        <v>19</v>
      </c>
      <c r="I112" s="149"/>
      <c r="L112" s="145"/>
      <c r="M112" s="150"/>
      <c r="T112" s="151"/>
      <c r="AT112" s="147" t="s">
        <v>139</v>
      </c>
      <c r="AU112" s="147" t="s">
        <v>82</v>
      </c>
      <c r="AV112" s="12" t="s">
        <v>80</v>
      </c>
      <c r="AW112" s="12" t="s">
        <v>33</v>
      </c>
      <c r="AX112" s="12" t="s">
        <v>72</v>
      </c>
      <c r="AY112" s="147" t="s">
        <v>128</v>
      </c>
    </row>
    <row r="113" spans="2:65" s="12" customFormat="1">
      <c r="B113" s="145"/>
      <c r="D113" s="146" t="s">
        <v>139</v>
      </c>
      <c r="E113" s="147" t="s">
        <v>19</v>
      </c>
      <c r="F113" s="148" t="s">
        <v>342</v>
      </c>
      <c r="H113" s="147" t="s">
        <v>19</v>
      </c>
      <c r="I113" s="149"/>
      <c r="L113" s="145"/>
      <c r="M113" s="150"/>
      <c r="T113" s="151"/>
      <c r="AT113" s="147" t="s">
        <v>139</v>
      </c>
      <c r="AU113" s="147" t="s">
        <v>82</v>
      </c>
      <c r="AV113" s="12" t="s">
        <v>80</v>
      </c>
      <c r="AW113" s="12" t="s">
        <v>33</v>
      </c>
      <c r="AX113" s="12" t="s">
        <v>72</v>
      </c>
      <c r="AY113" s="147" t="s">
        <v>128</v>
      </c>
    </row>
    <row r="114" spans="2:65" s="13" customFormat="1">
      <c r="B114" s="152"/>
      <c r="D114" s="146" t="s">
        <v>139</v>
      </c>
      <c r="E114" s="153" t="s">
        <v>19</v>
      </c>
      <c r="F114" s="154" t="s">
        <v>336</v>
      </c>
      <c r="H114" s="155">
        <v>2.2999999999999998</v>
      </c>
      <c r="I114" s="156"/>
      <c r="L114" s="152"/>
      <c r="M114" s="157"/>
      <c r="T114" s="158"/>
      <c r="AT114" s="153" t="s">
        <v>139</v>
      </c>
      <c r="AU114" s="153" t="s">
        <v>82</v>
      </c>
      <c r="AV114" s="13" t="s">
        <v>82</v>
      </c>
      <c r="AW114" s="13" t="s">
        <v>33</v>
      </c>
      <c r="AX114" s="13" t="s">
        <v>72</v>
      </c>
      <c r="AY114" s="153" t="s">
        <v>128</v>
      </c>
    </row>
    <row r="115" spans="2:65" s="12" customFormat="1">
      <c r="B115" s="145"/>
      <c r="D115" s="146" t="s">
        <v>139</v>
      </c>
      <c r="E115" s="147" t="s">
        <v>19</v>
      </c>
      <c r="F115" s="148" t="s">
        <v>140</v>
      </c>
      <c r="H115" s="147" t="s">
        <v>19</v>
      </c>
      <c r="I115" s="149"/>
      <c r="L115" s="145"/>
      <c r="M115" s="150"/>
      <c r="T115" s="151"/>
      <c r="AT115" s="147" t="s">
        <v>139</v>
      </c>
      <c r="AU115" s="147" t="s">
        <v>82</v>
      </c>
      <c r="AV115" s="12" t="s">
        <v>80</v>
      </c>
      <c r="AW115" s="12" t="s">
        <v>33</v>
      </c>
      <c r="AX115" s="12" t="s">
        <v>72</v>
      </c>
      <c r="AY115" s="147" t="s">
        <v>128</v>
      </c>
    </row>
    <row r="116" spans="2:65" s="12" customFormat="1">
      <c r="B116" s="145"/>
      <c r="D116" s="146" t="s">
        <v>139</v>
      </c>
      <c r="E116" s="147" t="s">
        <v>19</v>
      </c>
      <c r="F116" s="148" t="s">
        <v>343</v>
      </c>
      <c r="H116" s="147" t="s">
        <v>19</v>
      </c>
      <c r="I116" s="149"/>
      <c r="L116" s="145"/>
      <c r="M116" s="150"/>
      <c r="T116" s="151"/>
      <c r="AT116" s="147" t="s">
        <v>139</v>
      </c>
      <c r="AU116" s="147" t="s">
        <v>82</v>
      </c>
      <c r="AV116" s="12" t="s">
        <v>80</v>
      </c>
      <c r="AW116" s="12" t="s">
        <v>33</v>
      </c>
      <c r="AX116" s="12" t="s">
        <v>72</v>
      </c>
      <c r="AY116" s="147" t="s">
        <v>128</v>
      </c>
    </row>
    <row r="117" spans="2:65" s="13" customFormat="1">
      <c r="B117" s="152"/>
      <c r="D117" s="146" t="s">
        <v>139</v>
      </c>
      <c r="E117" s="153" t="s">
        <v>19</v>
      </c>
      <c r="F117" s="154" t="s">
        <v>338</v>
      </c>
      <c r="H117" s="155">
        <v>9.5</v>
      </c>
      <c r="I117" s="156"/>
      <c r="L117" s="152"/>
      <c r="M117" s="157"/>
      <c r="T117" s="158"/>
      <c r="AT117" s="153" t="s">
        <v>139</v>
      </c>
      <c r="AU117" s="153" t="s">
        <v>82</v>
      </c>
      <c r="AV117" s="13" t="s">
        <v>82</v>
      </c>
      <c r="AW117" s="13" t="s">
        <v>33</v>
      </c>
      <c r="AX117" s="13" t="s">
        <v>72</v>
      </c>
      <c r="AY117" s="153" t="s">
        <v>128</v>
      </c>
    </row>
    <row r="118" spans="2:65" s="14" customFormat="1">
      <c r="B118" s="159"/>
      <c r="D118" s="146" t="s">
        <v>139</v>
      </c>
      <c r="E118" s="160" t="s">
        <v>19</v>
      </c>
      <c r="F118" s="161" t="s">
        <v>142</v>
      </c>
      <c r="H118" s="162">
        <v>11.8</v>
      </c>
      <c r="I118" s="163"/>
      <c r="L118" s="159"/>
      <c r="M118" s="164"/>
      <c r="T118" s="165"/>
      <c r="AT118" s="160" t="s">
        <v>139</v>
      </c>
      <c r="AU118" s="160" t="s">
        <v>82</v>
      </c>
      <c r="AV118" s="14" t="s">
        <v>135</v>
      </c>
      <c r="AW118" s="14" t="s">
        <v>33</v>
      </c>
      <c r="AX118" s="14" t="s">
        <v>80</v>
      </c>
      <c r="AY118" s="160" t="s">
        <v>128</v>
      </c>
    </row>
    <row r="119" spans="2:65" s="1" customFormat="1" ht="24.2" customHeight="1">
      <c r="B119" s="33"/>
      <c r="C119" s="128" t="s">
        <v>164</v>
      </c>
      <c r="D119" s="128" t="s">
        <v>130</v>
      </c>
      <c r="E119" s="129" t="s">
        <v>179</v>
      </c>
      <c r="F119" s="130" t="s">
        <v>180</v>
      </c>
      <c r="G119" s="131" t="s">
        <v>145</v>
      </c>
      <c r="H119" s="132">
        <v>3.6</v>
      </c>
      <c r="I119" s="133"/>
      <c r="J119" s="134">
        <f>ROUND(I119*H119,2)</f>
        <v>0</v>
      </c>
      <c r="K119" s="130" t="s">
        <v>134</v>
      </c>
      <c r="L119" s="33"/>
      <c r="M119" s="135" t="s">
        <v>19</v>
      </c>
      <c r="N119" s="136" t="s">
        <v>43</v>
      </c>
      <c r="P119" s="137">
        <f>O119*H119</f>
        <v>0</v>
      </c>
      <c r="Q119" s="137">
        <v>0</v>
      </c>
      <c r="R119" s="137">
        <f>Q119*H119</f>
        <v>0</v>
      </c>
      <c r="S119" s="137">
        <v>0</v>
      </c>
      <c r="T119" s="138">
        <f>S119*H119</f>
        <v>0</v>
      </c>
      <c r="AR119" s="139" t="s">
        <v>135</v>
      </c>
      <c r="AT119" s="139" t="s">
        <v>130</v>
      </c>
      <c r="AU119" s="139" t="s">
        <v>82</v>
      </c>
      <c r="AY119" s="18" t="s">
        <v>128</v>
      </c>
      <c r="BE119" s="140">
        <f>IF(N119="základní",J119,0)</f>
        <v>0</v>
      </c>
      <c r="BF119" s="140">
        <f>IF(N119="snížená",J119,0)</f>
        <v>0</v>
      </c>
      <c r="BG119" s="140">
        <f>IF(N119="zákl. přenesená",J119,0)</f>
        <v>0</v>
      </c>
      <c r="BH119" s="140">
        <f>IF(N119="sníž. přenesená",J119,0)</f>
        <v>0</v>
      </c>
      <c r="BI119" s="140">
        <f>IF(N119="nulová",J119,0)</f>
        <v>0</v>
      </c>
      <c r="BJ119" s="18" t="s">
        <v>80</v>
      </c>
      <c r="BK119" s="140">
        <f>ROUND(I119*H119,2)</f>
        <v>0</v>
      </c>
      <c r="BL119" s="18" t="s">
        <v>135</v>
      </c>
      <c r="BM119" s="139" t="s">
        <v>344</v>
      </c>
    </row>
    <row r="120" spans="2:65" s="1" customFormat="1">
      <c r="B120" s="33"/>
      <c r="D120" s="141" t="s">
        <v>137</v>
      </c>
      <c r="F120" s="142" t="s">
        <v>182</v>
      </c>
      <c r="I120" s="143"/>
      <c r="L120" s="33"/>
      <c r="M120" s="144"/>
      <c r="T120" s="54"/>
      <c r="AT120" s="18" t="s">
        <v>137</v>
      </c>
      <c r="AU120" s="18" t="s">
        <v>82</v>
      </c>
    </row>
    <row r="121" spans="2:65" s="12" customFormat="1">
      <c r="B121" s="145"/>
      <c r="D121" s="146" t="s">
        <v>139</v>
      </c>
      <c r="E121" s="147" t="s">
        <v>19</v>
      </c>
      <c r="F121" s="148" t="s">
        <v>140</v>
      </c>
      <c r="H121" s="147" t="s">
        <v>19</v>
      </c>
      <c r="I121" s="149"/>
      <c r="L121" s="145"/>
      <c r="M121" s="150"/>
      <c r="T121" s="151"/>
      <c r="AT121" s="147" t="s">
        <v>139</v>
      </c>
      <c r="AU121" s="147" t="s">
        <v>82</v>
      </c>
      <c r="AV121" s="12" t="s">
        <v>80</v>
      </c>
      <c r="AW121" s="12" t="s">
        <v>33</v>
      </c>
      <c r="AX121" s="12" t="s">
        <v>72</v>
      </c>
      <c r="AY121" s="147" t="s">
        <v>128</v>
      </c>
    </row>
    <row r="122" spans="2:65" s="12" customFormat="1">
      <c r="B122" s="145"/>
      <c r="D122" s="146" t="s">
        <v>139</v>
      </c>
      <c r="E122" s="147" t="s">
        <v>19</v>
      </c>
      <c r="F122" s="148" t="s">
        <v>339</v>
      </c>
      <c r="H122" s="147" t="s">
        <v>19</v>
      </c>
      <c r="I122" s="149"/>
      <c r="L122" s="145"/>
      <c r="M122" s="150"/>
      <c r="T122" s="151"/>
      <c r="AT122" s="147" t="s">
        <v>139</v>
      </c>
      <c r="AU122" s="147" t="s">
        <v>82</v>
      </c>
      <c r="AV122" s="12" t="s">
        <v>80</v>
      </c>
      <c r="AW122" s="12" t="s">
        <v>33</v>
      </c>
      <c r="AX122" s="12" t="s">
        <v>72</v>
      </c>
      <c r="AY122" s="147" t="s">
        <v>128</v>
      </c>
    </row>
    <row r="123" spans="2:65" s="13" customFormat="1">
      <c r="B123" s="152"/>
      <c r="D123" s="146" t="s">
        <v>139</v>
      </c>
      <c r="E123" s="153" t="s">
        <v>19</v>
      </c>
      <c r="F123" s="154" t="s">
        <v>340</v>
      </c>
      <c r="H123" s="155">
        <v>3.6</v>
      </c>
      <c r="I123" s="156"/>
      <c r="L123" s="152"/>
      <c r="M123" s="157"/>
      <c r="T123" s="158"/>
      <c r="AT123" s="153" t="s">
        <v>139</v>
      </c>
      <c r="AU123" s="153" t="s">
        <v>82</v>
      </c>
      <c r="AV123" s="13" t="s">
        <v>82</v>
      </c>
      <c r="AW123" s="13" t="s">
        <v>33</v>
      </c>
      <c r="AX123" s="13" t="s">
        <v>72</v>
      </c>
      <c r="AY123" s="153" t="s">
        <v>128</v>
      </c>
    </row>
    <row r="124" spans="2:65" s="14" customFormat="1">
      <c r="B124" s="159"/>
      <c r="D124" s="146" t="s">
        <v>139</v>
      </c>
      <c r="E124" s="160" t="s">
        <v>19</v>
      </c>
      <c r="F124" s="161" t="s">
        <v>142</v>
      </c>
      <c r="H124" s="162">
        <v>3.6</v>
      </c>
      <c r="I124" s="163"/>
      <c r="L124" s="159"/>
      <c r="M124" s="164"/>
      <c r="T124" s="165"/>
      <c r="AT124" s="160" t="s">
        <v>139</v>
      </c>
      <c r="AU124" s="160" t="s">
        <v>82</v>
      </c>
      <c r="AV124" s="14" t="s">
        <v>135</v>
      </c>
      <c r="AW124" s="14" t="s">
        <v>33</v>
      </c>
      <c r="AX124" s="14" t="s">
        <v>80</v>
      </c>
      <c r="AY124" s="160" t="s">
        <v>128</v>
      </c>
    </row>
    <row r="125" spans="2:65" s="1" customFormat="1" ht="24.2" customHeight="1">
      <c r="B125" s="33"/>
      <c r="C125" s="128" t="s">
        <v>171</v>
      </c>
      <c r="D125" s="128" t="s">
        <v>130</v>
      </c>
      <c r="E125" s="129" t="s">
        <v>345</v>
      </c>
      <c r="F125" s="130" t="s">
        <v>346</v>
      </c>
      <c r="G125" s="131" t="s">
        <v>145</v>
      </c>
      <c r="H125" s="132">
        <v>2.2999999999999998</v>
      </c>
      <c r="I125" s="133"/>
      <c r="J125" s="134">
        <f>ROUND(I125*H125,2)</f>
        <v>0</v>
      </c>
      <c r="K125" s="130" t="s">
        <v>134</v>
      </c>
      <c r="L125" s="33"/>
      <c r="M125" s="135" t="s">
        <v>19</v>
      </c>
      <c r="N125" s="136" t="s">
        <v>43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135</v>
      </c>
      <c r="AT125" s="139" t="s">
        <v>130</v>
      </c>
      <c r="AU125" s="139" t="s">
        <v>82</v>
      </c>
      <c r="AY125" s="18" t="s">
        <v>128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8" t="s">
        <v>80</v>
      </c>
      <c r="BK125" s="140">
        <f>ROUND(I125*H125,2)</f>
        <v>0</v>
      </c>
      <c r="BL125" s="18" t="s">
        <v>135</v>
      </c>
      <c r="BM125" s="139" t="s">
        <v>347</v>
      </c>
    </row>
    <row r="126" spans="2:65" s="1" customFormat="1">
      <c r="B126" s="33"/>
      <c r="D126" s="141" t="s">
        <v>137</v>
      </c>
      <c r="F126" s="142" t="s">
        <v>348</v>
      </c>
      <c r="I126" s="143"/>
      <c r="L126" s="33"/>
      <c r="M126" s="144"/>
      <c r="T126" s="54"/>
      <c r="AT126" s="18" t="s">
        <v>137</v>
      </c>
      <c r="AU126" s="18" t="s">
        <v>82</v>
      </c>
    </row>
    <row r="127" spans="2:65" s="12" customFormat="1">
      <c r="B127" s="145"/>
      <c r="D127" s="146" t="s">
        <v>139</v>
      </c>
      <c r="E127" s="147" t="s">
        <v>19</v>
      </c>
      <c r="F127" s="148" t="s">
        <v>140</v>
      </c>
      <c r="H127" s="147" t="s">
        <v>19</v>
      </c>
      <c r="I127" s="149"/>
      <c r="L127" s="145"/>
      <c r="M127" s="150"/>
      <c r="T127" s="151"/>
      <c r="AT127" s="147" t="s">
        <v>139</v>
      </c>
      <c r="AU127" s="147" t="s">
        <v>82</v>
      </c>
      <c r="AV127" s="12" t="s">
        <v>80</v>
      </c>
      <c r="AW127" s="12" t="s">
        <v>33</v>
      </c>
      <c r="AX127" s="12" t="s">
        <v>72</v>
      </c>
      <c r="AY127" s="147" t="s">
        <v>128</v>
      </c>
    </row>
    <row r="128" spans="2:65" s="12" customFormat="1">
      <c r="B128" s="145"/>
      <c r="D128" s="146" t="s">
        <v>139</v>
      </c>
      <c r="E128" s="147" t="s">
        <v>19</v>
      </c>
      <c r="F128" s="148" t="s">
        <v>349</v>
      </c>
      <c r="H128" s="147" t="s">
        <v>19</v>
      </c>
      <c r="I128" s="149"/>
      <c r="L128" s="145"/>
      <c r="M128" s="150"/>
      <c r="T128" s="151"/>
      <c r="AT128" s="147" t="s">
        <v>139</v>
      </c>
      <c r="AU128" s="147" t="s">
        <v>82</v>
      </c>
      <c r="AV128" s="12" t="s">
        <v>80</v>
      </c>
      <c r="AW128" s="12" t="s">
        <v>33</v>
      </c>
      <c r="AX128" s="12" t="s">
        <v>72</v>
      </c>
      <c r="AY128" s="147" t="s">
        <v>128</v>
      </c>
    </row>
    <row r="129" spans="2:65" s="13" customFormat="1">
      <c r="B129" s="152"/>
      <c r="D129" s="146" t="s">
        <v>139</v>
      </c>
      <c r="E129" s="153" t="s">
        <v>19</v>
      </c>
      <c r="F129" s="154" t="s">
        <v>336</v>
      </c>
      <c r="H129" s="155">
        <v>2.2999999999999998</v>
      </c>
      <c r="I129" s="156"/>
      <c r="L129" s="152"/>
      <c r="M129" s="157"/>
      <c r="T129" s="158"/>
      <c r="AT129" s="153" t="s">
        <v>139</v>
      </c>
      <c r="AU129" s="153" t="s">
        <v>82</v>
      </c>
      <c r="AV129" s="13" t="s">
        <v>82</v>
      </c>
      <c r="AW129" s="13" t="s">
        <v>33</v>
      </c>
      <c r="AX129" s="13" t="s">
        <v>72</v>
      </c>
      <c r="AY129" s="153" t="s">
        <v>128</v>
      </c>
    </row>
    <row r="130" spans="2:65" s="14" customFormat="1">
      <c r="B130" s="159"/>
      <c r="D130" s="146" t="s">
        <v>139</v>
      </c>
      <c r="E130" s="160" t="s">
        <v>19</v>
      </c>
      <c r="F130" s="161" t="s">
        <v>142</v>
      </c>
      <c r="H130" s="162">
        <v>2.2999999999999998</v>
      </c>
      <c r="I130" s="163"/>
      <c r="L130" s="159"/>
      <c r="M130" s="164"/>
      <c r="T130" s="165"/>
      <c r="AT130" s="160" t="s">
        <v>139</v>
      </c>
      <c r="AU130" s="160" t="s">
        <v>82</v>
      </c>
      <c r="AV130" s="14" t="s">
        <v>135</v>
      </c>
      <c r="AW130" s="14" t="s">
        <v>33</v>
      </c>
      <c r="AX130" s="14" t="s">
        <v>80</v>
      </c>
      <c r="AY130" s="160" t="s">
        <v>128</v>
      </c>
    </row>
    <row r="131" spans="2:65" s="1" customFormat="1" ht="37.9" customHeight="1">
      <c r="B131" s="33"/>
      <c r="C131" s="128" t="s">
        <v>178</v>
      </c>
      <c r="D131" s="128" t="s">
        <v>130</v>
      </c>
      <c r="E131" s="129" t="s">
        <v>350</v>
      </c>
      <c r="F131" s="130" t="s">
        <v>351</v>
      </c>
      <c r="G131" s="131" t="s">
        <v>145</v>
      </c>
      <c r="H131" s="132">
        <v>9.5</v>
      </c>
      <c r="I131" s="133"/>
      <c r="J131" s="134">
        <f>ROUND(I131*H131,2)</f>
        <v>0</v>
      </c>
      <c r="K131" s="130" t="s">
        <v>134</v>
      </c>
      <c r="L131" s="33"/>
      <c r="M131" s="135" t="s">
        <v>19</v>
      </c>
      <c r="N131" s="136" t="s">
        <v>43</v>
      </c>
      <c r="P131" s="137">
        <f>O131*H131</f>
        <v>0</v>
      </c>
      <c r="Q131" s="137">
        <v>0</v>
      </c>
      <c r="R131" s="137">
        <f>Q131*H131</f>
        <v>0</v>
      </c>
      <c r="S131" s="137">
        <v>0</v>
      </c>
      <c r="T131" s="138">
        <f>S131*H131</f>
        <v>0</v>
      </c>
      <c r="AR131" s="139" t="s">
        <v>135</v>
      </c>
      <c r="AT131" s="139" t="s">
        <v>130</v>
      </c>
      <c r="AU131" s="139" t="s">
        <v>82</v>
      </c>
      <c r="AY131" s="18" t="s">
        <v>128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8" t="s">
        <v>80</v>
      </c>
      <c r="BK131" s="140">
        <f>ROUND(I131*H131,2)</f>
        <v>0</v>
      </c>
      <c r="BL131" s="18" t="s">
        <v>135</v>
      </c>
      <c r="BM131" s="139" t="s">
        <v>352</v>
      </c>
    </row>
    <row r="132" spans="2:65" s="1" customFormat="1">
      <c r="B132" s="33"/>
      <c r="D132" s="141" t="s">
        <v>137</v>
      </c>
      <c r="F132" s="142" t="s">
        <v>353</v>
      </c>
      <c r="I132" s="143"/>
      <c r="L132" s="33"/>
      <c r="M132" s="144"/>
      <c r="T132" s="54"/>
      <c r="AT132" s="18" t="s">
        <v>137</v>
      </c>
      <c r="AU132" s="18" t="s">
        <v>82</v>
      </c>
    </row>
    <row r="133" spans="2:65" s="12" customFormat="1">
      <c r="B133" s="145"/>
      <c r="D133" s="146" t="s">
        <v>139</v>
      </c>
      <c r="E133" s="147" t="s">
        <v>19</v>
      </c>
      <c r="F133" s="148" t="s">
        <v>140</v>
      </c>
      <c r="H133" s="147" t="s">
        <v>19</v>
      </c>
      <c r="I133" s="149"/>
      <c r="L133" s="145"/>
      <c r="M133" s="150"/>
      <c r="T133" s="151"/>
      <c r="AT133" s="147" t="s">
        <v>139</v>
      </c>
      <c r="AU133" s="147" t="s">
        <v>82</v>
      </c>
      <c r="AV133" s="12" t="s">
        <v>80</v>
      </c>
      <c r="AW133" s="12" t="s">
        <v>33</v>
      </c>
      <c r="AX133" s="12" t="s">
        <v>72</v>
      </c>
      <c r="AY133" s="147" t="s">
        <v>128</v>
      </c>
    </row>
    <row r="134" spans="2:65" s="12" customFormat="1">
      <c r="B134" s="145"/>
      <c r="D134" s="146" t="s">
        <v>139</v>
      </c>
      <c r="E134" s="147" t="s">
        <v>19</v>
      </c>
      <c r="F134" s="148" t="s">
        <v>354</v>
      </c>
      <c r="H134" s="147" t="s">
        <v>19</v>
      </c>
      <c r="I134" s="149"/>
      <c r="L134" s="145"/>
      <c r="M134" s="150"/>
      <c r="T134" s="151"/>
      <c r="AT134" s="147" t="s">
        <v>139</v>
      </c>
      <c r="AU134" s="147" t="s">
        <v>82</v>
      </c>
      <c r="AV134" s="12" t="s">
        <v>80</v>
      </c>
      <c r="AW134" s="12" t="s">
        <v>33</v>
      </c>
      <c r="AX134" s="12" t="s">
        <v>72</v>
      </c>
      <c r="AY134" s="147" t="s">
        <v>128</v>
      </c>
    </row>
    <row r="135" spans="2:65" s="13" customFormat="1">
      <c r="B135" s="152"/>
      <c r="D135" s="146" t="s">
        <v>139</v>
      </c>
      <c r="E135" s="153" t="s">
        <v>19</v>
      </c>
      <c r="F135" s="154" t="s">
        <v>338</v>
      </c>
      <c r="H135" s="155">
        <v>9.5</v>
      </c>
      <c r="I135" s="156"/>
      <c r="L135" s="152"/>
      <c r="M135" s="157"/>
      <c r="T135" s="158"/>
      <c r="AT135" s="153" t="s">
        <v>139</v>
      </c>
      <c r="AU135" s="153" t="s">
        <v>82</v>
      </c>
      <c r="AV135" s="13" t="s">
        <v>82</v>
      </c>
      <c r="AW135" s="13" t="s">
        <v>33</v>
      </c>
      <c r="AX135" s="13" t="s">
        <v>72</v>
      </c>
      <c r="AY135" s="153" t="s">
        <v>128</v>
      </c>
    </row>
    <row r="136" spans="2:65" s="14" customFormat="1">
      <c r="B136" s="159"/>
      <c r="D136" s="146" t="s">
        <v>139</v>
      </c>
      <c r="E136" s="160" t="s">
        <v>19</v>
      </c>
      <c r="F136" s="161" t="s">
        <v>142</v>
      </c>
      <c r="H136" s="162">
        <v>9.5</v>
      </c>
      <c r="I136" s="163"/>
      <c r="L136" s="159"/>
      <c r="M136" s="164"/>
      <c r="T136" s="165"/>
      <c r="AT136" s="160" t="s">
        <v>139</v>
      </c>
      <c r="AU136" s="160" t="s">
        <v>82</v>
      </c>
      <c r="AV136" s="14" t="s">
        <v>135</v>
      </c>
      <c r="AW136" s="14" t="s">
        <v>33</v>
      </c>
      <c r="AX136" s="14" t="s">
        <v>80</v>
      </c>
      <c r="AY136" s="160" t="s">
        <v>128</v>
      </c>
    </row>
    <row r="137" spans="2:65" s="1" customFormat="1" ht="21.75" customHeight="1">
      <c r="B137" s="33"/>
      <c r="C137" s="128" t="s">
        <v>183</v>
      </c>
      <c r="D137" s="128" t="s">
        <v>130</v>
      </c>
      <c r="E137" s="129" t="s">
        <v>191</v>
      </c>
      <c r="F137" s="130" t="s">
        <v>192</v>
      </c>
      <c r="G137" s="131" t="s">
        <v>133</v>
      </c>
      <c r="H137" s="132">
        <v>9</v>
      </c>
      <c r="I137" s="133"/>
      <c r="J137" s="134">
        <f>ROUND(I137*H137,2)</f>
        <v>0</v>
      </c>
      <c r="K137" s="130" t="s">
        <v>134</v>
      </c>
      <c r="L137" s="33"/>
      <c r="M137" s="135" t="s">
        <v>19</v>
      </c>
      <c r="N137" s="136" t="s">
        <v>43</v>
      </c>
      <c r="P137" s="137">
        <f>O137*H137</f>
        <v>0</v>
      </c>
      <c r="Q137" s="137">
        <v>0</v>
      </c>
      <c r="R137" s="137">
        <f>Q137*H137</f>
        <v>0</v>
      </c>
      <c r="S137" s="137">
        <v>0</v>
      </c>
      <c r="T137" s="138">
        <f>S137*H137</f>
        <v>0</v>
      </c>
      <c r="AR137" s="139" t="s">
        <v>135</v>
      </c>
      <c r="AT137" s="139" t="s">
        <v>130</v>
      </c>
      <c r="AU137" s="139" t="s">
        <v>82</v>
      </c>
      <c r="AY137" s="18" t="s">
        <v>128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8" t="s">
        <v>80</v>
      </c>
      <c r="BK137" s="140">
        <f>ROUND(I137*H137,2)</f>
        <v>0</v>
      </c>
      <c r="BL137" s="18" t="s">
        <v>135</v>
      </c>
      <c r="BM137" s="139" t="s">
        <v>355</v>
      </c>
    </row>
    <row r="138" spans="2:65" s="1" customFormat="1">
      <c r="B138" s="33"/>
      <c r="D138" s="141" t="s">
        <v>137</v>
      </c>
      <c r="F138" s="142" t="s">
        <v>194</v>
      </c>
      <c r="I138" s="143"/>
      <c r="L138" s="33"/>
      <c r="M138" s="144"/>
      <c r="T138" s="54"/>
      <c r="AT138" s="18" t="s">
        <v>137</v>
      </c>
      <c r="AU138" s="18" t="s">
        <v>82</v>
      </c>
    </row>
    <row r="139" spans="2:65" s="12" customFormat="1">
      <c r="B139" s="145"/>
      <c r="D139" s="146" t="s">
        <v>139</v>
      </c>
      <c r="E139" s="147" t="s">
        <v>19</v>
      </c>
      <c r="F139" s="148" t="s">
        <v>140</v>
      </c>
      <c r="H139" s="147" t="s">
        <v>19</v>
      </c>
      <c r="I139" s="149"/>
      <c r="L139" s="145"/>
      <c r="M139" s="150"/>
      <c r="T139" s="151"/>
      <c r="AT139" s="147" t="s">
        <v>139</v>
      </c>
      <c r="AU139" s="147" t="s">
        <v>82</v>
      </c>
      <c r="AV139" s="12" t="s">
        <v>80</v>
      </c>
      <c r="AW139" s="12" t="s">
        <v>33</v>
      </c>
      <c r="AX139" s="12" t="s">
        <v>72</v>
      </c>
      <c r="AY139" s="147" t="s">
        <v>128</v>
      </c>
    </row>
    <row r="140" spans="2:65" s="12" customFormat="1">
      <c r="B140" s="145"/>
      <c r="D140" s="146" t="s">
        <v>139</v>
      </c>
      <c r="E140" s="147" t="s">
        <v>19</v>
      </c>
      <c r="F140" s="148" t="s">
        <v>356</v>
      </c>
      <c r="H140" s="147" t="s">
        <v>19</v>
      </c>
      <c r="I140" s="149"/>
      <c r="L140" s="145"/>
      <c r="M140" s="150"/>
      <c r="T140" s="151"/>
      <c r="AT140" s="147" t="s">
        <v>139</v>
      </c>
      <c r="AU140" s="147" t="s">
        <v>82</v>
      </c>
      <c r="AV140" s="12" t="s">
        <v>80</v>
      </c>
      <c r="AW140" s="12" t="s">
        <v>33</v>
      </c>
      <c r="AX140" s="12" t="s">
        <v>72</v>
      </c>
      <c r="AY140" s="147" t="s">
        <v>128</v>
      </c>
    </row>
    <row r="141" spans="2:65" s="13" customFormat="1">
      <c r="B141" s="152"/>
      <c r="D141" s="146" t="s">
        <v>139</v>
      </c>
      <c r="E141" s="153" t="s">
        <v>19</v>
      </c>
      <c r="F141" s="154" t="s">
        <v>357</v>
      </c>
      <c r="H141" s="155">
        <v>9</v>
      </c>
      <c r="I141" s="156"/>
      <c r="L141" s="152"/>
      <c r="M141" s="157"/>
      <c r="T141" s="158"/>
      <c r="AT141" s="153" t="s">
        <v>139</v>
      </c>
      <c r="AU141" s="153" t="s">
        <v>82</v>
      </c>
      <c r="AV141" s="13" t="s">
        <v>82</v>
      </c>
      <c r="AW141" s="13" t="s">
        <v>33</v>
      </c>
      <c r="AX141" s="13" t="s">
        <v>72</v>
      </c>
      <c r="AY141" s="153" t="s">
        <v>128</v>
      </c>
    </row>
    <row r="142" spans="2:65" s="14" customFormat="1">
      <c r="B142" s="159"/>
      <c r="D142" s="146" t="s">
        <v>139</v>
      </c>
      <c r="E142" s="160" t="s">
        <v>19</v>
      </c>
      <c r="F142" s="161" t="s">
        <v>142</v>
      </c>
      <c r="H142" s="162">
        <v>9</v>
      </c>
      <c r="I142" s="163"/>
      <c r="L142" s="159"/>
      <c r="M142" s="164"/>
      <c r="T142" s="165"/>
      <c r="AT142" s="160" t="s">
        <v>139</v>
      </c>
      <c r="AU142" s="160" t="s">
        <v>82</v>
      </c>
      <c r="AV142" s="14" t="s">
        <v>135</v>
      </c>
      <c r="AW142" s="14" t="s">
        <v>33</v>
      </c>
      <c r="AX142" s="14" t="s">
        <v>80</v>
      </c>
      <c r="AY142" s="160" t="s">
        <v>128</v>
      </c>
    </row>
    <row r="143" spans="2:65" s="11" customFormat="1" ht="22.9" customHeight="1">
      <c r="B143" s="116"/>
      <c r="D143" s="117" t="s">
        <v>71</v>
      </c>
      <c r="E143" s="126" t="s">
        <v>82</v>
      </c>
      <c r="F143" s="126" t="s">
        <v>196</v>
      </c>
      <c r="I143" s="119"/>
      <c r="J143" s="127">
        <f>BK143</f>
        <v>0</v>
      </c>
      <c r="L143" s="116"/>
      <c r="M143" s="121"/>
      <c r="P143" s="122">
        <f>SUM(P144:P154)</f>
        <v>0</v>
      </c>
      <c r="R143" s="122">
        <f>SUM(R144:R154)</f>
        <v>5.6547594000000005</v>
      </c>
      <c r="T143" s="123">
        <f>SUM(T144:T154)</f>
        <v>0</v>
      </c>
      <c r="AR143" s="117" t="s">
        <v>80</v>
      </c>
      <c r="AT143" s="124" t="s">
        <v>71</v>
      </c>
      <c r="AU143" s="124" t="s">
        <v>80</v>
      </c>
      <c r="AY143" s="117" t="s">
        <v>128</v>
      </c>
      <c r="BK143" s="125">
        <f>SUM(BK144:BK154)</f>
        <v>0</v>
      </c>
    </row>
    <row r="144" spans="2:65" s="1" customFormat="1" ht="24.2" customHeight="1">
      <c r="B144" s="33"/>
      <c r="C144" s="128" t="s">
        <v>190</v>
      </c>
      <c r="D144" s="128" t="s">
        <v>130</v>
      </c>
      <c r="E144" s="129" t="s">
        <v>358</v>
      </c>
      <c r="F144" s="130" t="s">
        <v>359</v>
      </c>
      <c r="G144" s="131" t="s">
        <v>133</v>
      </c>
      <c r="H144" s="132">
        <v>8</v>
      </c>
      <c r="I144" s="133"/>
      <c r="J144" s="134">
        <f>ROUND(I144*H144,2)</f>
        <v>0</v>
      </c>
      <c r="K144" s="130" t="s">
        <v>134</v>
      </c>
      <c r="L144" s="33"/>
      <c r="M144" s="135" t="s">
        <v>19</v>
      </c>
      <c r="N144" s="136" t="s">
        <v>43</v>
      </c>
      <c r="P144" s="137">
        <f>O144*H144</f>
        <v>0</v>
      </c>
      <c r="Q144" s="137">
        <v>0.69347000000000003</v>
      </c>
      <c r="R144" s="137">
        <f>Q144*H144</f>
        <v>5.5477600000000002</v>
      </c>
      <c r="S144" s="137">
        <v>0</v>
      </c>
      <c r="T144" s="138">
        <f>S144*H144</f>
        <v>0</v>
      </c>
      <c r="AR144" s="139" t="s">
        <v>135</v>
      </c>
      <c r="AT144" s="139" t="s">
        <v>130</v>
      </c>
      <c r="AU144" s="139" t="s">
        <v>82</v>
      </c>
      <c r="AY144" s="18" t="s">
        <v>128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8" t="s">
        <v>80</v>
      </c>
      <c r="BK144" s="140">
        <f>ROUND(I144*H144,2)</f>
        <v>0</v>
      </c>
      <c r="BL144" s="18" t="s">
        <v>135</v>
      </c>
      <c r="BM144" s="139" t="s">
        <v>360</v>
      </c>
    </row>
    <row r="145" spans="2:65" s="1" customFormat="1">
      <c r="B145" s="33"/>
      <c r="D145" s="141" t="s">
        <v>137</v>
      </c>
      <c r="F145" s="142" t="s">
        <v>361</v>
      </c>
      <c r="I145" s="143"/>
      <c r="L145" s="33"/>
      <c r="M145" s="144"/>
      <c r="T145" s="54"/>
      <c r="AT145" s="18" t="s">
        <v>137</v>
      </c>
      <c r="AU145" s="18" t="s">
        <v>82</v>
      </c>
    </row>
    <row r="146" spans="2:65" s="12" customFormat="1">
      <c r="B146" s="145"/>
      <c r="D146" s="146" t="s">
        <v>139</v>
      </c>
      <c r="E146" s="147" t="s">
        <v>19</v>
      </c>
      <c r="F146" s="148" t="s">
        <v>140</v>
      </c>
      <c r="H146" s="147" t="s">
        <v>19</v>
      </c>
      <c r="I146" s="149"/>
      <c r="L146" s="145"/>
      <c r="M146" s="150"/>
      <c r="T146" s="151"/>
      <c r="AT146" s="147" t="s">
        <v>139</v>
      </c>
      <c r="AU146" s="147" t="s">
        <v>82</v>
      </c>
      <c r="AV146" s="12" t="s">
        <v>80</v>
      </c>
      <c r="AW146" s="12" t="s">
        <v>33</v>
      </c>
      <c r="AX146" s="12" t="s">
        <v>72</v>
      </c>
      <c r="AY146" s="147" t="s">
        <v>128</v>
      </c>
    </row>
    <row r="147" spans="2:65" s="13" customFormat="1">
      <c r="B147" s="152"/>
      <c r="D147" s="146" t="s">
        <v>139</v>
      </c>
      <c r="E147" s="153" t="s">
        <v>19</v>
      </c>
      <c r="F147" s="154" t="s">
        <v>362</v>
      </c>
      <c r="H147" s="155">
        <v>8</v>
      </c>
      <c r="I147" s="156"/>
      <c r="L147" s="152"/>
      <c r="M147" s="157"/>
      <c r="T147" s="158"/>
      <c r="AT147" s="153" t="s">
        <v>139</v>
      </c>
      <c r="AU147" s="153" t="s">
        <v>82</v>
      </c>
      <c r="AV147" s="13" t="s">
        <v>82</v>
      </c>
      <c r="AW147" s="13" t="s">
        <v>33</v>
      </c>
      <c r="AX147" s="13" t="s">
        <v>72</v>
      </c>
      <c r="AY147" s="153" t="s">
        <v>128</v>
      </c>
    </row>
    <row r="148" spans="2:65" s="14" customFormat="1">
      <c r="B148" s="159"/>
      <c r="D148" s="146" t="s">
        <v>139</v>
      </c>
      <c r="E148" s="160" t="s">
        <v>19</v>
      </c>
      <c r="F148" s="161" t="s">
        <v>142</v>
      </c>
      <c r="H148" s="162">
        <v>8</v>
      </c>
      <c r="I148" s="163"/>
      <c r="L148" s="159"/>
      <c r="M148" s="164"/>
      <c r="T148" s="165"/>
      <c r="AT148" s="160" t="s">
        <v>139</v>
      </c>
      <c r="AU148" s="160" t="s">
        <v>82</v>
      </c>
      <c r="AV148" s="14" t="s">
        <v>135</v>
      </c>
      <c r="AW148" s="14" t="s">
        <v>33</v>
      </c>
      <c r="AX148" s="14" t="s">
        <v>80</v>
      </c>
      <c r="AY148" s="160" t="s">
        <v>128</v>
      </c>
    </row>
    <row r="149" spans="2:65" s="1" customFormat="1" ht="33" customHeight="1">
      <c r="B149" s="33"/>
      <c r="C149" s="128" t="s">
        <v>197</v>
      </c>
      <c r="D149" s="128" t="s">
        <v>130</v>
      </c>
      <c r="E149" s="129" t="s">
        <v>363</v>
      </c>
      <c r="F149" s="130" t="s">
        <v>364</v>
      </c>
      <c r="G149" s="131" t="s">
        <v>174</v>
      </c>
      <c r="H149" s="132">
        <v>0.10100000000000001</v>
      </c>
      <c r="I149" s="133"/>
      <c r="J149" s="134">
        <f>ROUND(I149*H149,2)</f>
        <v>0</v>
      </c>
      <c r="K149" s="130" t="s">
        <v>134</v>
      </c>
      <c r="L149" s="33"/>
      <c r="M149" s="135" t="s">
        <v>19</v>
      </c>
      <c r="N149" s="136" t="s">
        <v>43</v>
      </c>
      <c r="P149" s="137">
        <f>O149*H149</f>
        <v>0</v>
      </c>
      <c r="Q149" s="137">
        <v>1.0593999999999999</v>
      </c>
      <c r="R149" s="137">
        <f>Q149*H149</f>
        <v>0.10699939999999999</v>
      </c>
      <c r="S149" s="137">
        <v>0</v>
      </c>
      <c r="T149" s="138">
        <f>S149*H149</f>
        <v>0</v>
      </c>
      <c r="AR149" s="139" t="s">
        <v>135</v>
      </c>
      <c r="AT149" s="139" t="s">
        <v>130</v>
      </c>
      <c r="AU149" s="139" t="s">
        <v>82</v>
      </c>
      <c r="AY149" s="18" t="s">
        <v>128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8" t="s">
        <v>80</v>
      </c>
      <c r="BK149" s="140">
        <f>ROUND(I149*H149,2)</f>
        <v>0</v>
      </c>
      <c r="BL149" s="18" t="s">
        <v>135</v>
      </c>
      <c r="BM149" s="139" t="s">
        <v>365</v>
      </c>
    </row>
    <row r="150" spans="2:65" s="1" customFormat="1">
      <c r="B150" s="33"/>
      <c r="D150" s="141" t="s">
        <v>137</v>
      </c>
      <c r="F150" s="142" t="s">
        <v>366</v>
      </c>
      <c r="I150" s="143"/>
      <c r="L150" s="33"/>
      <c r="M150" s="144"/>
      <c r="T150" s="54"/>
      <c r="AT150" s="18" t="s">
        <v>137</v>
      </c>
      <c r="AU150" s="18" t="s">
        <v>82</v>
      </c>
    </row>
    <row r="151" spans="2:65" s="12" customFormat="1">
      <c r="B151" s="145"/>
      <c r="D151" s="146" t="s">
        <v>139</v>
      </c>
      <c r="E151" s="147" t="s">
        <v>19</v>
      </c>
      <c r="F151" s="148" t="s">
        <v>140</v>
      </c>
      <c r="H151" s="147" t="s">
        <v>19</v>
      </c>
      <c r="I151" s="149"/>
      <c r="L151" s="145"/>
      <c r="M151" s="150"/>
      <c r="T151" s="151"/>
      <c r="AT151" s="147" t="s">
        <v>139</v>
      </c>
      <c r="AU151" s="147" t="s">
        <v>82</v>
      </c>
      <c r="AV151" s="12" t="s">
        <v>80</v>
      </c>
      <c r="AW151" s="12" t="s">
        <v>33</v>
      </c>
      <c r="AX151" s="12" t="s">
        <v>72</v>
      </c>
      <c r="AY151" s="147" t="s">
        <v>128</v>
      </c>
    </row>
    <row r="152" spans="2:65" s="12" customFormat="1">
      <c r="B152" s="145"/>
      <c r="D152" s="146" t="s">
        <v>139</v>
      </c>
      <c r="E152" s="147" t="s">
        <v>19</v>
      </c>
      <c r="F152" s="148" t="s">
        <v>367</v>
      </c>
      <c r="H152" s="147" t="s">
        <v>19</v>
      </c>
      <c r="I152" s="149"/>
      <c r="L152" s="145"/>
      <c r="M152" s="150"/>
      <c r="T152" s="151"/>
      <c r="AT152" s="147" t="s">
        <v>139</v>
      </c>
      <c r="AU152" s="147" t="s">
        <v>82</v>
      </c>
      <c r="AV152" s="12" t="s">
        <v>80</v>
      </c>
      <c r="AW152" s="12" t="s">
        <v>33</v>
      </c>
      <c r="AX152" s="12" t="s">
        <v>72</v>
      </c>
      <c r="AY152" s="147" t="s">
        <v>128</v>
      </c>
    </row>
    <row r="153" spans="2:65" s="13" customFormat="1">
      <c r="B153" s="152"/>
      <c r="D153" s="146" t="s">
        <v>139</v>
      </c>
      <c r="E153" s="153" t="s">
        <v>19</v>
      </c>
      <c r="F153" s="154" t="s">
        <v>368</v>
      </c>
      <c r="H153" s="155">
        <v>0.10100000000000001</v>
      </c>
      <c r="I153" s="156"/>
      <c r="L153" s="152"/>
      <c r="M153" s="157"/>
      <c r="T153" s="158"/>
      <c r="AT153" s="153" t="s">
        <v>139</v>
      </c>
      <c r="AU153" s="153" t="s">
        <v>82</v>
      </c>
      <c r="AV153" s="13" t="s">
        <v>82</v>
      </c>
      <c r="AW153" s="13" t="s">
        <v>33</v>
      </c>
      <c r="AX153" s="13" t="s">
        <v>72</v>
      </c>
      <c r="AY153" s="153" t="s">
        <v>128</v>
      </c>
    </row>
    <row r="154" spans="2:65" s="14" customFormat="1">
      <c r="B154" s="159"/>
      <c r="D154" s="146" t="s">
        <v>139</v>
      </c>
      <c r="E154" s="160" t="s">
        <v>19</v>
      </c>
      <c r="F154" s="161" t="s">
        <v>142</v>
      </c>
      <c r="H154" s="162">
        <v>0.10100000000000001</v>
      </c>
      <c r="I154" s="163"/>
      <c r="L154" s="159"/>
      <c r="M154" s="164"/>
      <c r="T154" s="165"/>
      <c r="AT154" s="160" t="s">
        <v>139</v>
      </c>
      <c r="AU154" s="160" t="s">
        <v>82</v>
      </c>
      <c r="AV154" s="14" t="s">
        <v>135</v>
      </c>
      <c r="AW154" s="14" t="s">
        <v>33</v>
      </c>
      <c r="AX154" s="14" t="s">
        <v>80</v>
      </c>
      <c r="AY154" s="160" t="s">
        <v>128</v>
      </c>
    </row>
    <row r="155" spans="2:65" s="11" customFormat="1" ht="22.9" customHeight="1">
      <c r="B155" s="116"/>
      <c r="D155" s="117" t="s">
        <v>71</v>
      </c>
      <c r="E155" s="126" t="s">
        <v>135</v>
      </c>
      <c r="F155" s="126" t="s">
        <v>369</v>
      </c>
      <c r="I155" s="119"/>
      <c r="J155" s="127">
        <f>BK155</f>
        <v>0</v>
      </c>
      <c r="L155" s="116"/>
      <c r="M155" s="121"/>
      <c r="P155" s="122">
        <f>SUM(P156:P160)</f>
        <v>0</v>
      </c>
      <c r="R155" s="122">
        <f>SUM(R156:R160)</f>
        <v>0</v>
      </c>
      <c r="T155" s="123">
        <f>SUM(T156:T160)</f>
        <v>0</v>
      </c>
      <c r="AR155" s="117" t="s">
        <v>80</v>
      </c>
      <c r="AT155" s="124" t="s">
        <v>71</v>
      </c>
      <c r="AU155" s="124" t="s">
        <v>80</v>
      </c>
      <c r="AY155" s="117" t="s">
        <v>128</v>
      </c>
      <c r="BK155" s="125">
        <f>SUM(BK156:BK160)</f>
        <v>0</v>
      </c>
    </row>
    <row r="156" spans="2:65" s="1" customFormat="1" ht="16.5" customHeight="1">
      <c r="B156" s="33"/>
      <c r="C156" s="128" t="s">
        <v>202</v>
      </c>
      <c r="D156" s="128" t="s">
        <v>130</v>
      </c>
      <c r="E156" s="129" t="s">
        <v>370</v>
      </c>
      <c r="F156" s="130" t="s">
        <v>371</v>
      </c>
      <c r="G156" s="131" t="s">
        <v>133</v>
      </c>
      <c r="H156" s="132">
        <v>4.4800000000000004</v>
      </c>
      <c r="I156" s="133"/>
      <c r="J156" s="134">
        <f>ROUND(I156*H156,2)</f>
        <v>0</v>
      </c>
      <c r="K156" s="130" t="s">
        <v>134</v>
      </c>
      <c r="L156" s="33"/>
      <c r="M156" s="135" t="s">
        <v>19</v>
      </c>
      <c r="N156" s="136" t="s">
        <v>43</v>
      </c>
      <c r="P156" s="137">
        <f>O156*H156</f>
        <v>0</v>
      </c>
      <c r="Q156" s="137">
        <v>0</v>
      </c>
      <c r="R156" s="137">
        <f>Q156*H156</f>
        <v>0</v>
      </c>
      <c r="S156" s="137">
        <v>0</v>
      </c>
      <c r="T156" s="138">
        <f>S156*H156</f>
        <v>0</v>
      </c>
      <c r="AR156" s="139" t="s">
        <v>135</v>
      </c>
      <c r="AT156" s="139" t="s">
        <v>130</v>
      </c>
      <c r="AU156" s="139" t="s">
        <v>82</v>
      </c>
      <c r="AY156" s="18" t="s">
        <v>128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8" t="s">
        <v>80</v>
      </c>
      <c r="BK156" s="140">
        <f>ROUND(I156*H156,2)</f>
        <v>0</v>
      </c>
      <c r="BL156" s="18" t="s">
        <v>135</v>
      </c>
      <c r="BM156" s="139" t="s">
        <v>372</v>
      </c>
    </row>
    <row r="157" spans="2:65" s="1" customFormat="1">
      <c r="B157" s="33"/>
      <c r="D157" s="141" t="s">
        <v>137</v>
      </c>
      <c r="F157" s="142" t="s">
        <v>373</v>
      </c>
      <c r="I157" s="143"/>
      <c r="L157" s="33"/>
      <c r="M157" s="144"/>
      <c r="T157" s="54"/>
      <c r="AT157" s="18" t="s">
        <v>137</v>
      </c>
      <c r="AU157" s="18" t="s">
        <v>82</v>
      </c>
    </row>
    <row r="158" spans="2:65" s="12" customFormat="1">
      <c r="B158" s="145"/>
      <c r="D158" s="146" t="s">
        <v>139</v>
      </c>
      <c r="E158" s="147" t="s">
        <v>19</v>
      </c>
      <c r="F158" s="148" t="s">
        <v>140</v>
      </c>
      <c r="H158" s="147" t="s">
        <v>19</v>
      </c>
      <c r="I158" s="149"/>
      <c r="L158" s="145"/>
      <c r="M158" s="150"/>
      <c r="T158" s="151"/>
      <c r="AT158" s="147" t="s">
        <v>139</v>
      </c>
      <c r="AU158" s="147" t="s">
        <v>82</v>
      </c>
      <c r="AV158" s="12" t="s">
        <v>80</v>
      </c>
      <c r="AW158" s="12" t="s">
        <v>33</v>
      </c>
      <c r="AX158" s="12" t="s">
        <v>72</v>
      </c>
      <c r="AY158" s="147" t="s">
        <v>128</v>
      </c>
    </row>
    <row r="159" spans="2:65" s="13" customFormat="1">
      <c r="B159" s="152"/>
      <c r="D159" s="146" t="s">
        <v>139</v>
      </c>
      <c r="E159" s="153" t="s">
        <v>19</v>
      </c>
      <c r="F159" s="154" t="s">
        <v>374</v>
      </c>
      <c r="H159" s="155">
        <v>4.4800000000000004</v>
      </c>
      <c r="I159" s="156"/>
      <c r="L159" s="152"/>
      <c r="M159" s="157"/>
      <c r="T159" s="158"/>
      <c r="AT159" s="153" t="s">
        <v>139</v>
      </c>
      <c r="AU159" s="153" t="s">
        <v>82</v>
      </c>
      <c r="AV159" s="13" t="s">
        <v>82</v>
      </c>
      <c r="AW159" s="13" t="s">
        <v>33</v>
      </c>
      <c r="AX159" s="13" t="s">
        <v>72</v>
      </c>
      <c r="AY159" s="153" t="s">
        <v>128</v>
      </c>
    </row>
    <row r="160" spans="2:65" s="14" customFormat="1">
      <c r="B160" s="159"/>
      <c r="D160" s="146" t="s">
        <v>139</v>
      </c>
      <c r="E160" s="160" t="s">
        <v>19</v>
      </c>
      <c r="F160" s="161" t="s">
        <v>142</v>
      </c>
      <c r="H160" s="162">
        <v>4.4800000000000004</v>
      </c>
      <c r="I160" s="163"/>
      <c r="L160" s="159"/>
      <c r="M160" s="164"/>
      <c r="T160" s="165"/>
      <c r="AT160" s="160" t="s">
        <v>139</v>
      </c>
      <c r="AU160" s="160" t="s">
        <v>82</v>
      </c>
      <c r="AV160" s="14" t="s">
        <v>135</v>
      </c>
      <c r="AW160" s="14" t="s">
        <v>33</v>
      </c>
      <c r="AX160" s="14" t="s">
        <v>80</v>
      </c>
      <c r="AY160" s="160" t="s">
        <v>128</v>
      </c>
    </row>
    <row r="161" spans="2:65" s="11" customFormat="1" ht="22.9" customHeight="1">
      <c r="B161" s="116"/>
      <c r="D161" s="117" t="s">
        <v>71</v>
      </c>
      <c r="E161" s="126" t="s">
        <v>164</v>
      </c>
      <c r="F161" s="126" t="s">
        <v>375</v>
      </c>
      <c r="I161" s="119"/>
      <c r="J161" s="127">
        <f>BK161</f>
        <v>0</v>
      </c>
      <c r="L161" s="116"/>
      <c r="M161" s="121"/>
      <c r="P161" s="122">
        <f>SUM(P162:P168)</f>
        <v>0</v>
      </c>
      <c r="R161" s="122">
        <f>SUM(R162:R168)</f>
        <v>2.01735</v>
      </c>
      <c r="T161" s="123">
        <f>SUM(T162:T168)</f>
        <v>0</v>
      </c>
      <c r="AR161" s="117" t="s">
        <v>80</v>
      </c>
      <c r="AT161" s="124" t="s">
        <v>71</v>
      </c>
      <c r="AU161" s="124" t="s">
        <v>80</v>
      </c>
      <c r="AY161" s="117" t="s">
        <v>128</v>
      </c>
      <c r="BK161" s="125">
        <f>SUM(BK162:BK168)</f>
        <v>0</v>
      </c>
    </row>
    <row r="162" spans="2:65" s="1" customFormat="1" ht="37.9" customHeight="1">
      <c r="B162" s="33"/>
      <c r="C162" s="128" t="s">
        <v>208</v>
      </c>
      <c r="D162" s="128" t="s">
        <v>130</v>
      </c>
      <c r="E162" s="129" t="s">
        <v>376</v>
      </c>
      <c r="F162" s="130" t="s">
        <v>377</v>
      </c>
      <c r="G162" s="131" t="s">
        <v>133</v>
      </c>
      <c r="H162" s="132">
        <v>9</v>
      </c>
      <c r="I162" s="133"/>
      <c r="J162" s="134">
        <f>ROUND(I162*H162,2)</f>
        <v>0</v>
      </c>
      <c r="K162" s="130" t="s">
        <v>134</v>
      </c>
      <c r="L162" s="33"/>
      <c r="M162" s="135" t="s">
        <v>19</v>
      </c>
      <c r="N162" s="136" t="s">
        <v>43</v>
      </c>
      <c r="P162" s="137">
        <f>O162*H162</f>
        <v>0</v>
      </c>
      <c r="Q162" s="137">
        <v>8.9219999999999994E-2</v>
      </c>
      <c r="R162" s="137">
        <f>Q162*H162</f>
        <v>0.80297999999999992</v>
      </c>
      <c r="S162" s="137">
        <v>0</v>
      </c>
      <c r="T162" s="138">
        <f>S162*H162</f>
        <v>0</v>
      </c>
      <c r="AR162" s="139" t="s">
        <v>135</v>
      </c>
      <c r="AT162" s="139" t="s">
        <v>130</v>
      </c>
      <c r="AU162" s="139" t="s">
        <v>82</v>
      </c>
      <c r="AY162" s="18" t="s">
        <v>128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8" t="s">
        <v>80</v>
      </c>
      <c r="BK162" s="140">
        <f>ROUND(I162*H162,2)</f>
        <v>0</v>
      </c>
      <c r="BL162" s="18" t="s">
        <v>135</v>
      </c>
      <c r="BM162" s="139" t="s">
        <v>378</v>
      </c>
    </row>
    <row r="163" spans="2:65" s="1" customFormat="1">
      <c r="B163" s="33"/>
      <c r="D163" s="141" t="s">
        <v>137</v>
      </c>
      <c r="F163" s="142" t="s">
        <v>379</v>
      </c>
      <c r="I163" s="143"/>
      <c r="L163" s="33"/>
      <c r="M163" s="144"/>
      <c r="T163" s="54"/>
      <c r="AT163" s="18" t="s">
        <v>137</v>
      </c>
      <c r="AU163" s="18" t="s">
        <v>82</v>
      </c>
    </row>
    <row r="164" spans="2:65" s="12" customFormat="1">
      <c r="B164" s="145"/>
      <c r="D164" s="146" t="s">
        <v>139</v>
      </c>
      <c r="E164" s="147" t="s">
        <v>19</v>
      </c>
      <c r="F164" s="148" t="s">
        <v>140</v>
      </c>
      <c r="H164" s="147" t="s">
        <v>19</v>
      </c>
      <c r="I164" s="149"/>
      <c r="L164" s="145"/>
      <c r="M164" s="150"/>
      <c r="T164" s="151"/>
      <c r="AT164" s="147" t="s">
        <v>139</v>
      </c>
      <c r="AU164" s="147" t="s">
        <v>82</v>
      </c>
      <c r="AV164" s="12" t="s">
        <v>80</v>
      </c>
      <c r="AW164" s="12" t="s">
        <v>33</v>
      </c>
      <c r="AX164" s="12" t="s">
        <v>72</v>
      </c>
      <c r="AY164" s="147" t="s">
        <v>128</v>
      </c>
    </row>
    <row r="165" spans="2:65" s="13" customFormat="1">
      <c r="B165" s="152"/>
      <c r="D165" s="146" t="s">
        <v>139</v>
      </c>
      <c r="E165" s="153" t="s">
        <v>19</v>
      </c>
      <c r="F165" s="154" t="s">
        <v>357</v>
      </c>
      <c r="H165" s="155">
        <v>9</v>
      </c>
      <c r="I165" s="156"/>
      <c r="L165" s="152"/>
      <c r="M165" s="157"/>
      <c r="T165" s="158"/>
      <c r="AT165" s="153" t="s">
        <v>139</v>
      </c>
      <c r="AU165" s="153" t="s">
        <v>82</v>
      </c>
      <c r="AV165" s="13" t="s">
        <v>82</v>
      </c>
      <c r="AW165" s="13" t="s">
        <v>33</v>
      </c>
      <c r="AX165" s="13" t="s">
        <v>72</v>
      </c>
      <c r="AY165" s="153" t="s">
        <v>128</v>
      </c>
    </row>
    <row r="166" spans="2:65" s="14" customFormat="1">
      <c r="B166" s="159"/>
      <c r="D166" s="146" t="s">
        <v>139</v>
      </c>
      <c r="E166" s="160" t="s">
        <v>19</v>
      </c>
      <c r="F166" s="161" t="s">
        <v>142</v>
      </c>
      <c r="H166" s="162">
        <v>9</v>
      </c>
      <c r="I166" s="163"/>
      <c r="L166" s="159"/>
      <c r="M166" s="164"/>
      <c r="T166" s="165"/>
      <c r="AT166" s="160" t="s">
        <v>139</v>
      </c>
      <c r="AU166" s="160" t="s">
        <v>82</v>
      </c>
      <c r="AV166" s="14" t="s">
        <v>135</v>
      </c>
      <c r="AW166" s="14" t="s">
        <v>33</v>
      </c>
      <c r="AX166" s="14" t="s">
        <v>80</v>
      </c>
      <c r="AY166" s="160" t="s">
        <v>128</v>
      </c>
    </row>
    <row r="167" spans="2:65" s="1" customFormat="1" ht="16.5" customHeight="1">
      <c r="B167" s="33"/>
      <c r="C167" s="167" t="s">
        <v>215</v>
      </c>
      <c r="D167" s="167" t="s">
        <v>203</v>
      </c>
      <c r="E167" s="168" t="s">
        <v>380</v>
      </c>
      <c r="F167" s="169" t="s">
        <v>381</v>
      </c>
      <c r="G167" s="170" t="s">
        <v>133</v>
      </c>
      <c r="H167" s="171">
        <v>9.27</v>
      </c>
      <c r="I167" s="172"/>
      <c r="J167" s="173">
        <f>ROUND(I167*H167,2)</f>
        <v>0</v>
      </c>
      <c r="K167" s="169" t="s">
        <v>134</v>
      </c>
      <c r="L167" s="174"/>
      <c r="M167" s="175" t="s">
        <v>19</v>
      </c>
      <c r="N167" s="176" t="s">
        <v>43</v>
      </c>
      <c r="P167" s="137">
        <f>O167*H167</f>
        <v>0</v>
      </c>
      <c r="Q167" s="137">
        <v>0.13100000000000001</v>
      </c>
      <c r="R167" s="137">
        <f>Q167*H167</f>
        <v>1.2143699999999999</v>
      </c>
      <c r="S167" s="137">
        <v>0</v>
      </c>
      <c r="T167" s="138">
        <f>S167*H167</f>
        <v>0</v>
      </c>
      <c r="AR167" s="139" t="s">
        <v>183</v>
      </c>
      <c r="AT167" s="139" t="s">
        <v>203</v>
      </c>
      <c r="AU167" s="139" t="s">
        <v>82</v>
      </c>
      <c r="AY167" s="18" t="s">
        <v>128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8" t="s">
        <v>80</v>
      </c>
      <c r="BK167" s="140">
        <f>ROUND(I167*H167,2)</f>
        <v>0</v>
      </c>
      <c r="BL167" s="18" t="s">
        <v>135</v>
      </c>
      <c r="BM167" s="139" t="s">
        <v>382</v>
      </c>
    </row>
    <row r="168" spans="2:65" s="13" customFormat="1">
      <c r="B168" s="152"/>
      <c r="D168" s="146" t="s">
        <v>139</v>
      </c>
      <c r="F168" s="154" t="s">
        <v>383</v>
      </c>
      <c r="H168" s="155">
        <v>9.27</v>
      </c>
      <c r="I168" s="156"/>
      <c r="L168" s="152"/>
      <c r="M168" s="157"/>
      <c r="T168" s="158"/>
      <c r="AT168" s="153" t="s">
        <v>139</v>
      </c>
      <c r="AU168" s="153" t="s">
        <v>82</v>
      </c>
      <c r="AV168" s="13" t="s">
        <v>82</v>
      </c>
      <c r="AW168" s="13" t="s">
        <v>4</v>
      </c>
      <c r="AX168" s="13" t="s">
        <v>80</v>
      </c>
      <c r="AY168" s="153" t="s">
        <v>128</v>
      </c>
    </row>
    <row r="169" spans="2:65" s="11" customFormat="1" ht="22.9" customHeight="1">
      <c r="B169" s="116"/>
      <c r="D169" s="117" t="s">
        <v>71</v>
      </c>
      <c r="E169" s="126" t="s">
        <v>190</v>
      </c>
      <c r="F169" s="126" t="s">
        <v>259</v>
      </c>
      <c r="I169" s="119"/>
      <c r="J169" s="127">
        <f>BK169</f>
        <v>0</v>
      </c>
      <c r="L169" s="116"/>
      <c r="M169" s="121"/>
      <c r="P169" s="122">
        <f>SUM(P170:P184)</f>
        <v>0</v>
      </c>
      <c r="R169" s="122">
        <f>SUM(R170:R184)</f>
        <v>1.5474000000000001</v>
      </c>
      <c r="T169" s="123">
        <f>SUM(T170:T184)</f>
        <v>0</v>
      </c>
      <c r="AR169" s="117" t="s">
        <v>80</v>
      </c>
      <c r="AT169" s="124" t="s">
        <v>71</v>
      </c>
      <c r="AU169" s="124" t="s">
        <v>80</v>
      </c>
      <c r="AY169" s="117" t="s">
        <v>128</v>
      </c>
      <c r="BK169" s="125">
        <f>SUM(BK170:BK184)</f>
        <v>0</v>
      </c>
    </row>
    <row r="170" spans="2:65" s="1" customFormat="1" ht="24.2" customHeight="1">
      <c r="B170" s="33"/>
      <c r="C170" s="128" t="s">
        <v>221</v>
      </c>
      <c r="D170" s="128" t="s">
        <v>130</v>
      </c>
      <c r="E170" s="129" t="s">
        <v>384</v>
      </c>
      <c r="F170" s="130" t="s">
        <v>385</v>
      </c>
      <c r="G170" s="131" t="s">
        <v>211</v>
      </c>
      <c r="H170" s="132">
        <v>12</v>
      </c>
      <c r="I170" s="133"/>
      <c r="J170" s="134">
        <f>ROUND(I170*H170,2)</f>
        <v>0</v>
      </c>
      <c r="K170" s="130" t="s">
        <v>134</v>
      </c>
      <c r="L170" s="33"/>
      <c r="M170" s="135" t="s">
        <v>19</v>
      </c>
      <c r="N170" s="136" t="s">
        <v>43</v>
      </c>
      <c r="P170" s="137">
        <f>O170*H170</f>
        <v>0</v>
      </c>
      <c r="Q170" s="137">
        <v>0.10095</v>
      </c>
      <c r="R170" s="137">
        <f>Q170*H170</f>
        <v>1.2114</v>
      </c>
      <c r="S170" s="137">
        <v>0</v>
      </c>
      <c r="T170" s="138">
        <f>S170*H170</f>
        <v>0</v>
      </c>
      <c r="AR170" s="139" t="s">
        <v>135</v>
      </c>
      <c r="AT170" s="139" t="s">
        <v>130</v>
      </c>
      <c r="AU170" s="139" t="s">
        <v>82</v>
      </c>
      <c r="AY170" s="18" t="s">
        <v>128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8" t="s">
        <v>80</v>
      </c>
      <c r="BK170" s="140">
        <f>ROUND(I170*H170,2)</f>
        <v>0</v>
      </c>
      <c r="BL170" s="18" t="s">
        <v>135</v>
      </c>
      <c r="BM170" s="139" t="s">
        <v>386</v>
      </c>
    </row>
    <row r="171" spans="2:65" s="1" customFormat="1">
      <c r="B171" s="33"/>
      <c r="D171" s="141" t="s">
        <v>137</v>
      </c>
      <c r="F171" s="142" t="s">
        <v>387</v>
      </c>
      <c r="I171" s="143"/>
      <c r="L171" s="33"/>
      <c r="M171" s="144"/>
      <c r="T171" s="54"/>
      <c r="AT171" s="18" t="s">
        <v>137</v>
      </c>
      <c r="AU171" s="18" t="s">
        <v>82</v>
      </c>
    </row>
    <row r="172" spans="2:65" s="12" customFormat="1">
      <c r="B172" s="145"/>
      <c r="D172" s="146" t="s">
        <v>139</v>
      </c>
      <c r="E172" s="147" t="s">
        <v>19</v>
      </c>
      <c r="F172" s="148" t="s">
        <v>140</v>
      </c>
      <c r="H172" s="147" t="s">
        <v>19</v>
      </c>
      <c r="I172" s="149"/>
      <c r="L172" s="145"/>
      <c r="M172" s="150"/>
      <c r="T172" s="151"/>
      <c r="AT172" s="147" t="s">
        <v>139</v>
      </c>
      <c r="AU172" s="147" t="s">
        <v>82</v>
      </c>
      <c r="AV172" s="12" t="s">
        <v>80</v>
      </c>
      <c r="AW172" s="12" t="s">
        <v>33</v>
      </c>
      <c r="AX172" s="12" t="s">
        <v>72</v>
      </c>
      <c r="AY172" s="147" t="s">
        <v>128</v>
      </c>
    </row>
    <row r="173" spans="2:65" s="13" customFormat="1">
      <c r="B173" s="152"/>
      <c r="D173" s="146" t="s">
        <v>139</v>
      </c>
      <c r="E173" s="153" t="s">
        <v>19</v>
      </c>
      <c r="F173" s="154" t="s">
        <v>388</v>
      </c>
      <c r="H173" s="155">
        <v>12</v>
      </c>
      <c r="I173" s="156"/>
      <c r="L173" s="152"/>
      <c r="M173" s="157"/>
      <c r="T173" s="158"/>
      <c r="AT173" s="153" t="s">
        <v>139</v>
      </c>
      <c r="AU173" s="153" t="s">
        <v>82</v>
      </c>
      <c r="AV173" s="13" t="s">
        <v>82</v>
      </c>
      <c r="AW173" s="13" t="s">
        <v>33</v>
      </c>
      <c r="AX173" s="13" t="s">
        <v>72</v>
      </c>
      <c r="AY173" s="153" t="s">
        <v>128</v>
      </c>
    </row>
    <row r="174" spans="2:65" s="14" customFormat="1">
      <c r="B174" s="159"/>
      <c r="D174" s="146" t="s">
        <v>139</v>
      </c>
      <c r="E174" s="160" t="s">
        <v>19</v>
      </c>
      <c r="F174" s="161" t="s">
        <v>142</v>
      </c>
      <c r="H174" s="162">
        <v>12</v>
      </c>
      <c r="I174" s="163"/>
      <c r="L174" s="159"/>
      <c r="M174" s="164"/>
      <c r="T174" s="165"/>
      <c r="AT174" s="160" t="s">
        <v>139</v>
      </c>
      <c r="AU174" s="160" t="s">
        <v>82</v>
      </c>
      <c r="AV174" s="14" t="s">
        <v>135</v>
      </c>
      <c r="AW174" s="14" t="s">
        <v>33</v>
      </c>
      <c r="AX174" s="14" t="s">
        <v>80</v>
      </c>
      <c r="AY174" s="160" t="s">
        <v>128</v>
      </c>
    </row>
    <row r="175" spans="2:65" s="1" customFormat="1" ht="16.5" customHeight="1">
      <c r="B175" s="33"/>
      <c r="C175" s="167" t="s">
        <v>8</v>
      </c>
      <c r="D175" s="167" t="s">
        <v>203</v>
      </c>
      <c r="E175" s="168" t="s">
        <v>389</v>
      </c>
      <c r="F175" s="169" t="s">
        <v>390</v>
      </c>
      <c r="G175" s="170" t="s">
        <v>211</v>
      </c>
      <c r="H175" s="171">
        <v>12</v>
      </c>
      <c r="I175" s="172"/>
      <c r="J175" s="173">
        <f>ROUND(I175*H175,2)</f>
        <v>0</v>
      </c>
      <c r="K175" s="169" t="s">
        <v>134</v>
      </c>
      <c r="L175" s="174"/>
      <c r="M175" s="175" t="s">
        <v>19</v>
      </c>
      <c r="N175" s="176" t="s">
        <v>43</v>
      </c>
      <c r="P175" s="137">
        <f>O175*H175</f>
        <v>0</v>
      </c>
      <c r="Q175" s="137">
        <v>2.8000000000000001E-2</v>
      </c>
      <c r="R175" s="137">
        <f>Q175*H175</f>
        <v>0.33600000000000002</v>
      </c>
      <c r="S175" s="137">
        <v>0</v>
      </c>
      <c r="T175" s="138">
        <f>S175*H175</f>
        <v>0</v>
      </c>
      <c r="AR175" s="139" t="s">
        <v>183</v>
      </c>
      <c r="AT175" s="139" t="s">
        <v>203</v>
      </c>
      <c r="AU175" s="139" t="s">
        <v>82</v>
      </c>
      <c r="AY175" s="18" t="s">
        <v>128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8" t="s">
        <v>80</v>
      </c>
      <c r="BK175" s="140">
        <f>ROUND(I175*H175,2)</f>
        <v>0</v>
      </c>
      <c r="BL175" s="18" t="s">
        <v>135</v>
      </c>
      <c r="BM175" s="139" t="s">
        <v>391</v>
      </c>
    </row>
    <row r="176" spans="2:65" s="1" customFormat="1" ht="16.5" customHeight="1">
      <c r="B176" s="33"/>
      <c r="C176" s="128" t="s">
        <v>232</v>
      </c>
      <c r="D176" s="128" t="s">
        <v>130</v>
      </c>
      <c r="E176" s="129" t="s">
        <v>392</v>
      </c>
      <c r="F176" s="130" t="s">
        <v>393</v>
      </c>
      <c r="G176" s="131" t="s">
        <v>302</v>
      </c>
      <c r="H176" s="132">
        <v>1</v>
      </c>
      <c r="I176" s="133"/>
      <c r="J176" s="134">
        <f>ROUND(I176*H176,2)</f>
        <v>0</v>
      </c>
      <c r="K176" s="130" t="s">
        <v>303</v>
      </c>
      <c r="L176" s="33"/>
      <c r="M176" s="135" t="s">
        <v>19</v>
      </c>
      <c r="N176" s="136" t="s">
        <v>43</v>
      </c>
      <c r="P176" s="137">
        <f>O176*H176</f>
        <v>0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135</v>
      </c>
      <c r="AT176" s="139" t="s">
        <v>130</v>
      </c>
      <c r="AU176" s="139" t="s">
        <v>82</v>
      </c>
      <c r="AY176" s="18" t="s">
        <v>128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8" t="s">
        <v>80</v>
      </c>
      <c r="BK176" s="140">
        <f>ROUND(I176*H176,2)</f>
        <v>0</v>
      </c>
      <c r="BL176" s="18" t="s">
        <v>135</v>
      </c>
      <c r="BM176" s="139" t="s">
        <v>394</v>
      </c>
    </row>
    <row r="177" spans="2:65" s="1" customFormat="1" ht="19.5">
      <c r="B177" s="33"/>
      <c r="D177" s="146" t="s">
        <v>148</v>
      </c>
      <c r="F177" s="166" t="s">
        <v>395</v>
      </c>
      <c r="I177" s="143"/>
      <c r="L177" s="33"/>
      <c r="M177" s="144"/>
      <c r="T177" s="54"/>
      <c r="AT177" s="18" t="s">
        <v>148</v>
      </c>
      <c r="AU177" s="18" t="s">
        <v>82</v>
      </c>
    </row>
    <row r="178" spans="2:65" s="12" customFormat="1">
      <c r="B178" s="145"/>
      <c r="D178" s="146" t="s">
        <v>139</v>
      </c>
      <c r="E178" s="147" t="s">
        <v>19</v>
      </c>
      <c r="F178" s="148" t="s">
        <v>396</v>
      </c>
      <c r="H178" s="147" t="s">
        <v>19</v>
      </c>
      <c r="I178" s="149"/>
      <c r="L178" s="145"/>
      <c r="M178" s="150"/>
      <c r="T178" s="151"/>
      <c r="AT178" s="147" t="s">
        <v>139</v>
      </c>
      <c r="AU178" s="147" t="s">
        <v>82</v>
      </c>
      <c r="AV178" s="12" t="s">
        <v>80</v>
      </c>
      <c r="AW178" s="12" t="s">
        <v>33</v>
      </c>
      <c r="AX178" s="12" t="s">
        <v>72</v>
      </c>
      <c r="AY178" s="147" t="s">
        <v>128</v>
      </c>
    </row>
    <row r="179" spans="2:65" s="13" customFormat="1">
      <c r="B179" s="152"/>
      <c r="D179" s="146" t="s">
        <v>139</v>
      </c>
      <c r="E179" s="153" t="s">
        <v>19</v>
      </c>
      <c r="F179" s="154" t="s">
        <v>397</v>
      </c>
      <c r="H179" s="155">
        <v>1</v>
      </c>
      <c r="I179" s="156"/>
      <c r="L179" s="152"/>
      <c r="M179" s="157"/>
      <c r="T179" s="158"/>
      <c r="AT179" s="153" t="s">
        <v>139</v>
      </c>
      <c r="AU179" s="153" t="s">
        <v>82</v>
      </c>
      <c r="AV179" s="13" t="s">
        <v>82</v>
      </c>
      <c r="AW179" s="13" t="s">
        <v>33</v>
      </c>
      <c r="AX179" s="13" t="s">
        <v>72</v>
      </c>
      <c r="AY179" s="153" t="s">
        <v>128</v>
      </c>
    </row>
    <row r="180" spans="2:65" s="14" customFormat="1">
      <c r="B180" s="159"/>
      <c r="D180" s="146" t="s">
        <v>139</v>
      </c>
      <c r="E180" s="160" t="s">
        <v>19</v>
      </c>
      <c r="F180" s="161" t="s">
        <v>142</v>
      </c>
      <c r="H180" s="162">
        <v>1</v>
      </c>
      <c r="I180" s="163"/>
      <c r="L180" s="159"/>
      <c r="M180" s="164"/>
      <c r="T180" s="165"/>
      <c r="AT180" s="160" t="s">
        <v>139</v>
      </c>
      <c r="AU180" s="160" t="s">
        <v>82</v>
      </c>
      <c r="AV180" s="14" t="s">
        <v>135</v>
      </c>
      <c r="AW180" s="14" t="s">
        <v>33</v>
      </c>
      <c r="AX180" s="14" t="s">
        <v>80</v>
      </c>
      <c r="AY180" s="160" t="s">
        <v>128</v>
      </c>
    </row>
    <row r="181" spans="2:65" s="1" customFormat="1" ht="16.5" customHeight="1">
      <c r="B181" s="33"/>
      <c r="C181" s="128" t="s">
        <v>238</v>
      </c>
      <c r="D181" s="128" t="s">
        <v>130</v>
      </c>
      <c r="E181" s="129" t="s">
        <v>398</v>
      </c>
      <c r="F181" s="130" t="s">
        <v>399</v>
      </c>
      <c r="G181" s="131" t="s">
        <v>302</v>
      </c>
      <c r="H181" s="132">
        <v>1</v>
      </c>
      <c r="I181" s="133"/>
      <c r="J181" s="134">
        <f>ROUND(I181*H181,2)</f>
        <v>0</v>
      </c>
      <c r="K181" s="130" t="s">
        <v>303</v>
      </c>
      <c r="L181" s="33"/>
      <c r="M181" s="135" t="s">
        <v>19</v>
      </c>
      <c r="N181" s="136" t="s">
        <v>43</v>
      </c>
      <c r="P181" s="137">
        <f>O181*H181</f>
        <v>0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135</v>
      </c>
      <c r="AT181" s="139" t="s">
        <v>130</v>
      </c>
      <c r="AU181" s="139" t="s">
        <v>82</v>
      </c>
      <c r="AY181" s="18" t="s">
        <v>128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8" t="s">
        <v>80</v>
      </c>
      <c r="BK181" s="140">
        <f>ROUND(I181*H181,2)</f>
        <v>0</v>
      </c>
      <c r="BL181" s="18" t="s">
        <v>135</v>
      </c>
      <c r="BM181" s="139" t="s">
        <v>400</v>
      </c>
    </row>
    <row r="182" spans="2:65" s="12" customFormat="1">
      <c r="B182" s="145"/>
      <c r="D182" s="146" t="s">
        <v>139</v>
      </c>
      <c r="E182" s="147" t="s">
        <v>19</v>
      </c>
      <c r="F182" s="148" t="s">
        <v>396</v>
      </c>
      <c r="H182" s="147" t="s">
        <v>19</v>
      </c>
      <c r="I182" s="149"/>
      <c r="L182" s="145"/>
      <c r="M182" s="150"/>
      <c r="T182" s="151"/>
      <c r="AT182" s="147" t="s">
        <v>139</v>
      </c>
      <c r="AU182" s="147" t="s">
        <v>82</v>
      </c>
      <c r="AV182" s="12" t="s">
        <v>80</v>
      </c>
      <c r="AW182" s="12" t="s">
        <v>33</v>
      </c>
      <c r="AX182" s="12" t="s">
        <v>72</v>
      </c>
      <c r="AY182" s="147" t="s">
        <v>128</v>
      </c>
    </row>
    <row r="183" spans="2:65" s="13" customFormat="1">
      <c r="B183" s="152"/>
      <c r="D183" s="146" t="s">
        <v>139</v>
      </c>
      <c r="E183" s="153" t="s">
        <v>19</v>
      </c>
      <c r="F183" s="154" t="s">
        <v>397</v>
      </c>
      <c r="H183" s="155">
        <v>1</v>
      </c>
      <c r="I183" s="156"/>
      <c r="L183" s="152"/>
      <c r="M183" s="157"/>
      <c r="T183" s="158"/>
      <c r="AT183" s="153" t="s">
        <v>139</v>
      </c>
      <c r="AU183" s="153" t="s">
        <v>82</v>
      </c>
      <c r="AV183" s="13" t="s">
        <v>82</v>
      </c>
      <c r="AW183" s="13" t="s">
        <v>33</v>
      </c>
      <c r="AX183" s="13" t="s">
        <v>72</v>
      </c>
      <c r="AY183" s="153" t="s">
        <v>128</v>
      </c>
    </row>
    <row r="184" spans="2:65" s="14" customFormat="1">
      <c r="B184" s="159"/>
      <c r="D184" s="146" t="s">
        <v>139</v>
      </c>
      <c r="E184" s="160" t="s">
        <v>19</v>
      </c>
      <c r="F184" s="161" t="s">
        <v>142</v>
      </c>
      <c r="H184" s="162">
        <v>1</v>
      </c>
      <c r="I184" s="163"/>
      <c r="L184" s="159"/>
      <c r="M184" s="164"/>
      <c r="T184" s="165"/>
      <c r="AT184" s="160" t="s">
        <v>139</v>
      </c>
      <c r="AU184" s="160" t="s">
        <v>82</v>
      </c>
      <c r="AV184" s="14" t="s">
        <v>135</v>
      </c>
      <c r="AW184" s="14" t="s">
        <v>33</v>
      </c>
      <c r="AX184" s="14" t="s">
        <v>80</v>
      </c>
      <c r="AY184" s="160" t="s">
        <v>128</v>
      </c>
    </row>
    <row r="185" spans="2:65" s="11" customFormat="1" ht="22.9" customHeight="1">
      <c r="B185" s="116"/>
      <c r="D185" s="117" t="s">
        <v>71</v>
      </c>
      <c r="E185" s="126" t="s">
        <v>267</v>
      </c>
      <c r="F185" s="126" t="s">
        <v>268</v>
      </c>
      <c r="I185" s="119"/>
      <c r="J185" s="127">
        <f>BK185</f>
        <v>0</v>
      </c>
      <c r="L185" s="116"/>
      <c r="M185" s="121"/>
      <c r="P185" s="122">
        <f>SUM(P186:P190)</f>
        <v>0</v>
      </c>
      <c r="R185" s="122">
        <f>SUM(R186:R190)</f>
        <v>0</v>
      </c>
      <c r="T185" s="123">
        <f>SUM(T186:T190)</f>
        <v>0</v>
      </c>
      <c r="AR185" s="117" t="s">
        <v>80</v>
      </c>
      <c r="AT185" s="124" t="s">
        <v>71</v>
      </c>
      <c r="AU185" s="124" t="s">
        <v>80</v>
      </c>
      <c r="AY185" s="117" t="s">
        <v>128</v>
      </c>
      <c r="BK185" s="125">
        <f>SUM(BK186:BK190)</f>
        <v>0</v>
      </c>
    </row>
    <row r="186" spans="2:65" s="1" customFormat="1" ht="24.2" customHeight="1">
      <c r="B186" s="33"/>
      <c r="C186" s="128" t="s">
        <v>243</v>
      </c>
      <c r="D186" s="128" t="s">
        <v>130</v>
      </c>
      <c r="E186" s="129" t="s">
        <v>269</v>
      </c>
      <c r="F186" s="130" t="s">
        <v>270</v>
      </c>
      <c r="G186" s="131" t="s">
        <v>174</v>
      </c>
      <c r="H186" s="132">
        <v>12.824999999999999</v>
      </c>
      <c r="I186" s="133"/>
      <c r="J186" s="134">
        <f>ROUND(I186*H186,2)</f>
        <v>0</v>
      </c>
      <c r="K186" s="130" t="s">
        <v>134</v>
      </c>
      <c r="L186" s="33"/>
      <c r="M186" s="135" t="s">
        <v>19</v>
      </c>
      <c r="N186" s="136" t="s">
        <v>43</v>
      </c>
      <c r="P186" s="137">
        <f>O186*H186</f>
        <v>0</v>
      </c>
      <c r="Q186" s="137">
        <v>0</v>
      </c>
      <c r="R186" s="137">
        <f>Q186*H186</f>
        <v>0</v>
      </c>
      <c r="S186" s="137">
        <v>0</v>
      </c>
      <c r="T186" s="138">
        <f>S186*H186</f>
        <v>0</v>
      </c>
      <c r="AR186" s="139" t="s">
        <v>135</v>
      </c>
      <c r="AT186" s="139" t="s">
        <v>130</v>
      </c>
      <c r="AU186" s="139" t="s">
        <v>82</v>
      </c>
      <c r="AY186" s="18" t="s">
        <v>128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8" t="s">
        <v>80</v>
      </c>
      <c r="BK186" s="140">
        <f>ROUND(I186*H186,2)</f>
        <v>0</v>
      </c>
      <c r="BL186" s="18" t="s">
        <v>135</v>
      </c>
      <c r="BM186" s="139" t="s">
        <v>401</v>
      </c>
    </row>
    <row r="187" spans="2:65" s="1" customFormat="1">
      <c r="B187" s="33"/>
      <c r="D187" s="141" t="s">
        <v>137</v>
      </c>
      <c r="F187" s="142" t="s">
        <v>272</v>
      </c>
      <c r="I187" s="143"/>
      <c r="L187" s="33"/>
      <c r="M187" s="144"/>
      <c r="T187" s="54"/>
      <c r="AT187" s="18" t="s">
        <v>137</v>
      </c>
      <c r="AU187" s="18" t="s">
        <v>82</v>
      </c>
    </row>
    <row r="188" spans="2:65" s="12" customFormat="1">
      <c r="B188" s="145"/>
      <c r="D188" s="146" t="s">
        <v>139</v>
      </c>
      <c r="E188" s="147" t="s">
        <v>19</v>
      </c>
      <c r="F188" s="148" t="s">
        <v>265</v>
      </c>
      <c r="H188" s="147" t="s">
        <v>19</v>
      </c>
      <c r="I188" s="149"/>
      <c r="L188" s="145"/>
      <c r="M188" s="150"/>
      <c r="T188" s="151"/>
      <c r="AT188" s="147" t="s">
        <v>139</v>
      </c>
      <c r="AU188" s="147" t="s">
        <v>82</v>
      </c>
      <c r="AV188" s="12" t="s">
        <v>80</v>
      </c>
      <c r="AW188" s="12" t="s">
        <v>33</v>
      </c>
      <c r="AX188" s="12" t="s">
        <v>72</v>
      </c>
      <c r="AY188" s="147" t="s">
        <v>128</v>
      </c>
    </row>
    <row r="189" spans="2:65" s="13" customFormat="1">
      <c r="B189" s="152"/>
      <c r="D189" s="146" t="s">
        <v>139</v>
      </c>
      <c r="E189" s="153" t="s">
        <v>19</v>
      </c>
      <c r="F189" s="154" t="s">
        <v>402</v>
      </c>
      <c r="H189" s="155">
        <v>12.824999999999999</v>
      </c>
      <c r="I189" s="156"/>
      <c r="L189" s="152"/>
      <c r="M189" s="157"/>
      <c r="T189" s="158"/>
      <c r="AT189" s="153" t="s">
        <v>139</v>
      </c>
      <c r="AU189" s="153" t="s">
        <v>82</v>
      </c>
      <c r="AV189" s="13" t="s">
        <v>82</v>
      </c>
      <c r="AW189" s="13" t="s">
        <v>33</v>
      </c>
      <c r="AX189" s="13" t="s">
        <v>72</v>
      </c>
      <c r="AY189" s="153" t="s">
        <v>128</v>
      </c>
    </row>
    <row r="190" spans="2:65" s="14" customFormat="1">
      <c r="B190" s="159"/>
      <c r="D190" s="146" t="s">
        <v>139</v>
      </c>
      <c r="E190" s="160" t="s">
        <v>19</v>
      </c>
      <c r="F190" s="161" t="s">
        <v>142</v>
      </c>
      <c r="H190" s="162">
        <v>12.824999999999999</v>
      </c>
      <c r="I190" s="163"/>
      <c r="L190" s="159"/>
      <c r="M190" s="164"/>
      <c r="T190" s="165"/>
      <c r="AT190" s="160" t="s">
        <v>139</v>
      </c>
      <c r="AU190" s="160" t="s">
        <v>82</v>
      </c>
      <c r="AV190" s="14" t="s">
        <v>135</v>
      </c>
      <c r="AW190" s="14" t="s">
        <v>33</v>
      </c>
      <c r="AX190" s="14" t="s">
        <v>80</v>
      </c>
      <c r="AY190" s="160" t="s">
        <v>128</v>
      </c>
    </row>
    <row r="191" spans="2:65" s="11" customFormat="1" ht="22.9" customHeight="1">
      <c r="B191" s="116"/>
      <c r="D191" s="117" t="s">
        <v>71</v>
      </c>
      <c r="E191" s="126" t="s">
        <v>274</v>
      </c>
      <c r="F191" s="126" t="s">
        <v>275</v>
      </c>
      <c r="I191" s="119"/>
      <c r="J191" s="127">
        <f>BK191</f>
        <v>0</v>
      </c>
      <c r="L191" s="116"/>
      <c r="M191" s="121"/>
      <c r="P191" s="122">
        <f>SUM(P192:P193)</f>
        <v>0</v>
      </c>
      <c r="R191" s="122">
        <f>SUM(R192:R193)</f>
        <v>0</v>
      </c>
      <c r="T191" s="123">
        <f>SUM(T192:T193)</f>
        <v>0</v>
      </c>
      <c r="AR191" s="117" t="s">
        <v>80</v>
      </c>
      <c r="AT191" s="124" t="s">
        <v>71</v>
      </c>
      <c r="AU191" s="124" t="s">
        <v>80</v>
      </c>
      <c r="AY191" s="117" t="s">
        <v>128</v>
      </c>
      <c r="BK191" s="125">
        <f>SUM(BK192:BK193)</f>
        <v>0</v>
      </c>
    </row>
    <row r="192" spans="2:65" s="1" customFormat="1" ht="33" customHeight="1">
      <c r="B192" s="33"/>
      <c r="C192" s="128" t="s">
        <v>253</v>
      </c>
      <c r="D192" s="128" t="s">
        <v>130</v>
      </c>
      <c r="E192" s="129" t="s">
        <v>403</v>
      </c>
      <c r="F192" s="130" t="s">
        <v>404</v>
      </c>
      <c r="G192" s="131" t="s">
        <v>174</v>
      </c>
      <c r="H192" s="132">
        <v>9.2200000000000006</v>
      </c>
      <c r="I192" s="133"/>
      <c r="J192" s="134">
        <f>ROUND(I192*H192,2)</f>
        <v>0</v>
      </c>
      <c r="K192" s="130" t="s">
        <v>134</v>
      </c>
      <c r="L192" s="33"/>
      <c r="M192" s="135" t="s">
        <v>19</v>
      </c>
      <c r="N192" s="136" t="s">
        <v>43</v>
      </c>
      <c r="P192" s="137">
        <f>O192*H192</f>
        <v>0</v>
      </c>
      <c r="Q192" s="137">
        <v>0</v>
      </c>
      <c r="R192" s="137">
        <f>Q192*H192</f>
        <v>0</v>
      </c>
      <c r="S192" s="137">
        <v>0</v>
      </c>
      <c r="T192" s="138">
        <f>S192*H192</f>
        <v>0</v>
      </c>
      <c r="AR192" s="139" t="s">
        <v>135</v>
      </c>
      <c r="AT192" s="139" t="s">
        <v>130</v>
      </c>
      <c r="AU192" s="139" t="s">
        <v>82</v>
      </c>
      <c r="AY192" s="18" t="s">
        <v>128</v>
      </c>
      <c r="BE192" s="140">
        <f>IF(N192="základní",J192,0)</f>
        <v>0</v>
      </c>
      <c r="BF192" s="140">
        <f>IF(N192="snížená",J192,0)</f>
        <v>0</v>
      </c>
      <c r="BG192" s="140">
        <f>IF(N192="zákl. přenesená",J192,0)</f>
        <v>0</v>
      </c>
      <c r="BH192" s="140">
        <f>IF(N192="sníž. přenesená",J192,0)</f>
        <v>0</v>
      </c>
      <c r="BI192" s="140">
        <f>IF(N192="nulová",J192,0)</f>
        <v>0</v>
      </c>
      <c r="BJ192" s="18" t="s">
        <v>80</v>
      </c>
      <c r="BK192" s="140">
        <f>ROUND(I192*H192,2)</f>
        <v>0</v>
      </c>
      <c r="BL192" s="18" t="s">
        <v>135</v>
      </c>
      <c r="BM192" s="139" t="s">
        <v>405</v>
      </c>
    </row>
    <row r="193" spans="2:47" s="1" customFormat="1">
      <c r="B193" s="33"/>
      <c r="D193" s="141" t="s">
        <v>137</v>
      </c>
      <c r="F193" s="142" t="s">
        <v>406</v>
      </c>
      <c r="I193" s="143"/>
      <c r="L193" s="33"/>
      <c r="M193" s="187"/>
      <c r="N193" s="188"/>
      <c r="O193" s="188"/>
      <c r="P193" s="188"/>
      <c r="Q193" s="188"/>
      <c r="R193" s="188"/>
      <c r="S193" s="188"/>
      <c r="T193" s="189"/>
      <c r="AT193" s="18" t="s">
        <v>137</v>
      </c>
      <c r="AU193" s="18" t="s">
        <v>82</v>
      </c>
    </row>
    <row r="194" spans="2:47" s="1" customFormat="1" ht="6.95" customHeight="1">
      <c r="B194" s="42"/>
      <c r="C194" s="43"/>
      <c r="D194" s="43"/>
      <c r="E194" s="43"/>
      <c r="F194" s="43"/>
      <c r="G194" s="43"/>
      <c r="H194" s="43"/>
      <c r="I194" s="43"/>
      <c r="J194" s="43"/>
      <c r="K194" s="43"/>
      <c r="L194" s="33"/>
    </row>
  </sheetData>
  <sheetProtection algorithmName="SHA-512" hashValue="UFfBrjuyWLf8NjD9JpqtYwAVqXKqeBhW0W3z/Zd3jxgQZPLsEb7pwtXbuWVCzCAfObLCu5sxZrK+efjrsYLgSQ==" saltValue="BUmaQNy0Ekn9K/bikTBTGtNfn8CBbQfJwrf4SFmr+lo+JpBQ4yub19PHj6WHjYF8PZgL8uOQh2Tws0ZBZ3OXNg==" spinCount="100000" sheet="1" objects="1" scenarios="1" formatColumns="0" formatRows="0" autoFilter="0"/>
  <autoFilter ref="C86:K193" xr:uid="{00000000-0009-0000-0000-000002000000}"/>
  <mergeCells count="9">
    <mergeCell ref="E50:H50"/>
    <mergeCell ref="E77:H77"/>
    <mergeCell ref="E79:H79"/>
    <mergeCell ref="L2:V2"/>
    <mergeCell ref="E7:H7"/>
    <mergeCell ref="E9:H9"/>
    <mergeCell ref="E18:H18"/>
    <mergeCell ref="E27:H27"/>
    <mergeCell ref="E48:H48"/>
  </mergeCells>
  <hyperlinks>
    <hyperlink ref="F91" r:id="rId1" xr:uid="{00000000-0004-0000-0200-000000000000}"/>
    <hyperlink ref="F96" r:id="rId2" xr:uid="{00000000-0004-0000-0200-000001000000}"/>
    <hyperlink ref="F101" r:id="rId3" xr:uid="{00000000-0004-0000-0200-000002000000}"/>
    <hyperlink ref="F111" r:id="rId4" xr:uid="{00000000-0004-0000-0200-000003000000}"/>
    <hyperlink ref="F120" r:id="rId5" xr:uid="{00000000-0004-0000-0200-000004000000}"/>
    <hyperlink ref="F126" r:id="rId6" xr:uid="{00000000-0004-0000-0200-000005000000}"/>
    <hyperlink ref="F132" r:id="rId7" xr:uid="{00000000-0004-0000-0200-000006000000}"/>
    <hyperlink ref="F138" r:id="rId8" xr:uid="{00000000-0004-0000-0200-000007000000}"/>
    <hyperlink ref="F145" r:id="rId9" xr:uid="{00000000-0004-0000-0200-000008000000}"/>
    <hyperlink ref="F150" r:id="rId10" xr:uid="{00000000-0004-0000-0200-000009000000}"/>
    <hyperlink ref="F157" r:id="rId11" xr:uid="{00000000-0004-0000-0200-00000A000000}"/>
    <hyperlink ref="F163" r:id="rId12" xr:uid="{00000000-0004-0000-0200-00000B000000}"/>
    <hyperlink ref="F171" r:id="rId13" xr:uid="{00000000-0004-0000-0200-00000C000000}"/>
    <hyperlink ref="F187" r:id="rId14" xr:uid="{00000000-0004-0000-0200-00000D000000}"/>
    <hyperlink ref="F193" r:id="rId15" xr:uid="{00000000-0004-0000-0200-00000E000000}"/>
  </hyperlinks>
  <pageMargins left="0.39370078740157483" right="0.39370078740157483" top="0.39370078740157483" bottom="0.39370078740157483" header="0" footer="0"/>
  <pageSetup paperSize="9" scale="84" fitToHeight="100" orientation="landscape" r:id="rId16"/>
  <headerFooter>
    <oddFooter>&amp;CStrana &amp;P z &amp;N</oddFooter>
  </headerFooter>
  <drawing r:id="rId17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BM122"/>
  <sheetViews>
    <sheetView showGridLines="0" workbookViewId="0">
      <selection activeCell="F43" sqref="F4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8" t="s">
        <v>88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95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4" t="str">
        <f>'Rekapitulace stavby'!K6</f>
        <v>Rozšíření areálu OH – automobilová mostová váha</v>
      </c>
      <c r="F7" s="315"/>
      <c r="G7" s="315"/>
      <c r="H7" s="315"/>
      <c r="L7" s="21"/>
    </row>
    <row r="8" spans="2:46" s="1" customFormat="1" ht="12" customHeight="1">
      <c r="B8" s="33"/>
      <c r="D8" s="28" t="s">
        <v>96</v>
      </c>
      <c r="L8" s="33"/>
    </row>
    <row r="9" spans="2:46" s="1" customFormat="1" ht="16.5" customHeight="1">
      <c r="B9" s="33"/>
      <c r="E9" s="304" t="s">
        <v>407</v>
      </c>
      <c r="F9" s="313"/>
      <c r="G9" s="313"/>
      <c r="H9" s="313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19. 10. 2023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6" t="str">
        <f>'Rekapitulace stavby'!E14</f>
        <v>Vyplň údaj</v>
      </c>
      <c r="F18" s="287"/>
      <c r="G18" s="287"/>
      <c r="H18" s="287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7"/>
      <c r="E27" s="291" t="s">
        <v>19</v>
      </c>
      <c r="F27" s="291"/>
      <c r="G27" s="291"/>
      <c r="H27" s="291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38</v>
      </c>
      <c r="J30" s="64">
        <f>ROUND(J83,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9">
        <f>ROUND((SUM(BE83:BE121)),  2)</f>
        <v>0</v>
      </c>
      <c r="I33" s="90">
        <v>0.21</v>
      </c>
      <c r="J33" s="89">
        <f>ROUND(((SUM(BE83:BE121))*I33),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ROUND((SUM(BF83:BF121)),  2)</f>
        <v>0</v>
      </c>
      <c r="I34" s="90">
        <v>0.15</v>
      </c>
      <c r="J34" s="89">
        <f>ROUND(((SUM(BF83:BF121))*I34),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ROUND((SUM(BG83:BG121)),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ROUND((SUM(BH83:BH121)),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ROUND((SUM(BI83:BI121)),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98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4" t="str">
        <f>E7</f>
        <v>Rozšíření areálu OH – automobilová mostová váha</v>
      </c>
      <c r="F48" s="315"/>
      <c r="G48" s="315"/>
      <c r="H48" s="315"/>
      <c r="L48" s="33"/>
    </row>
    <row r="49" spans="2:47" s="1" customFormat="1" ht="12" customHeight="1">
      <c r="B49" s="33"/>
      <c r="C49" s="28" t="s">
        <v>96</v>
      </c>
      <c r="L49" s="33"/>
    </row>
    <row r="50" spans="2:47" s="1" customFormat="1" ht="16.5" customHeight="1">
      <c r="B50" s="33"/>
      <c r="E50" s="304" t="str">
        <f>E9</f>
        <v>SO 03 - Elektropřípojka</v>
      </c>
      <c r="F50" s="313"/>
      <c r="G50" s="313"/>
      <c r="H50" s="313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Choceň; p.č. 1795/2</v>
      </c>
      <c r="I52" s="28" t="s">
        <v>23</v>
      </c>
      <c r="J52" s="50" t="str">
        <f>IF(J12="","",J12)</f>
        <v>19. 10. 2023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Město Choceň</v>
      </c>
      <c r="I54" s="28" t="s">
        <v>31</v>
      </c>
      <c r="J54" s="31" t="str">
        <f>E21</f>
        <v>Ing. Cyril Mikyška - Atelier životního prostředí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99</v>
      </c>
      <c r="D57" s="91"/>
      <c r="E57" s="91"/>
      <c r="F57" s="91"/>
      <c r="G57" s="91"/>
      <c r="H57" s="91"/>
      <c r="I57" s="91"/>
      <c r="J57" s="98" t="s">
        <v>100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4">
        <f>J83</f>
        <v>0</v>
      </c>
      <c r="L59" s="33"/>
      <c r="AU59" s="18" t="s">
        <v>101</v>
      </c>
    </row>
    <row r="60" spans="2:47" s="8" customFormat="1" ht="24.95" customHeight="1">
      <c r="B60" s="100"/>
      <c r="D60" s="101" t="s">
        <v>408</v>
      </c>
      <c r="E60" s="102"/>
      <c r="F60" s="102"/>
      <c r="G60" s="102"/>
      <c r="H60" s="102"/>
      <c r="I60" s="102"/>
      <c r="J60" s="103">
        <f>J84</f>
        <v>0</v>
      </c>
      <c r="L60" s="100"/>
    </row>
    <row r="61" spans="2:47" s="9" customFormat="1" ht="19.899999999999999" customHeight="1">
      <c r="B61" s="104"/>
      <c r="D61" s="105" t="s">
        <v>409</v>
      </c>
      <c r="E61" s="106"/>
      <c r="F61" s="106"/>
      <c r="G61" s="106"/>
      <c r="H61" s="106"/>
      <c r="I61" s="106"/>
      <c r="J61" s="107">
        <f>J85</f>
        <v>0</v>
      </c>
      <c r="L61" s="104"/>
    </row>
    <row r="62" spans="2:47" s="8" customFormat="1" ht="24.95" customHeight="1">
      <c r="B62" s="100"/>
      <c r="D62" s="101" t="s">
        <v>109</v>
      </c>
      <c r="E62" s="102"/>
      <c r="F62" s="102"/>
      <c r="G62" s="102"/>
      <c r="H62" s="102"/>
      <c r="I62" s="102"/>
      <c r="J62" s="103">
        <f>J105</f>
        <v>0</v>
      </c>
      <c r="L62" s="100"/>
    </row>
    <row r="63" spans="2:47" s="9" customFormat="1" ht="19.899999999999999" customHeight="1">
      <c r="B63" s="104"/>
      <c r="D63" s="105" t="s">
        <v>112</v>
      </c>
      <c r="E63" s="106"/>
      <c r="F63" s="106"/>
      <c r="G63" s="106"/>
      <c r="H63" s="106"/>
      <c r="I63" s="106"/>
      <c r="J63" s="107">
        <f>J106</f>
        <v>0</v>
      </c>
      <c r="L63" s="104"/>
    </row>
    <row r="64" spans="2:47" s="1" customFormat="1" ht="21.75" customHeight="1">
      <c r="B64" s="33"/>
      <c r="L64" s="33"/>
    </row>
    <row r="65" spans="2:12" s="1" customFormat="1" ht="6.95" customHeight="1">
      <c r="B65" s="42"/>
      <c r="C65" s="43"/>
      <c r="D65" s="43"/>
      <c r="E65" s="43"/>
      <c r="F65" s="43"/>
      <c r="G65" s="43"/>
      <c r="H65" s="43"/>
      <c r="I65" s="43"/>
      <c r="J65" s="43"/>
      <c r="K65" s="43"/>
      <c r="L65" s="33"/>
    </row>
    <row r="69" spans="2:12" s="1" customFormat="1" ht="6.95" customHeight="1">
      <c r="B69" s="44"/>
      <c r="C69" s="45"/>
      <c r="D69" s="45"/>
      <c r="E69" s="45"/>
      <c r="F69" s="45"/>
      <c r="G69" s="45"/>
      <c r="H69" s="45"/>
      <c r="I69" s="45"/>
      <c r="J69" s="45"/>
      <c r="K69" s="45"/>
      <c r="L69" s="33"/>
    </row>
    <row r="70" spans="2:12" s="1" customFormat="1" ht="24.95" customHeight="1">
      <c r="B70" s="33"/>
      <c r="C70" s="22" t="s">
        <v>113</v>
      </c>
      <c r="L70" s="33"/>
    </row>
    <row r="71" spans="2:12" s="1" customFormat="1" ht="6.95" customHeight="1">
      <c r="B71" s="33"/>
      <c r="L71" s="33"/>
    </row>
    <row r="72" spans="2:12" s="1" customFormat="1" ht="12" customHeight="1">
      <c r="B72" s="33"/>
      <c r="C72" s="28" t="s">
        <v>16</v>
      </c>
      <c r="L72" s="33"/>
    </row>
    <row r="73" spans="2:12" s="1" customFormat="1" ht="16.5" customHeight="1">
      <c r="B73" s="33"/>
      <c r="E73" s="314" t="str">
        <f>E7</f>
        <v>Rozšíření areálu OH – automobilová mostová váha</v>
      </c>
      <c r="F73" s="315"/>
      <c r="G73" s="315"/>
      <c r="H73" s="315"/>
      <c r="L73" s="33"/>
    </row>
    <row r="74" spans="2:12" s="1" customFormat="1" ht="12" customHeight="1">
      <c r="B74" s="33"/>
      <c r="C74" s="28" t="s">
        <v>96</v>
      </c>
      <c r="L74" s="33"/>
    </row>
    <row r="75" spans="2:12" s="1" customFormat="1" ht="16.5" customHeight="1">
      <c r="B75" s="33"/>
      <c r="E75" s="304" t="str">
        <f>E9</f>
        <v>SO 03 - Elektropřípojka</v>
      </c>
      <c r="F75" s="313"/>
      <c r="G75" s="313"/>
      <c r="H75" s="313"/>
      <c r="L75" s="33"/>
    </row>
    <row r="76" spans="2:12" s="1" customFormat="1" ht="6.95" customHeight="1">
      <c r="B76" s="33"/>
      <c r="L76" s="33"/>
    </row>
    <row r="77" spans="2:12" s="1" customFormat="1" ht="12" customHeight="1">
      <c r="B77" s="33"/>
      <c r="C77" s="28" t="s">
        <v>21</v>
      </c>
      <c r="F77" s="26" t="str">
        <f>F12</f>
        <v>k.ú. Choceň; p.č. 1795/2</v>
      </c>
      <c r="I77" s="28" t="s">
        <v>23</v>
      </c>
      <c r="J77" s="50" t="str">
        <f>IF(J12="","",J12)</f>
        <v>19. 10. 2023</v>
      </c>
      <c r="L77" s="33"/>
    </row>
    <row r="78" spans="2:12" s="1" customFormat="1" ht="6.95" customHeight="1">
      <c r="B78" s="33"/>
      <c r="L78" s="33"/>
    </row>
    <row r="79" spans="2:12" s="1" customFormat="1" ht="40.15" customHeight="1">
      <c r="B79" s="33"/>
      <c r="C79" s="28" t="s">
        <v>25</v>
      </c>
      <c r="F79" s="26" t="str">
        <f>E15</f>
        <v>Město Choceň</v>
      </c>
      <c r="I79" s="28" t="s">
        <v>31</v>
      </c>
      <c r="J79" s="31" t="str">
        <f>E21</f>
        <v>Ing. Cyril Mikyška - Atelier životního prostředí</v>
      </c>
      <c r="L79" s="33"/>
    </row>
    <row r="80" spans="2:12" s="1" customFormat="1" ht="15.2" customHeight="1">
      <c r="B80" s="33"/>
      <c r="C80" s="28" t="s">
        <v>29</v>
      </c>
      <c r="F80" s="26" t="str">
        <f>IF(E18="","",E18)</f>
        <v>Vyplň údaj</v>
      </c>
      <c r="I80" s="28" t="s">
        <v>34</v>
      </c>
      <c r="J80" s="31" t="str">
        <f>E24</f>
        <v xml:space="preserve"> </v>
      </c>
      <c r="L80" s="33"/>
    </row>
    <row r="81" spans="2:65" s="1" customFormat="1" ht="10.35" customHeight="1">
      <c r="B81" s="33"/>
      <c r="L81" s="33"/>
    </row>
    <row r="82" spans="2:65" s="10" customFormat="1" ht="29.25" customHeight="1">
      <c r="B82" s="108"/>
      <c r="C82" s="109" t="s">
        <v>114</v>
      </c>
      <c r="D82" s="110" t="s">
        <v>57</v>
      </c>
      <c r="E82" s="110" t="s">
        <v>53</v>
      </c>
      <c r="F82" s="110" t="s">
        <v>54</v>
      </c>
      <c r="G82" s="110" t="s">
        <v>115</v>
      </c>
      <c r="H82" s="110" t="s">
        <v>116</v>
      </c>
      <c r="I82" s="110" t="s">
        <v>117</v>
      </c>
      <c r="J82" s="110" t="s">
        <v>100</v>
      </c>
      <c r="K82" s="111" t="s">
        <v>118</v>
      </c>
      <c r="L82" s="108"/>
      <c r="M82" s="57" t="s">
        <v>19</v>
      </c>
      <c r="N82" s="58" t="s">
        <v>42</v>
      </c>
      <c r="O82" s="58" t="s">
        <v>119</v>
      </c>
      <c r="P82" s="58" t="s">
        <v>120</v>
      </c>
      <c r="Q82" s="58" t="s">
        <v>121</v>
      </c>
      <c r="R82" s="58" t="s">
        <v>122</v>
      </c>
      <c r="S82" s="58" t="s">
        <v>123</v>
      </c>
      <c r="T82" s="59" t="s">
        <v>124</v>
      </c>
    </row>
    <row r="83" spans="2:65" s="1" customFormat="1" ht="22.9" customHeight="1">
      <c r="B83" s="33"/>
      <c r="C83" s="62" t="s">
        <v>125</v>
      </c>
      <c r="J83" s="112">
        <f>BK83</f>
        <v>0</v>
      </c>
      <c r="L83" s="33"/>
      <c r="M83" s="60"/>
      <c r="N83" s="51"/>
      <c r="O83" s="51"/>
      <c r="P83" s="113">
        <f>P84+P105</f>
        <v>0</v>
      </c>
      <c r="Q83" s="51"/>
      <c r="R83" s="113">
        <f>R84+R105</f>
        <v>3.2292000000000001E-2</v>
      </c>
      <c r="S83" s="51"/>
      <c r="T83" s="114">
        <f>T84+T105</f>
        <v>0</v>
      </c>
      <c r="AT83" s="18" t="s">
        <v>71</v>
      </c>
      <c r="AU83" s="18" t="s">
        <v>101</v>
      </c>
      <c r="BK83" s="115">
        <f>BK84+BK105</f>
        <v>0</v>
      </c>
    </row>
    <row r="84" spans="2:65" s="11" customFormat="1" ht="25.9" customHeight="1">
      <c r="B84" s="116"/>
      <c r="D84" s="117" t="s">
        <v>71</v>
      </c>
      <c r="E84" s="118" t="s">
        <v>410</v>
      </c>
      <c r="F84" s="118" t="s">
        <v>411</v>
      </c>
      <c r="I84" s="119"/>
      <c r="J84" s="120">
        <f>BK84</f>
        <v>0</v>
      </c>
      <c r="L84" s="116"/>
      <c r="M84" s="121"/>
      <c r="P84" s="122">
        <f>P85</f>
        <v>0</v>
      </c>
      <c r="R84" s="122">
        <f>R85</f>
        <v>3.2292000000000001E-2</v>
      </c>
      <c r="T84" s="123">
        <f>T85</f>
        <v>0</v>
      </c>
      <c r="AR84" s="117" t="s">
        <v>82</v>
      </c>
      <c r="AT84" s="124" t="s">
        <v>71</v>
      </c>
      <c r="AU84" s="124" t="s">
        <v>72</v>
      </c>
      <c r="AY84" s="117" t="s">
        <v>128</v>
      </c>
      <c r="BK84" s="125">
        <f>BK85</f>
        <v>0</v>
      </c>
    </row>
    <row r="85" spans="2:65" s="11" customFormat="1" ht="22.9" customHeight="1">
      <c r="B85" s="116"/>
      <c r="D85" s="117" t="s">
        <v>71</v>
      </c>
      <c r="E85" s="126" t="s">
        <v>412</v>
      </c>
      <c r="F85" s="126" t="s">
        <v>413</v>
      </c>
      <c r="I85" s="119"/>
      <c r="J85" s="127">
        <f>BK85</f>
        <v>0</v>
      </c>
      <c r="L85" s="116"/>
      <c r="M85" s="121"/>
      <c r="P85" s="122">
        <f>SUM(P86:P104)</f>
        <v>0</v>
      </c>
      <c r="R85" s="122">
        <f>SUM(R86:R104)</f>
        <v>3.2292000000000001E-2</v>
      </c>
      <c r="T85" s="123">
        <f>SUM(T86:T104)</f>
        <v>0</v>
      </c>
      <c r="AR85" s="117" t="s">
        <v>82</v>
      </c>
      <c r="AT85" s="124" t="s">
        <v>71</v>
      </c>
      <c r="AU85" s="124" t="s">
        <v>80</v>
      </c>
      <c r="AY85" s="117" t="s">
        <v>128</v>
      </c>
      <c r="BK85" s="125">
        <f>SUM(BK86:BK104)</f>
        <v>0</v>
      </c>
    </row>
    <row r="86" spans="2:65" s="1" customFormat="1" ht="24.2" customHeight="1">
      <c r="B86" s="33"/>
      <c r="C86" s="128" t="s">
        <v>80</v>
      </c>
      <c r="D86" s="128" t="s">
        <v>130</v>
      </c>
      <c r="E86" s="129" t="s">
        <v>414</v>
      </c>
      <c r="F86" s="130" t="s">
        <v>415</v>
      </c>
      <c r="G86" s="131" t="s">
        <v>211</v>
      </c>
      <c r="H86" s="132">
        <v>36</v>
      </c>
      <c r="I86" s="133"/>
      <c r="J86" s="134">
        <f>ROUND(I86*H86,2)</f>
        <v>0</v>
      </c>
      <c r="K86" s="130" t="s">
        <v>134</v>
      </c>
      <c r="L86" s="33"/>
      <c r="M86" s="135" t="s">
        <v>19</v>
      </c>
      <c r="N86" s="136" t="s">
        <v>43</v>
      </c>
      <c r="P86" s="137">
        <f>O86*H86</f>
        <v>0</v>
      </c>
      <c r="Q86" s="137">
        <v>0</v>
      </c>
      <c r="R86" s="137">
        <f>Q86*H86</f>
        <v>0</v>
      </c>
      <c r="S86" s="137">
        <v>0</v>
      </c>
      <c r="T86" s="138">
        <f>S86*H86</f>
        <v>0</v>
      </c>
      <c r="AR86" s="139" t="s">
        <v>232</v>
      </c>
      <c r="AT86" s="139" t="s">
        <v>130</v>
      </c>
      <c r="AU86" s="139" t="s">
        <v>82</v>
      </c>
      <c r="AY86" s="18" t="s">
        <v>128</v>
      </c>
      <c r="BE86" s="140">
        <f>IF(N86="základní",J86,0)</f>
        <v>0</v>
      </c>
      <c r="BF86" s="140">
        <f>IF(N86="snížená",J86,0)</f>
        <v>0</v>
      </c>
      <c r="BG86" s="140">
        <f>IF(N86="zákl. přenesená",J86,0)</f>
        <v>0</v>
      </c>
      <c r="BH86" s="140">
        <f>IF(N86="sníž. přenesená",J86,0)</f>
        <v>0</v>
      </c>
      <c r="BI86" s="140">
        <f>IF(N86="nulová",J86,0)</f>
        <v>0</v>
      </c>
      <c r="BJ86" s="18" t="s">
        <v>80</v>
      </c>
      <c r="BK86" s="140">
        <f>ROUND(I86*H86,2)</f>
        <v>0</v>
      </c>
      <c r="BL86" s="18" t="s">
        <v>232</v>
      </c>
      <c r="BM86" s="139" t="s">
        <v>416</v>
      </c>
    </row>
    <row r="87" spans="2:65" s="1" customFormat="1">
      <c r="B87" s="33"/>
      <c r="D87" s="141" t="s">
        <v>137</v>
      </c>
      <c r="F87" s="142" t="s">
        <v>417</v>
      </c>
      <c r="I87" s="143"/>
      <c r="L87" s="33"/>
      <c r="M87" s="144"/>
      <c r="T87" s="54"/>
      <c r="AT87" s="18" t="s">
        <v>137</v>
      </c>
      <c r="AU87" s="18" t="s">
        <v>82</v>
      </c>
    </row>
    <row r="88" spans="2:65" s="12" customFormat="1">
      <c r="B88" s="145"/>
      <c r="D88" s="146" t="s">
        <v>139</v>
      </c>
      <c r="E88" s="147" t="s">
        <v>19</v>
      </c>
      <c r="F88" s="148" t="s">
        <v>140</v>
      </c>
      <c r="H88" s="147" t="s">
        <v>19</v>
      </c>
      <c r="I88" s="149"/>
      <c r="L88" s="145"/>
      <c r="M88" s="150"/>
      <c r="T88" s="151"/>
      <c r="AT88" s="147" t="s">
        <v>139</v>
      </c>
      <c r="AU88" s="147" t="s">
        <v>82</v>
      </c>
      <c r="AV88" s="12" t="s">
        <v>80</v>
      </c>
      <c r="AW88" s="12" t="s">
        <v>33</v>
      </c>
      <c r="AX88" s="12" t="s">
        <v>72</v>
      </c>
      <c r="AY88" s="147" t="s">
        <v>128</v>
      </c>
    </row>
    <row r="89" spans="2:65" s="13" customFormat="1">
      <c r="B89" s="152"/>
      <c r="D89" s="146" t="s">
        <v>139</v>
      </c>
      <c r="E89" s="153" t="s">
        <v>19</v>
      </c>
      <c r="F89" s="154" t="s">
        <v>418</v>
      </c>
      <c r="H89" s="155">
        <v>36</v>
      </c>
      <c r="I89" s="156"/>
      <c r="L89" s="152"/>
      <c r="M89" s="157"/>
      <c r="T89" s="158"/>
      <c r="AT89" s="153" t="s">
        <v>139</v>
      </c>
      <c r="AU89" s="153" t="s">
        <v>82</v>
      </c>
      <c r="AV89" s="13" t="s">
        <v>82</v>
      </c>
      <c r="AW89" s="13" t="s">
        <v>33</v>
      </c>
      <c r="AX89" s="13" t="s">
        <v>72</v>
      </c>
      <c r="AY89" s="153" t="s">
        <v>128</v>
      </c>
    </row>
    <row r="90" spans="2:65" s="14" customFormat="1">
      <c r="B90" s="159"/>
      <c r="D90" s="146" t="s">
        <v>139</v>
      </c>
      <c r="E90" s="160" t="s">
        <v>19</v>
      </c>
      <c r="F90" s="161" t="s">
        <v>142</v>
      </c>
      <c r="H90" s="162">
        <v>36</v>
      </c>
      <c r="I90" s="163"/>
      <c r="L90" s="159"/>
      <c r="M90" s="164"/>
      <c r="T90" s="165"/>
      <c r="AT90" s="160" t="s">
        <v>139</v>
      </c>
      <c r="AU90" s="160" t="s">
        <v>82</v>
      </c>
      <c r="AV90" s="14" t="s">
        <v>135</v>
      </c>
      <c r="AW90" s="14" t="s">
        <v>33</v>
      </c>
      <c r="AX90" s="14" t="s">
        <v>80</v>
      </c>
      <c r="AY90" s="160" t="s">
        <v>128</v>
      </c>
    </row>
    <row r="91" spans="2:65" s="1" customFormat="1" ht="16.5" customHeight="1">
      <c r="B91" s="33"/>
      <c r="C91" s="167" t="s">
        <v>82</v>
      </c>
      <c r="D91" s="167" t="s">
        <v>203</v>
      </c>
      <c r="E91" s="168" t="s">
        <v>419</v>
      </c>
      <c r="F91" s="169" t="s">
        <v>420</v>
      </c>
      <c r="G91" s="170" t="s">
        <v>211</v>
      </c>
      <c r="H91" s="171">
        <v>41.4</v>
      </c>
      <c r="I91" s="172"/>
      <c r="J91" s="173">
        <f>ROUND(I91*H91,2)</f>
        <v>0</v>
      </c>
      <c r="K91" s="169" t="s">
        <v>134</v>
      </c>
      <c r="L91" s="174"/>
      <c r="M91" s="175" t="s">
        <v>19</v>
      </c>
      <c r="N91" s="176" t="s">
        <v>43</v>
      </c>
      <c r="P91" s="137">
        <f>O91*H91</f>
        <v>0</v>
      </c>
      <c r="Q91" s="137">
        <v>1.3999999999999999E-4</v>
      </c>
      <c r="R91" s="137">
        <f>Q91*H91</f>
        <v>5.7959999999999991E-3</v>
      </c>
      <c r="S91" s="137">
        <v>0</v>
      </c>
      <c r="T91" s="138">
        <f>S91*H91</f>
        <v>0</v>
      </c>
      <c r="AR91" s="139" t="s">
        <v>421</v>
      </c>
      <c r="AT91" s="139" t="s">
        <v>203</v>
      </c>
      <c r="AU91" s="139" t="s">
        <v>82</v>
      </c>
      <c r="AY91" s="18" t="s">
        <v>128</v>
      </c>
      <c r="BE91" s="140">
        <f>IF(N91="základní",J91,0)</f>
        <v>0</v>
      </c>
      <c r="BF91" s="140">
        <f>IF(N91="snížená",J91,0)</f>
        <v>0</v>
      </c>
      <c r="BG91" s="140">
        <f>IF(N91="zákl. přenesená",J91,0)</f>
        <v>0</v>
      </c>
      <c r="BH91" s="140">
        <f>IF(N91="sníž. přenesená",J91,0)</f>
        <v>0</v>
      </c>
      <c r="BI91" s="140">
        <f>IF(N91="nulová",J91,0)</f>
        <v>0</v>
      </c>
      <c r="BJ91" s="18" t="s">
        <v>80</v>
      </c>
      <c r="BK91" s="140">
        <f>ROUND(I91*H91,2)</f>
        <v>0</v>
      </c>
      <c r="BL91" s="18" t="s">
        <v>232</v>
      </c>
      <c r="BM91" s="139" t="s">
        <v>422</v>
      </c>
    </row>
    <row r="92" spans="2:65" s="13" customFormat="1">
      <c r="B92" s="152"/>
      <c r="D92" s="146" t="s">
        <v>139</v>
      </c>
      <c r="F92" s="154" t="s">
        <v>423</v>
      </c>
      <c r="H92" s="155">
        <v>41.4</v>
      </c>
      <c r="I92" s="156"/>
      <c r="L92" s="152"/>
      <c r="M92" s="157"/>
      <c r="T92" s="158"/>
      <c r="AT92" s="153" t="s">
        <v>139</v>
      </c>
      <c r="AU92" s="153" t="s">
        <v>82</v>
      </c>
      <c r="AV92" s="13" t="s">
        <v>82</v>
      </c>
      <c r="AW92" s="13" t="s">
        <v>4</v>
      </c>
      <c r="AX92" s="13" t="s">
        <v>80</v>
      </c>
      <c r="AY92" s="153" t="s">
        <v>128</v>
      </c>
    </row>
    <row r="93" spans="2:65" s="1" customFormat="1" ht="24.2" customHeight="1">
      <c r="B93" s="33"/>
      <c r="C93" s="128" t="s">
        <v>151</v>
      </c>
      <c r="D93" s="128" t="s">
        <v>130</v>
      </c>
      <c r="E93" s="129" t="s">
        <v>424</v>
      </c>
      <c r="F93" s="130" t="s">
        <v>425</v>
      </c>
      <c r="G93" s="131" t="s">
        <v>211</v>
      </c>
      <c r="H93" s="132">
        <v>36</v>
      </c>
      <c r="I93" s="133"/>
      <c r="J93" s="134">
        <f>ROUND(I93*H93,2)</f>
        <v>0</v>
      </c>
      <c r="K93" s="130" t="s">
        <v>134</v>
      </c>
      <c r="L93" s="33"/>
      <c r="M93" s="135" t="s">
        <v>19</v>
      </c>
      <c r="N93" s="136" t="s">
        <v>43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232</v>
      </c>
      <c r="AT93" s="139" t="s">
        <v>130</v>
      </c>
      <c r="AU93" s="139" t="s">
        <v>82</v>
      </c>
      <c r="AY93" s="18" t="s">
        <v>128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8" t="s">
        <v>80</v>
      </c>
      <c r="BK93" s="140">
        <f>ROUND(I93*H93,2)</f>
        <v>0</v>
      </c>
      <c r="BL93" s="18" t="s">
        <v>232</v>
      </c>
      <c r="BM93" s="139" t="s">
        <v>426</v>
      </c>
    </row>
    <row r="94" spans="2:65" s="1" customFormat="1">
      <c r="B94" s="33"/>
      <c r="D94" s="141" t="s">
        <v>137</v>
      </c>
      <c r="F94" s="142" t="s">
        <v>427</v>
      </c>
      <c r="I94" s="143"/>
      <c r="L94" s="33"/>
      <c r="M94" s="144"/>
      <c r="T94" s="54"/>
      <c r="AT94" s="18" t="s">
        <v>137</v>
      </c>
      <c r="AU94" s="18" t="s">
        <v>82</v>
      </c>
    </row>
    <row r="95" spans="2:65" s="12" customFormat="1">
      <c r="B95" s="145"/>
      <c r="D95" s="146" t="s">
        <v>139</v>
      </c>
      <c r="E95" s="147" t="s">
        <v>19</v>
      </c>
      <c r="F95" s="148" t="s">
        <v>140</v>
      </c>
      <c r="H95" s="147" t="s">
        <v>19</v>
      </c>
      <c r="I95" s="149"/>
      <c r="L95" s="145"/>
      <c r="M95" s="150"/>
      <c r="T95" s="151"/>
      <c r="AT95" s="147" t="s">
        <v>139</v>
      </c>
      <c r="AU95" s="147" t="s">
        <v>82</v>
      </c>
      <c r="AV95" s="12" t="s">
        <v>80</v>
      </c>
      <c r="AW95" s="12" t="s">
        <v>33</v>
      </c>
      <c r="AX95" s="12" t="s">
        <v>72</v>
      </c>
      <c r="AY95" s="147" t="s">
        <v>128</v>
      </c>
    </row>
    <row r="96" spans="2:65" s="13" customFormat="1">
      <c r="B96" s="152"/>
      <c r="D96" s="146" t="s">
        <v>139</v>
      </c>
      <c r="E96" s="153" t="s">
        <v>19</v>
      </c>
      <c r="F96" s="154" t="s">
        <v>418</v>
      </c>
      <c r="H96" s="155">
        <v>36</v>
      </c>
      <c r="I96" s="156"/>
      <c r="L96" s="152"/>
      <c r="M96" s="157"/>
      <c r="T96" s="158"/>
      <c r="AT96" s="153" t="s">
        <v>139</v>
      </c>
      <c r="AU96" s="153" t="s">
        <v>82</v>
      </c>
      <c r="AV96" s="13" t="s">
        <v>82</v>
      </c>
      <c r="AW96" s="13" t="s">
        <v>33</v>
      </c>
      <c r="AX96" s="13" t="s">
        <v>72</v>
      </c>
      <c r="AY96" s="153" t="s">
        <v>128</v>
      </c>
    </row>
    <row r="97" spans="2:65" s="14" customFormat="1">
      <c r="B97" s="159"/>
      <c r="D97" s="146" t="s">
        <v>139</v>
      </c>
      <c r="E97" s="160" t="s">
        <v>19</v>
      </c>
      <c r="F97" s="161" t="s">
        <v>142</v>
      </c>
      <c r="H97" s="162">
        <v>36</v>
      </c>
      <c r="I97" s="163"/>
      <c r="L97" s="159"/>
      <c r="M97" s="164"/>
      <c r="T97" s="165"/>
      <c r="AT97" s="160" t="s">
        <v>139</v>
      </c>
      <c r="AU97" s="160" t="s">
        <v>82</v>
      </c>
      <c r="AV97" s="14" t="s">
        <v>135</v>
      </c>
      <c r="AW97" s="14" t="s">
        <v>33</v>
      </c>
      <c r="AX97" s="14" t="s">
        <v>80</v>
      </c>
      <c r="AY97" s="160" t="s">
        <v>128</v>
      </c>
    </row>
    <row r="98" spans="2:65" s="1" customFormat="1" ht="16.5" customHeight="1">
      <c r="B98" s="33"/>
      <c r="C98" s="167" t="s">
        <v>135</v>
      </c>
      <c r="D98" s="167" t="s">
        <v>203</v>
      </c>
      <c r="E98" s="168" t="s">
        <v>428</v>
      </c>
      <c r="F98" s="169" t="s">
        <v>429</v>
      </c>
      <c r="G98" s="170" t="s">
        <v>211</v>
      </c>
      <c r="H98" s="171">
        <v>41.4</v>
      </c>
      <c r="I98" s="172"/>
      <c r="J98" s="173">
        <f>ROUND(I98*H98,2)</f>
        <v>0</v>
      </c>
      <c r="K98" s="169" t="s">
        <v>134</v>
      </c>
      <c r="L98" s="174"/>
      <c r="M98" s="175" t="s">
        <v>19</v>
      </c>
      <c r="N98" s="176" t="s">
        <v>43</v>
      </c>
      <c r="P98" s="137">
        <f>O98*H98</f>
        <v>0</v>
      </c>
      <c r="Q98" s="137">
        <v>6.4000000000000005E-4</v>
      </c>
      <c r="R98" s="137">
        <f>Q98*H98</f>
        <v>2.6496000000000002E-2</v>
      </c>
      <c r="S98" s="137">
        <v>0</v>
      </c>
      <c r="T98" s="138">
        <f>S98*H98</f>
        <v>0</v>
      </c>
      <c r="AR98" s="139" t="s">
        <v>421</v>
      </c>
      <c r="AT98" s="139" t="s">
        <v>203</v>
      </c>
      <c r="AU98" s="139" t="s">
        <v>82</v>
      </c>
      <c r="AY98" s="18" t="s">
        <v>128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80</v>
      </c>
      <c r="BK98" s="140">
        <f>ROUND(I98*H98,2)</f>
        <v>0</v>
      </c>
      <c r="BL98" s="18" t="s">
        <v>232</v>
      </c>
      <c r="BM98" s="139" t="s">
        <v>430</v>
      </c>
    </row>
    <row r="99" spans="2:65" s="13" customFormat="1">
      <c r="B99" s="152"/>
      <c r="D99" s="146" t="s">
        <v>139</v>
      </c>
      <c r="F99" s="154" t="s">
        <v>423</v>
      </c>
      <c r="H99" s="155">
        <v>41.4</v>
      </c>
      <c r="I99" s="156"/>
      <c r="L99" s="152"/>
      <c r="M99" s="157"/>
      <c r="T99" s="158"/>
      <c r="AT99" s="153" t="s">
        <v>139</v>
      </c>
      <c r="AU99" s="153" t="s">
        <v>82</v>
      </c>
      <c r="AV99" s="13" t="s">
        <v>82</v>
      </c>
      <c r="AW99" s="13" t="s">
        <v>4</v>
      </c>
      <c r="AX99" s="13" t="s">
        <v>80</v>
      </c>
      <c r="AY99" s="153" t="s">
        <v>128</v>
      </c>
    </row>
    <row r="100" spans="2:65" s="1" customFormat="1" ht="16.5" customHeight="1">
      <c r="B100" s="33"/>
      <c r="C100" s="128" t="s">
        <v>164</v>
      </c>
      <c r="D100" s="128" t="s">
        <v>130</v>
      </c>
      <c r="E100" s="129" t="s">
        <v>431</v>
      </c>
      <c r="F100" s="130" t="s">
        <v>432</v>
      </c>
      <c r="G100" s="131" t="s">
        <v>302</v>
      </c>
      <c r="H100" s="132">
        <v>1</v>
      </c>
      <c r="I100" s="133"/>
      <c r="J100" s="134">
        <f>ROUND(I100*H100,2)</f>
        <v>0</v>
      </c>
      <c r="K100" s="130" t="s">
        <v>303</v>
      </c>
      <c r="L100" s="33"/>
      <c r="M100" s="135" t="s">
        <v>19</v>
      </c>
      <c r="N100" s="136" t="s">
        <v>43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232</v>
      </c>
      <c r="AT100" s="139" t="s">
        <v>130</v>
      </c>
      <c r="AU100" s="139" t="s">
        <v>82</v>
      </c>
      <c r="AY100" s="18" t="s">
        <v>128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80</v>
      </c>
      <c r="BK100" s="140">
        <f>ROUND(I100*H100,2)</f>
        <v>0</v>
      </c>
      <c r="BL100" s="18" t="s">
        <v>232</v>
      </c>
      <c r="BM100" s="139" t="s">
        <v>433</v>
      </c>
    </row>
    <row r="101" spans="2:65" s="1" customFormat="1" ht="19.5">
      <c r="B101" s="33"/>
      <c r="D101" s="146" t="s">
        <v>148</v>
      </c>
      <c r="F101" s="166" t="s">
        <v>434</v>
      </c>
      <c r="I101" s="143"/>
      <c r="L101" s="33"/>
      <c r="M101" s="144"/>
      <c r="T101" s="54"/>
      <c r="AT101" s="18" t="s">
        <v>148</v>
      </c>
      <c r="AU101" s="18" t="s">
        <v>82</v>
      </c>
    </row>
    <row r="102" spans="2:65" s="12" customFormat="1">
      <c r="B102" s="145"/>
      <c r="D102" s="146" t="s">
        <v>139</v>
      </c>
      <c r="E102" s="147" t="s">
        <v>19</v>
      </c>
      <c r="F102" s="148" t="s">
        <v>140</v>
      </c>
      <c r="H102" s="147" t="s">
        <v>19</v>
      </c>
      <c r="I102" s="149"/>
      <c r="L102" s="145"/>
      <c r="M102" s="150"/>
      <c r="T102" s="151"/>
      <c r="AT102" s="147" t="s">
        <v>139</v>
      </c>
      <c r="AU102" s="147" t="s">
        <v>82</v>
      </c>
      <c r="AV102" s="12" t="s">
        <v>80</v>
      </c>
      <c r="AW102" s="12" t="s">
        <v>33</v>
      </c>
      <c r="AX102" s="12" t="s">
        <v>72</v>
      </c>
      <c r="AY102" s="147" t="s">
        <v>128</v>
      </c>
    </row>
    <row r="103" spans="2:65" s="13" customFormat="1">
      <c r="B103" s="152"/>
      <c r="D103" s="146" t="s">
        <v>139</v>
      </c>
      <c r="E103" s="153" t="s">
        <v>19</v>
      </c>
      <c r="F103" s="154" t="s">
        <v>397</v>
      </c>
      <c r="H103" s="155">
        <v>1</v>
      </c>
      <c r="I103" s="156"/>
      <c r="L103" s="152"/>
      <c r="M103" s="157"/>
      <c r="T103" s="158"/>
      <c r="AT103" s="153" t="s">
        <v>139</v>
      </c>
      <c r="AU103" s="153" t="s">
        <v>82</v>
      </c>
      <c r="AV103" s="13" t="s">
        <v>82</v>
      </c>
      <c r="AW103" s="13" t="s">
        <v>33</v>
      </c>
      <c r="AX103" s="13" t="s">
        <v>72</v>
      </c>
      <c r="AY103" s="153" t="s">
        <v>128</v>
      </c>
    </row>
    <row r="104" spans="2:65" s="14" customFormat="1">
      <c r="B104" s="159"/>
      <c r="D104" s="146" t="s">
        <v>139</v>
      </c>
      <c r="E104" s="160" t="s">
        <v>19</v>
      </c>
      <c r="F104" s="161" t="s">
        <v>142</v>
      </c>
      <c r="H104" s="162">
        <v>1</v>
      </c>
      <c r="I104" s="163"/>
      <c r="L104" s="159"/>
      <c r="M104" s="164"/>
      <c r="T104" s="165"/>
      <c r="AT104" s="160" t="s">
        <v>139</v>
      </c>
      <c r="AU104" s="160" t="s">
        <v>82</v>
      </c>
      <c r="AV104" s="14" t="s">
        <v>135</v>
      </c>
      <c r="AW104" s="14" t="s">
        <v>33</v>
      </c>
      <c r="AX104" s="14" t="s">
        <v>80</v>
      </c>
      <c r="AY104" s="160" t="s">
        <v>128</v>
      </c>
    </row>
    <row r="105" spans="2:65" s="11" customFormat="1" ht="25.9" customHeight="1">
      <c r="B105" s="116"/>
      <c r="D105" s="117" t="s">
        <v>71</v>
      </c>
      <c r="E105" s="118" t="s">
        <v>203</v>
      </c>
      <c r="F105" s="118" t="s">
        <v>281</v>
      </c>
      <c r="I105" s="119"/>
      <c r="J105" s="120">
        <f>BK105</f>
        <v>0</v>
      </c>
      <c r="L105" s="116"/>
      <c r="M105" s="121"/>
      <c r="P105" s="122">
        <f>P106</f>
        <v>0</v>
      </c>
      <c r="R105" s="122">
        <f>R106</f>
        <v>0</v>
      </c>
      <c r="T105" s="123">
        <f>T106</f>
        <v>0</v>
      </c>
      <c r="AR105" s="117" t="s">
        <v>151</v>
      </c>
      <c r="AT105" s="124" t="s">
        <v>71</v>
      </c>
      <c r="AU105" s="124" t="s">
        <v>72</v>
      </c>
      <c r="AY105" s="117" t="s">
        <v>128</v>
      </c>
      <c r="BK105" s="125">
        <f>BK106</f>
        <v>0</v>
      </c>
    </row>
    <row r="106" spans="2:65" s="11" customFormat="1" ht="22.9" customHeight="1">
      <c r="B106" s="116"/>
      <c r="D106" s="117" t="s">
        <v>71</v>
      </c>
      <c r="E106" s="126" t="s">
        <v>309</v>
      </c>
      <c r="F106" s="126" t="s">
        <v>310</v>
      </c>
      <c r="I106" s="119"/>
      <c r="J106" s="127">
        <f>BK106</f>
        <v>0</v>
      </c>
      <c r="L106" s="116"/>
      <c r="M106" s="121"/>
      <c r="P106" s="122">
        <f>SUM(P107:P121)</f>
        <v>0</v>
      </c>
      <c r="R106" s="122">
        <f>SUM(R107:R121)</f>
        <v>0</v>
      </c>
      <c r="T106" s="123">
        <f>SUM(T107:T121)</f>
        <v>0</v>
      </c>
      <c r="AR106" s="117" t="s">
        <v>151</v>
      </c>
      <c r="AT106" s="124" t="s">
        <v>71</v>
      </c>
      <c r="AU106" s="124" t="s">
        <v>80</v>
      </c>
      <c r="AY106" s="117" t="s">
        <v>128</v>
      </c>
      <c r="BK106" s="125">
        <f>SUM(BK107:BK121)</f>
        <v>0</v>
      </c>
    </row>
    <row r="107" spans="2:65" s="1" customFormat="1" ht="37.9" customHeight="1">
      <c r="B107" s="33"/>
      <c r="C107" s="128" t="s">
        <v>171</v>
      </c>
      <c r="D107" s="128" t="s">
        <v>130</v>
      </c>
      <c r="E107" s="129" t="s">
        <v>435</v>
      </c>
      <c r="F107" s="130" t="s">
        <v>436</v>
      </c>
      <c r="G107" s="131" t="s">
        <v>211</v>
      </c>
      <c r="H107" s="132">
        <v>32</v>
      </c>
      <c r="I107" s="133"/>
      <c r="J107" s="134">
        <f>ROUND(I107*H107,2)</f>
        <v>0</v>
      </c>
      <c r="K107" s="130" t="s">
        <v>134</v>
      </c>
      <c r="L107" s="33"/>
      <c r="M107" s="135" t="s">
        <v>19</v>
      </c>
      <c r="N107" s="136" t="s">
        <v>43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287</v>
      </c>
      <c r="AT107" s="139" t="s">
        <v>130</v>
      </c>
      <c r="AU107" s="139" t="s">
        <v>82</v>
      </c>
      <c r="AY107" s="18" t="s">
        <v>128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8" t="s">
        <v>80</v>
      </c>
      <c r="BK107" s="140">
        <f>ROUND(I107*H107,2)</f>
        <v>0</v>
      </c>
      <c r="BL107" s="18" t="s">
        <v>287</v>
      </c>
      <c r="BM107" s="139" t="s">
        <v>437</v>
      </c>
    </row>
    <row r="108" spans="2:65" s="1" customFormat="1">
      <c r="B108" s="33"/>
      <c r="D108" s="141" t="s">
        <v>137</v>
      </c>
      <c r="F108" s="142" t="s">
        <v>438</v>
      </c>
      <c r="I108" s="143"/>
      <c r="L108" s="33"/>
      <c r="M108" s="144"/>
      <c r="T108" s="54"/>
      <c r="AT108" s="18" t="s">
        <v>137</v>
      </c>
      <c r="AU108" s="18" t="s">
        <v>82</v>
      </c>
    </row>
    <row r="109" spans="2:65" s="12" customFormat="1">
      <c r="B109" s="145"/>
      <c r="D109" s="146" t="s">
        <v>139</v>
      </c>
      <c r="E109" s="147" t="s">
        <v>19</v>
      </c>
      <c r="F109" s="148" t="s">
        <v>140</v>
      </c>
      <c r="H109" s="147" t="s">
        <v>19</v>
      </c>
      <c r="I109" s="149"/>
      <c r="L109" s="145"/>
      <c r="M109" s="150"/>
      <c r="T109" s="151"/>
      <c r="AT109" s="147" t="s">
        <v>139</v>
      </c>
      <c r="AU109" s="147" t="s">
        <v>82</v>
      </c>
      <c r="AV109" s="12" t="s">
        <v>80</v>
      </c>
      <c r="AW109" s="12" t="s">
        <v>33</v>
      </c>
      <c r="AX109" s="12" t="s">
        <v>72</v>
      </c>
      <c r="AY109" s="147" t="s">
        <v>128</v>
      </c>
    </row>
    <row r="110" spans="2:65" s="13" customFormat="1">
      <c r="B110" s="152"/>
      <c r="D110" s="146" t="s">
        <v>139</v>
      </c>
      <c r="E110" s="153" t="s">
        <v>19</v>
      </c>
      <c r="F110" s="154" t="s">
        <v>439</v>
      </c>
      <c r="H110" s="155">
        <v>32</v>
      </c>
      <c r="I110" s="156"/>
      <c r="L110" s="152"/>
      <c r="M110" s="157"/>
      <c r="T110" s="158"/>
      <c r="AT110" s="153" t="s">
        <v>139</v>
      </c>
      <c r="AU110" s="153" t="s">
        <v>82</v>
      </c>
      <c r="AV110" s="13" t="s">
        <v>82</v>
      </c>
      <c r="AW110" s="13" t="s">
        <v>33</v>
      </c>
      <c r="AX110" s="13" t="s">
        <v>72</v>
      </c>
      <c r="AY110" s="153" t="s">
        <v>128</v>
      </c>
    </row>
    <row r="111" spans="2:65" s="14" customFormat="1">
      <c r="B111" s="159"/>
      <c r="D111" s="146" t="s">
        <v>139</v>
      </c>
      <c r="E111" s="160" t="s">
        <v>19</v>
      </c>
      <c r="F111" s="161" t="s">
        <v>142</v>
      </c>
      <c r="H111" s="162">
        <v>32</v>
      </c>
      <c r="I111" s="163"/>
      <c r="L111" s="159"/>
      <c r="M111" s="164"/>
      <c r="T111" s="165"/>
      <c r="AT111" s="160" t="s">
        <v>139</v>
      </c>
      <c r="AU111" s="160" t="s">
        <v>82</v>
      </c>
      <c r="AV111" s="14" t="s">
        <v>135</v>
      </c>
      <c r="AW111" s="14" t="s">
        <v>33</v>
      </c>
      <c r="AX111" s="14" t="s">
        <v>80</v>
      </c>
      <c r="AY111" s="160" t="s">
        <v>128</v>
      </c>
    </row>
    <row r="112" spans="2:65" s="1" customFormat="1" ht="33" customHeight="1">
      <c r="B112" s="33"/>
      <c r="C112" s="128" t="s">
        <v>178</v>
      </c>
      <c r="D112" s="128" t="s">
        <v>130</v>
      </c>
      <c r="E112" s="129" t="s">
        <v>440</v>
      </c>
      <c r="F112" s="130" t="s">
        <v>441</v>
      </c>
      <c r="G112" s="131" t="s">
        <v>211</v>
      </c>
      <c r="H112" s="132">
        <v>32</v>
      </c>
      <c r="I112" s="133"/>
      <c r="J112" s="134">
        <f>ROUND(I112*H112,2)</f>
        <v>0</v>
      </c>
      <c r="K112" s="130" t="s">
        <v>134</v>
      </c>
      <c r="L112" s="33"/>
      <c r="M112" s="135" t="s">
        <v>19</v>
      </c>
      <c r="N112" s="136" t="s">
        <v>43</v>
      </c>
      <c r="P112" s="137">
        <f>O112*H112</f>
        <v>0</v>
      </c>
      <c r="Q112" s="137">
        <v>0</v>
      </c>
      <c r="R112" s="137">
        <f>Q112*H112</f>
        <v>0</v>
      </c>
      <c r="S112" s="137">
        <v>0</v>
      </c>
      <c r="T112" s="138">
        <f>S112*H112</f>
        <v>0</v>
      </c>
      <c r="AR112" s="139" t="s">
        <v>287</v>
      </c>
      <c r="AT112" s="139" t="s">
        <v>130</v>
      </c>
      <c r="AU112" s="139" t="s">
        <v>82</v>
      </c>
      <c r="AY112" s="18" t="s">
        <v>128</v>
      </c>
      <c r="BE112" s="140">
        <f>IF(N112="základní",J112,0)</f>
        <v>0</v>
      </c>
      <c r="BF112" s="140">
        <f>IF(N112="snížená",J112,0)</f>
        <v>0</v>
      </c>
      <c r="BG112" s="140">
        <f>IF(N112="zákl. přenesená",J112,0)</f>
        <v>0</v>
      </c>
      <c r="BH112" s="140">
        <f>IF(N112="sníž. přenesená",J112,0)</f>
        <v>0</v>
      </c>
      <c r="BI112" s="140">
        <f>IF(N112="nulová",J112,0)</f>
        <v>0</v>
      </c>
      <c r="BJ112" s="18" t="s">
        <v>80</v>
      </c>
      <c r="BK112" s="140">
        <f>ROUND(I112*H112,2)</f>
        <v>0</v>
      </c>
      <c r="BL112" s="18" t="s">
        <v>287</v>
      </c>
      <c r="BM112" s="139" t="s">
        <v>442</v>
      </c>
    </row>
    <row r="113" spans="2:65" s="1" customFormat="1">
      <c r="B113" s="33"/>
      <c r="D113" s="141" t="s">
        <v>137</v>
      </c>
      <c r="F113" s="142" t="s">
        <v>443</v>
      </c>
      <c r="I113" s="143"/>
      <c r="L113" s="33"/>
      <c r="M113" s="144"/>
      <c r="T113" s="54"/>
      <c r="AT113" s="18" t="s">
        <v>137</v>
      </c>
      <c r="AU113" s="18" t="s">
        <v>82</v>
      </c>
    </row>
    <row r="114" spans="2:65" s="12" customFormat="1">
      <c r="B114" s="145"/>
      <c r="D114" s="146" t="s">
        <v>139</v>
      </c>
      <c r="E114" s="147" t="s">
        <v>19</v>
      </c>
      <c r="F114" s="148" t="s">
        <v>140</v>
      </c>
      <c r="H114" s="147" t="s">
        <v>19</v>
      </c>
      <c r="I114" s="149"/>
      <c r="L114" s="145"/>
      <c r="M114" s="150"/>
      <c r="T114" s="151"/>
      <c r="AT114" s="147" t="s">
        <v>139</v>
      </c>
      <c r="AU114" s="147" t="s">
        <v>82</v>
      </c>
      <c r="AV114" s="12" t="s">
        <v>80</v>
      </c>
      <c r="AW114" s="12" t="s">
        <v>33</v>
      </c>
      <c r="AX114" s="12" t="s">
        <v>72</v>
      </c>
      <c r="AY114" s="147" t="s">
        <v>128</v>
      </c>
    </row>
    <row r="115" spans="2:65" s="13" customFormat="1">
      <c r="B115" s="152"/>
      <c r="D115" s="146" t="s">
        <v>139</v>
      </c>
      <c r="E115" s="153" t="s">
        <v>19</v>
      </c>
      <c r="F115" s="154" t="s">
        <v>439</v>
      </c>
      <c r="H115" s="155">
        <v>32</v>
      </c>
      <c r="I115" s="156"/>
      <c r="L115" s="152"/>
      <c r="M115" s="157"/>
      <c r="T115" s="158"/>
      <c r="AT115" s="153" t="s">
        <v>139</v>
      </c>
      <c r="AU115" s="153" t="s">
        <v>82</v>
      </c>
      <c r="AV115" s="13" t="s">
        <v>82</v>
      </c>
      <c r="AW115" s="13" t="s">
        <v>33</v>
      </c>
      <c r="AX115" s="13" t="s">
        <v>72</v>
      </c>
      <c r="AY115" s="153" t="s">
        <v>128</v>
      </c>
    </row>
    <row r="116" spans="2:65" s="14" customFormat="1">
      <c r="B116" s="159"/>
      <c r="D116" s="146" t="s">
        <v>139</v>
      </c>
      <c r="E116" s="160" t="s">
        <v>19</v>
      </c>
      <c r="F116" s="161" t="s">
        <v>142</v>
      </c>
      <c r="H116" s="162">
        <v>32</v>
      </c>
      <c r="I116" s="163"/>
      <c r="L116" s="159"/>
      <c r="M116" s="164"/>
      <c r="T116" s="165"/>
      <c r="AT116" s="160" t="s">
        <v>139</v>
      </c>
      <c r="AU116" s="160" t="s">
        <v>82</v>
      </c>
      <c r="AV116" s="14" t="s">
        <v>135</v>
      </c>
      <c r="AW116" s="14" t="s">
        <v>33</v>
      </c>
      <c r="AX116" s="14" t="s">
        <v>80</v>
      </c>
      <c r="AY116" s="160" t="s">
        <v>128</v>
      </c>
    </row>
    <row r="117" spans="2:65" s="1" customFormat="1" ht="24.2" customHeight="1">
      <c r="B117" s="33"/>
      <c r="C117" s="128" t="s">
        <v>183</v>
      </c>
      <c r="D117" s="128" t="s">
        <v>130</v>
      </c>
      <c r="E117" s="129" t="s">
        <v>444</v>
      </c>
      <c r="F117" s="130" t="s">
        <v>445</v>
      </c>
      <c r="G117" s="131" t="s">
        <v>211</v>
      </c>
      <c r="H117" s="132">
        <v>32</v>
      </c>
      <c r="I117" s="133"/>
      <c r="J117" s="134">
        <f>ROUND(I117*H117,2)</f>
        <v>0</v>
      </c>
      <c r="K117" s="130" t="s">
        <v>134</v>
      </c>
      <c r="L117" s="33"/>
      <c r="M117" s="135" t="s">
        <v>19</v>
      </c>
      <c r="N117" s="136" t="s">
        <v>43</v>
      </c>
      <c r="P117" s="137">
        <f>O117*H117</f>
        <v>0</v>
      </c>
      <c r="Q117" s="137">
        <v>0</v>
      </c>
      <c r="R117" s="137">
        <f>Q117*H117</f>
        <v>0</v>
      </c>
      <c r="S117" s="137">
        <v>0</v>
      </c>
      <c r="T117" s="138">
        <f>S117*H117</f>
        <v>0</v>
      </c>
      <c r="AR117" s="139" t="s">
        <v>287</v>
      </c>
      <c r="AT117" s="139" t="s">
        <v>130</v>
      </c>
      <c r="AU117" s="139" t="s">
        <v>82</v>
      </c>
      <c r="AY117" s="18" t="s">
        <v>128</v>
      </c>
      <c r="BE117" s="140">
        <f>IF(N117="základní",J117,0)</f>
        <v>0</v>
      </c>
      <c r="BF117" s="140">
        <f>IF(N117="snížená",J117,0)</f>
        <v>0</v>
      </c>
      <c r="BG117" s="140">
        <f>IF(N117="zákl. přenesená",J117,0)</f>
        <v>0</v>
      </c>
      <c r="BH117" s="140">
        <f>IF(N117="sníž. přenesená",J117,0)</f>
        <v>0</v>
      </c>
      <c r="BI117" s="140">
        <f>IF(N117="nulová",J117,0)</f>
        <v>0</v>
      </c>
      <c r="BJ117" s="18" t="s">
        <v>80</v>
      </c>
      <c r="BK117" s="140">
        <f>ROUND(I117*H117,2)</f>
        <v>0</v>
      </c>
      <c r="BL117" s="18" t="s">
        <v>287</v>
      </c>
      <c r="BM117" s="139" t="s">
        <v>446</v>
      </c>
    </row>
    <row r="118" spans="2:65" s="1" customFormat="1">
      <c r="B118" s="33"/>
      <c r="D118" s="141" t="s">
        <v>137</v>
      </c>
      <c r="F118" s="142" t="s">
        <v>447</v>
      </c>
      <c r="I118" s="143"/>
      <c r="L118" s="33"/>
      <c r="M118" s="144"/>
      <c r="T118" s="54"/>
      <c r="AT118" s="18" t="s">
        <v>137</v>
      </c>
      <c r="AU118" s="18" t="s">
        <v>82</v>
      </c>
    </row>
    <row r="119" spans="2:65" s="12" customFormat="1">
      <c r="B119" s="145"/>
      <c r="D119" s="146" t="s">
        <v>139</v>
      </c>
      <c r="E119" s="147" t="s">
        <v>19</v>
      </c>
      <c r="F119" s="148" t="s">
        <v>140</v>
      </c>
      <c r="H119" s="147" t="s">
        <v>19</v>
      </c>
      <c r="I119" s="149"/>
      <c r="L119" s="145"/>
      <c r="M119" s="150"/>
      <c r="T119" s="151"/>
      <c r="AT119" s="147" t="s">
        <v>139</v>
      </c>
      <c r="AU119" s="147" t="s">
        <v>82</v>
      </c>
      <c r="AV119" s="12" t="s">
        <v>80</v>
      </c>
      <c r="AW119" s="12" t="s">
        <v>33</v>
      </c>
      <c r="AX119" s="12" t="s">
        <v>72</v>
      </c>
      <c r="AY119" s="147" t="s">
        <v>128</v>
      </c>
    </row>
    <row r="120" spans="2:65" s="13" customFormat="1">
      <c r="B120" s="152"/>
      <c r="D120" s="146" t="s">
        <v>139</v>
      </c>
      <c r="E120" s="153" t="s">
        <v>19</v>
      </c>
      <c r="F120" s="154" t="s">
        <v>439</v>
      </c>
      <c r="H120" s="155">
        <v>32</v>
      </c>
      <c r="I120" s="156"/>
      <c r="L120" s="152"/>
      <c r="M120" s="157"/>
      <c r="T120" s="158"/>
      <c r="AT120" s="153" t="s">
        <v>139</v>
      </c>
      <c r="AU120" s="153" t="s">
        <v>82</v>
      </c>
      <c r="AV120" s="13" t="s">
        <v>82</v>
      </c>
      <c r="AW120" s="13" t="s">
        <v>33</v>
      </c>
      <c r="AX120" s="13" t="s">
        <v>72</v>
      </c>
      <c r="AY120" s="153" t="s">
        <v>128</v>
      </c>
    </row>
    <row r="121" spans="2:65" s="14" customFormat="1">
      <c r="B121" s="159"/>
      <c r="D121" s="146" t="s">
        <v>139</v>
      </c>
      <c r="E121" s="160" t="s">
        <v>19</v>
      </c>
      <c r="F121" s="161" t="s">
        <v>142</v>
      </c>
      <c r="H121" s="162">
        <v>32</v>
      </c>
      <c r="I121" s="163"/>
      <c r="L121" s="159"/>
      <c r="M121" s="190"/>
      <c r="N121" s="191"/>
      <c r="O121" s="191"/>
      <c r="P121" s="191"/>
      <c r="Q121" s="191"/>
      <c r="R121" s="191"/>
      <c r="S121" s="191"/>
      <c r="T121" s="192"/>
      <c r="AT121" s="160" t="s">
        <v>139</v>
      </c>
      <c r="AU121" s="160" t="s">
        <v>82</v>
      </c>
      <c r="AV121" s="14" t="s">
        <v>135</v>
      </c>
      <c r="AW121" s="14" t="s">
        <v>33</v>
      </c>
      <c r="AX121" s="14" t="s">
        <v>80</v>
      </c>
      <c r="AY121" s="160" t="s">
        <v>128</v>
      </c>
    </row>
    <row r="122" spans="2:65" s="1" customFormat="1" ht="6.95" customHeight="1">
      <c r="B122" s="42"/>
      <c r="C122" s="43"/>
      <c r="D122" s="43"/>
      <c r="E122" s="43"/>
      <c r="F122" s="43"/>
      <c r="G122" s="43"/>
      <c r="H122" s="43"/>
      <c r="I122" s="43"/>
      <c r="J122" s="43"/>
      <c r="K122" s="43"/>
      <c r="L122" s="33"/>
    </row>
  </sheetData>
  <sheetProtection algorithmName="SHA-512" hashValue="noSrIHeKUVCS+nlRk/IkSUmGyveckL48u6l1vhynNKu43lrj3W3JQOzXkoS3H85dq1IKI64YEYW5+GpE/suVuQ==" saltValue="kwPNCYI3YN43rkfXGrxjvtspuWYSzXOv6j+7OwMpSLrCMha1D02xY0bvENjWcMpO4qrk+hkxt5wehfQ5nYT+Xw==" spinCount="100000" sheet="1" objects="1" scenarios="1" formatColumns="0" formatRows="0" autoFilter="0"/>
  <autoFilter ref="C82:K121" xr:uid="{00000000-0009-0000-0000-000003000000}"/>
  <mergeCells count="9">
    <mergeCell ref="E50:H50"/>
    <mergeCell ref="E73:H73"/>
    <mergeCell ref="E75:H75"/>
    <mergeCell ref="L2:V2"/>
    <mergeCell ref="E7:H7"/>
    <mergeCell ref="E9:H9"/>
    <mergeCell ref="E18:H18"/>
    <mergeCell ref="E27:H27"/>
    <mergeCell ref="E48:H48"/>
  </mergeCells>
  <hyperlinks>
    <hyperlink ref="F87" r:id="rId1" xr:uid="{00000000-0004-0000-0300-000000000000}"/>
    <hyperlink ref="F94" r:id="rId2" xr:uid="{00000000-0004-0000-0300-000001000000}"/>
    <hyperlink ref="F108" r:id="rId3" xr:uid="{00000000-0004-0000-0300-000002000000}"/>
    <hyperlink ref="F113" r:id="rId4" xr:uid="{00000000-0004-0000-0300-000003000000}"/>
    <hyperlink ref="F118" r:id="rId5" xr:uid="{00000000-0004-0000-0300-000004000000}"/>
  </hyperlinks>
  <pageMargins left="0.39370078740157483" right="0.39370078740157483" top="0.39370078740157483" bottom="0.39370078740157483" header="0" footer="0"/>
  <pageSetup paperSize="9" scale="84" fitToHeight="100" orientation="landscape" r:id="rId6"/>
  <headerFooter>
    <oddFooter>&amp;CStrana &amp;P z 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BM204"/>
  <sheetViews>
    <sheetView showGridLines="0" workbookViewId="0">
      <selection activeCell="F43" sqref="F4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8" t="s">
        <v>91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95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4" t="str">
        <f>'Rekapitulace stavby'!K6</f>
        <v>Rozšíření areálu OH – automobilová mostová váha</v>
      </c>
      <c r="F7" s="315"/>
      <c r="G7" s="315"/>
      <c r="H7" s="315"/>
      <c r="L7" s="21"/>
    </row>
    <row r="8" spans="2:46" s="1" customFormat="1" ht="12" customHeight="1">
      <c r="B8" s="33"/>
      <c r="D8" s="28" t="s">
        <v>96</v>
      </c>
      <c r="L8" s="33"/>
    </row>
    <row r="9" spans="2:46" s="1" customFormat="1" ht="16.5" customHeight="1">
      <c r="B9" s="33"/>
      <c r="E9" s="304" t="s">
        <v>448</v>
      </c>
      <c r="F9" s="313"/>
      <c r="G9" s="313"/>
      <c r="H9" s="313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19. 10. 2023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6" t="str">
        <f>'Rekapitulace stavby'!E14</f>
        <v>Vyplň údaj</v>
      </c>
      <c r="F18" s="287"/>
      <c r="G18" s="287"/>
      <c r="H18" s="287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7"/>
      <c r="E27" s="291" t="s">
        <v>19</v>
      </c>
      <c r="F27" s="291"/>
      <c r="G27" s="291"/>
      <c r="H27" s="291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38</v>
      </c>
      <c r="J30" s="64">
        <f>ROUND(J84,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9">
        <f>ROUND((SUM(BE84:BE203)),  2)</f>
        <v>0</v>
      </c>
      <c r="I33" s="90">
        <v>0.21</v>
      </c>
      <c r="J33" s="89">
        <f>ROUND(((SUM(BE84:BE203))*I33),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ROUND((SUM(BF84:BF203)),  2)</f>
        <v>0</v>
      </c>
      <c r="I34" s="90">
        <v>0.15</v>
      </c>
      <c r="J34" s="89">
        <f>ROUND(((SUM(BF84:BF203))*I34),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ROUND((SUM(BG84:BG203)),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ROUND((SUM(BH84:BH203)),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ROUND((SUM(BI84:BI203)),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98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4" t="str">
        <f>E7</f>
        <v>Rozšíření areálu OH – automobilová mostová váha</v>
      </c>
      <c r="F48" s="315"/>
      <c r="G48" s="315"/>
      <c r="H48" s="315"/>
      <c r="L48" s="33"/>
    </row>
    <row r="49" spans="2:47" s="1" customFormat="1" ht="12" customHeight="1">
      <c r="B49" s="33"/>
      <c r="C49" s="28" t="s">
        <v>96</v>
      </c>
      <c r="L49" s="33"/>
    </row>
    <row r="50" spans="2:47" s="1" customFormat="1" ht="16.5" customHeight="1">
      <c r="B50" s="33"/>
      <c r="E50" s="304" t="str">
        <f>E9</f>
        <v>SO 04 - Přípojka vody a kanalizace</v>
      </c>
      <c r="F50" s="313"/>
      <c r="G50" s="313"/>
      <c r="H50" s="313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Choceň; p.č. 1795/2</v>
      </c>
      <c r="I52" s="28" t="s">
        <v>23</v>
      </c>
      <c r="J52" s="50" t="str">
        <f>IF(J12="","",J12)</f>
        <v>19. 10. 2023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Město Choceň</v>
      </c>
      <c r="I54" s="28" t="s">
        <v>31</v>
      </c>
      <c r="J54" s="31" t="str">
        <f>E21</f>
        <v>Ing. Cyril Mikyška - Atelier životního prostředí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99</v>
      </c>
      <c r="D57" s="91"/>
      <c r="E57" s="91"/>
      <c r="F57" s="91"/>
      <c r="G57" s="91"/>
      <c r="H57" s="91"/>
      <c r="I57" s="91"/>
      <c r="J57" s="98" t="s">
        <v>100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4">
        <f>J84</f>
        <v>0</v>
      </c>
      <c r="L59" s="33"/>
      <c r="AU59" s="18" t="s">
        <v>101</v>
      </c>
    </row>
    <row r="60" spans="2:47" s="8" customFormat="1" ht="24.95" customHeight="1">
      <c r="B60" s="100"/>
      <c r="D60" s="101" t="s">
        <v>102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>
      <c r="B61" s="104"/>
      <c r="D61" s="105" t="s">
        <v>103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>
      <c r="B62" s="104"/>
      <c r="D62" s="105" t="s">
        <v>322</v>
      </c>
      <c r="E62" s="106"/>
      <c r="F62" s="106"/>
      <c r="G62" s="106"/>
      <c r="H62" s="106"/>
      <c r="I62" s="106"/>
      <c r="J62" s="107">
        <f>J148</f>
        <v>0</v>
      </c>
      <c r="L62" s="104"/>
    </row>
    <row r="63" spans="2:47" s="9" customFormat="1" ht="19.899999999999999" customHeight="1">
      <c r="B63" s="104"/>
      <c r="D63" s="105" t="s">
        <v>105</v>
      </c>
      <c r="E63" s="106"/>
      <c r="F63" s="106"/>
      <c r="G63" s="106"/>
      <c r="H63" s="106"/>
      <c r="I63" s="106"/>
      <c r="J63" s="107">
        <f>J157</f>
        <v>0</v>
      </c>
      <c r="L63" s="104"/>
    </row>
    <row r="64" spans="2:47" s="9" customFormat="1" ht="19.899999999999999" customHeight="1">
      <c r="B64" s="104"/>
      <c r="D64" s="105" t="s">
        <v>108</v>
      </c>
      <c r="E64" s="106"/>
      <c r="F64" s="106"/>
      <c r="G64" s="106"/>
      <c r="H64" s="106"/>
      <c r="I64" s="106"/>
      <c r="J64" s="107">
        <f>J201</f>
        <v>0</v>
      </c>
      <c r="L64" s="104"/>
    </row>
    <row r="65" spans="2:12" s="1" customFormat="1" ht="21.75" customHeight="1">
      <c r="B65" s="33"/>
      <c r="L65" s="33"/>
    </row>
    <row r="66" spans="2:12" s="1" customFormat="1" ht="6.95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>
      <c r="B71" s="33"/>
      <c r="C71" s="22" t="s">
        <v>113</v>
      </c>
      <c r="L71" s="33"/>
    </row>
    <row r="72" spans="2:12" s="1" customFormat="1" ht="6.95" customHeight="1">
      <c r="B72" s="33"/>
      <c r="L72" s="33"/>
    </row>
    <row r="73" spans="2:12" s="1" customFormat="1" ht="12" customHeight="1">
      <c r="B73" s="33"/>
      <c r="C73" s="28" t="s">
        <v>16</v>
      </c>
      <c r="L73" s="33"/>
    </row>
    <row r="74" spans="2:12" s="1" customFormat="1" ht="16.5" customHeight="1">
      <c r="B74" s="33"/>
      <c r="E74" s="314" t="str">
        <f>E7</f>
        <v>Rozšíření areálu OH – automobilová mostová váha</v>
      </c>
      <c r="F74" s="315"/>
      <c r="G74" s="315"/>
      <c r="H74" s="315"/>
      <c r="L74" s="33"/>
    </row>
    <row r="75" spans="2:12" s="1" customFormat="1" ht="12" customHeight="1">
      <c r="B75" s="33"/>
      <c r="C75" s="28" t="s">
        <v>96</v>
      </c>
      <c r="L75" s="33"/>
    </row>
    <row r="76" spans="2:12" s="1" customFormat="1" ht="16.5" customHeight="1">
      <c r="B76" s="33"/>
      <c r="E76" s="304" t="str">
        <f>E9</f>
        <v>SO 04 - Přípojka vody a kanalizace</v>
      </c>
      <c r="F76" s="313"/>
      <c r="G76" s="313"/>
      <c r="H76" s="313"/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21</v>
      </c>
      <c r="F78" s="26" t="str">
        <f>F12</f>
        <v>k.ú. Choceň; p.č. 1795/2</v>
      </c>
      <c r="I78" s="28" t="s">
        <v>23</v>
      </c>
      <c r="J78" s="50" t="str">
        <f>IF(J12="","",J12)</f>
        <v>19. 10. 2023</v>
      </c>
      <c r="L78" s="33"/>
    </row>
    <row r="79" spans="2:12" s="1" customFormat="1" ht="6.95" customHeight="1">
      <c r="B79" s="33"/>
      <c r="L79" s="33"/>
    </row>
    <row r="80" spans="2:12" s="1" customFormat="1" ht="40.15" customHeight="1">
      <c r="B80" s="33"/>
      <c r="C80" s="28" t="s">
        <v>25</v>
      </c>
      <c r="F80" s="26" t="str">
        <f>E15</f>
        <v>Město Choceň</v>
      </c>
      <c r="I80" s="28" t="s">
        <v>31</v>
      </c>
      <c r="J80" s="31" t="str">
        <f>E21</f>
        <v>Ing. Cyril Mikyška - Atelier životního prostředí</v>
      </c>
      <c r="L80" s="33"/>
    </row>
    <row r="81" spans="2:65" s="1" customFormat="1" ht="15.2" customHeight="1">
      <c r="B81" s="33"/>
      <c r="C81" s="28" t="s">
        <v>29</v>
      </c>
      <c r="F81" s="26" t="str">
        <f>IF(E18="","",E18)</f>
        <v>Vyplň údaj</v>
      </c>
      <c r="I81" s="28" t="s">
        <v>34</v>
      </c>
      <c r="J81" s="31" t="str">
        <f>E24</f>
        <v xml:space="preserve"> </v>
      </c>
      <c r="L81" s="33"/>
    </row>
    <row r="82" spans="2:65" s="1" customFormat="1" ht="10.35" customHeight="1">
      <c r="B82" s="33"/>
      <c r="L82" s="33"/>
    </row>
    <row r="83" spans="2:65" s="10" customFormat="1" ht="29.25" customHeight="1">
      <c r="B83" s="108"/>
      <c r="C83" s="109" t="s">
        <v>114</v>
      </c>
      <c r="D83" s="110" t="s">
        <v>57</v>
      </c>
      <c r="E83" s="110" t="s">
        <v>53</v>
      </c>
      <c r="F83" s="110" t="s">
        <v>54</v>
      </c>
      <c r="G83" s="110" t="s">
        <v>115</v>
      </c>
      <c r="H83" s="110" t="s">
        <v>116</v>
      </c>
      <c r="I83" s="110" t="s">
        <v>117</v>
      </c>
      <c r="J83" s="110" t="s">
        <v>100</v>
      </c>
      <c r="K83" s="111" t="s">
        <v>118</v>
      </c>
      <c r="L83" s="108"/>
      <c r="M83" s="57" t="s">
        <v>19</v>
      </c>
      <c r="N83" s="58" t="s">
        <v>42</v>
      </c>
      <c r="O83" s="58" t="s">
        <v>119</v>
      </c>
      <c r="P83" s="58" t="s">
        <v>120</v>
      </c>
      <c r="Q83" s="58" t="s">
        <v>121</v>
      </c>
      <c r="R83" s="58" t="s">
        <v>122</v>
      </c>
      <c r="S83" s="58" t="s">
        <v>123</v>
      </c>
      <c r="T83" s="59" t="s">
        <v>124</v>
      </c>
    </row>
    <row r="84" spans="2:65" s="1" customFormat="1" ht="22.9" customHeight="1">
      <c r="B84" s="33"/>
      <c r="C84" s="62" t="s">
        <v>125</v>
      </c>
      <c r="J84" s="112">
        <f>BK84</f>
        <v>0</v>
      </c>
      <c r="L84" s="33"/>
      <c r="M84" s="60"/>
      <c r="N84" s="51"/>
      <c r="O84" s="51"/>
      <c r="P84" s="113">
        <f>P85</f>
        <v>0</v>
      </c>
      <c r="Q84" s="51"/>
      <c r="R84" s="113">
        <f>R85</f>
        <v>8.4088099999999985E-2</v>
      </c>
      <c r="S84" s="51"/>
      <c r="T84" s="114">
        <f>T85</f>
        <v>0</v>
      </c>
      <c r="AT84" s="18" t="s">
        <v>71</v>
      </c>
      <c r="AU84" s="18" t="s">
        <v>101</v>
      </c>
      <c r="BK84" s="115">
        <f>BK85</f>
        <v>0</v>
      </c>
    </row>
    <row r="85" spans="2:65" s="11" customFormat="1" ht="25.9" customHeight="1">
      <c r="B85" s="116"/>
      <c r="D85" s="117" t="s">
        <v>71</v>
      </c>
      <c r="E85" s="118" t="s">
        <v>126</v>
      </c>
      <c r="F85" s="118" t="s">
        <v>127</v>
      </c>
      <c r="I85" s="119"/>
      <c r="J85" s="120">
        <f>BK85</f>
        <v>0</v>
      </c>
      <c r="L85" s="116"/>
      <c r="M85" s="121"/>
      <c r="P85" s="122">
        <f>P86+P148+P157+P201</f>
        <v>0</v>
      </c>
      <c r="R85" s="122">
        <f>R86+R148+R157+R201</f>
        <v>8.4088099999999985E-2</v>
      </c>
      <c r="T85" s="123">
        <f>T86+T148+T157+T201</f>
        <v>0</v>
      </c>
      <c r="AR85" s="117" t="s">
        <v>80</v>
      </c>
      <c r="AT85" s="124" t="s">
        <v>71</v>
      </c>
      <c r="AU85" s="124" t="s">
        <v>72</v>
      </c>
      <c r="AY85" s="117" t="s">
        <v>128</v>
      </c>
      <c r="BK85" s="125">
        <f>BK86+BK148+BK157+BK201</f>
        <v>0</v>
      </c>
    </row>
    <row r="86" spans="2:65" s="11" customFormat="1" ht="22.9" customHeight="1">
      <c r="B86" s="116"/>
      <c r="D86" s="117" t="s">
        <v>71</v>
      </c>
      <c r="E86" s="126" t="s">
        <v>80</v>
      </c>
      <c r="F86" s="126" t="s">
        <v>129</v>
      </c>
      <c r="I86" s="119"/>
      <c r="J86" s="127">
        <f>BK86</f>
        <v>0</v>
      </c>
      <c r="L86" s="116"/>
      <c r="M86" s="121"/>
      <c r="P86" s="122">
        <f>SUM(P87:P147)</f>
        <v>0</v>
      </c>
      <c r="R86" s="122">
        <f>SUM(R87:R147)</f>
        <v>1.218E-2</v>
      </c>
      <c r="T86" s="123">
        <f>SUM(T87:T147)</f>
        <v>0</v>
      </c>
      <c r="AR86" s="117" t="s">
        <v>80</v>
      </c>
      <c r="AT86" s="124" t="s">
        <v>71</v>
      </c>
      <c r="AU86" s="124" t="s">
        <v>80</v>
      </c>
      <c r="AY86" s="117" t="s">
        <v>128</v>
      </c>
      <c r="BK86" s="125">
        <f>SUM(BK87:BK147)</f>
        <v>0</v>
      </c>
    </row>
    <row r="87" spans="2:65" s="1" customFormat="1" ht="24.2" customHeight="1">
      <c r="B87" s="33"/>
      <c r="C87" s="128" t="s">
        <v>80</v>
      </c>
      <c r="D87" s="128" t="s">
        <v>130</v>
      </c>
      <c r="E87" s="129" t="s">
        <v>449</v>
      </c>
      <c r="F87" s="130" t="s">
        <v>450</v>
      </c>
      <c r="G87" s="131" t="s">
        <v>145</v>
      </c>
      <c r="H87" s="132">
        <v>9.1999999999999993</v>
      </c>
      <c r="I87" s="133"/>
      <c r="J87" s="134">
        <f>ROUND(I87*H87,2)</f>
        <v>0</v>
      </c>
      <c r="K87" s="130" t="s">
        <v>134</v>
      </c>
      <c r="L87" s="33"/>
      <c r="M87" s="135" t="s">
        <v>19</v>
      </c>
      <c r="N87" s="136" t="s">
        <v>43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135</v>
      </c>
      <c r="AT87" s="139" t="s">
        <v>130</v>
      </c>
      <c r="AU87" s="139" t="s">
        <v>82</v>
      </c>
      <c r="AY87" s="18" t="s">
        <v>128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8" t="s">
        <v>80</v>
      </c>
      <c r="BK87" s="140">
        <f>ROUND(I87*H87,2)</f>
        <v>0</v>
      </c>
      <c r="BL87" s="18" t="s">
        <v>135</v>
      </c>
      <c r="BM87" s="139" t="s">
        <v>451</v>
      </c>
    </row>
    <row r="88" spans="2:65" s="1" customFormat="1">
      <c r="B88" s="33"/>
      <c r="D88" s="141" t="s">
        <v>137</v>
      </c>
      <c r="F88" s="142" t="s">
        <v>452</v>
      </c>
      <c r="I88" s="143"/>
      <c r="L88" s="33"/>
      <c r="M88" s="144"/>
      <c r="T88" s="54"/>
      <c r="AT88" s="18" t="s">
        <v>137</v>
      </c>
      <c r="AU88" s="18" t="s">
        <v>82</v>
      </c>
    </row>
    <row r="89" spans="2:65" s="12" customFormat="1">
      <c r="B89" s="145"/>
      <c r="D89" s="146" t="s">
        <v>139</v>
      </c>
      <c r="E89" s="147" t="s">
        <v>19</v>
      </c>
      <c r="F89" s="148" t="s">
        <v>140</v>
      </c>
      <c r="H89" s="147" t="s">
        <v>19</v>
      </c>
      <c r="I89" s="149"/>
      <c r="L89" s="145"/>
      <c r="M89" s="150"/>
      <c r="T89" s="151"/>
      <c r="AT89" s="147" t="s">
        <v>139</v>
      </c>
      <c r="AU89" s="147" t="s">
        <v>82</v>
      </c>
      <c r="AV89" s="12" t="s">
        <v>80</v>
      </c>
      <c r="AW89" s="12" t="s">
        <v>33</v>
      </c>
      <c r="AX89" s="12" t="s">
        <v>72</v>
      </c>
      <c r="AY89" s="147" t="s">
        <v>128</v>
      </c>
    </row>
    <row r="90" spans="2:65" s="12" customFormat="1">
      <c r="B90" s="145"/>
      <c r="D90" s="146" t="s">
        <v>139</v>
      </c>
      <c r="E90" s="147" t="s">
        <v>19</v>
      </c>
      <c r="F90" s="148" t="s">
        <v>453</v>
      </c>
      <c r="H90" s="147" t="s">
        <v>19</v>
      </c>
      <c r="I90" s="149"/>
      <c r="L90" s="145"/>
      <c r="M90" s="150"/>
      <c r="T90" s="151"/>
      <c r="AT90" s="147" t="s">
        <v>139</v>
      </c>
      <c r="AU90" s="147" t="s">
        <v>82</v>
      </c>
      <c r="AV90" s="12" t="s">
        <v>80</v>
      </c>
      <c r="AW90" s="12" t="s">
        <v>33</v>
      </c>
      <c r="AX90" s="12" t="s">
        <v>72</v>
      </c>
      <c r="AY90" s="147" t="s">
        <v>128</v>
      </c>
    </row>
    <row r="91" spans="2:65" s="13" customFormat="1">
      <c r="B91" s="152"/>
      <c r="D91" s="146" t="s">
        <v>139</v>
      </c>
      <c r="E91" s="153" t="s">
        <v>19</v>
      </c>
      <c r="F91" s="154" t="s">
        <v>454</v>
      </c>
      <c r="H91" s="155">
        <v>9.1999999999999993</v>
      </c>
      <c r="I91" s="156"/>
      <c r="L91" s="152"/>
      <c r="M91" s="157"/>
      <c r="T91" s="158"/>
      <c r="AT91" s="153" t="s">
        <v>139</v>
      </c>
      <c r="AU91" s="153" t="s">
        <v>82</v>
      </c>
      <c r="AV91" s="13" t="s">
        <v>82</v>
      </c>
      <c r="AW91" s="13" t="s">
        <v>33</v>
      </c>
      <c r="AX91" s="13" t="s">
        <v>72</v>
      </c>
      <c r="AY91" s="153" t="s">
        <v>128</v>
      </c>
    </row>
    <row r="92" spans="2:65" s="14" customFormat="1">
      <c r="B92" s="159"/>
      <c r="D92" s="146" t="s">
        <v>139</v>
      </c>
      <c r="E92" s="160" t="s">
        <v>19</v>
      </c>
      <c r="F92" s="161" t="s">
        <v>142</v>
      </c>
      <c r="H92" s="162">
        <v>9.1999999999999993</v>
      </c>
      <c r="I92" s="163"/>
      <c r="L92" s="159"/>
      <c r="M92" s="164"/>
      <c r="T92" s="165"/>
      <c r="AT92" s="160" t="s">
        <v>139</v>
      </c>
      <c r="AU92" s="160" t="s">
        <v>82</v>
      </c>
      <c r="AV92" s="14" t="s">
        <v>135</v>
      </c>
      <c r="AW92" s="14" t="s">
        <v>33</v>
      </c>
      <c r="AX92" s="14" t="s">
        <v>80</v>
      </c>
      <c r="AY92" s="160" t="s">
        <v>128</v>
      </c>
    </row>
    <row r="93" spans="2:65" s="1" customFormat="1" ht="24.2" customHeight="1">
      <c r="B93" s="33"/>
      <c r="C93" s="128" t="s">
        <v>82</v>
      </c>
      <c r="D93" s="128" t="s">
        <v>130</v>
      </c>
      <c r="E93" s="129" t="s">
        <v>455</v>
      </c>
      <c r="F93" s="130" t="s">
        <v>456</v>
      </c>
      <c r="G93" s="131" t="s">
        <v>145</v>
      </c>
      <c r="H93" s="132">
        <v>4.4000000000000004</v>
      </c>
      <c r="I93" s="133"/>
      <c r="J93" s="134">
        <f>ROUND(I93*H93,2)</f>
        <v>0</v>
      </c>
      <c r="K93" s="130" t="s">
        <v>134</v>
      </c>
      <c r="L93" s="33"/>
      <c r="M93" s="135" t="s">
        <v>19</v>
      </c>
      <c r="N93" s="136" t="s">
        <v>43</v>
      </c>
      <c r="P93" s="137">
        <f>O93*H93</f>
        <v>0</v>
      </c>
      <c r="Q93" s="137">
        <v>0</v>
      </c>
      <c r="R93" s="137">
        <f>Q93*H93</f>
        <v>0</v>
      </c>
      <c r="S93" s="137">
        <v>0</v>
      </c>
      <c r="T93" s="138">
        <f>S93*H93</f>
        <v>0</v>
      </c>
      <c r="AR93" s="139" t="s">
        <v>135</v>
      </c>
      <c r="AT93" s="139" t="s">
        <v>130</v>
      </c>
      <c r="AU93" s="139" t="s">
        <v>82</v>
      </c>
      <c r="AY93" s="18" t="s">
        <v>128</v>
      </c>
      <c r="BE93" s="140">
        <f>IF(N93="základní",J93,0)</f>
        <v>0</v>
      </c>
      <c r="BF93" s="140">
        <f>IF(N93="snížená",J93,0)</f>
        <v>0</v>
      </c>
      <c r="BG93" s="140">
        <f>IF(N93="zákl. přenesená",J93,0)</f>
        <v>0</v>
      </c>
      <c r="BH93" s="140">
        <f>IF(N93="sníž. přenesená",J93,0)</f>
        <v>0</v>
      </c>
      <c r="BI93" s="140">
        <f>IF(N93="nulová",J93,0)</f>
        <v>0</v>
      </c>
      <c r="BJ93" s="18" t="s">
        <v>80</v>
      </c>
      <c r="BK93" s="140">
        <f>ROUND(I93*H93,2)</f>
        <v>0</v>
      </c>
      <c r="BL93" s="18" t="s">
        <v>135</v>
      </c>
      <c r="BM93" s="139" t="s">
        <v>457</v>
      </c>
    </row>
    <row r="94" spans="2:65" s="1" customFormat="1">
      <c r="B94" s="33"/>
      <c r="D94" s="141" t="s">
        <v>137</v>
      </c>
      <c r="F94" s="142" t="s">
        <v>458</v>
      </c>
      <c r="I94" s="143"/>
      <c r="L94" s="33"/>
      <c r="M94" s="144"/>
      <c r="T94" s="54"/>
      <c r="AT94" s="18" t="s">
        <v>137</v>
      </c>
      <c r="AU94" s="18" t="s">
        <v>82</v>
      </c>
    </row>
    <row r="95" spans="2:65" s="12" customFormat="1">
      <c r="B95" s="145"/>
      <c r="D95" s="146" t="s">
        <v>139</v>
      </c>
      <c r="E95" s="147" t="s">
        <v>19</v>
      </c>
      <c r="F95" s="148" t="s">
        <v>140</v>
      </c>
      <c r="H95" s="147" t="s">
        <v>19</v>
      </c>
      <c r="I95" s="149"/>
      <c r="L95" s="145"/>
      <c r="M95" s="150"/>
      <c r="T95" s="151"/>
      <c r="AT95" s="147" t="s">
        <v>139</v>
      </c>
      <c r="AU95" s="147" t="s">
        <v>82</v>
      </c>
      <c r="AV95" s="12" t="s">
        <v>80</v>
      </c>
      <c r="AW95" s="12" t="s">
        <v>33</v>
      </c>
      <c r="AX95" s="12" t="s">
        <v>72</v>
      </c>
      <c r="AY95" s="147" t="s">
        <v>128</v>
      </c>
    </row>
    <row r="96" spans="2:65" s="12" customFormat="1">
      <c r="B96" s="145"/>
      <c r="D96" s="146" t="s">
        <v>139</v>
      </c>
      <c r="E96" s="147" t="s">
        <v>19</v>
      </c>
      <c r="F96" s="148" t="s">
        <v>459</v>
      </c>
      <c r="H96" s="147" t="s">
        <v>19</v>
      </c>
      <c r="I96" s="149"/>
      <c r="L96" s="145"/>
      <c r="M96" s="150"/>
      <c r="T96" s="151"/>
      <c r="AT96" s="147" t="s">
        <v>139</v>
      </c>
      <c r="AU96" s="147" t="s">
        <v>82</v>
      </c>
      <c r="AV96" s="12" t="s">
        <v>80</v>
      </c>
      <c r="AW96" s="12" t="s">
        <v>33</v>
      </c>
      <c r="AX96" s="12" t="s">
        <v>72</v>
      </c>
      <c r="AY96" s="147" t="s">
        <v>128</v>
      </c>
    </row>
    <row r="97" spans="2:65" s="13" customFormat="1">
      <c r="B97" s="152"/>
      <c r="D97" s="146" t="s">
        <v>139</v>
      </c>
      <c r="E97" s="153" t="s">
        <v>19</v>
      </c>
      <c r="F97" s="154" t="s">
        <v>460</v>
      </c>
      <c r="H97" s="155">
        <v>4.4000000000000004</v>
      </c>
      <c r="I97" s="156"/>
      <c r="L97" s="152"/>
      <c r="M97" s="157"/>
      <c r="T97" s="158"/>
      <c r="AT97" s="153" t="s">
        <v>139</v>
      </c>
      <c r="AU97" s="153" t="s">
        <v>82</v>
      </c>
      <c r="AV97" s="13" t="s">
        <v>82</v>
      </c>
      <c r="AW97" s="13" t="s">
        <v>33</v>
      </c>
      <c r="AX97" s="13" t="s">
        <v>72</v>
      </c>
      <c r="AY97" s="153" t="s">
        <v>128</v>
      </c>
    </row>
    <row r="98" spans="2:65" s="14" customFormat="1">
      <c r="B98" s="159"/>
      <c r="D98" s="146" t="s">
        <v>139</v>
      </c>
      <c r="E98" s="160" t="s">
        <v>19</v>
      </c>
      <c r="F98" s="161" t="s">
        <v>142</v>
      </c>
      <c r="H98" s="162">
        <v>4.4000000000000004</v>
      </c>
      <c r="I98" s="163"/>
      <c r="L98" s="159"/>
      <c r="M98" s="164"/>
      <c r="T98" s="165"/>
      <c r="AT98" s="160" t="s">
        <v>139</v>
      </c>
      <c r="AU98" s="160" t="s">
        <v>82</v>
      </c>
      <c r="AV98" s="14" t="s">
        <v>135</v>
      </c>
      <c r="AW98" s="14" t="s">
        <v>33</v>
      </c>
      <c r="AX98" s="14" t="s">
        <v>80</v>
      </c>
      <c r="AY98" s="160" t="s">
        <v>128</v>
      </c>
    </row>
    <row r="99" spans="2:65" s="1" customFormat="1" ht="21.75" customHeight="1">
      <c r="B99" s="33"/>
      <c r="C99" s="128" t="s">
        <v>151</v>
      </c>
      <c r="D99" s="128" t="s">
        <v>130</v>
      </c>
      <c r="E99" s="129" t="s">
        <v>461</v>
      </c>
      <c r="F99" s="130" t="s">
        <v>462</v>
      </c>
      <c r="G99" s="131" t="s">
        <v>133</v>
      </c>
      <c r="H99" s="132">
        <v>14.5</v>
      </c>
      <c r="I99" s="133"/>
      <c r="J99" s="134">
        <f>ROUND(I99*H99,2)</f>
        <v>0</v>
      </c>
      <c r="K99" s="130" t="s">
        <v>134</v>
      </c>
      <c r="L99" s="33"/>
      <c r="M99" s="135" t="s">
        <v>19</v>
      </c>
      <c r="N99" s="136" t="s">
        <v>43</v>
      </c>
      <c r="P99" s="137">
        <f>O99*H99</f>
        <v>0</v>
      </c>
      <c r="Q99" s="137">
        <v>8.4000000000000003E-4</v>
      </c>
      <c r="R99" s="137">
        <f>Q99*H99</f>
        <v>1.218E-2</v>
      </c>
      <c r="S99" s="137">
        <v>0</v>
      </c>
      <c r="T99" s="138">
        <f>S99*H99</f>
        <v>0</v>
      </c>
      <c r="AR99" s="139" t="s">
        <v>135</v>
      </c>
      <c r="AT99" s="139" t="s">
        <v>130</v>
      </c>
      <c r="AU99" s="139" t="s">
        <v>82</v>
      </c>
      <c r="AY99" s="18" t="s">
        <v>128</v>
      </c>
      <c r="BE99" s="140">
        <f>IF(N99="základní",J99,0)</f>
        <v>0</v>
      </c>
      <c r="BF99" s="140">
        <f>IF(N99="snížená",J99,0)</f>
        <v>0</v>
      </c>
      <c r="BG99" s="140">
        <f>IF(N99="zákl. přenesená",J99,0)</f>
        <v>0</v>
      </c>
      <c r="BH99" s="140">
        <f>IF(N99="sníž. přenesená",J99,0)</f>
        <v>0</v>
      </c>
      <c r="BI99" s="140">
        <f>IF(N99="nulová",J99,0)</f>
        <v>0</v>
      </c>
      <c r="BJ99" s="18" t="s">
        <v>80</v>
      </c>
      <c r="BK99" s="140">
        <f>ROUND(I99*H99,2)</f>
        <v>0</v>
      </c>
      <c r="BL99" s="18" t="s">
        <v>135</v>
      </c>
      <c r="BM99" s="139" t="s">
        <v>463</v>
      </c>
    </row>
    <row r="100" spans="2:65" s="1" customFormat="1">
      <c r="B100" s="33"/>
      <c r="D100" s="141" t="s">
        <v>137</v>
      </c>
      <c r="F100" s="142" t="s">
        <v>464</v>
      </c>
      <c r="I100" s="143"/>
      <c r="L100" s="33"/>
      <c r="M100" s="144"/>
      <c r="T100" s="54"/>
      <c r="AT100" s="18" t="s">
        <v>137</v>
      </c>
      <c r="AU100" s="18" t="s">
        <v>82</v>
      </c>
    </row>
    <row r="101" spans="2:65" s="12" customFormat="1">
      <c r="B101" s="145"/>
      <c r="D101" s="146" t="s">
        <v>139</v>
      </c>
      <c r="E101" s="147" t="s">
        <v>19</v>
      </c>
      <c r="F101" s="148" t="s">
        <v>140</v>
      </c>
      <c r="H101" s="147" t="s">
        <v>19</v>
      </c>
      <c r="I101" s="149"/>
      <c r="L101" s="145"/>
      <c r="M101" s="150"/>
      <c r="T101" s="151"/>
      <c r="AT101" s="147" t="s">
        <v>139</v>
      </c>
      <c r="AU101" s="147" t="s">
        <v>82</v>
      </c>
      <c r="AV101" s="12" t="s">
        <v>80</v>
      </c>
      <c r="AW101" s="12" t="s">
        <v>33</v>
      </c>
      <c r="AX101" s="12" t="s">
        <v>72</v>
      </c>
      <c r="AY101" s="147" t="s">
        <v>128</v>
      </c>
    </row>
    <row r="102" spans="2:65" s="12" customFormat="1">
      <c r="B102" s="145"/>
      <c r="D102" s="146" t="s">
        <v>139</v>
      </c>
      <c r="E102" s="147" t="s">
        <v>19</v>
      </c>
      <c r="F102" s="148" t="s">
        <v>459</v>
      </c>
      <c r="H102" s="147" t="s">
        <v>19</v>
      </c>
      <c r="I102" s="149"/>
      <c r="L102" s="145"/>
      <c r="M102" s="150"/>
      <c r="T102" s="151"/>
      <c r="AT102" s="147" t="s">
        <v>139</v>
      </c>
      <c r="AU102" s="147" t="s">
        <v>82</v>
      </c>
      <c r="AV102" s="12" t="s">
        <v>80</v>
      </c>
      <c r="AW102" s="12" t="s">
        <v>33</v>
      </c>
      <c r="AX102" s="12" t="s">
        <v>72</v>
      </c>
      <c r="AY102" s="147" t="s">
        <v>128</v>
      </c>
    </row>
    <row r="103" spans="2:65" s="13" customFormat="1">
      <c r="B103" s="152"/>
      <c r="D103" s="146" t="s">
        <v>139</v>
      </c>
      <c r="E103" s="153" t="s">
        <v>19</v>
      </c>
      <c r="F103" s="154" t="s">
        <v>465</v>
      </c>
      <c r="H103" s="155">
        <v>14.5</v>
      </c>
      <c r="I103" s="156"/>
      <c r="L103" s="152"/>
      <c r="M103" s="157"/>
      <c r="T103" s="158"/>
      <c r="AT103" s="153" t="s">
        <v>139</v>
      </c>
      <c r="AU103" s="153" t="s">
        <v>82</v>
      </c>
      <c r="AV103" s="13" t="s">
        <v>82</v>
      </c>
      <c r="AW103" s="13" t="s">
        <v>33</v>
      </c>
      <c r="AX103" s="13" t="s">
        <v>72</v>
      </c>
      <c r="AY103" s="153" t="s">
        <v>128</v>
      </c>
    </row>
    <row r="104" spans="2:65" s="14" customFormat="1">
      <c r="B104" s="159"/>
      <c r="D104" s="146" t="s">
        <v>139</v>
      </c>
      <c r="E104" s="160" t="s">
        <v>19</v>
      </c>
      <c r="F104" s="161" t="s">
        <v>142</v>
      </c>
      <c r="H104" s="162">
        <v>14.5</v>
      </c>
      <c r="I104" s="163"/>
      <c r="L104" s="159"/>
      <c r="M104" s="164"/>
      <c r="T104" s="165"/>
      <c r="AT104" s="160" t="s">
        <v>139</v>
      </c>
      <c r="AU104" s="160" t="s">
        <v>82</v>
      </c>
      <c r="AV104" s="14" t="s">
        <v>135</v>
      </c>
      <c r="AW104" s="14" t="s">
        <v>33</v>
      </c>
      <c r="AX104" s="14" t="s">
        <v>80</v>
      </c>
      <c r="AY104" s="160" t="s">
        <v>128</v>
      </c>
    </row>
    <row r="105" spans="2:65" s="1" customFormat="1" ht="24.2" customHeight="1">
      <c r="B105" s="33"/>
      <c r="C105" s="128" t="s">
        <v>135</v>
      </c>
      <c r="D105" s="128" t="s">
        <v>130</v>
      </c>
      <c r="E105" s="129" t="s">
        <v>466</v>
      </c>
      <c r="F105" s="130" t="s">
        <v>467</v>
      </c>
      <c r="G105" s="131" t="s">
        <v>133</v>
      </c>
      <c r="H105" s="132">
        <v>14.5</v>
      </c>
      <c r="I105" s="133"/>
      <c r="J105" s="134">
        <f>ROUND(I105*H105,2)</f>
        <v>0</v>
      </c>
      <c r="K105" s="130" t="s">
        <v>134</v>
      </c>
      <c r="L105" s="33"/>
      <c r="M105" s="135" t="s">
        <v>19</v>
      </c>
      <c r="N105" s="136" t="s">
        <v>43</v>
      </c>
      <c r="P105" s="137">
        <f>O105*H105</f>
        <v>0</v>
      </c>
      <c r="Q105" s="137">
        <v>0</v>
      </c>
      <c r="R105" s="137">
        <f>Q105*H105</f>
        <v>0</v>
      </c>
      <c r="S105" s="137">
        <v>0</v>
      </c>
      <c r="T105" s="138">
        <f>S105*H105</f>
        <v>0</v>
      </c>
      <c r="AR105" s="139" t="s">
        <v>135</v>
      </c>
      <c r="AT105" s="139" t="s">
        <v>130</v>
      </c>
      <c r="AU105" s="139" t="s">
        <v>82</v>
      </c>
      <c r="AY105" s="18" t="s">
        <v>128</v>
      </c>
      <c r="BE105" s="140">
        <f>IF(N105="základní",J105,0)</f>
        <v>0</v>
      </c>
      <c r="BF105" s="140">
        <f>IF(N105="snížená",J105,0)</f>
        <v>0</v>
      </c>
      <c r="BG105" s="140">
        <f>IF(N105="zákl. přenesená",J105,0)</f>
        <v>0</v>
      </c>
      <c r="BH105" s="140">
        <f>IF(N105="sníž. přenesená",J105,0)</f>
        <v>0</v>
      </c>
      <c r="BI105" s="140">
        <f>IF(N105="nulová",J105,0)</f>
        <v>0</v>
      </c>
      <c r="BJ105" s="18" t="s">
        <v>80</v>
      </c>
      <c r="BK105" s="140">
        <f>ROUND(I105*H105,2)</f>
        <v>0</v>
      </c>
      <c r="BL105" s="18" t="s">
        <v>135</v>
      </c>
      <c r="BM105" s="139" t="s">
        <v>468</v>
      </c>
    </row>
    <row r="106" spans="2:65" s="1" customFormat="1">
      <c r="B106" s="33"/>
      <c r="D106" s="141" t="s">
        <v>137</v>
      </c>
      <c r="F106" s="142" t="s">
        <v>469</v>
      </c>
      <c r="I106" s="143"/>
      <c r="L106" s="33"/>
      <c r="M106" s="144"/>
      <c r="T106" s="54"/>
      <c r="AT106" s="18" t="s">
        <v>137</v>
      </c>
      <c r="AU106" s="18" t="s">
        <v>82</v>
      </c>
    </row>
    <row r="107" spans="2:65" s="1" customFormat="1" ht="37.9" customHeight="1">
      <c r="B107" s="33"/>
      <c r="C107" s="128" t="s">
        <v>164</v>
      </c>
      <c r="D107" s="128" t="s">
        <v>130</v>
      </c>
      <c r="E107" s="129" t="s">
        <v>152</v>
      </c>
      <c r="F107" s="130" t="s">
        <v>153</v>
      </c>
      <c r="G107" s="131" t="s">
        <v>145</v>
      </c>
      <c r="H107" s="132">
        <v>7.3440000000000003</v>
      </c>
      <c r="I107" s="133"/>
      <c r="J107" s="134">
        <f>ROUND(I107*H107,2)</f>
        <v>0</v>
      </c>
      <c r="K107" s="130" t="s">
        <v>134</v>
      </c>
      <c r="L107" s="33"/>
      <c r="M107" s="135" t="s">
        <v>19</v>
      </c>
      <c r="N107" s="136" t="s">
        <v>43</v>
      </c>
      <c r="P107" s="137">
        <f>O107*H107</f>
        <v>0</v>
      </c>
      <c r="Q107" s="137">
        <v>0</v>
      </c>
      <c r="R107" s="137">
        <f>Q107*H107</f>
        <v>0</v>
      </c>
      <c r="S107" s="137">
        <v>0</v>
      </c>
      <c r="T107" s="138">
        <f>S107*H107</f>
        <v>0</v>
      </c>
      <c r="AR107" s="139" t="s">
        <v>135</v>
      </c>
      <c r="AT107" s="139" t="s">
        <v>130</v>
      </c>
      <c r="AU107" s="139" t="s">
        <v>82</v>
      </c>
      <c r="AY107" s="18" t="s">
        <v>128</v>
      </c>
      <c r="BE107" s="140">
        <f>IF(N107="základní",J107,0)</f>
        <v>0</v>
      </c>
      <c r="BF107" s="140">
        <f>IF(N107="snížená",J107,0)</f>
        <v>0</v>
      </c>
      <c r="BG107" s="140">
        <f>IF(N107="zákl. přenesená",J107,0)</f>
        <v>0</v>
      </c>
      <c r="BH107" s="140">
        <f>IF(N107="sníž. přenesená",J107,0)</f>
        <v>0</v>
      </c>
      <c r="BI107" s="140">
        <f>IF(N107="nulová",J107,0)</f>
        <v>0</v>
      </c>
      <c r="BJ107" s="18" t="s">
        <v>80</v>
      </c>
      <c r="BK107" s="140">
        <f>ROUND(I107*H107,2)</f>
        <v>0</v>
      </c>
      <c r="BL107" s="18" t="s">
        <v>135</v>
      </c>
      <c r="BM107" s="139" t="s">
        <v>470</v>
      </c>
    </row>
    <row r="108" spans="2:65" s="1" customFormat="1">
      <c r="B108" s="33"/>
      <c r="D108" s="141" t="s">
        <v>137</v>
      </c>
      <c r="F108" s="142" t="s">
        <v>155</v>
      </c>
      <c r="I108" s="143"/>
      <c r="L108" s="33"/>
      <c r="M108" s="144"/>
      <c r="T108" s="54"/>
      <c r="AT108" s="18" t="s">
        <v>137</v>
      </c>
      <c r="AU108" s="18" t="s">
        <v>82</v>
      </c>
    </row>
    <row r="109" spans="2:65" s="12" customFormat="1">
      <c r="B109" s="145"/>
      <c r="D109" s="146" t="s">
        <v>139</v>
      </c>
      <c r="E109" s="147" t="s">
        <v>19</v>
      </c>
      <c r="F109" s="148" t="s">
        <v>471</v>
      </c>
      <c r="H109" s="147" t="s">
        <v>19</v>
      </c>
      <c r="I109" s="149"/>
      <c r="L109" s="145"/>
      <c r="M109" s="150"/>
      <c r="T109" s="151"/>
      <c r="AT109" s="147" t="s">
        <v>139</v>
      </c>
      <c r="AU109" s="147" t="s">
        <v>82</v>
      </c>
      <c r="AV109" s="12" t="s">
        <v>80</v>
      </c>
      <c r="AW109" s="12" t="s">
        <v>33</v>
      </c>
      <c r="AX109" s="12" t="s">
        <v>72</v>
      </c>
      <c r="AY109" s="147" t="s">
        <v>128</v>
      </c>
    </row>
    <row r="110" spans="2:65" s="12" customFormat="1">
      <c r="B110" s="145"/>
      <c r="D110" s="146" t="s">
        <v>139</v>
      </c>
      <c r="E110" s="147" t="s">
        <v>19</v>
      </c>
      <c r="F110" s="148" t="s">
        <v>472</v>
      </c>
      <c r="H110" s="147" t="s">
        <v>19</v>
      </c>
      <c r="I110" s="149"/>
      <c r="L110" s="145"/>
      <c r="M110" s="150"/>
      <c r="T110" s="151"/>
      <c r="AT110" s="147" t="s">
        <v>139</v>
      </c>
      <c r="AU110" s="147" t="s">
        <v>82</v>
      </c>
      <c r="AV110" s="12" t="s">
        <v>80</v>
      </c>
      <c r="AW110" s="12" t="s">
        <v>33</v>
      </c>
      <c r="AX110" s="12" t="s">
        <v>72</v>
      </c>
      <c r="AY110" s="147" t="s">
        <v>128</v>
      </c>
    </row>
    <row r="111" spans="2:65" s="13" customFormat="1">
      <c r="B111" s="152"/>
      <c r="D111" s="146" t="s">
        <v>139</v>
      </c>
      <c r="E111" s="153" t="s">
        <v>19</v>
      </c>
      <c r="F111" s="154" t="s">
        <v>473</v>
      </c>
      <c r="H111" s="155">
        <v>9.1999999999999993</v>
      </c>
      <c r="I111" s="156"/>
      <c r="L111" s="152"/>
      <c r="M111" s="157"/>
      <c r="T111" s="158"/>
      <c r="AT111" s="153" t="s">
        <v>139</v>
      </c>
      <c r="AU111" s="153" t="s">
        <v>82</v>
      </c>
      <c r="AV111" s="13" t="s">
        <v>82</v>
      </c>
      <c r="AW111" s="13" t="s">
        <v>33</v>
      </c>
      <c r="AX111" s="13" t="s">
        <v>72</v>
      </c>
      <c r="AY111" s="153" t="s">
        <v>128</v>
      </c>
    </row>
    <row r="112" spans="2:65" s="13" customFormat="1">
      <c r="B112" s="152"/>
      <c r="D112" s="146" t="s">
        <v>139</v>
      </c>
      <c r="E112" s="153" t="s">
        <v>19</v>
      </c>
      <c r="F112" s="154" t="s">
        <v>474</v>
      </c>
      <c r="H112" s="155">
        <v>4.4000000000000004</v>
      </c>
      <c r="I112" s="156"/>
      <c r="L112" s="152"/>
      <c r="M112" s="157"/>
      <c r="T112" s="158"/>
      <c r="AT112" s="153" t="s">
        <v>139</v>
      </c>
      <c r="AU112" s="153" t="s">
        <v>82</v>
      </c>
      <c r="AV112" s="13" t="s">
        <v>82</v>
      </c>
      <c r="AW112" s="13" t="s">
        <v>33</v>
      </c>
      <c r="AX112" s="13" t="s">
        <v>72</v>
      </c>
      <c r="AY112" s="153" t="s">
        <v>128</v>
      </c>
    </row>
    <row r="113" spans="2:65" s="15" customFormat="1">
      <c r="B113" s="177"/>
      <c r="D113" s="146" t="s">
        <v>139</v>
      </c>
      <c r="E113" s="178" t="s">
        <v>19</v>
      </c>
      <c r="F113" s="179" t="s">
        <v>250</v>
      </c>
      <c r="H113" s="180">
        <v>13.6</v>
      </c>
      <c r="I113" s="181"/>
      <c r="L113" s="177"/>
      <c r="M113" s="182"/>
      <c r="T113" s="183"/>
      <c r="AT113" s="178" t="s">
        <v>139</v>
      </c>
      <c r="AU113" s="178" t="s">
        <v>82</v>
      </c>
      <c r="AV113" s="15" t="s">
        <v>151</v>
      </c>
      <c r="AW113" s="15" t="s">
        <v>33</v>
      </c>
      <c r="AX113" s="15" t="s">
        <v>72</v>
      </c>
      <c r="AY113" s="178" t="s">
        <v>128</v>
      </c>
    </row>
    <row r="114" spans="2:65" s="12" customFormat="1">
      <c r="B114" s="145"/>
      <c r="D114" s="146" t="s">
        <v>139</v>
      </c>
      <c r="E114" s="147" t="s">
        <v>19</v>
      </c>
      <c r="F114" s="148" t="s">
        <v>475</v>
      </c>
      <c r="H114" s="147" t="s">
        <v>19</v>
      </c>
      <c r="I114" s="149"/>
      <c r="L114" s="145"/>
      <c r="M114" s="150"/>
      <c r="T114" s="151"/>
      <c r="AT114" s="147" t="s">
        <v>139</v>
      </c>
      <c r="AU114" s="147" t="s">
        <v>82</v>
      </c>
      <c r="AV114" s="12" t="s">
        <v>80</v>
      </c>
      <c r="AW114" s="12" t="s">
        <v>33</v>
      </c>
      <c r="AX114" s="12" t="s">
        <v>72</v>
      </c>
      <c r="AY114" s="147" t="s">
        <v>128</v>
      </c>
    </row>
    <row r="115" spans="2:65" s="13" customFormat="1">
      <c r="B115" s="152"/>
      <c r="D115" s="146" t="s">
        <v>139</v>
      </c>
      <c r="E115" s="153" t="s">
        <v>19</v>
      </c>
      <c r="F115" s="154" t="s">
        <v>476</v>
      </c>
      <c r="H115" s="155">
        <v>-6.2560000000000002</v>
      </c>
      <c r="I115" s="156"/>
      <c r="L115" s="152"/>
      <c r="M115" s="157"/>
      <c r="T115" s="158"/>
      <c r="AT115" s="153" t="s">
        <v>139</v>
      </c>
      <c r="AU115" s="153" t="s">
        <v>82</v>
      </c>
      <c r="AV115" s="13" t="s">
        <v>82</v>
      </c>
      <c r="AW115" s="13" t="s">
        <v>33</v>
      </c>
      <c r="AX115" s="13" t="s">
        <v>72</v>
      </c>
      <c r="AY115" s="153" t="s">
        <v>128</v>
      </c>
    </row>
    <row r="116" spans="2:65" s="15" customFormat="1">
      <c r="B116" s="177"/>
      <c r="D116" s="146" t="s">
        <v>139</v>
      </c>
      <c r="E116" s="178" t="s">
        <v>19</v>
      </c>
      <c r="F116" s="179" t="s">
        <v>250</v>
      </c>
      <c r="H116" s="180">
        <v>-6.2560000000000002</v>
      </c>
      <c r="I116" s="181"/>
      <c r="L116" s="177"/>
      <c r="M116" s="182"/>
      <c r="T116" s="183"/>
      <c r="AT116" s="178" t="s">
        <v>139</v>
      </c>
      <c r="AU116" s="178" t="s">
        <v>82</v>
      </c>
      <c r="AV116" s="15" t="s">
        <v>151</v>
      </c>
      <c r="AW116" s="15" t="s">
        <v>33</v>
      </c>
      <c r="AX116" s="15" t="s">
        <v>72</v>
      </c>
      <c r="AY116" s="178" t="s">
        <v>128</v>
      </c>
    </row>
    <row r="117" spans="2:65" s="14" customFormat="1">
      <c r="B117" s="159"/>
      <c r="D117" s="146" t="s">
        <v>139</v>
      </c>
      <c r="E117" s="160" t="s">
        <v>19</v>
      </c>
      <c r="F117" s="161" t="s">
        <v>142</v>
      </c>
      <c r="H117" s="162">
        <v>7.3439999999999994</v>
      </c>
      <c r="I117" s="163"/>
      <c r="L117" s="159"/>
      <c r="M117" s="164"/>
      <c r="T117" s="165"/>
      <c r="AT117" s="160" t="s">
        <v>139</v>
      </c>
      <c r="AU117" s="160" t="s">
        <v>82</v>
      </c>
      <c r="AV117" s="14" t="s">
        <v>135</v>
      </c>
      <c r="AW117" s="14" t="s">
        <v>33</v>
      </c>
      <c r="AX117" s="14" t="s">
        <v>80</v>
      </c>
      <c r="AY117" s="160" t="s">
        <v>128</v>
      </c>
    </row>
    <row r="118" spans="2:65" s="1" customFormat="1" ht="24.2" customHeight="1">
      <c r="B118" s="33"/>
      <c r="C118" s="128" t="s">
        <v>171</v>
      </c>
      <c r="D118" s="128" t="s">
        <v>130</v>
      </c>
      <c r="E118" s="129" t="s">
        <v>165</v>
      </c>
      <c r="F118" s="130" t="s">
        <v>166</v>
      </c>
      <c r="G118" s="131" t="s">
        <v>145</v>
      </c>
      <c r="H118" s="132">
        <v>7.3440000000000003</v>
      </c>
      <c r="I118" s="133"/>
      <c r="J118" s="134">
        <f>ROUND(I118*H118,2)</f>
        <v>0</v>
      </c>
      <c r="K118" s="130" t="s">
        <v>134</v>
      </c>
      <c r="L118" s="33"/>
      <c r="M118" s="135" t="s">
        <v>19</v>
      </c>
      <c r="N118" s="136" t="s">
        <v>43</v>
      </c>
      <c r="P118" s="137">
        <f>O118*H118</f>
        <v>0</v>
      </c>
      <c r="Q118" s="137">
        <v>0</v>
      </c>
      <c r="R118" s="137">
        <f>Q118*H118</f>
        <v>0</v>
      </c>
      <c r="S118" s="137">
        <v>0</v>
      </c>
      <c r="T118" s="138">
        <f>S118*H118</f>
        <v>0</v>
      </c>
      <c r="AR118" s="139" t="s">
        <v>135</v>
      </c>
      <c r="AT118" s="139" t="s">
        <v>130</v>
      </c>
      <c r="AU118" s="139" t="s">
        <v>82</v>
      </c>
      <c r="AY118" s="18" t="s">
        <v>128</v>
      </c>
      <c r="BE118" s="140">
        <f>IF(N118="základní",J118,0)</f>
        <v>0</v>
      </c>
      <c r="BF118" s="140">
        <f>IF(N118="snížená",J118,0)</f>
        <v>0</v>
      </c>
      <c r="BG118" s="140">
        <f>IF(N118="zákl. přenesená",J118,0)</f>
        <v>0</v>
      </c>
      <c r="BH118" s="140">
        <f>IF(N118="sníž. přenesená",J118,0)</f>
        <v>0</v>
      </c>
      <c r="BI118" s="140">
        <f>IF(N118="nulová",J118,0)</f>
        <v>0</v>
      </c>
      <c r="BJ118" s="18" t="s">
        <v>80</v>
      </c>
      <c r="BK118" s="140">
        <f>ROUND(I118*H118,2)</f>
        <v>0</v>
      </c>
      <c r="BL118" s="18" t="s">
        <v>135</v>
      </c>
      <c r="BM118" s="139" t="s">
        <v>477</v>
      </c>
    </row>
    <row r="119" spans="2:65" s="1" customFormat="1">
      <c r="B119" s="33"/>
      <c r="D119" s="141" t="s">
        <v>137</v>
      </c>
      <c r="F119" s="142" t="s">
        <v>168</v>
      </c>
      <c r="I119" s="143"/>
      <c r="L119" s="33"/>
      <c r="M119" s="144"/>
      <c r="T119" s="54"/>
      <c r="AT119" s="18" t="s">
        <v>137</v>
      </c>
      <c r="AU119" s="18" t="s">
        <v>82</v>
      </c>
    </row>
    <row r="120" spans="2:65" s="12" customFormat="1">
      <c r="B120" s="145"/>
      <c r="D120" s="146" t="s">
        <v>139</v>
      </c>
      <c r="E120" s="147" t="s">
        <v>19</v>
      </c>
      <c r="F120" s="148" t="s">
        <v>478</v>
      </c>
      <c r="H120" s="147" t="s">
        <v>19</v>
      </c>
      <c r="I120" s="149"/>
      <c r="L120" s="145"/>
      <c r="M120" s="150"/>
      <c r="T120" s="151"/>
      <c r="AT120" s="147" t="s">
        <v>139</v>
      </c>
      <c r="AU120" s="147" t="s">
        <v>82</v>
      </c>
      <c r="AV120" s="12" t="s">
        <v>80</v>
      </c>
      <c r="AW120" s="12" t="s">
        <v>33</v>
      </c>
      <c r="AX120" s="12" t="s">
        <v>72</v>
      </c>
      <c r="AY120" s="147" t="s">
        <v>128</v>
      </c>
    </row>
    <row r="121" spans="2:65" s="13" customFormat="1">
      <c r="B121" s="152"/>
      <c r="D121" s="146" t="s">
        <v>139</v>
      </c>
      <c r="E121" s="153" t="s">
        <v>19</v>
      </c>
      <c r="F121" s="154" t="s">
        <v>479</v>
      </c>
      <c r="H121" s="155">
        <v>7.3440000000000003</v>
      </c>
      <c r="I121" s="156"/>
      <c r="L121" s="152"/>
      <c r="M121" s="157"/>
      <c r="T121" s="158"/>
      <c r="AT121" s="153" t="s">
        <v>139</v>
      </c>
      <c r="AU121" s="153" t="s">
        <v>82</v>
      </c>
      <c r="AV121" s="13" t="s">
        <v>82</v>
      </c>
      <c r="AW121" s="13" t="s">
        <v>33</v>
      </c>
      <c r="AX121" s="13" t="s">
        <v>72</v>
      </c>
      <c r="AY121" s="153" t="s">
        <v>128</v>
      </c>
    </row>
    <row r="122" spans="2:65" s="14" customFormat="1">
      <c r="B122" s="159"/>
      <c r="D122" s="146" t="s">
        <v>139</v>
      </c>
      <c r="E122" s="160" t="s">
        <v>19</v>
      </c>
      <c r="F122" s="161" t="s">
        <v>142</v>
      </c>
      <c r="H122" s="162">
        <v>7.3440000000000003</v>
      </c>
      <c r="I122" s="163"/>
      <c r="L122" s="159"/>
      <c r="M122" s="164"/>
      <c r="T122" s="165"/>
      <c r="AT122" s="160" t="s">
        <v>139</v>
      </c>
      <c r="AU122" s="160" t="s">
        <v>82</v>
      </c>
      <c r="AV122" s="14" t="s">
        <v>135</v>
      </c>
      <c r="AW122" s="14" t="s">
        <v>33</v>
      </c>
      <c r="AX122" s="14" t="s">
        <v>80</v>
      </c>
      <c r="AY122" s="160" t="s">
        <v>128</v>
      </c>
    </row>
    <row r="123" spans="2:65" s="1" customFormat="1" ht="24.2" customHeight="1">
      <c r="B123" s="33"/>
      <c r="C123" s="128" t="s">
        <v>178</v>
      </c>
      <c r="D123" s="128" t="s">
        <v>130</v>
      </c>
      <c r="E123" s="129" t="s">
        <v>179</v>
      </c>
      <c r="F123" s="130" t="s">
        <v>180</v>
      </c>
      <c r="G123" s="131" t="s">
        <v>145</v>
      </c>
      <c r="H123" s="132">
        <v>7.3440000000000003</v>
      </c>
      <c r="I123" s="133"/>
      <c r="J123" s="134">
        <f>ROUND(I123*H123,2)</f>
        <v>0</v>
      </c>
      <c r="K123" s="130" t="s">
        <v>134</v>
      </c>
      <c r="L123" s="33"/>
      <c r="M123" s="135" t="s">
        <v>19</v>
      </c>
      <c r="N123" s="136" t="s">
        <v>43</v>
      </c>
      <c r="P123" s="137">
        <f>O123*H123</f>
        <v>0</v>
      </c>
      <c r="Q123" s="137">
        <v>0</v>
      </c>
      <c r="R123" s="137">
        <f>Q123*H123</f>
        <v>0</v>
      </c>
      <c r="S123" s="137">
        <v>0</v>
      </c>
      <c r="T123" s="138">
        <f>S123*H123</f>
        <v>0</v>
      </c>
      <c r="AR123" s="139" t="s">
        <v>135</v>
      </c>
      <c r="AT123" s="139" t="s">
        <v>130</v>
      </c>
      <c r="AU123" s="139" t="s">
        <v>82</v>
      </c>
      <c r="AY123" s="18" t="s">
        <v>128</v>
      </c>
      <c r="BE123" s="140">
        <f>IF(N123="základní",J123,0)</f>
        <v>0</v>
      </c>
      <c r="BF123" s="140">
        <f>IF(N123="snížená",J123,0)</f>
        <v>0</v>
      </c>
      <c r="BG123" s="140">
        <f>IF(N123="zákl. přenesená",J123,0)</f>
        <v>0</v>
      </c>
      <c r="BH123" s="140">
        <f>IF(N123="sníž. přenesená",J123,0)</f>
        <v>0</v>
      </c>
      <c r="BI123" s="140">
        <f>IF(N123="nulová",J123,0)</f>
        <v>0</v>
      </c>
      <c r="BJ123" s="18" t="s">
        <v>80</v>
      </c>
      <c r="BK123" s="140">
        <f>ROUND(I123*H123,2)</f>
        <v>0</v>
      </c>
      <c r="BL123" s="18" t="s">
        <v>135</v>
      </c>
      <c r="BM123" s="139" t="s">
        <v>480</v>
      </c>
    </row>
    <row r="124" spans="2:65" s="1" customFormat="1">
      <c r="B124" s="33"/>
      <c r="D124" s="141" t="s">
        <v>137</v>
      </c>
      <c r="F124" s="142" t="s">
        <v>182</v>
      </c>
      <c r="I124" s="143"/>
      <c r="L124" s="33"/>
      <c r="M124" s="144"/>
      <c r="T124" s="54"/>
      <c r="AT124" s="18" t="s">
        <v>137</v>
      </c>
      <c r="AU124" s="18" t="s">
        <v>82</v>
      </c>
    </row>
    <row r="125" spans="2:65" s="1" customFormat="1" ht="24.2" customHeight="1">
      <c r="B125" s="33"/>
      <c r="C125" s="128" t="s">
        <v>183</v>
      </c>
      <c r="D125" s="128" t="s">
        <v>130</v>
      </c>
      <c r="E125" s="129" t="s">
        <v>184</v>
      </c>
      <c r="F125" s="130" t="s">
        <v>185</v>
      </c>
      <c r="G125" s="131" t="s">
        <v>145</v>
      </c>
      <c r="H125" s="132">
        <v>6.2560000000000002</v>
      </c>
      <c r="I125" s="133"/>
      <c r="J125" s="134">
        <f>ROUND(I125*H125,2)</f>
        <v>0</v>
      </c>
      <c r="K125" s="130" t="s">
        <v>134</v>
      </c>
      <c r="L125" s="33"/>
      <c r="M125" s="135" t="s">
        <v>19</v>
      </c>
      <c r="N125" s="136" t="s">
        <v>43</v>
      </c>
      <c r="P125" s="137">
        <f>O125*H125</f>
        <v>0</v>
      </c>
      <c r="Q125" s="137">
        <v>0</v>
      </c>
      <c r="R125" s="137">
        <f>Q125*H125</f>
        <v>0</v>
      </c>
      <c r="S125" s="137">
        <v>0</v>
      </c>
      <c r="T125" s="138">
        <f>S125*H125</f>
        <v>0</v>
      </c>
      <c r="AR125" s="139" t="s">
        <v>135</v>
      </c>
      <c r="AT125" s="139" t="s">
        <v>130</v>
      </c>
      <c r="AU125" s="139" t="s">
        <v>82</v>
      </c>
      <c r="AY125" s="18" t="s">
        <v>128</v>
      </c>
      <c r="BE125" s="140">
        <f>IF(N125="základní",J125,0)</f>
        <v>0</v>
      </c>
      <c r="BF125" s="140">
        <f>IF(N125="snížená",J125,0)</f>
        <v>0</v>
      </c>
      <c r="BG125" s="140">
        <f>IF(N125="zákl. přenesená",J125,0)</f>
        <v>0</v>
      </c>
      <c r="BH125" s="140">
        <f>IF(N125="sníž. přenesená",J125,0)</f>
        <v>0</v>
      </c>
      <c r="BI125" s="140">
        <f>IF(N125="nulová",J125,0)</f>
        <v>0</v>
      </c>
      <c r="BJ125" s="18" t="s">
        <v>80</v>
      </c>
      <c r="BK125" s="140">
        <f>ROUND(I125*H125,2)</f>
        <v>0</v>
      </c>
      <c r="BL125" s="18" t="s">
        <v>135</v>
      </c>
      <c r="BM125" s="139" t="s">
        <v>481</v>
      </c>
    </row>
    <row r="126" spans="2:65" s="1" customFormat="1">
      <c r="B126" s="33"/>
      <c r="D126" s="141" t="s">
        <v>137</v>
      </c>
      <c r="F126" s="142" t="s">
        <v>187</v>
      </c>
      <c r="I126" s="143"/>
      <c r="L126" s="33"/>
      <c r="M126" s="144"/>
      <c r="T126" s="54"/>
      <c r="AT126" s="18" t="s">
        <v>137</v>
      </c>
      <c r="AU126" s="18" t="s">
        <v>82</v>
      </c>
    </row>
    <row r="127" spans="2:65" s="12" customFormat="1">
      <c r="B127" s="145"/>
      <c r="D127" s="146" t="s">
        <v>139</v>
      </c>
      <c r="E127" s="147" t="s">
        <v>19</v>
      </c>
      <c r="F127" s="148" t="s">
        <v>472</v>
      </c>
      <c r="H127" s="147" t="s">
        <v>19</v>
      </c>
      <c r="I127" s="149"/>
      <c r="L127" s="145"/>
      <c r="M127" s="150"/>
      <c r="T127" s="151"/>
      <c r="AT127" s="147" t="s">
        <v>139</v>
      </c>
      <c r="AU127" s="147" t="s">
        <v>82</v>
      </c>
      <c r="AV127" s="12" t="s">
        <v>80</v>
      </c>
      <c r="AW127" s="12" t="s">
        <v>33</v>
      </c>
      <c r="AX127" s="12" t="s">
        <v>72</v>
      </c>
      <c r="AY127" s="147" t="s">
        <v>128</v>
      </c>
    </row>
    <row r="128" spans="2:65" s="13" customFormat="1">
      <c r="B128" s="152"/>
      <c r="D128" s="146" t="s">
        <v>139</v>
      </c>
      <c r="E128" s="153" t="s">
        <v>19</v>
      </c>
      <c r="F128" s="154" t="s">
        <v>473</v>
      </c>
      <c r="H128" s="155">
        <v>9.1999999999999993</v>
      </c>
      <c r="I128" s="156"/>
      <c r="L128" s="152"/>
      <c r="M128" s="157"/>
      <c r="T128" s="158"/>
      <c r="AT128" s="153" t="s">
        <v>139</v>
      </c>
      <c r="AU128" s="153" t="s">
        <v>82</v>
      </c>
      <c r="AV128" s="13" t="s">
        <v>82</v>
      </c>
      <c r="AW128" s="13" t="s">
        <v>33</v>
      </c>
      <c r="AX128" s="13" t="s">
        <v>72</v>
      </c>
      <c r="AY128" s="153" t="s">
        <v>128</v>
      </c>
    </row>
    <row r="129" spans="2:65" s="13" customFormat="1">
      <c r="B129" s="152"/>
      <c r="D129" s="146" t="s">
        <v>139</v>
      </c>
      <c r="E129" s="153" t="s">
        <v>19</v>
      </c>
      <c r="F129" s="154" t="s">
        <v>474</v>
      </c>
      <c r="H129" s="155">
        <v>4.4000000000000004</v>
      </c>
      <c r="I129" s="156"/>
      <c r="L129" s="152"/>
      <c r="M129" s="157"/>
      <c r="T129" s="158"/>
      <c r="AT129" s="153" t="s">
        <v>139</v>
      </c>
      <c r="AU129" s="153" t="s">
        <v>82</v>
      </c>
      <c r="AV129" s="13" t="s">
        <v>82</v>
      </c>
      <c r="AW129" s="13" t="s">
        <v>33</v>
      </c>
      <c r="AX129" s="13" t="s">
        <v>72</v>
      </c>
      <c r="AY129" s="153" t="s">
        <v>128</v>
      </c>
    </row>
    <row r="130" spans="2:65" s="15" customFormat="1">
      <c r="B130" s="177"/>
      <c r="D130" s="146" t="s">
        <v>139</v>
      </c>
      <c r="E130" s="178" t="s">
        <v>19</v>
      </c>
      <c r="F130" s="179" t="s">
        <v>250</v>
      </c>
      <c r="H130" s="180">
        <v>13.6</v>
      </c>
      <c r="I130" s="181"/>
      <c r="L130" s="177"/>
      <c r="M130" s="182"/>
      <c r="T130" s="183"/>
      <c r="AT130" s="178" t="s">
        <v>139</v>
      </c>
      <c r="AU130" s="178" t="s">
        <v>82</v>
      </c>
      <c r="AV130" s="15" t="s">
        <v>151</v>
      </c>
      <c r="AW130" s="15" t="s">
        <v>33</v>
      </c>
      <c r="AX130" s="15" t="s">
        <v>72</v>
      </c>
      <c r="AY130" s="178" t="s">
        <v>128</v>
      </c>
    </row>
    <row r="131" spans="2:65" s="12" customFormat="1">
      <c r="B131" s="145"/>
      <c r="D131" s="146" t="s">
        <v>139</v>
      </c>
      <c r="E131" s="147" t="s">
        <v>19</v>
      </c>
      <c r="F131" s="148" t="s">
        <v>482</v>
      </c>
      <c r="H131" s="147" t="s">
        <v>19</v>
      </c>
      <c r="I131" s="149"/>
      <c r="L131" s="145"/>
      <c r="M131" s="150"/>
      <c r="T131" s="151"/>
      <c r="AT131" s="147" t="s">
        <v>139</v>
      </c>
      <c r="AU131" s="147" t="s">
        <v>82</v>
      </c>
      <c r="AV131" s="12" t="s">
        <v>80</v>
      </c>
      <c r="AW131" s="12" t="s">
        <v>33</v>
      </c>
      <c r="AX131" s="12" t="s">
        <v>72</v>
      </c>
      <c r="AY131" s="147" t="s">
        <v>128</v>
      </c>
    </row>
    <row r="132" spans="2:65" s="13" customFormat="1">
      <c r="B132" s="152"/>
      <c r="D132" s="146" t="s">
        <v>139</v>
      </c>
      <c r="E132" s="153" t="s">
        <v>19</v>
      </c>
      <c r="F132" s="154" t="s">
        <v>483</v>
      </c>
      <c r="H132" s="155">
        <v>-1.56</v>
      </c>
      <c r="I132" s="156"/>
      <c r="L132" s="152"/>
      <c r="M132" s="157"/>
      <c r="T132" s="158"/>
      <c r="AT132" s="153" t="s">
        <v>139</v>
      </c>
      <c r="AU132" s="153" t="s">
        <v>82</v>
      </c>
      <c r="AV132" s="13" t="s">
        <v>82</v>
      </c>
      <c r="AW132" s="13" t="s">
        <v>33</v>
      </c>
      <c r="AX132" s="13" t="s">
        <v>72</v>
      </c>
      <c r="AY132" s="153" t="s">
        <v>128</v>
      </c>
    </row>
    <row r="133" spans="2:65" s="15" customFormat="1">
      <c r="B133" s="177"/>
      <c r="D133" s="146" t="s">
        <v>139</v>
      </c>
      <c r="E133" s="178" t="s">
        <v>19</v>
      </c>
      <c r="F133" s="179" t="s">
        <v>250</v>
      </c>
      <c r="H133" s="180">
        <v>-1.56</v>
      </c>
      <c r="I133" s="181"/>
      <c r="L133" s="177"/>
      <c r="M133" s="182"/>
      <c r="T133" s="183"/>
      <c r="AT133" s="178" t="s">
        <v>139</v>
      </c>
      <c r="AU133" s="178" t="s">
        <v>82</v>
      </c>
      <c r="AV133" s="15" t="s">
        <v>151</v>
      </c>
      <c r="AW133" s="15" t="s">
        <v>33</v>
      </c>
      <c r="AX133" s="15" t="s">
        <v>72</v>
      </c>
      <c r="AY133" s="178" t="s">
        <v>128</v>
      </c>
    </row>
    <row r="134" spans="2:65" s="12" customFormat="1">
      <c r="B134" s="145"/>
      <c r="D134" s="146" t="s">
        <v>139</v>
      </c>
      <c r="E134" s="147" t="s">
        <v>19</v>
      </c>
      <c r="F134" s="148" t="s">
        <v>484</v>
      </c>
      <c r="H134" s="147" t="s">
        <v>19</v>
      </c>
      <c r="I134" s="149"/>
      <c r="L134" s="145"/>
      <c r="M134" s="150"/>
      <c r="T134" s="151"/>
      <c r="AT134" s="147" t="s">
        <v>139</v>
      </c>
      <c r="AU134" s="147" t="s">
        <v>82</v>
      </c>
      <c r="AV134" s="12" t="s">
        <v>80</v>
      </c>
      <c r="AW134" s="12" t="s">
        <v>33</v>
      </c>
      <c r="AX134" s="12" t="s">
        <v>72</v>
      </c>
      <c r="AY134" s="147" t="s">
        <v>128</v>
      </c>
    </row>
    <row r="135" spans="2:65" s="13" customFormat="1">
      <c r="B135" s="152"/>
      <c r="D135" s="146" t="s">
        <v>139</v>
      </c>
      <c r="E135" s="153" t="s">
        <v>19</v>
      </c>
      <c r="F135" s="154" t="s">
        <v>485</v>
      </c>
      <c r="H135" s="155">
        <v>-5.7839999999999998</v>
      </c>
      <c r="I135" s="156"/>
      <c r="L135" s="152"/>
      <c r="M135" s="157"/>
      <c r="T135" s="158"/>
      <c r="AT135" s="153" t="s">
        <v>139</v>
      </c>
      <c r="AU135" s="153" t="s">
        <v>82</v>
      </c>
      <c r="AV135" s="13" t="s">
        <v>82</v>
      </c>
      <c r="AW135" s="13" t="s">
        <v>33</v>
      </c>
      <c r="AX135" s="13" t="s">
        <v>72</v>
      </c>
      <c r="AY135" s="153" t="s">
        <v>128</v>
      </c>
    </row>
    <row r="136" spans="2:65" s="15" customFormat="1">
      <c r="B136" s="177"/>
      <c r="D136" s="146" t="s">
        <v>139</v>
      </c>
      <c r="E136" s="178" t="s">
        <v>19</v>
      </c>
      <c r="F136" s="179" t="s">
        <v>250</v>
      </c>
      <c r="H136" s="180">
        <v>-5.7839999999999998</v>
      </c>
      <c r="I136" s="181"/>
      <c r="L136" s="177"/>
      <c r="M136" s="182"/>
      <c r="T136" s="183"/>
      <c r="AT136" s="178" t="s">
        <v>139</v>
      </c>
      <c r="AU136" s="178" t="s">
        <v>82</v>
      </c>
      <c r="AV136" s="15" t="s">
        <v>151</v>
      </c>
      <c r="AW136" s="15" t="s">
        <v>33</v>
      </c>
      <c r="AX136" s="15" t="s">
        <v>72</v>
      </c>
      <c r="AY136" s="178" t="s">
        <v>128</v>
      </c>
    </row>
    <row r="137" spans="2:65" s="14" customFormat="1">
      <c r="B137" s="159"/>
      <c r="D137" s="146" t="s">
        <v>139</v>
      </c>
      <c r="E137" s="160" t="s">
        <v>19</v>
      </c>
      <c r="F137" s="161" t="s">
        <v>142</v>
      </c>
      <c r="H137" s="162">
        <v>6.2559999999999993</v>
      </c>
      <c r="I137" s="163"/>
      <c r="L137" s="159"/>
      <c r="M137" s="164"/>
      <c r="T137" s="165"/>
      <c r="AT137" s="160" t="s">
        <v>139</v>
      </c>
      <c r="AU137" s="160" t="s">
        <v>82</v>
      </c>
      <c r="AV137" s="14" t="s">
        <v>135</v>
      </c>
      <c r="AW137" s="14" t="s">
        <v>33</v>
      </c>
      <c r="AX137" s="14" t="s">
        <v>80</v>
      </c>
      <c r="AY137" s="160" t="s">
        <v>128</v>
      </c>
    </row>
    <row r="138" spans="2:65" s="1" customFormat="1" ht="37.9" customHeight="1">
      <c r="B138" s="33"/>
      <c r="C138" s="128" t="s">
        <v>190</v>
      </c>
      <c r="D138" s="128" t="s">
        <v>130</v>
      </c>
      <c r="E138" s="129" t="s">
        <v>486</v>
      </c>
      <c r="F138" s="130" t="s">
        <v>487</v>
      </c>
      <c r="G138" s="131" t="s">
        <v>145</v>
      </c>
      <c r="H138" s="132">
        <v>5.7839999999999998</v>
      </c>
      <c r="I138" s="133"/>
      <c r="J138" s="134">
        <f>ROUND(I138*H138,2)</f>
        <v>0</v>
      </c>
      <c r="K138" s="130" t="s">
        <v>134</v>
      </c>
      <c r="L138" s="33"/>
      <c r="M138" s="135" t="s">
        <v>19</v>
      </c>
      <c r="N138" s="136" t="s">
        <v>43</v>
      </c>
      <c r="P138" s="137">
        <f>O138*H138</f>
        <v>0</v>
      </c>
      <c r="Q138" s="137">
        <v>0</v>
      </c>
      <c r="R138" s="137">
        <f>Q138*H138</f>
        <v>0</v>
      </c>
      <c r="S138" s="137">
        <v>0</v>
      </c>
      <c r="T138" s="138">
        <f>S138*H138</f>
        <v>0</v>
      </c>
      <c r="AR138" s="139" t="s">
        <v>135</v>
      </c>
      <c r="AT138" s="139" t="s">
        <v>130</v>
      </c>
      <c r="AU138" s="139" t="s">
        <v>82</v>
      </c>
      <c r="AY138" s="18" t="s">
        <v>128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8" t="s">
        <v>80</v>
      </c>
      <c r="BK138" s="140">
        <f>ROUND(I138*H138,2)</f>
        <v>0</v>
      </c>
      <c r="BL138" s="18" t="s">
        <v>135</v>
      </c>
      <c r="BM138" s="139" t="s">
        <v>488</v>
      </c>
    </row>
    <row r="139" spans="2:65" s="1" customFormat="1">
      <c r="B139" s="33"/>
      <c r="D139" s="141" t="s">
        <v>137</v>
      </c>
      <c r="F139" s="142" t="s">
        <v>489</v>
      </c>
      <c r="I139" s="143"/>
      <c r="L139" s="33"/>
      <c r="M139" s="144"/>
      <c r="T139" s="54"/>
      <c r="AT139" s="18" t="s">
        <v>137</v>
      </c>
      <c r="AU139" s="18" t="s">
        <v>82</v>
      </c>
    </row>
    <row r="140" spans="2:65" s="12" customFormat="1">
      <c r="B140" s="145"/>
      <c r="D140" s="146" t="s">
        <v>139</v>
      </c>
      <c r="E140" s="147" t="s">
        <v>19</v>
      </c>
      <c r="F140" s="148" t="s">
        <v>140</v>
      </c>
      <c r="H140" s="147" t="s">
        <v>19</v>
      </c>
      <c r="I140" s="149"/>
      <c r="L140" s="145"/>
      <c r="M140" s="150"/>
      <c r="T140" s="151"/>
      <c r="AT140" s="147" t="s">
        <v>139</v>
      </c>
      <c r="AU140" s="147" t="s">
        <v>82</v>
      </c>
      <c r="AV140" s="12" t="s">
        <v>80</v>
      </c>
      <c r="AW140" s="12" t="s">
        <v>33</v>
      </c>
      <c r="AX140" s="12" t="s">
        <v>72</v>
      </c>
      <c r="AY140" s="147" t="s">
        <v>128</v>
      </c>
    </row>
    <row r="141" spans="2:65" s="12" customFormat="1">
      <c r="B141" s="145"/>
      <c r="D141" s="146" t="s">
        <v>139</v>
      </c>
      <c r="E141" s="147" t="s">
        <v>19</v>
      </c>
      <c r="F141" s="148" t="s">
        <v>453</v>
      </c>
      <c r="H141" s="147" t="s">
        <v>19</v>
      </c>
      <c r="I141" s="149"/>
      <c r="L141" s="145"/>
      <c r="M141" s="150"/>
      <c r="T141" s="151"/>
      <c r="AT141" s="147" t="s">
        <v>139</v>
      </c>
      <c r="AU141" s="147" t="s">
        <v>82</v>
      </c>
      <c r="AV141" s="12" t="s">
        <v>80</v>
      </c>
      <c r="AW141" s="12" t="s">
        <v>33</v>
      </c>
      <c r="AX141" s="12" t="s">
        <v>72</v>
      </c>
      <c r="AY141" s="147" t="s">
        <v>128</v>
      </c>
    </row>
    <row r="142" spans="2:65" s="13" customFormat="1">
      <c r="B142" s="152"/>
      <c r="D142" s="146" t="s">
        <v>139</v>
      </c>
      <c r="E142" s="153" t="s">
        <v>19</v>
      </c>
      <c r="F142" s="154" t="s">
        <v>490</v>
      </c>
      <c r="H142" s="155">
        <v>3.984</v>
      </c>
      <c r="I142" s="156"/>
      <c r="L142" s="152"/>
      <c r="M142" s="157"/>
      <c r="T142" s="158"/>
      <c r="AT142" s="153" t="s">
        <v>139</v>
      </c>
      <c r="AU142" s="153" t="s">
        <v>82</v>
      </c>
      <c r="AV142" s="13" t="s">
        <v>82</v>
      </c>
      <c r="AW142" s="13" t="s">
        <v>33</v>
      </c>
      <c r="AX142" s="13" t="s">
        <v>72</v>
      </c>
      <c r="AY142" s="153" t="s">
        <v>128</v>
      </c>
    </row>
    <row r="143" spans="2:65" s="12" customFormat="1">
      <c r="B143" s="145"/>
      <c r="D143" s="146" t="s">
        <v>139</v>
      </c>
      <c r="E143" s="147" t="s">
        <v>19</v>
      </c>
      <c r="F143" s="148" t="s">
        <v>459</v>
      </c>
      <c r="H143" s="147" t="s">
        <v>19</v>
      </c>
      <c r="I143" s="149"/>
      <c r="L143" s="145"/>
      <c r="M143" s="150"/>
      <c r="T143" s="151"/>
      <c r="AT143" s="147" t="s">
        <v>139</v>
      </c>
      <c r="AU143" s="147" t="s">
        <v>82</v>
      </c>
      <c r="AV143" s="12" t="s">
        <v>80</v>
      </c>
      <c r="AW143" s="12" t="s">
        <v>33</v>
      </c>
      <c r="AX143" s="12" t="s">
        <v>72</v>
      </c>
      <c r="AY143" s="147" t="s">
        <v>128</v>
      </c>
    </row>
    <row r="144" spans="2:65" s="13" customFormat="1">
      <c r="B144" s="152"/>
      <c r="D144" s="146" t="s">
        <v>139</v>
      </c>
      <c r="E144" s="153" t="s">
        <v>19</v>
      </c>
      <c r="F144" s="154" t="s">
        <v>491</v>
      </c>
      <c r="H144" s="155">
        <v>1.8</v>
      </c>
      <c r="I144" s="156"/>
      <c r="L144" s="152"/>
      <c r="M144" s="157"/>
      <c r="T144" s="158"/>
      <c r="AT144" s="153" t="s">
        <v>139</v>
      </c>
      <c r="AU144" s="153" t="s">
        <v>82</v>
      </c>
      <c r="AV144" s="13" t="s">
        <v>82</v>
      </c>
      <c r="AW144" s="13" t="s">
        <v>33</v>
      </c>
      <c r="AX144" s="13" t="s">
        <v>72</v>
      </c>
      <c r="AY144" s="153" t="s">
        <v>128</v>
      </c>
    </row>
    <row r="145" spans="2:65" s="14" customFormat="1">
      <c r="B145" s="159"/>
      <c r="D145" s="146" t="s">
        <v>139</v>
      </c>
      <c r="E145" s="160" t="s">
        <v>19</v>
      </c>
      <c r="F145" s="161" t="s">
        <v>142</v>
      </c>
      <c r="H145" s="162">
        <v>5.7839999999999998</v>
      </c>
      <c r="I145" s="163"/>
      <c r="L145" s="159"/>
      <c r="M145" s="164"/>
      <c r="T145" s="165"/>
      <c r="AT145" s="160" t="s">
        <v>139</v>
      </c>
      <c r="AU145" s="160" t="s">
        <v>82</v>
      </c>
      <c r="AV145" s="14" t="s">
        <v>135</v>
      </c>
      <c r="AW145" s="14" t="s">
        <v>33</v>
      </c>
      <c r="AX145" s="14" t="s">
        <v>80</v>
      </c>
      <c r="AY145" s="160" t="s">
        <v>128</v>
      </c>
    </row>
    <row r="146" spans="2:65" s="1" customFormat="1" ht="16.5" customHeight="1">
      <c r="B146" s="33"/>
      <c r="C146" s="167" t="s">
        <v>197</v>
      </c>
      <c r="D146" s="167" t="s">
        <v>203</v>
      </c>
      <c r="E146" s="168" t="s">
        <v>492</v>
      </c>
      <c r="F146" s="169" t="s">
        <v>493</v>
      </c>
      <c r="G146" s="170" t="s">
        <v>174</v>
      </c>
      <c r="H146" s="171">
        <v>11.568</v>
      </c>
      <c r="I146" s="172"/>
      <c r="J146" s="173">
        <f>ROUND(I146*H146,2)</f>
        <v>0</v>
      </c>
      <c r="K146" s="169" t="s">
        <v>134</v>
      </c>
      <c r="L146" s="174"/>
      <c r="M146" s="175" t="s">
        <v>19</v>
      </c>
      <c r="N146" s="176" t="s">
        <v>43</v>
      </c>
      <c r="P146" s="137">
        <f>O146*H146</f>
        <v>0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183</v>
      </c>
      <c r="AT146" s="139" t="s">
        <v>203</v>
      </c>
      <c r="AU146" s="139" t="s">
        <v>82</v>
      </c>
      <c r="AY146" s="18" t="s">
        <v>128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8" t="s">
        <v>80</v>
      </c>
      <c r="BK146" s="140">
        <f>ROUND(I146*H146,2)</f>
        <v>0</v>
      </c>
      <c r="BL146" s="18" t="s">
        <v>135</v>
      </c>
      <c r="BM146" s="139" t="s">
        <v>494</v>
      </c>
    </row>
    <row r="147" spans="2:65" s="13" customFormat="1">
      <c r="B147" s="152"/>
      <c r="D147" s="146" t="s">
        <v>139</v>
      </c>
      <c r="F147" s="154" t="s">
        <v>495</v>
      </c>
      <c r="H147" s="155">
        <v>11.568</v>
      </c>
      <c r="I147" s="156"/>
      <c r="L147" s="152"/>
      <c r="M147" s="157"/>
      <c r="T147" s="158"/>
      <c r="AT147" s="153" t="s">
        <v>139</v>
      </c>
      <c r="AU147" s="153" t="s">
        <v>82</v>
      </c>
      <c r="AV147" s="13" t="s">
        <v>82</v>
      </c>
      <c r="AW147" s="13" t="s">
        <v>4</v>
      </c>
      <c r="AX147" s="13" t="s">
        <v>80</v>
      </c>
      <c r="AY147" s="153" t="s">
        <v>128</v>
      </c>
    </row>
    <row r="148" spans="2:65" s="11" customFormat="1" ht="22.9" customHeight="1">
      <c r="B148" s="116"/>
      <c r="D148" s="117" t="s">
        <v>71</v>
      </c>
      <c r="E148" s="126" t="s">
        <v>135</v>
      </c>
      <c r="F148" s="126" t="s">
        <v>369</v>
      </c>
      <c r="I148" s="119"/>
      <c r="J148" s="127">
        <f>BK148</f>
        <v>0</v>
      </c>
      <c r="L148" s="116"/>
      <c r="M148" s="121"/>
      <c r="P148" s="122">
        <f>SUM(P149:P156)</f>
        <v>0</v>
      </c>
      <c r="R148" s="122">
        <f>SUM(R149:R156)</f>
        <v>0</v>
      </c>
      <c r="T148" s="123">
        <f>SUM(T149:T156)</f>
        <v>0</v>
      </c>
      <c r="AR148" s="117" t="s">
        <v>80</v>
      </c>
      <c r="AT148" s="124" t="s">
        <v>71</v>
      </c>
      <c r="AU148" s="124" t="s">
        <v>80</v>
      </c>
      <c r="AY148" s="117" t="s">
        <v>128</v>
      </c>
      <c r="BK148" s="125">
        <f>SUM(BK149:BK156)</f>
        <v>0</v>
      </c>
    </row>
    <row r="149" spans="2:65" s="1" customFormat="1" ht="16.5" customHeight="1">
      <c r="B149" s="33"/>
      <c r="C149" s="128" t="s">
        <v>202</v>
      </c>
      <c r="D149" s="128" t="s">
        <v>130</v>
      </c>
      <c r="E149" s="129" t="s">
        <v>496</v>
      </c>
      <c r="F149" s="130" t="s">
        <v>497</v>
      </c>
      <c r="G149" s="131" t="s">
        <v>145</v>
      </c>
      <c r="H149" s="132">
        <v>1.56</v>
      </c>
      <c r="I149" s="133"/>
      <c r="J149" s="134">
        <f>ROUND(I149*H149,2)</f>
        <v>0</v>
      </c>
      <c r="K149" s="130" t="s">
        <v>134</v>
      </c>
      <c r="L149" s="33"/>
      <c r="M149" s="135" t="s">
        <v>19</v>
      </c>
      <c r="N149" s="136" t="s">
        <v>43</v>
      </c>
      <c r="P149" s="137">
        <f>O149*H149</f>
        <v>0</v>
      </c>
      <c r="Q149" s="137">
        <v>0</v>
      </c>
      <c r="R149" s="137">
        <f>Q149*H149</f>
        <v>0</v>
      </c>
      <c r="S149" s="137">
        <v>0</v>
      </c>
      <c r="T149" s="138">
        <f>S149*H149</f>
        <v>0</v>
      </c>
      <c r="AR149" s="139" t="s">
        <v>135</v>
      </c>
      <c r="AT149" s="139" t="s">
        <v>130</v>
      </c>
      <c r="AU149" s="139" t="s">
        <v>82</v>
      </c>
      <c r="AY149" s="18" t="s">
        <v>128</v>
      </c>
      <c r="BE149" s="140">
        <f>IF(N149="základní",J149,0)</f>
        <v>0</v>
      </c>
      <c r="BF149" s="140">
        <f>IF(N149="snížená",J149,0)</f>
        <v>0</v>
      </c>
      <c r="BG149" s="140">
        <f>IF(N149="zákl. přenesená",J149,0)</f>
        <v>0</v>
      </c>
      <c r="BH149" s="140">
        <f>IF(N149="sníž. přenesená",J149,0)</f>
        <v>0</v>
      </c>
      <c r="BI149" s="140">
        <f>IF(N149="nulová",J149,0)</f>
        <v>0</v>
      </c>
      <c r="BJ149" s="18" t="s">
        <v>80</v>
      </c>
      <c r="BK149" s="140">
        <f>ROUND(I149*H149,2)</f>
        <v>0</v>
      </c>
      <c r="BL149" s="18" t="s">
        <v>135</v>
      </c>
      <c r="BM149" s="139" t="s">
        <v>498</v>
      </c>
    </row>
    <row r="150" spans="2:65" s="1" customFormat="1">
      <c r="B150" s="33"/>
      <c r="D150" s="141" t="s">
        <v>137</v>
      </c>
      <c r="F150" s="142" t="s">
        <v>499</v>
      </c>
      <c r="I150" s="143"/>
      <c r="L150" s="33"/>
      <c r="M150" s="144"/>
      <c r="T150" s="54"/>
      <c r="AT150" s="18" t="s">
        <v>137</v>
      </c>
      <c r="AU150" s="18" t="s">
        <v>82</v>
      </c>
    </row>
    <row r="151" spans="2:65" s="12" customFormat="1">
      <c r="B151" s="145"/>
      <c r="D151" s="146" t="s">
        <v>139</v>
      </c>
      <c r="E151" s="147" t="s">
        <v>19</v>
      </c>
      <c r="F151" s="148" t="s">
        <v>140</v>
      </c>
      <c r="H151" s="147" t="s">
        <v>19</v>
      </c>
      <c r="I151" s="149"/>
      <c r="L151" s="145"/>
      <c r="M151" s="150"/>
      <c r="T151" s="151"/>
      <c r="AT151" s="147" t="s">
        <v>139</v>
      </c>
      <c r="AU151" s="147" t="s">
        <v>82</v>
      </c>
      <c r="AV151" s="12" t="s">
        <v>80</v>
      </c>
      <c r="AW151" s="12" t="s">
        <v>33</v>
      </c>
      <c r="AX151" s="12" t="s">
        <v>72</v>
      </c>
      <c r="AY151" s="147" t="s">
        <v>128</v>
      </c>
    </row>
    <row r="152" spans="2:65" s="12" customFormat="1">
      <c r="B152" s="145"/>
      <c r="D152" s="146" t="s">
        <v>139</v>
      </c>
      <c r="E152" s="147" t="s">
        <v>19</v>
      </c>
      <c r="F152" s="148" t="s">
        <v>453</v>
      </c>
      <c r="H152" s="147" t="s">
        <v>19</v>
      </c>
      <c r="I152" s="149"/>
      <c r="L152" s="145"/>
      <c r="M152" s="150"/>
      <c r="T152" s="151"/>
      <c r="AT152" s="147" t="s">
        <v>139</v>
      </c>
      <c r="AU152" s="147" t="s">
        <v>82</v>
      </c>
      <c r="AV152" s="12" t="s">
        <v>80</v>
      </c>
      <c r="AW152" s="12" t="s">
        <v>33</v>
      </c>
      <c r="AX152" s="12" t="s">
        <v>72</v>
      </c>
      <c r="AY152" s="147" t="s">
        <v>128</v>
      </c>
    </row>
    <row r="153" spans="2:65" s="13" customFormat="1">
      <c r="B153" s="152"/>
      <c r="D153" s="146" t="s">
        <v>139</v>
      </c>
      <c r="E153" s="153" t="s">
        <v>19</v>
      </c>
      <c r="F153" s="154" t="s">
        <v>500</v>
      </c>
      <c r="H153" s="155">
        <v>1.2</v>
      </c>
      <c r="I153" s="156"/>
      <c r="L153" s="152"/>
      <c r="M153" s="157"/>
      <c r="T153" s="158"/>
      <c r="AT153" s="153" t="s">
        <v>139</v>
      </c>
      <c r="AU153" s="153" t="s">
        <v>82</v>
      </c>
      <c r="AV153" s="13" t="s">
        <v>82</v>
      </c>
      <c r="AW153" s="13" t="s">
        <v>33</v>
      </c>
      <c r="AX153" s="13" t="s">
        <v>72</v>
      </c>
      <c r="AY153" s="153" t="s">
        <v>128</v>
      </c>
    </row>
    <row r="154" spans="2:65" s="12" customFormat="1">
      <c r="B154" s="145"/>
      <c r="D154" s="146" t="s">
        <v>139</v>
      </c>
      <c r="E154" s="147" t="s">
        <v>19</v>
      </c>
      <c r="F154" s="148" t="s">
        <v>459</v>
      </c>
      <c r="H154" s="147" t="s">
        <v>19</v>
      </c>
      <c r="I154" s="149"/>
      <c r="L154" s="145"/>
      <c r="M154" s="150"/>
      <c r="T154" s="151"/>
      <c r="AT154" s="147" t="s">
        <v>139</v>
      </c>
      <c r="AU154" s="147" t="s">
        <v>82</v>
      </c>
      <c r="AV154" s="12" t="s">
        <v>80</v>
      </c>
      <c r="AW154" s="12" t="s">
        <v>33</v>
      </c>
      <c r="AX154" s="12" t="s">
        <v>72</v>
      </c>
      <c r="AY154" s="147" t="s">
        <v>128</v>
      </c>
    </row>
    <row r="155" spans="2:65" s="13" customFormat="1">
      <c r="B155" s="152"/>
      <c r="D155" s="146" t="s">
        <v>139</v>
      </c>
      <c r="E155" s="153" t="s">
        <v>19</v>
      </c>
      <c r="F155" s="154" t="s">
        <v>501</v>
      </c>
      <c r="H155" s="155">
        <v>0.36</v>
      </c>
      <c r="I155" s="156"/>
      <c r="L155" s="152"/>
      <c r="M155" s="157"/>
      <c r="T155" s="158"/>
      <c r="AT155" s="153" t="s">
        <v>139</v>
      </c>
      <c r="AU155" s="153" t="s">
        <v>82</v>
      </c>
      <c r="AV155" s="13" t="s">
        <v>82</v>
      </c>
      <c r="AW155" s="13" t="s">
        <v>33</v>
      </c>
      <c r="AX155" s="13" t="s">
        <v>72</v>
      </c>
      <c r="AY155" s="153" t="s">
        <v>128</v>
      </c>
    </row>
    <row r="156" spans="2:65" s="14" customFormat="1">
      <c r="B156" s="159"/>
      <c r="D156" s="146" t="s">
        <v>139</v>
      </c>
      <c r="E156" s="160" t="s">
        <v>19</v>
      </c>
      <c r="F156" s="161" t="s">
        <v>142</v>
      </c>
      <c r="H156" s="162">
        <v>1.56</v>
      </c>
      <c r="I156" s="163"/>
      <c r="L156" s="159"/>
      <c r="M156" s="164"/>
      <c r="T156" s="165"/>
      <c r="AT156" s="160" t="s">
        <v>139</v>
      </c>
      <c r="AU156" s="160" t="s">
        <v>82</v>
      </c>
      <c r="AV156" s="14" t="s">
        <v>135</v>
      </c>
      <c r="AW156" s="14" t="s">
        <v>33</v>
      </c>
      <c r="AX156" s="14" t="s">
        <v>80</v>
      </c>
      <c r="AY156" s="160" t="s">
        <v>128</v>
      </c>
    </row>
    <row r="157" spans="2:65" s="11" customFormat="1" ht="22.9" customHeight="1">
      <c r="B157" s="116"/>
      <c r="D157" s="117" t="s">
        <v>71</v>
      </c>
      <c r="E157" s="126" t="s">
        <v>183</v>
      </c>
      <c r="F157" s="126" t="s">
        <v>252</v>
      </c>
      <c r="I157" s="119"/>
      <c r="J157" s="127">
        <f>BK157</f>
        <v>0</v>
      </c>
      <c r="L157" s="116"/>
      <c r="M157" s="121"/>
      <c r="P157" s="122">
        <f>SUM(P158:P200)</f>
        <v>0</v>
      </c>
      <c r="R157" s="122">
        <f>SUM(R158:R200)</f>
        <v>7.1908099999999989E-2</v>
      </c>
      <c r="T157" s="123">
        <f>SUM(T158:T200)</f>
        <v>0</v>
      </c>
      <c r="AR157" s="117" t="s">
        <v>80</v>
      </c>
      <c r="AT157" s="124" t="s">
        <v>71</v>
      </c>
      <c r="AU157" s="124" t="s">
        <v>80</v>
      </c>
      <c r="AY157" s="117" t="s">
        <v>128</v>
      </c>
      <c r="BK157" s="125">
        <f>SUM(BK158:BK200)</f>
        <v>0</v>
      </c>
    </row>
    <row r="158" spans="2:65" s="1" customFormat="1" ht="24.2" customHeight="1">
      <c r="B158" s="33"/>
      <c r="C158" s="128" t="s">
        <v>208</v>
      </c>
      <c r="D158" s="128" t="s">
        <v>130</v>
      </c>
      <c r="E158" s="129" t="s">
        <v>502</v>
      </c>
      <c r="F158" s="130" t="s">
        <v>503</v>
      </c>
      <c r="G158" s="131" t="s">
        <v>211</v>
      </c>
      <c r="H158" s="132">
        <v>20</v>
      </c>
      <c r="I158" s="133"/>
      <c r="J158" s="134">
        <f>ROUND(I158*H158,2)</f>
        <v>0</v>
      </c>
      <c r="K158" s="130" t="s">
        <v>134</v>
      </c>
      <c r="L158" s="33"/>
      <c r="M158" s="135" t="s">
        <v>19</v>
      </c>
      <c r="N158" s="136" t="s">
        <v>43</v>
      </c>
      <c r="P158" s="137">
        <f>O158*H158</f>
        <v>0</v>
      </c>
      <c r="Q158" s="137">
        <v>0</v>
      </c>
      <c r="R158" s="137">
        <f>Q158*H158</f>
        <v>0</v>
      </c>
      <c r="S158" s="137">
        <v>0</v>
      </c>
      <c r="T158" s="138">
        <f>S158*H158</f>
        <v>0</v>
      </c>
      <c r="AR158" s="139" t="s">
        <v>135</v>
      </c>
      <c r="AT158" s="139" t="s">
        <v>130</v>
      </c>
      <c r="AU158" s="139" t="s">
        <v>82</v>
      </c>
      <c r="AY158" s="18" t="s">
        <v>128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8" t="s">
        <v>80</v>
      </c>
      <c r="BK158" s="140">
        <f>ROUND(I158*H158,2)</f>
        <v>0</v>
      </c>
      <c r="BL158" s="18" t="s">
        <v>135</v>
      </c>
      <c r="BM158" s="139" t="s">
        <v>504</v>
      </c>
    </row>
    <row r="159" spans="2:65" s="1" customFormat="1">
      <c r="B159" s="33"/>
      <c r="D159" s="141" t="s">
        <v>137</v>
      </c>
      <c r="F159" s="142" t="s">
        <v>505</v>
      </c>
      <c r="I159" s="143"/>
      <c r="L159" s="33"/>
      <c r="M159" s="144"/>
      <c r="T159" s="54"/>
      <c r="AT159" s="18" t="s">
        <v>137</v>
      </c>
      <c r="AU159" s="18" t="s">
        <v>82</v>
      </c>
    </row>
    <row r="160" spans="2:65" s="12" customFormat="1">
      <c r="B160" s="145"/>
      <c r="D160" s="146" t="s">
        <v>139</v>
      </c>
      <c r="E160" s="147" t="s">
        <v>19</v>
      </c>
      <c r="F160" s="148" t="s">
        <v>140</v>
      </c>
      <c r="H160" s="147" t="s">
        <v>19</v>
      </c>
      <c r="I160" s="149"/>
      <c r="L160" s="145"/>
      <c r="M160" s="150"/>
      <c r="T160" s="151"/>
      <c r="AT160" s="147" t="s">
        <v>139</v>
      </c>
      <c r="AU160" s="147" t="s">
        <v>82</v>
      </c>
      <c r="AV160" s="12" t="s">
        <v>80</v>
      </c>
      <c r="AW160" s="12" t="s">
        <v>33</v>
      </c>
      <c r="AX160" s="12" t="s">
        <v>72</v>
      </c>
      <c r="AY160" s="147" t="s">
        <v>128</v>
      </c>
    </row>
    <row r="161" spans="2:65" s="13" customFormat="1">
      <c r="B161" s="152"/>
      <c r="D161" s="146" t="s">
        <v>139</v>
      </c>
      <c r="E161" s="153" t="s">
        <v>19</v>
      </c>
      <c r="F161" s="154" t="s">
        <v>506</v>
      </c>
      <c r="H161" s="155">
        <v>20</v>
      </c>
      <c r="I161" s="156"/>
      <c r="L161" s="152"/>
      <c r="M161" s="157"/>
      <c r="T161" s="158"/>
      <c r="AT161" s="153" t="s">
        <v>139</v>
      </c>
      <c r="AU161" s="153" t="s">
        <v>82</v>
      </c>
      <c r="AV161" s="13" t="s">
        <v>82</v>
      </c>
      <c r="AW161" s="13" t="s">
        <v>33</v>
      </c>
      <c r="AX161" s="13" t="s">
        <v>72</v>
      </c>
      <c r="AY161" s="153" t="s">
        <v>128</v>
      </c>
    </row>
    <row r="162" spans="2:65" s="14" customFormat="1">
      <c r="B162" s="159"/>
      <c r="D162" s="146" t="s">
        <v>139</v>
      </c>
      <c r="E162" s="160" t="s">
        <v>19</v>
      </c>
      <c r="F162" s="161" t="s">
        <v>142</v>
      </c>
      <c r="H162" s="162">
        <v>20</v>
      </c>
      <c r="I162" s="163"/>
      <c r="L162" s="159"/>
      <c r="M162" s="164"/>
      <c r="T162" s="165"/>
      <c r="AT162" s="160" t="s">
        <v>139</v>
      </c>
      <c r="AU162" s="160" t="s">
        <v>82</v>
      </c>
      <c r="AV162" s="14" t="s">
        <v>135</v>
      </c>
      <c r="AW162" s="14" t="s">
        <v>33</v>
      </c>
      <c r="AX162" s="14" t="s">
        <v>80</v>
      </c>
      <c r="AY162" s="160" t="s">
        <v>128</v>
      </c>
    </row>
    <row r="163" spans="2:65" s="1" customFormat="1" ht="16.5" customHeight="1">
      <c r="B163" s="33"/>
      <c r="C163" s="167" t="s">
        <v>215</v>
      </c>
      <c r="D163" s="167" t="s">
        <v>203</v>
      </c>
      <c r="E163" s="168" t="s">
        <v>507</v>
      </c>
      <c r="F163" s="169" t="s">
        <v>508</v>
      </c>
      <c r="G163" s="170" t="s">
        <v>211</v>
      </c>
      <c r="H163" s="171">
        <v>20.3</v>
      </c>
      <c r="I163" s="172"/>
      <c r="J163" s="173">
        <f>ROUND(I163*H163,2)</f>
        <v>0</v>
      </c>
      <c r="K163" s="169" t="s">
        <v>134</v>
      </c>
      <c r="L163" s="174"/>
      <c r="M163" s="175" t="s">
        <v>19</v>
      </c>
      <c r="N163" s="176" t="s">
        <v>43</v>
      </c>
      <c r="P163" s="137">
        <f>O163*H163</f>
        <v>0</v>
      </c>
      <c r="Q163" s="137">
        <v>2.7999999999999998E-4</v>
      </c>
      <c r="R163" s="137">
        <f>Q163*H163</f>
        <v>5.6839999999999998E-3</v>
      </c>
      <c r="S163" s="137">
        <v>0</v>
      </c>
      <c r="T163" s="138">
        <f>S163*H163</f>
        <v>0</v>
      </c>
      <c r="AR163" s="139" t="s">
        <v>183</v>
      </c>
      <c r="AT163" s="139" t="s">
        <v>203</v>
      </c>
      <c r="AU163" s="139" t="s">
        <v>82</v>
      </c>
      <c r="AY163" s="18" t="s">
        <v>128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8" t="s">
        <v>80</v>
      </c>
      <c r="BK163" s="140">
        <f>ROUND(I163*H163,2)</f>
        <v>0</v>
      </c>
      <c r="BL163" s="18" t="s">
        <v>135</v>
      </c>
      <c r="BM163" s="139" t="s">
        <v>509</v>
      </c>
    </row>
    <row r="164" spans="2:65" s="13" customFormat="1">
      <c r="B164" s="152"/>
      <c r="D164" s="146" t="s">
        <v>139</v>
      </c>
      <c r="F164" s="154" t="s">
        <v>510</v>
      </c>
      <c r="H164" s="155">
        <v>20.3</v>
      </c>
      <c r="I164" s="156"/>
      <c r="L164" s="152"/>
      <c r="M164" s="157"/>
      <c r="T164" s="158"/>
      <c r="AT164" s="153" t="s">
        <v>139</v>
      </c>
      <c r="AU164" s="153" t="s">
        <v>82</v>
      </c>
      <c r="AV164" s="13" t="s">
        <v>82</v>
      </c>
      <c r="AW164" s="13" t="s">
        <v>4</v>
      </c>
      <c r="AX164" s="13" t="s">
        <v>80</v>
      </c>
      <c r="AY164" s="153" t="s">
        <v>128</v>
      </c>
    </row>
    <row r="165" spans="2:65" s="1" customFormat="1" ht="24.2" customHeight="1">
      <c r="B165" s="33"/>
      <c r="C165" s="128" t="s">
        <v>221</v>
      </c>
      <c r="D165" s="128" t="s">
        <v>130</v>
      </c>
      <c r="E165" s="129" t="s">
        <v>511</v>
      </c>
      <c r="F165" s="130" t="s">
        <v>512</v>
      </c>
      <c r="G165" s="131" t="s">
        <v>211</v>
      </c>
      <c r="H165" s="132">
        <v>6</v>
      </c>
      <c r="I165" s="133"/>
      <c r="J165" s="134">
        <f>ROUND(I165*H165,2)</f>
        <v>0</v>
      </c>
      <c r="K165" s="130" t="s">
        <v>134</v>
      </c>
      <c r="L165" s="33"/>
      <c r="M165" s="135" t="s">
        <v>19</v>
      </c>
      <c r="N165" s="136" t="s">
        <v>43</v>
      </c>
      <c r="P165" s="137">
        <f>O165*H165</f>
        <v>0</v>
      </c>
      <c r="Q165" s="137">
        <v>0</v>
      </c>
      <c r="R165" s="137">
        <f>Q165*H165</f>
        <v>0</v>
      </c>
      <c r="S165" s="137">
        <v>0</v>
      </c>
      <c r="T165" s="138">
        <f>S165*H165</f>
        <v>0</v>
      </c>
      <c r="AR165" s="139" t="s">
        <v>135</v>
      </c>
      <c r="AT165" s="139" t="s">
        <v>130</v>
      </c>
      <c r="AU165" s="139" t="s">
        <v>82</v>
      </c>
      <c r="AY165" s="18" t="s">
        <v>128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8" t="s">
        <v>80</v>
      </c>
      <c r="BK165" s="140">
        <f>ROUND(I165*H165,2)</f>
        <v>0</v>
      </c>
      <c r="BL165" s="18" t="s">
        <v>135</v>
      </c>
      <c r="BM165" s="139" t="s">
        <v>513</v>
      </c>
    </row>
    <row r="166" spans="2:65" s="1" customFormat="1">
      <c r="B166" s="33"/>
      <c r="D166" s="141" t="s">
        <v>137</v>
      </c>
      <c r="F166" s="142" t="s">
        <v>514</v>
      </c>
      <c r="I166" s="143"/>
      <c r="L166" s="33"/>
      <c r="M166" s="144"/>
      <c r="T166" s="54"/>
      <c r="AT166" s="18" t="s">
        <v>137</v>
      </c>
      <c r="AU166" s="18" t="s">
        <v>82</v>
      </c>
    </row>
    <row r="167" spans="2:65" s="12" customFormat="1">
      <c r="B167" s="145"/>
      <c r="D167" s="146" t="s">
        <v>139</v>
      </c>
      <c r="E167" s="147" t="s">
        <v>19</v>
      </c>
      <c r="F167" s="148" t="s">
        <v>140</v>
      </c>
      <c r="H167" s="147" t="s">
        <v>19</v>
      </c>
      <c r="I167" s="149"/>
      <c r="L167" s="145"/>
      <c r="M167" s="150"/>
      <c r="T167" s="151"/>
      <c r="AT167" s="147" t="s">
        <v>139</v>
      </c>
      <c r="AU167" s="147" t="s">
        <v>82</v>
      </c>
      <c r="AV167" s="12" t="s">
        <v>80</v>
      </c>
      <c r="AW167" s="12" t="s">
        <v>33</v>
      </c>
      <c r="AX167" s="12" t="s">
        <v>72</v>
      </c>
      <c r="AY167" s="147" t="s">
        <v>128</v>
      </c>
    </row>
    <row r="168" spans="2:65" s="13" customFormat="1">
      <c r="B168" s="152"/>
      <c r="D168" s="146" t="s">
        <v>139</v>
      </c>
      <c r="E168" s="153" t="s">
        <v>19</v>
      </c>
      <c r="F168" s="154" t="s">
        <v>515</v>
      </c>
      <c r="H168" s="155">
        <v>6</v>
      </c>
      <c r="I168" s="156"/>
      <c r="L168" s="152"/>
      <c r="M168" s="157"/>
      <c r="T168" s="158"/>
      <c r="AT168" s="153" t="s">
        <v>139</v>
      </c>
      <c r="AU168" s="153" t="s">
        <v>82</v>
      </c>
      <c r="AV168" s="13" t="s">
        <v>82</v>
      </c>
      <c r="AW168" s="13" t="s">
        <v>33</v>
      </c>
      <c r="AX168" s="13" t="s">
        <v>72</v>
      </c>
      <c r="AY168" s="153" t="s">
        <v>128</v>
      </c>
    </row>
    <row r="169" spans="2:65" s="14" customFormat="1">
      <c r="B169" s="159"/>
      <c r="D169" s="146" t="s">
        <v>139</v>
      </c>
      <c r="E169" s="160" t="s">
        <v>19</v>
      </c>
      <c r="F169" s="161" t="s">
        <v>142</v>
      </c>
      <c r="H169" s="162">
        <v>6</v>
      </c>
      <c r="I169" s="163"/>
      <c r="L169" s="159"/>
      <c r="M169" s="164"/>
      <c r="T169" s="165"/>
      <c r="AT169" s="160" t="s">
        <v>139</v>
      </c>
      <c r="AU169" s="160" t="s">
        <v>82</v>
      </c>
      <c r="AV169" s="14" t="s">
        <v>135</v>
      </c>
      <c r="AW169" s="14" t="s">
        <v>33</v>
      </c>
      <c r="AX169" s="14" t="s">
        <v>80</v>
      </c>
      <c r="AY169" s="160" t="s">
        <v>128</v>
      </c>
    </row>
    <row r="170" spans="2:65" s="1" customFormat="1" ht="16.5" customHeight="1">
      <c r="B170" s="33"/>
      <c r="C170" s="167" t="s">
        <v>8</v>
      </c>
      <c r="D170" s="167" t="s">
        <v>203</v>
      </c>
      <c r="E170" s="168" t="s">
        <v>516</v>
      </c>
      <c r="F170" s="169" t="s">
        <v>517</v>
      </c>
      <c r="G170" s="170" t="s">
        <v>211</v>
      </c>
      <c r="H170" s="171">
        <v>6.09</v>
      </c>
      <c r="I170" s="172"/>
      <c r="J170" s="173">
        <f>ROUND(I170*H170,2)</f>
        <v>0</v>
      </c>
      <c r="K170" s="169" t="s">
        <v>134</v>
      </c>
      <c r="L170" s="174"/>
      <c r="M170" s="175" t="s">
        <v>19</v>
      </c>
      <c r="N170" s="176" t="s">
        <v>43</v>
      </c>
      <c r="P170" s="137">
        <f>O170*H170</f>
        <v>0</v>
      </c>
      <c r="Q170" s="137">
        <v>1.0489999999999999E-2</v>
      </c>
      <c r="R170" s="137">
        <f>Q170*H170</f>
        <v>6.3884099999999999E-2</v>
      </c>
      <c r="S170" s="137">
        <v>0</v>
      </c>
      <c r="T170" s="138">
        <f>S170*H170</f>
        <v>0</v>
      </c>
      <c r="AR170" s="139" t="s">
        <v>183</v>
      </c>
      <c r="AT170" s="139" t="s">
        <v>203</v>
      </c>
      <c r="AU170" s="139" t="s">
        <v>82</v>
      </c>
      <c r="AY170" s="18" t="s">
        <v>128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8" t="s">
        <v>80</v>
      </c>
      <c r="BK170" s="140">
        <f>ROUND(I170*H170,2)</f>
        <v>0</v>
      </c>
      <c r="BL170" s="18" t="s">
        <v>135</v>
      </c>
      <c r="BM170" s="139" t="s">
        <v>518</v>
      </c>
    </row>
    <row r="171" spans="2:65" s="13" customFormat="1">
      <c r="B171" s="152"/>
      <c r="D171" s="146" t="s">
        <v>139</v>
      </c>
      <c r="F171" s="154" t="s">
        <v>519</v>
      </c>
      <c r="H171" s="155">
        <v>6.09</v>
      </c>
      <c r="I171" s="156"/>
      <c r="L171" s="152"/>
      <c r="M171" s="157"/>
      <c r="T171" s="158"/>
      <c r="AT171" s="153" t="s">
        <v>139</v>
      </c>
      <c r="AU171" s="153" t="s">
        <v>82</v>
      </c>
      <c r="AV171" s="13" t="s">
        <v>82</v>
      </c>
      <c r="AW171" s="13" t="s">
        <v>4</v>
      </c>
      <c r="AX171" s="13" t="s">
        <v>80</v>
      </c>
      <c r="AY171" s="153" t="s">
        <v>128</v>
      </c>
    </row>
    <row r="172" spans="2:65" s="1" customFormat="1" ht="16.5" customHeight="1">
      <c r="B172" s="33"/>
      <c r="C172" s="128" t="s">
        <v>232</v>
      </c>
      <c r="D172" s="128" t="s">
        <v>130</v>
      </c>
      <c r="E172" s="129" t="s">
        <v>520</v>
      </c>
      <c r="F172" s="130" t="s">
        <v>521</v>
      </c>
      <c r="G172" s="131" t="s">
        <v>211</v>
      </c>
      <c r="H172" s="132">
        <v>20</v>
      </c>
      <c r="I172" s="133"/>
      <c r="J172" s="134">
        <f>ROUND(I172*H172,2)</f>
        <v>0</v>
      </c>
      <c r="K172" s="130" t="s">
        <v>134</v>
      </c>
      <c r="L172" s="33"/>
      <c r="M172" s="135" t="s">
        <v>19</v>
      </c>
      <c r="N172" s="136" t="s">
        <v>43</v>
      </c>
      <c r="P172" s="137">
        <f>O172*H172</f>
        <v>0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135</v>
      </c>
      <c r="AT172" s="139" t="s">
        <v>130</v>
      </c>
      <c r="AU172" s="139" t="s">
        <v>82</v>
      </c>
      <c r="AY172" s="18" t="s">
        <v>128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8" t="s">
        <v>80</v>
      </c>
      <c r="BK172" s="140">
        <f>ROUND(I172*H172,2)</f>
        <v>0</v>
      </c>
      <c r="BL172" s="18" t="s">
        <v>135</v>
      </c>
      <c r="BM172" s="139" t="s">
        <v>522</v>
      </c>
    </row>
    <row r="173" spans="2:65" s="1" customFormat="1">
      <c r="B173" s="33"/>
      <c r="D173" s="141" t="s">
        <v>137</v>
      </c>
      <c r="F173" s="142" t="s">
        <v>523</v>
      </c>
      <c r="I173" s="143"/>
      <c r="L173" s="33"/>
      <c r="M173" s="144"/>
      <c r="T173" s="54"/>
      <c r="AT173" s="18" t="s">
        <v>137</v>
      </c>
      <c r="AU173" s="18" t="s">
        <v>82</v>
      </c>
    </row>
    <row r="174" spans="2:65" s="12" customFormat="1">
      <c r="B174" s="145"/>
      <c r="D174" s="146" t="s">
        <v>139</v>
      </c>
      <c r="E174" s="147" t="s">
        <v>19</v>
      </c>
      <c r="F174" s="148" t="s">
        <v>140</v>
      </c>
      <c r="H174" s="147" t="s">
        <v>19</v>
      </c>
      <c r="I174" s="149"/>
      <c r="L174" s="145"/>
      <c r="M174" s="150"/>
      <c r="T174" s="151"/>
      <c r="AT174" s="147" t="s">
        <v>139</v>
      </c>
      <c r="AU174" s="147" t="s">
        <v>82</v>
      </c>
      <c r="AV174" s="12" t="s">
        <v>80</v>
      </c>
      <c r="AW174" s="12" t="s">
        <v>33</v>
      </c>
      <c r="AX174" s="12" t="s">
        <v>72</v>
      </c>
      <c r="AY174" s="147" t="s">
        <v>128</v>
      </c>
    </row>
    <row r="175" spans="2:65" s="12" customFormat="1">
      <c r="B175" s="145"/>
      <c r="D175" s="146" t="s">
        <v>139</v>
      </c>
      <c r="E175" s="147" t="s">
        <v>19</v>
      </c>
      <c r="F175" s="148" t="s">
        <v>453</v>
      </c>
      <c r="H175" s="147" t="s">
        <v>19</v>
      </c>
      <c r="I175" s="149"/>
      <c r="L175" s="145"/>
      <c r="M175" s="150"/>
      <c r="T175" s="151"/>
      <c r="AT175" s="147" t="s">
        <v>139</v>
      </c>
      <c r="AU175" s="147" t="s">
        <v>82</v>
      </c>
      <c r="AV175" s="12" t="s">
        <v>80</v>
      </c>
      <c r="AW175" s="12" t="s">
        <v>33</v>
      </c>
      <c r="AX175" s="12" t="s">
        <v>72</v>
      </c>
      <c r="AY175" s="147" t="s">
        <v>128</v>
      </c>
    </row>
    <row r="176" spans="2:65" s="13" customFormat="1">
      <c r="B176" s="152"/>
      <c r="D176" s="146" t="s">
        <v>139</v>
      </c>
      <c r="E176" s="153" t="s">
        <v>19</v>
      </c>
      <c r="F176" s="154" t="s">
        <v>506</v>
      </c>
      <c r="H176" s="155">
        <v>20</v>
      </c>
      <c r="I176" s="156"/>
      <c r="L176" s="152"/>
      <c r="M176" s="157"/>
      <c r="T176" s="158"/>
      <c r="AT176" s="153" t="s">
        <v>139</v>
      </c>
      <c r="AU176" s="153" t="s">
        <v>82</v>
      </c>
      <c r="AV176" s="13" t="s">
        <v>82</v>
      </c>
      <c r="AW176" s="13" t="s">
        <v>33</v>
      </c>
      <c r="AX176" s="13" t="s">
        <v>72</v>
      </c>
      <c r="AY176" s="153" t="s">
        <v>128</v>
      </c>
    </row>
    <row r="177" spans="2:65" s="14" customFormat="1">
      <c r="B177" s="159"/>
      <c r="D177" s="146" t="s">
        <v>139</v>
      </c>
      <c r="E177" s="160" t="s">
        <v>19</v>
      </c>
      <c r="F177" s="161" t="s">
        <v>142</v>
      </c>
      <c r="H177" s="162">
        <v>20</v>
      </c>
      <c r="I177" s="163"/>
      <c r="L177" s="159"/>
      <c r="M177" s="164"/>
      <c r="T177" s="165"/>
      <c r="AT177" s="160" t="s">
        <v>139</v>
      </c>
      <c r="AU177" s="160" t="s">
        <v>82</v>
      </c>
      <c r="AV177" s="14" t="s">
        <v>135</v>
      </c>
      <c r="AW177" s="14" t="s">
        <v>33</v>
      </c>
      <c r="AX177" s="14" t="s">
        <v>80</v>
      </c>
      <c r="AY177" s="160" t="s">
        <v>128</v>
      </c>
    </row>
    <row r="178" spans="2:65" s="1" customFormat="1" ht="16.5" customHeight="1">
      <c r="B178" s="33"/>
      <c r="C178" s="128" t="s">
        <v>238</v>
      </c>
      <c r="D178" s="128" t="s">
        <v>130</v>
      </c>
      <c r="E178" s="129" t="s">
        <v>524</v>
      </c>
      <c r="F178" s="130" t="s">
        <v>525</v>
      </c>
      <c r="G178" s="131" t="s">
        <v>211</v>
      </c>
      <c r="H178" s="132">
        <v>20</v>
      </c>
      <c r="I178" s="133"/>
      <c r="J178" s="134">
        <f>ROUND(I178*H178,2)</f>
        <v>0</v>
      </c>
      <c r="K178" s="130" t="s">
        <v>134</v>
      </c>
      <c r="L178" s="33"/>
      <c r="M178" s="135" t="s">
        <v>19</v>
      </c>
      <c r="N178" s="136" t="s">
        <v>43</v>
      </c>
      <c r="P178" s="137">
        <f>O178*H178</f>
        <v>0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135</v>
      </c>
      <c r="AT178" s="139" t="s">
        <v>130</v>
      </c>
      <c r="AU178" s="139" t="s">
        <v>82</v>
      </c>
      <c r="AY178" s="18" t="s">
        <v>128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8" t="s">
        <v>80</v>
      </c>
      <c r="BK178" s="140">
        <f>ROUND(I178*H178,2)</f>
        <v>0</v>
      </c>
      <c r="BL178" s="18" t="s">
        <v>135</v>
      </c>
      <c r="BM178" s="139" t="s">
        <v>526</v>
      </c>
    </row>
    <row r="179" spans="2:65" s="1" customFormat="1">
      <c r="B179" s="33"/>
      <c r="D179" s="141" t="s">
        <v>137</v>
      </c>
      <c r="F179" s="142" t="s">
        <v>527</v>
      </c>
      <c r="I179" s="143"/>
      <c r="L179" s="33"/>
      <c r="M179" s="144"/>
      <c r="T179" s="54"/>
      <c r="AT179" s="18" t="s">
        <v>137</v>
      </c>
      <c r="AU179" s="18" t="s">
        <v>82</v>
      </c>
    </row>
    <row r="180" spans="2:65" s="12" customFormat="1">
      <c r="B180" s="145"/>
      <c r="D180" s="146" t="s">
        <v>139</v>
      </c>
      <c r="E180" s="147" t="s">
        <v>19</v>
      </c>
      <c r="F180" s="148" t="s">
        <v>140</v>
      </c>
      <c r="H180" s="147" t="s">
        <v>19</v>
      </c>
      <c r="I180" s="149"/>
      <c r="L180" s="145"/>
      <c r="M180" s="150"/>
      <c r="T180" s="151"/>
      <c r="AT180" s="147" t="s">
        <v>139</v>
      </c>
      <c r="AU180" s="147" t="s">
        <v>82</v>
      </c>
      <c r="AV180" s="12" t="s">
        <v>80</v>
      </c>
      <c r="AW180" s="12" t="s">
        <v>33</v>
      </c>
      <c r="AX180" s="12" t="s">
        <v>72</v>
      </c>
      <c r="AY180" s="147" t="s">
        <v>128</v>
      </c>
    </row>
    <row r="181" spans="2:65" s="12" customFormat="1">
      <c r="B181" s="145"/>
      <c r="D181" s="146" t="s">
        <v>139</v>
      </c>
      <c r="E181" s="147" t="s">
        <v>19</v>
      </c>
      <c r="F181" s="148" t="s">
        <v>453</v>
      </c>
      <c r="H181" s="147" t="s">
        <v>19</v>
      </c>
      <c r="I181" s="149"/>
      <c r="L181" s="145"/>
      <c r="M181" s="150"/>
      <c r="T181" s="151"/>
      <c r="AT181" s="147" t="s">
        <v>139</v>
      </c>
      <c r="AU181" s="147" t="s">
        <v>82</v>
      </c>
      <c r="AV181" s="12" t="s">
        <v>80</v>
      </c>
      <c r="AW181" s="12" t="s">
        <v>33</v>
      </c>
      <c r="AX181" s="12" t="s">
        <v>72</v>
      </c>
      <c r="AY181" s="147" t="s">
        <v>128</v>
      </c>
    </row>
    <row r="182" spans="2:65" s="13" customFormat="1">
      <c r="B182" s="152"/>
      <c r="D182" s="146" t="s">
        <v>139</v>
      </c>
      <c r="E182" s="153" t="s">
        <v>19</v>
      </c>
      <c r="F182" s="154" t="s">
        <v>506</v>
      </c>
      <c r="H182" s="155">
        <v>20</v>
      </c>
      <c r="I182" s="156"/>
      <c r="L182" s="152"/>
      <c r="M182" s="157"/>
      <c r="T182" s="158"/>
      <c r="AT182" s="153" t="s">
        <v>139</v>
      </c>
      <c r="AU182" s="153" t="s">
        <v>82</v>
      </c>
      <c r="AV182" s="13" t="s">
        <v>82</v>
      </c>
      <c r="AW182" s="13" t="s">
        <v>33</v>
      </c>
      <c r="AX182" s="13" t="s">
        <v>72</v>
      </c>
      <c r="AY182" s="153" t="s">
        <v>128</v>
      </c>
    </row>
    <row r="183" spans="2:65" s="14" customFormat="1">
      <c r="B183" s="159"/>
      <c r="D183" s="146" t="s">
        <v>139</v>
      </c>
      <c r="E183" s="160" t="s">
        <v>19</v>
      </c>
      <c r="F183" s="161" t="s">
        <v>142</v>
      </c>
      <c r="H183" s="162">
        <v>20</v>
      </c>
      <c r="I183" s="163"/>
      <c r="L183" s="159"/>
      <c r="M183" s="164"/>
      <c r="T183" s="165"/>
      <c r="AT183" s="160" t="s">
        <v>139</v>
      </c>
      <c r="AU183" s="160" t="s">
        <v>82</v>
      </c>
      <c r="AV183" s="14" t="s">
        <v>135</v>
      </c>
      <c r="AW183" s="14" t="s">
        <v>33</v>
      </c>
      <c r="AX183" s="14" t="s">
        <v>80</v>
      </c>
      <c r="AY183" s="160" t="s">
        <v>128</v>
      </c>
    </row>
    <row r="184" spans="2:65" s="1" customFormat="1" ht="16.5" customHeight="1">
      <c r="B184" s="33"/>
      <c r="C184" s="128" t="s">
        <v>243</v>
      </c>
      <c r="D184" s="128" t="s">
        <v>130</v>
      </c>
      <c r="E184" s="129" t="s">
        <v>528</v>
      </c>
      <c r="F184" s="130" t="s">
        <v>529</v>
      </c>
      <c r="G184" s="131" t="s">
        <v>211</v>
      </c>
      <c r="H184" s="132">
        <v>6</v>
      </c>
      <c r="I184" s="133"/>
      <c r="J184" s="134">
        <f>ROUND(I184*H184,2)</f>
        <v>0</v>
      </c>
      <c r="K184" s="130" t="s">
        <v>134</v>
      </c>
      <c r="L184" s="33"/>
      <c r="M184" s="135" t="s">
        <v>19</v>
      </c>
      <c r="N184" s="136" t="s">
        <v>43</v>
      </c>
      <c r="P184" s="137">
        <f>O184*H184</f>
        <v>0</v>
      </c>
      <c r="Q184" s="137">
        <v>0</v>
      </c>
      <c r="R184" s="137">
        <f>Q184*H184</f>
        <v>0</v>
      </c>
      <c r="S184" s="137">
        <v>0</v>
      </c>
      <c r="T184" s="138">
        <f>S184*H184</f>
        <v>0</v>
      </c>
      <c r="AR184" s="139" t="s">
        <v>135</v>
      </c>
      <c r="AT184" s="139" t="s">
        <v>130</v>
      </c>
      <c r="AU184" s="139" t="s">
        <v>82</v>
      </c>
      <c r="AY184" s="18" t="s">
        <v>128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8" t="s">
        <v>80</v>
      </c>
      <c r="BK184" s="140">
        <f>ROUND(I184*H184,2)</f>
        <v>0</v>
      </c>
      <c r="BL184" s="18" t="s">
        <v>135</v>
      </c>
      <c r="BM184" s="139" t="s">
        <v>530</v>
      </c>
    </row>
    <row r="185" spans="2:65" s="1" customFormat="1">
      <c r="B185" s="33"/>
      <c r="D185" s="141" t="s">
        <v>137</v>
      </c>
      <c r="F185" s="142" t="s">
        <v>531</v>
      </c>
      <c r="I185" s="143"/>
      <c r="L185" s="33"/>
      <c r="M185" s="144"/>
      <c r="T185" s="54"/>
      <c r="AT185" s="18" t="s">
        <v>137</v>
      </c>
      <c r="AU185" s="18" t="s">
        <v>82</v>
      </c>
    </row>
    <row r="186" spans="2:65" s="12" customFormat="1">
      <c r="B186" s="145"/>
      <c r="D186" s="146" t="s">
        <v>139</v>
      </c>
      <c r="E186" s="147" t="s">
        <v>19</v>
      </c>
      <c r="F186" s="148" t="s">
        <v>140</v>
      </c>
      <c r="H186" s="147" t="s">
        <v>19</v>
      </c>
      <c r="I186" s="149"/>
      <c r="L186" s="145"/>
      <c r="M186" s="150"/>
      <c r="T186" s="151"/>
      <c r="AT186" s="147" t="s">
        <v>139</v>
      </c>
      <c r="AU186" s="147" t="s">
        <v>82</v>
      </c>
      <c r="AV186" s="12" t="s">
        <v>80</v>
      </c>
      <c r="AW186" s="12" t="s">
        <v>33</v>
      </c>
      <c r="AX186" s="12" t="s">
        <v>72</v>
      </c>
      <c r="AY186" s="147" t="s">
        <v>128</v>
      </c>
    </row>
    <row r="187" spans="2:65" s="12" customFormat="1">
      <c r="B187" s="145"/>
      <c r="D187" s="146" t="s">
        <v>139</v>
      </c>
      <c r="E187" s="147" t="s">
        <v>19</v>
      </c>
      <c r="F187" s="148" t="s">
        <v>459</v>
      </c>
      <c r="H187" s="147" t="s">
        <v>19</v>
      </c>
      <c r="I187" s="149"/>
      <c r="L187" s="145"/>
      <c r="M187" s="150"/>
      <c r="T187" s="151"/>
      <c r="AT187" s="147" t="s">
        <v>139</v>
      </c>
      <c r="AU187" s="147" t="s">
        <v>82</v>
      </c>
      <c r="AV187" s="12" t="s">
        <v>80</v>
      </c>
      <c r="AW187" s="12" t="s">
        <v>33</v>
      </c>
      <c r="AX187" s="12" t="s">
        <v>72</v>
      </c>
      <c r="AY187" s="147" t="s">
        <v>128</v>
      </c>
    </row>
    <row r="188" spans="2:65" s="13" customFormat="1">
      <c r="B188" s="152"/>
      <c r="D188" s="146" t="s">
        <v>139</v>
      </c>
      <c r="E188" s="153" t="s">
        <v>19</v>
      </c>
      <c r="F188" s="154" t="s">
        <v>515</v>
      </c>
      <c r="H188" s="155">
        <v>6</v>
      </c>
      <c r="I188" s="156"/>
      <c r="L188" s="152"/>
      <c r="M188" s="157"/>
      <c r="T188" s="158"/>
      <c r="AT188" s="153" t="s">
        <v>139</v>
      </c>
      <c r="AU188" s="153" t="s">
        <v>82</v>
      </c>
      <c r="AV188" s="13" t="s">
        <v>82</v>
      </c>
      <c r="AW188" s="13" t="s">
        <v>33</v>
      </c>
      <c r="AX188" s="13" t="s">
        <v>72</v>
      </c>
      <c r="AY188" s="153" t="s">
        <v>128</v>
      </c>
    </row>
    <row r="189" spans="2:65" s="14" customFormat="1">
      <c r="B189" s="159"/>
      <c r="D189" s="146" t="s">
        <v>139</v>
      </c>
      <c r="E189" s="160" t="s">
        <v>19</v>
      </c>
      <c r="F189" s="161" t="s">
        <v>142</v>
      </c>
      <c r="H189" s="162">
        <v>6</v>
      </c>
      <c r="I189" s="163"/>
      <c r="L189" s="159"/>
      <c r="M189" s="164"/>
      <c r="T189" s="165"/>
      <c r="AT189" s="160" t="s">
        <v>139</v>
      </c>
      <c r="AU189" s="160" t="s">
        <v>82</v>
      </c>
      <c r="AV189" s="14" t="s">
        <v>135</v>
      </c>
      <c r="AW189" s="14" t="s">
        <v>33</v>
      </c>
      <c r="AX189" s="14" t="s">
        <v>80</v>
      </c>
      <c r="AY189" s="160" t="s">
        <v>128</v>
      </c>
    </row>
    <row r="190" spans="2:65" s="1" customFormat="1" ht="16.5" customHeight="1">
      <c r="B190" s="33"/>
      <c r="C190" s="128" t="s">
        <v>253</v>
      </c>
      <c r="D190" s="128" t="s">
        <v>130</v>
      </c>
      <c r="E190" s="129" t="s">
        <v>532</v>
      </c>
      <c r="F190" s="130" t="s">
        <v>533</v>
      </c>
      <c r="G190" s="131" t="s">
        <v>211</v>
      </c>
      <c r="H190" s="132">
        <v>26</v>
      </c>
      <c r="I190" s="133"/>
      <c r="J190" s="134">
        <f>ROUND(I190*H190,2)</f>
        <v>0</v>
      </c>
      <c r="K190" s="130" t="s">
        <v>134</v>
      </c>
      <c r="L190" s="33"/>
      <c r="M190" s="135" t="s">
        <v>19</v>
      </c>
      <c r="N190" s="136" t="s">
        <v>43</v>
      </c>
      <c r="P190" s="137">
        <f>O190*H190</f>
        <v>0</v>
      </c>
      <c r="Q190" s="137">
        <v>9.0000000000000006E-5</v>
      </c>
      <c r="R190" s="137">
        <f>Q190*H190</f>
        <v>2.3400000000000001E-3</v>
      </c>
      <c r="S190" s="137">
        <v>0</v>
      </c>
      <c r="T190" s="138">
        <f>S190*H190</f>
        <v>0</v>
      </c>
      <c r="AR190" s="139" t="s">
        <v>135</v>
      </c>
      <c r="AT190" s="139" t="s">
        <v>130</v>
      </c>
      <c r="AU190" s="139" t="s">
        <v>82</v>
      </c>
      <c r="AY190" s="18" t="s">
        <v>128</v>
      </c>
      <c r="BE190" s="140">
        <f>IF(N190="základní",J190,0)</f>
        <v>0</v>
      </c>
      <c r="BF190" s="140">
        <f>IF(N190="snížená",J190,0)</f>
        <v>0</v>
      </c>
      <c r="BG190" s="140">
        <f>IF(N190="zákl. přenesená",J190,0)</f>
        <v>0</v>
      </c>
      <c r="BH190" s="140">
        <f>IF(N190="sníž. přenesená",J190,0)</f>
        <v>0</v>
      </c>
      <c r="BI190" s="140">
        <f>IF(N190="nulová",J190,0)</f>
        <v>0</v>
      </c>
      <c r="BJ190" s="18" t="s">
        <v>80</v>
      </c>
      <c r="BK190" s="140">
        <f>ROUND(I190*H190,2)</f>
        <v>0</v>
      </c>
      <c r="BL190" s="18" t="s">
        <v>135</v>
      </c>
      <c r="BM190" s="139" t="s">
        <v>534</v>
      </c>
    </row>
    <row r="191" spans="2:65" s="1" customFormat="1">
      <c r="B191" s="33"/>
      <c r="D191" s="141" t="s">
        <v>137</v>
      </c>
      <c r="F191" s="142" t="s">
        <v>535</v>
      </c>
      <c r="I191" s="143"/>
      <c r="L191" s="33"/>
      <c r="M191" s="144"/>
      <c r="T191" s="54"/>
      <c r="AT191" s="18" t="s">
        <v>137</v>
      </c>
      <c r="AU191" s="18" t="s">
        <v>82</v>
      </c>
    </row>
    <row r="192" spans="2:65" s="12" customFormat="1">
      <c r="B192" s="145"/>
      <c r="D192" s="146" t="s">
        <v>139</v>
      </c>
      <c r="E192" s="147" t="s">
        <v>19</v>
      </c>
      <c r="F192" s="148" t="s">
        <v>140</v>
      </c>
      <c r="H192" s="147" t="s">
        <v>19</v>
      </c>
      <c r="I192" s="149"/>
      <c r="L192" s="145"/>
      <c r="M192" s="150"/>
      <c r="T192" s="151"/>
      <c r="AT192" s="147" t="s">
        <v>139</v>
      </c>
      <c r="AU192" s="147" t="s">
        <v>82</v>
      </c>
      <c r="AV192" s="12" t="s">
        <v>80</v>
      </c>
      <c r="AW192" s="12" t="s">
        <v>33</v>
      </c>
      <c r="AX192" s="12" t="s">
        <v>72</v>
      </c>
      <c r="AY192" s="147" t="s">
        <v>128</v>
      </c>
    </row>
    <row r="193" spans="2:65" s="12" customFormat="1">
      <c r="B193" s="145"/>
      <c r="D193" s="146" t="s">
        <v>139</v>
      </c>
      <c r="E193" s="147" t="s">
        <v>19</v>
      </c>
      <c r="F193" s="148" t="s">
        <v>453</v>
      </c>
      <c r="H193" s="147" t="s">
        <v>19</v>
      </c>
      <c r="I193" s="149"/>
      <c r="L193" s="145"/>
      <c r="M193" s="150"/>
      <c r="T193" s="151"/>
      <c r="AT193" s="147" t="s">
        <v>139</v>
      </c>
      <c r="AU193" s="147" t="s">
        <v>82</v>
      </c>
      <c r="AV193" s="12" t="s">
        <v>80</v>
      </c>
      <c r="AW193" s="12" t="s">
        <v>33</v>
      </c>
      <c r="AX193" s="12" t="s">
        <v>72</v>
      </c>
      <c r="AY193" s="147" t="s">
        <v>128</v>
      </c>
    </row>
    <row r="194" spans="2:65" s="13" customFormat="1">
      <c r="B194" s="152"/>
      <c r="D194" s="146" t="s">
        <v>139</v>
      </c>
      <c r="E194" s="153" t="s">
        <v>19</v>
      </c>
      <c r="F194" s="154" t="s">
        <v>506</v>
      </c>
      <c r="H194" s="155">
        <v>20</v>
      </c>
      <c r="I194" s="156"/>
      <c r="L194" s="152"/>
      <c r="M194" s="157"/>
      <c r="T194" s="158"/>
      <c r="AT194" s="153" t="s">
        <v>139</v>
      </c>
      <c r="AU194" s="153" t="s">
        <v>82</v>
      </c>
      <c r="AV194" s="13" t="s">
        <v>82</v>
      </c>
      <c r="AW194" s="13" t="s">
        <v>33</v>
      </c>
      <c r="AX194" s="13" t="s">
        <v>72</v>
      </c>
      <c r="AY194" s="153" t="s">
        <v>128</v>
      </c>
    </row>
    <row r="195" spans="2:65" s="12" customFormat="1">
      <c r="B195" s="145"/>
      <c r="D195" s="146" t="s">
        <v>139</v>
      </c>
      <c r="E195" s="147" t="s">
        <v>19</v>
      </c>
      <c r="F195" s="148" t="s">
        <v>459</v>
      </c>
      <c r="H195" s="147" t="s">
        <v>19</v>
      </c>
      <c r="I195" s="149"/>
      <c r="L195" s="145"/>
      <c r="M195" s="150"/>
      <c r="T195" s="151"/>
      <c r="AT195" s="147" t="s">
        <v>139</v>
      </c>
      <c r="AU195" s="147" t="s">
        <v>82</v>
      </c>
      <c r="AV195" s="12" t="s">
        <v>80</v>
      </c>
      <c r="AW195" s="12" t="s">
        <v>33</v>
      </c>
      <c r="AX195" s="12" t="s">
        <v>72</v>
      </c>
      <c r="AY195" s="147" t="s">
        <v>128</v>
      </c>
    </row>
    <row r="196" spans="2:65" s="13" customFormat="1">
      <c r="B196" s="152"/>
      <c r="D196" s="146" t="s">
        <v>139</v>
      </c>
      <c r="E196" s="153" t="s">
        <v>19</v>
      </c>
      <c r="F196" s="154" t="s">
        <v>515</v>
      </c>
      <c r="H196" s="155">
        <v>6</v>
      </c>
      <c r="I196" s="156"/>
      <c r="L196" s="152"/>
      <c r="M196" s="157"/>
      <c r="T196" s="158"/>
      <c r="AT196" s="153" t="s">
        <v>139</v>
      </c>
      <c r="AU196" s="153" t="s">
        <v>82</v>
      </c>
      <c r="AV196" s="13" t="s">
        <v>82</v>
      </c>
      <c r="AW196" s="13" t="s">
        <v>33</v>
      </c>
      <c r="AX196" s="13" t="s">
        <v>72</v>
      </c>
      <c r="AY196" s="153" t="s">
        <v>128</v>
      </c>
    </row>
    <row r="197" spans="2:65" s="14" customFormat="1">
      <c r="B197" s="159"/>
      <c r="D197" s="146" t="s">
        <v>139</v>
      </c>
      <c r="E197" s="160" t="s">
        <v>19</v>
      </c>
      <c r="F197" s="161" t="s">
        <v>142</v>
      </c>
      <c r="H197" s="162">
        <v>26</v>
      </c>
      <c r="I197" s="163"/>
      <c r="L197" s="159"/>
      <c r="M197" s="164"/>
      <c r="T197" s="165"/>
      <c r="AT197" s="160" t="s">
        <v>139</v>
      </c>
      <c r="AU197" s="160" t="s">
        <v>82</v>
      </c>
      <c r="AV197" s="14" t="s">
        <v>135</v>
      </c>
      <c r="AW197" s="14" t="s">
        <v>33</v>
      </c>
      <c r="AX197" s="14" t="s">
        <v>80</v>
      </c>
      <c r="AY197" s="160" t="s">
        <v>128</v>
      </c>
    </row>
    <row r="198" spans="2:65" s="1" customFormat="1" ht="16.5" customHeight="1">
      <c r="B198" s="33"/>
      <c r="C198" s="128" t="s">
        <v>260</v>
      </c>
      <c r="D198" s="128" t="s">
        <v>130</v>
      </c>
      <c r="E198" s="129" t="s">
        <v>536</v>
      </c>
      <c r="F198" s="130" t="s">
        <v>537</v>
      </c>
      <c r="G198" s="131" t="s">
        <v>302</v>
      </c>
      <c r="H198" s="132">
        <v>1</v>
      </c>
      <c r="I198" s="133"/>
      <c r="J198" s="134">
        <f>ROUND(I198*H198,2)</f>
        <v>0</v>
      </c>
      <c r="K198" s="130" t="s">
        <v>303</v>
      </c>
      <c r="L198" s="33"/>
      <c r="M198" s="135" t="s">
        <v>19</v>
      </c>
      <c r="N198" s="136" t="s">
        <v>43</v>
      </c>
      <c r="P198" s="137">
        <f>O198*H198</f>
        <v>0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135</v>
      </c>
      <c r="AT198" s="139" t="s">
        <v>130</v>
      </c>
      <c r="AU198" s="139" t="s">
        <v>82</v>
      </c>
      <c r="AY198" s="18" t="s">
        <v>128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8" t="s">
        <v>80</v>
      </c>
      <c r="BK198" s="140">
        <f>ROUND(I198*H198,2)</f>
        <v>0</v>
      </c>
      <c r="BL198" s="18" t="s">
        <v>135</v>
      </c>
      <c r="BM198" s="139" t="s">
        <v>538</v>
      </c>
    </row>
    <row r="199" spans="2:65" s="1" customFormat="1" ht="16.5" customHeight="1">
      <c r="B199" s="33"/>
      <c r="C199" s="128" t="s">
        <v>7</v>
      </c>
      <c r="D199" s="128" t="s">
        <v>130</v>
      </c>
      <c r="E199" s="129" t="s">
        <v>539</v>
      </c>
      <c r="F199" s="130" t="s">
        <v>540</v>
      </c>
      <c r="G199" s="131" t="s">
        <v>302</v>
      </c>
      <c r="H199" s="132">
        <v>1</v>
      </c>
      <c r="I199" s="133"/>
      <c r="J199" s="134">
        <f>ROUND(I199*H199,2)</f>
        <v>0</v>
      </c>
      <c r="K199" s="130" t="s">
        <v>303</v>
      </c>
      <c r="L199" s="33"/>
      <c r="M199" s="135" t="s">
        <v>19</v>
      </c>
      <c r="N199" s="136" t="s">
        <v>43</v>
      </c>
      <c r="P199" s="137">
        <f>O199*H199</f>
        <v>0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135</v>
      </c>
      <c r="AT199" s="139" t="s">
        <v>130</v>
      </c>
      <c r="AU199" s="139" t="s">
        <v>82</v>
      </c>
      <c r="AY199" s="18" t="s">
        <v>128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8" t="s">
        <v>80</v>
      </c>
      <c r="BK199" s="140">
        <f>ROUND(I199*H199,2)</f>
        <v>0</v>
      </c>
      <c r="BL199" s="18" t="s">
        <v>135</v>
      </c>
      <c r="BM199" s="139" t="s">
        <v>541</v>
      </c>
    </row>
    <row r="200" spans="2:65" s="1" customFormat="1" ht="24.2" customHeight="1">
      <c r="B200" s="33"/>
      <c r="C200" s="128" t="s">
        <v>276</v>
      </c>
      <c r="D200" s="128" t="s">
        <v>130</v>
      </c>
      <c r="E200" s="129" t="s">
        <v>542</v>
      </c>
      <c r="F200" s="130" t="s">
        <v>543</v>
      </c>
      <c r="G200" s="131" t="s">
        <v>211</v>
      </c>
      <c r="H200" s="132">
        <v>2</v>
      </c>
      <c r="I200" s="133"/>
      <c r="J200" s="134">
        <f>ROUND(I200*H200,2)</f>
        <v>0</v>
      </c>
      <c r="K200" s="130" t="s">
        <v>303</v>
      </c>
      <c r="L200" s="33"/>
      <c r="M200" s="135" t="s">
        <v>19</v>
      </c>
      <c r="N200" s="136" t="s">
        <v>43</v>
      </c>
      <c r="P200" s="137">
        <f>O200*H200</f>
        <v>0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135</v>
      </c>
      <c r="AT200" s="139" t="s">
        <v>130</v>
      </c>
      <c r="AU200" s="139" t="s">
        <v>82</v>
      </c>
      <c r="AY200" s="18" t="s">
        <v>128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8" t="s">
        <v>80</v>
      </c>
      <c r="BK200" s="140">
        <f>ROUND(I200*H200,2)</f>
        <v>0</v>
      </c>
      <c r="BL200" s="18" t="s">
        <v>135</v>
      </c>
      <c r="BM200" s="139" t="s">
        <v>544</v>
      </c>
    </row>
    <row r="201" spans="2:65" s="11" customFormat="1" ht="22.9" customHeight="1">
      <c r="B201" s="116"/>
      <c r="D201" s="117" t="s">
        <v>71</v>
      </c>
      <c r="E201" s="126" t="s">
        <v>274</v>
      </c>
      <c r="F201" s="126" t="s">
        <v>275</v>
      </c>
      <c r="I201" s="119"/>
      <c r="J201" s="127">
        <f>BK201</f>
        <v>0</v>
      </c>
      <c r="L201" s="116"/>
      <c r="M201" s="121"/>
      <c r="P201" s="122">
        <f>SUM(P202:P203)</f>
        <v>0</v>
      </c>
      <c r="R201" s="122">
        <f>SUM(R202:R203)</f>
        <v>0</v>
      </c>
      <c r="T201" s="123">
        <f>SUM(T202:T203)</f>
        <v>0</v>
      </c>
      <c r="AR201" s="117" t="s">
        <v>80</v>
      </c>
      <c r="AT201" s="124" t="s">
        <v>71</v>
      </c>
      <c r="AU201" s="124" t="s">
        <v>80</v>
      </c>
      <c r="AY201" s="117" t="s">
        <v>128</v>
      </c>
      <c r="BK201" s="125">
        <f>SUM(BK202:BK203)</f>
        <v>0</v>
      </c>
    </row>
    <row r="202" spans="2:65" s="1" customFormat="1" ht="24.2" customHeight="1">
      <c r="B202" s="33"/>
      <c r="C202" s="128" t="s">
        <v>284</v>
      </c>
      <c r="D202" s="128" t="s">
        <v>130</v>
      </c>
      <c r="E202" s="129" t="s">
        <v>545</v>
      </c>
      <c r="F202" s="130" t="s">
        <v>546</v>
      </c>
      <c r="G202" s="131" t="s">
        <v>174</v>
      </c>
      <c r="H202" s="132">
        <v>8.4000000000000005E-2</v>
      </c>
      <c r="I202" s="133"/>
      <c r="J202" s="134">
        <f>ROUND(I202*H202,2)</f>
        <v>0</v>
      </c>
      <c r="K202" s="130" t="s">
        <v>134</v>
      </c>
      <c r="L202" s="33"/>
      <c r="M202" s="135" t="s">
        <v>19</v>
      </c>
      <c r="N202" s="136" t="s">
        <v>43</v>
      </c>
      <c r="P202" s="137">
        <f>O202*H202</f>
        <v>0</v>
      </c>
      <c r="Q202" s="137">
        <v>0</v>
      </c>
      <c r="R202" s="137">
        <f>Q202*H202</f>
        <v>0</v>
      </c>
      <c r="S202" s="137">
        <v>0</v>
      </c>
      <c r="T202" s="138">
        <f>S202*H202</f>
        <v>0</v>
      </c>
      <c r="AR202" s="139" t="s">
        <v>135</v>
      </c>
      <c r="AT202" s="139" t="s">
        <v>130</v>
      </c>
      <c r="AU202" s="139" t="s">
        <v>82</v>
      </c>
      <c r="AY202" s="18" t="s">
        <v>128</v>
      </c>
      <c r="BE202" s="140">
        <f>IF(N202="základní",J202,0)</f>
        <v>0</v>
      </c>
      <c r="BF202" s="140">
        <f>IF(N202="snížená",J202,0)</f>
        <v>0</v>
      </c>
      <c r="BG202" s="140">
        <f>IF(N202="zákl. přenesená",J202,0)</f>
        <v>0</v>
      </c>
      <c r="BH202" s="140">
        <f>IF(N202="sníž. přenesená",J202,0)</f>
        <v>0</v>
      </c>
      <c r="BI202" s="140">
        <f>IF(N202="nulová",J202,0)</f>
        <v>0</v>
      </c>
      <c r="BJ202" s="18" t="s">
        <v>80</v>
      </c>
      <c r="BK202" s="140">
        <f>ROUND(I202*H202,2)</f>
        <v>0</v>
      </c>
      <c r="BL202" s="18" t="s">
        <v>135</v>
      </c>
      <c r="BM202" s="139" t="s">
        <v>547</v>
      </c>
    </row>
    <row r="203" spans="2:65" s="1" customFormat="1">
      <c r="B203" s="33"/>
      <c r="D203" s="141" t="s">
        <v>137</v>
      </c>
      <c r="F203" s="142" t="s">
        <v>548</v>
      </c>
      <c r="I203" s="143"/>
      <c r="L203" s="33"/>
      <c r="M203" s="187"/>
      <c r="N203" s="188"/>
      <c r="O203" s="188"/>
      <c r="P203" s="188"/>
      <c r="Q203" s="188"/>
      <c r="R203" s="188"/>
      <c r="S203" s="188"/>
      <c r="T203" s="189"/>
      <c r="AT203" s="18" t="s">
        <v>137</v>
      </c>
      <c r="AU203" s="18" t="s">
        <v>82</v>
      </c>
    </row>
    <row r="204" spans="2:65" s="1" customFormat="1" ht="6.95" customHeight="1">
      <c r="B204" s="42"/>
      <c r="C204" s="43"/>
      <c r="D204" s="43"/>
      <c r="E204" s="43"/>
      <c r="F204" s="43"/>
      <c r="G204" s="43"/>
      <c r="H204" s="43"/>
      <c r="I204" s="43"/>
      <c r="J204" s="43"/>
      <c r="K204" s="43"/>
      <c r="L204" s="33"/>
    </row>
  </sheetData>
  <sheetProtection algorithmName="SHA-512" hashValue="3SUAdH1za5F1vzyxEWUnJ50WqUV7VlsGZnggVm91dmJhDp6FEu7LshXEuPouvdovqm9y1nkostaRqEpT4VpAnQ==" saltValue="C6aclCriJa9FwDiNGZxbZjSPNcnELPFPolgrtRXu0BG1ag7CqF6bLLGSXUSqQKhcEM6wtC50k7KKXNFs6HO2NA==" spinCount="100000" sheet="1" objects="1" scenarios="1" formatColumns="0" formatRows="0" autoFilter="0"/>
  <autoFilter ref="C83:K203" xr:uid="{00000000-0009-0000-0000-000004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8" r:id="rId1" xr:uid="{00000000-0004-0000-0400-000000000000}"/>
    <hyperlink ref="F94" r:id="rId2" xr:uid="{00000000-0004-0000-0400-000001000000}"/>
    <hyperlink ref="F100" r:id="rId3" xr:uid="{00000000-0004-0000-0400-000002000000}"/>
    <hyperlink ref="F106" r:id="rId4" xr:uid="{00000000-0004-0000-0400-000003000000}"/>
    <hyperlink ref="F108" r:id="rId5" xr:uid="{00000000-0004-0000-0400-000004000000}"/>
    <hyperlink ref="F119" r:id="rId6" xr:uid="{00000000-0004-0000-0400-000005000000}"/>
    <hyperlink ref="F124" r:id="rId7" xr:uid="{00000000-0004-0000-0400-000006000000}"/>
    <hyperlink ref="F126" r:id="rId8" xr:uid="{00000000-0004-0000-0400-000007000000}"/>
    <hyperlink ref="F139" r:id="rId9" xr:uid="{00000000-0004-0000-0400-000008000000}"/>
    <hyperlink ref="F150" r:id="rId10" xr:uid="{00000000-0004-0000-0400-000009000000}"/>
    <hyperlink ref="F159" r:id="rId11" xr:uid="{00000000-0004-0000-0400-00000A000000}"/>
    <hyperlink ref="F166" r:id="rId12" xr:uid="{00000000-0004-0000-0400-00000B000000}"/>
    <hyperlink ref="F173" r:id="rId13" xr:uid="{00000000-0004-0000-0400-00000C000000}"/>
    <hyperlink ref="F179" r:id="rId14" xr:uid="{00000000-0004-0000-0400-00000D000000}"/>
    <hyperlink ref="F185" r:id="rId15" xr:uid="{00000000-0004-0000-0400-00000E000000}"/>
    <hyperlink ref="F191" r:id="rId16" xr:uid="{00000000-0004-0000-0400-00000F000000}"/>
    <hyperlink ref="F203" r:id="rId17" xr:uid="{00000000-0004-0000-0400-000010000000}"/>
  </hyperlinks>
  <pageMargins left="0.39370078740157483" right="0.39370078740157483" top="0.39370078740157483" bottom="0.39370078740157483" header="0" footer="0"/>
  <pageSetup paperSize="9" scale="84" fitToHeight="100" orientation="landscape" r:id="rId18"/>
  <headerFooter>
    <oddFooter>&amp;CStrana &amp;P z &amp;N</oddFooter>
  </headerFooter>
  <drawing r:id="rId19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BM114"/>
  <sheetViews>
    <sheetView showGridLines="0" workbookViewId="0">
      <selection activeCell="F43" sqref="F43"/>
    </sheetView>
  </sheetViews>
  <sheetFormatPr defaultRowHeight="11.25"/>
  <cols>
    <col min="1" max="1" width="8.33203125" customWidth="1"/>
    <col min="2" max="2" width="1.1640625" customWidth="1"/>
    <col min="3" max="3" width="4.1640625" customWidth="1"/>
    <col min="4" max="4" width="4.33203125" customWidth="1"/>
    <col min="5" max="5" width="17.1640625" customWidth="1"/>
    <col min="6" max="6" width="100.83203125" customWidth="1"/>
    <col min="7" max="7" width="7.5" customWidth="1"/>
    <col min="8" max="8" width="14" customWidth="1"/>
    <col min="9" max="9" width="15.83203125" customWidth="1"/>
    <col min="10" max="11" width="22.33203125" customWidth="1"/>
    <col min="12" max="12" width="9.33203125" customWidth="1"/>
    <col min="13" max="13" width="10.83203125" hidden="1" customWidth="1"/>
    <col min="14" max="14" width="9.33203125" hidden="1"/>
    <col min="15" max="20" width="14.164062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2" spans="2:46" ht="36.950000000000003" customHeight="1">
      <c r="L2" s="276"/>
      <c r="M2" s="276"/>
      <c r="N2" s="276"/>
      <c r="O2" s="276"/>
      <c r="P2" s="276"/>
      <c r="Q2" s="276"/>
      <c r="R2" s="276"/>
      <c r="S2" s="276"/>
      <c r="T2" s="276"/>
      <c r="U2" s="276"/>
      <c r="V2" s="276"/>
      <c r="AT2" s="18" t="s">
        <v>94</v>
      </c>
    </row>
    <row r="3" spans="2:46" ht="6.95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1"/>
      <c r="AT3" s="18" t="s">
        <v>82</v>
      </c>
    </row>
    <row r="4" spans="2:46" ht="24.95" customHeight="1">
      <c r="B4" s="21"/>
      <c r="D4" s="22" t="s">
        <v>95</v>
      </c>
      <c r="L4" s="21"/>
      <c r="M4" s="86" t="s">
        <v>10</v>
      </c>
      <c r="AT4" s="18" t="s">
        <v>4</v>
      </c>
    </row>
    <row r="5" spans="2:46" ht="6.95" customHeight="1">
      <c r="B5" s="21"/>
      <c r="L5" s="21"/>
    </row>
    <row r="6" spans="2:46" ht="12" customHeight="1">
      <c r="B6" s="21"/>
      <c r="D6" s="28" t="s">
        <v>16</v>
      </c>
      <c r="L6" s="21"/>
    </row>
    <row r="7" spans="2:46" ht="16.5" customHeight="1">
      <c r="B7" s="21"/>
      <c r="E7" s="314" t="str">
        <f>'Rekapitulace stavby'!K6</f>
        <v>Rozšíření areálu OH – automobilová mostová váha</v>
      </c>
      <c r="F7" s="315"/>
      <c r="G7" s="315"/>
      <c r="H7" s="315"/>
      <c r="L7" s="21"/>
    </row>
    <row r="8" spans="2:46" s="1" customFormat="1" ht="12" customHeight="1">
      <c r="B8" s="33"/>
      <c r="D8" s="28" t="s">
        <v>96</v>
      </c>
      <c r="L8" s="33"/>
    </row>
    <row r="9" spans="2:46" s="1" customFormat="1" ht="16.5" customHeight="1">
      <c r="B9" s="33"/>
      <c r="E9" s="304" t="s">
        <v>549</v>
      </c>
      <c r="F9" s="313"/>
      <c r="G9" s="313"/>
      <c r="H9" s="313"/>
      <c r="L9" s="33"/>
    </row>
    <row r="10" spans="2:46" s="1" customFormat="1">
      <c r="B10" s="33"/>
      <c r="L10" s="33"/>
    </row>
    <row r="11" spans="2:46" s="1" customFormat="1" ht="12" customHeight="1">
      <c r="B11" s="33"/>
      <c r="D11" s="28" t="s">
        <v>18</v>
      </c>
      <c r="F11" s="26" t="s">
        <v>19</v>
      </c>
      <c r="I11" s="28" t="s">
        <v>20</v>
      </c>
      <c r="J11" s="26" t="s">
        <v>19</v>
      </c>
      <c r="L11" s="33"/>
    </row>
    <row r="12" spans="2:46" s="1" customFormat="1" ht="12" customHeight="1">
      <c r="B12" s="33"/>
      <c r="D12" s="28" t="s">
        <v>21</v>
      </c>
      <c r="F12" s="26" t="s">
        <v>22</v>
      </c>
      <c r="I12" s="28" t="s">
        <v>23</v>
      </c>
      <c r="J12" s="50" t="str">
        <f>'Rekapitulace stavby'!AN8</f>
        <v>19. 10. 2023</v>
      </c>
      <c r="L12" s="33"/>
    </row>
    <row r="13" spans="2:46" s="1" customFormat="1" ht="10.9" customHeight="1">
      <c r="B13" s="33"/>
      <c r="L13" s="33"/>
    </row>
    <row r="14" spans="2:46" s="1" customFormat="1" ht="12" customHeight="1">
      <c r="B14" s="33"/>
      <c r="D14" s="28" t="s">
        <v>25</v>
      </c>
      <c r="I14" s="28" t="s">
        <v>26</v>
      </c>
      <c r="J14" s="26" t="s">
        <v>19</v>
      </c>
      <c r="L14" s="33"/>
    </row>
    <row r="15" spans="2:46" s="1" customFormat="1" ht="18" customHeight="1">
      <c r="B15" s="33"/>
      <c r="E15" s="26" t="s">
        <v>27</v>
      </c>
      <c r="I15" s="28" t="s">
        <v>28</v>
      </c>
      <c r="J15" s="26" t="s">
        <v>19</v>
      </c>
      <c r="L15" s="33"/>
    </row>
    <row r="16" spans="2:46" s="1" customFormat="1" ht="6.95" customHeight="1">
      <c r="B16" s="33"/>
      <c r="L16" s="33"/>
    </row>
    <row r="17" spans="2:12" s="1" customFormat="1" ht="12" customHeight="1">
      <c r="B17" s="33"/>
      <c r="D17" s="28" t="s">
        <v>29</v>
      </c>
      <c r="I17" s="28" t="s">
        <v>26</v>
      </c>
      <c r="J17" s="29" t="str">
        <f>'Rekapitulace stavby'!AN13</f>
        <v>Vyplň údaj</v>
      </c>
      <c r="L17" s="33"/>
    </row>
    <row r="18" spans="2:12" s="1" customFormat="1" ht="18" customHeight="1">
      <c r="B18" s="33"/>
      <c r="E18" s="316" t="str">
        <f>'Rekapitulace stavby'!E14</f>
        <v>Vyplň údaj</v>
      </c>
      <c r="F18" s="287"/>
      <c r="G18" s="287"/>
      <c r="H18" s="287"/>
      <c r="I18" s="28" t="s">
        <v>28</v>
      </c>
      <c r="J18" s="29" t="str">
        <f>'Rekapitulace stavby'!AN14</f>
        <v>Vyplň údaj</v>
      </c>
      <c r="L18" s="33"/>
    </row>
    <row r="19" spans="2:12" s="1" customFormat="1" ht="6.95" customHeight="1">
      <c r="B19" s="33"/>
      <c r="L19" s="33"/>
    </row>
    <row r="20" spans="2:12" s="1" customFormat="1" ht="12" customHeight="1">
      <c r="B20" s="33"/>
      <c r="D20" s="28" t="s">
        <v>31</v>
      </c>
      <c r="I20" s="28" t="s">
        <v>26</v>
      </c>
      <c r="J20" s="26" t="s">
        <v>19</v>
      </c>
      <c r="L20" s="33"/>
    </row>
    <row r="21" spans="2:12" s="1" customFormat="1" ht="18" customHeight="1">
      <c r="B21" s="33"/>
      <c r="E21" s="26" t="s">
        <v>32</v>
      </c>
      <c r="I21" s="28" t="s">
        <v>28</v>
      </c>
      <c r="J21" s="26" t="s">
        <v>19</v>
      </c>
      <c r="L21" s="33"/>
    </row>
    <row r="22" spans="2:12" s="1" customFormat="1" ht="6.95" customHeight="1">
      <c r="B22" s="33"/>
      <c r="L22" s="33"/>
    </row>
    <row r="23" spans="2:12" s="1" customFormat="1" ht="12" customHeight="1">
      <c r="B23" s="33"/>
      <c r="D23" s="28" t="s">
        <v>34</v>
      </c>
      <c r="I23" s="28" t="s">
        <v>26</v>
      </c>
      <c r="J23" s="26" t="str">
        <f>IF('Rekapitulace stavby'!AN19="","",'Rekapitulace stavby'!AN19)</f>
        <v/>
      </c>
      <c r="L23" s="33"/>
    </row>
    <row r="24" spans="2:12" s="1" customFormat="1" ht="18" customHeight="1">
      <c r="B24" s="33"/>
      <c r="E24" s="26" t="str">
        <f>IF('Rekapitulace stavby'!E20="","",'Rekapitulace stavby'!E20)</f>
        <v xml:space="preserve"> </v>
      </c>
      <c r="I24" s="28" t="s">
        <v>28</v>
      </c>
      <c r="J24" s="26" t="str">
        <f>IF('Rekapitulace stavby'!AN20="","",'Rekapitulace stavby'!AN20)</f>
        <v/>
      </c>
      <c r="L24" s="33"/>
    </row>
    <row r="25" spans="2:12" s="1" customFormat="1" ht="6.95" customHeight="1">
      <c r="B25" s="33"/>
      <c r="L25" s="33"/>
    </row>
    <row r="26" spans="2:12" s="1" customFormat="1" ht="12" customHeight="1">
      <c r="B26" s="33"/>
      <c r="D26" s="28" t="s">
        <v>36</v>
      </c>
      <c r="L26" s="33"/>
    </row>
    <row r="27" spans="2:12" s="7" customFormat="1" ht="16.5" customHeight="1">
      <c r="B27" s="87"/>
      <c r="E27" s="291" t="s">
        <v>19</v>
      </c>
      <c r="F27" s="291"/>
      <c r="G27" s="291"/>
      <c r="H27" s="291"/>
      <c r="L27" s="87"/>
    </row>
    <row r="28" spans="2:12" s="1" customFormat="1" ht="6.95" customHeight="1">
      <c r="B28" s="33"/>
      <c r="L28" s="33"/>
    </row>
    <row r="29" spans="2:12" s="1" customFormat="1" ht="6.95" customHeight="1">
      <c r="B29" s="33"/>
      <c r="D29" s="51"/>
      <c r="E29" s="51"/>
      <c r="F29" s="51"/>
      <c r="G29" s="51"/>
      <c r="H29" s="51"/>
      <c r="I29" s="51"/>
      <c r="J29" s="51"/>
      <c r="K29" s="51"/>
      <c r="L29" s="33"/>
    </row>
    <row r="30" spans="2:12" s="1" customFormat="1" ht="25.35" customHeight="1">
      <c r="B30" s="33"/>
      <c r="D30" s="88" t="s">
        <v>38</v>
      </c>
      <c r="J30" s="64">
        <f>ROUND(J84, 2)</f>
        <v>0</v>
      </c>
      <c r="L30" s="33"/>
    </row>
    <row r="31" spans="2:12" s="1" customFormat="1" ht="6.95" customHeight="1">
      <c r="B31" s="33"/>
      <c r="D31" s="51"/>
      <c r="E31" s="51"/>
      <c r="F31" s="51"/>
      <c r="G31" s="51"/>
      <c r="H31" s="51"/>
      <c r="I31" s="51"/>
      <c r="J31" s="51"/>
      <c r="K31" s="51"/>
      <c r="L31" s="33"/>
    </row>
    <row r="32" spans="2:12" s="1" customFormat="1" ht="14.45" customHeight="1">
      <c r="B32" s="33"/>
      <c r="F32" s="36" t="s">
        <v>40</v>
      </c>
      <c r="I32" s="36" t="s">
        <v>39</v>
      </c>
      <c r="J32" s="36" t="s">
        <v>41</v>
      </c>
      <c r="L32" s="33"/>
    </row>
    <row r="33" spans="2:12" s="1" customFormat="1" ht="14.45" customHeight="1">
      <c r="B33" s="33"/>
      <c r="D33" s="53" t="s">
        <v>42</v>
      </c>
      <c r="E33" s="28" t="s">
        <v>43</v>
      </c>
      <c r="F33" s="89">
        <f>ROUND((SUM(BE84:BE113)),  2)</f>
        <v>0</v>
      </c>
      <c r="I33" s="90">
        <v>0.21</v>
      </c>
      <c r="J33" s="89">
        <f>ROUND(((SUM(BE84:BE113))*I33),  2)</f>
        <v>0</v>
      </c>
      <c r="L33" s="33"/>
    </row>
    <row r="34" spans="2:12" s="1" customFormat="1" ht="14.45" customHeight="1">
      <c r="B34" s="33"/>
      <c r="E34" s="28" t="s">
        <v>44</v>
      </c>
      <c r="F34" s="89">
        <f>ROUND((SUM(BF84:BF113)),  2)</f>
        <v>0</v>
      </c>
      <c r="I34" s="90">
        <v>0.15</v>
      </c>
      <c r="J34" s="89">
        <f>ROUND(((SUM(BF84:BF113))*I34),  2)</f>
        <v>0</v>
      </c>
      <c r="L34" s="33"/>
    </row>
    <row r="35" spans="2:12" s="1" customFormat="1" ht="14.45" hidden="1" customHeight="1">
      <c r="B35" s="33"/>
      <c r="E35" s="28" t="s">
        <v>45</v>
      </c>
      <c r="F35" s="89">
        <f>ROUND((SUM(BG84:BG113)),  2)</f>
        <v>0</v>
      </c>
      <c r="I35" s="90">
        <v>0.21</v>
      </c>
      <c r="J35" s="89">
        <f>0</f>
        <v>0</v>
      </c>
      <c r="L35" s="33"/>
    </row>
    <row r="36" spans="2:12" s="1" customFormat="1" ht="14.45" hidden="1" customHeight="1">
      <c r="B36" s="33"/>
      <c r="E36" s="28" t="s">
        <v>46</v>
      </c>
      <c r="F36" s="89">
        <f>ROUND((SUM(BH84:BH113)),  2)</f>
        <v>0</v>
      </c>
      <c r="I36" s="90">
        <v>0.15</v>
      </c>
      <c r="J36" s="89">
        <f>0</f>
        <v>0</v>
      </c>
      <c r="L36" s="33"/>
    </row>
    <row r="37" spans="2:12" s="1" customFormat="1" ht="14.45" hidden="1" customHeight="1">
      <c r="B37" s="33"/>
      <c r="E37" s="28" t="s">
        <v>47</v>
      </c>
      <c r="F37" s="89">
        <f>ROUND((SUM(BI84:BI113)),  2)</f>
        <v>0</v>
      </c>
      <c r="I37" s="90">
        <v>0</v>
      </c>
      <c r="J37" s="89">
        <f>0</f>
        <v>0</v>
      </c>
      <c r="L37" s="33"/>
    </row>
    <row r="38" spans="2:12" s="1" customFormat="1" ht="6.95" customHeight="1">
      <c r="B38" s="33"/>
      <c r="L38" s="33"/>
    </row>
    <row r="39" spans="2:12" s="1" customFormat="1" ht="25.35" customHeight="1">
      <c r="B39" s="33"/>
      <c r="C39" s="91"/>
      <c r="D39" s="92" t="s">
        <v>48</v>
      </c>
      <c r="E39" s="55"/>
      <c r="F39" s="55"/>
      <c r="G39" s="93" t="s">
        <v>49</v>
      </c>
      <c r="H39" s="94" t="s">
        <v>50</v>
      </c>
      <c r="I39" s="55"/>
      <c r="J39" s="95">
        <f>SUM(J30:J37)</f>
        <v>0</v>
      </c>
      <c r="K39" s="96"/>
      <c r="L39" s="33"/>
    </row>
    <row r="40" spans="2:12" s="1" customFormat="1" ht="14.45" customHeight="1">
      <c r="B40" s="42"/>
      <c r="C40" s="43"/>
      <c r="D40" s="43"/>
      <c r="E40" s="43"/>
      <c r="F40" s="43"/>
      <c r="G40" s="43"/>
      <c r="H40" s="43"/>
      <c r="I40" s="43"/>
      <c r="J40" s="43"/>
      <c r="K40" s="43"/>
      <c r="L40" s="33"/>
    </row>
    <row r="44" spans="2:12" s="1" customFormat="1" ht="6.95" customHeight="1">
      <c r="B44" s="44"/>
      <c r="C44" s="45"/>
      <c r="D44" s="45"/>
      <c r="E44" s="45"/>
      <c r="F44" s="45"/>
      <c r="G44" s="45"/>
      <c r="H44" s="45"/>
      <c r="I44" s="45"/>
      <c r="J44" s="45"/>
      <c r="K44" s="45"/>
      <c r="L44" s="33"/>
    </row>
    <row r="45" spans="2:12" s="1" customFormat="1" ht="24.95" customHeight="1">
      <c r="B45" s="33"/>
      <c r="C45" s="22" t="s">
        <v>98</v>
      </c>
      <c r="L45" s="33"/>
    </row>
    <row r="46" spans="2:12" s="1" customFormat="1" ht="6.95" customHeight="1">
      <c r="B46" s="33"/>
      <c r="L46" s="33"/>
    </row>
    <row r="47" spans="2:12" s="1" customFormat="1" ht="12" customHeight="1">
      <c r="B47" s="33"/>
      <c r="C47" s="28" t="s">
        <v>16</v>
      </c>
      <c r="L47" s="33"/>
    </row>
    <row r="48" spans="2:12" s="1" customFormat="1" ht="16.5" customHeight="1">
      <c r="B48" s="33"/>
      <c r="E48" s="314" t="str">
        <f>E7</f>
        <v>Rozšíření areálu OH – automobilová mostová váha</v>
      </c>
      <c r="F48" s="315"/>
      <c r="G48" s="315"/>
      <c r="H48" s="315"/>
      <c r="L48" s="33"/>
    </row>
    <row r="49" spans="2:47" s="1" customFormat="1" ht="12" customHeight="1">
      <c r="B49" s="33"/>
      <c r="C49" s="28" t="s">
        <v>96</v>
      </c>
      <c r="L49" s="33"/>
    </row>
    <row r="50" spans="2:47" s="1" customFormat="1" ht="16.5" customHeight="1">
      <c r="B50" s="33"/>
      <c r="E50" s="304" t="str">
        <f>E9</f>
        <v>VON - Vedlejší a ostatní rozpočtové náklady</v>
      </c>
      <c r="F50" s="313"/>
      <c r="G50" s="313"/>
      <c r="H50" s="313"/>
      <c r="L50" s="33"/>
    </row>
    <row r="51" spans="2:47" s="1" customFormat="1" ht="6.95" customHeight="1">
      <c r="B51" s="33"/>
      <c r="L51" s="33"/>
    </row>
    <row r="52" spans="2:47" s="1" customFormat="1" ht="12" customHeight="1">
      <c r="B52" s="33"/>
      <c r="C52" s="28" t="s">
        <v>21</v>
      </c>
      <c r="F52" s="26" t="str">
        <f>F12</f>
        <v>k.ú. Choceň; p.č. 1795/2</v>
      </c>
      <c r="I52" s="28" t="s">
        <v>23</v>
      </c>
      <c r="J52" s="50" t="str">
        <f>IF(J12="","",J12)</f>
        <v>19. 10. 2023</v>
      </c>
      <c r="L52" s="33"/>
    </row>
    <row r="53" spans="2:47" s="1" customFormat="1" ht="6.95" customHeight="1">
      <c r="B53" s="33"/>
      <c r="L53" s="33"/>
    </row>
    <row r="54" spans="2:47" s="1" customFormat="1" ht="40.15" customHeight="1">
      <c r="B54" s="33"/>
      <c r="C54" s="28" t="s">
        <v>25</v>
      </c>
      <c r="F54" s="26" t="str">
        <f>E15</f>
        <v>Město Choceň</v>
      </c>
      <c r="I54" s="28" t="s">
        <v>31</v>
      </c>
      <c r="J54" s="31" t="str">
        <f>E21</f>
        <v>Ing. Cyril Mikyška - Atelier životního prostředí</v>
      </c>
      <c r="L54" s="33"/>
    </row>
    <row r="55" spans="2:47" s="1" customFormat="1" ht="15.2" customHeight="1">
      <c r="B55" s="33"/>
      <c r="C55" s="28" t="s">
        <v>29</v>
      </c>
      <c r="F55" s="26" t="str">
        <f>IF(E18="","",E18)</f>
        <v>Vyplň údaj</v>
      </c>
      <c r="I55" s="28" t="s">
        <v>34</v>
      </c>
      <c r="J55" s="31" t="str">
        <f>E24</f>
        <v xml:space="preserve"> </v>
      </c>
      <c r="L55" s="33"/>
    </row>
    <row r="56" spans="2:47" s="1" customFormat="1" ht="10.35" customHeight="1">
      <c r="B56" s="33"/>
      <c r="L56" s="33"/>
    </row>
    <row r="57" spans="2:47" s="1" customFormat="1" ht="29.25" customHeight="1">
      <c r="B57" s="33"/>
      <c r="C57" s="97" t="s">
        <v>99</v>
      </c>
      <c r="D57" s="91"/>
      <c r="E57" s="91"/>
      <c r="F57" s="91"/>
      <c r="G57" s="91"/>
      <c r="H57" s="91"/>
      <c r="I57" s="91"/>
      <c r="J57" s="98" t="s">
        <v>100</v>
      </c>
      <c r="K57" s="91"/>
      <c r="L57" s="33"/>
    </row>
    <row r="58" spans="2:47" s="1" customFormat="1" ht="10.35" customHeight="1">
      <c r="B58" s="33"/>
      <c r="L58" s="33"/>
    </row>
    <row r="59" spans="2:47" s="1" customFormat="1" ht="22.9" customHeight="1">
      <c r="B59" s="33"/>
      <c r="C59" s="99" t="s">
        <v>70</v>
      </c>
      <c r="J59" s="64">
        <f>J84</f>
        <v>0</v>
      </c>
      <c r="L59" s="33"/>
      <c r="AU59" s="18" t="s">
        <v>101</v>
      </c>
    </row>
    <row r="60" spans="2:47" s="8" customFormat="1" ht="24.95" customHeight="1">
      <c r="B60" s="100"/>
      <c r="D60" s="101" t="s">
        <v>550</v>
      </c>
      <c r="E60" s="102"/>
      <c r="F60" s="102"/>
      <c r="G60" s="102"/>
      <c r="H60" s="102"/>
      <c r="I60" s="102"/>
      <c r="J60" s="103">
        <f>J85</f>
        <v>0</v>
      </c>
      <c r="L60" s="100"/>
    </row>
    <row r="61" spans="2:47" s="9" customFormat="1" ht="19.899999999999999" customHeight="1">
      <c r="B61" s="104"/>
      <c r="D61" s="105" t="s">
        <v>551</v>
      </c>
      <c r="E61" s="106"/>
      <c r="F61" s="106"/>
      <c r="G61" s="106"/>
      <c r="H61" s="106"/>
      <c r="I61" s="106"/>
      <c r="J61" s="107">
        <f>J86</f>
        <v>0</v>
      </c>
      <c r="L61" s="104"/>
    </row>
    <row r="62" spans="2:47" s="9" customFormat="1" ht="19.899999999999999" customHeight="1">
      <c r="B62" s="104"/>
      <c r="D62" s="105" t="s">
        <v>552</v>
      </c>
      <c r="E62" s="106"/>
      <c r="F62" s="106"/>
      <c r="G62" s="106"/>
      <c r="H62" s="106"/>
      <c r="I62" s="106"/>
      <c r="J62" s="107">
        <f>J93</f>
        <v>0</v>
      </c>
      <c r="L62" s="104"/>
    </row>
    <row r="63" spans="2:47" s="9" customFormat="1" ht="19.899999999999999" customHeight="1">
      <c r="B63" s="104"/>
      <c r="D63" s="105" t="s">
        <v>553</v>
      </c>
      <c r="E63" s="106"/>
      <c r="F63" s="106"/>
      <c r="G63" s="106"/>
      <c r="H63" s="106"/>
      <c r="I63" s="106"/>
      <c r="J63" s="107">
        <f>J97</f>
        <v>0</v>
      </c>
      <c r="L63" s="104"/>
    </row>
    <row r="64" spans="2:47" s="9" customFormat="1" ht="19.899999999999999" customHeight="1">
      <c r="B64" s="104"/>
      <c r="D64" s="105" t="s">
        <v>554</v>
      </c>
      <c r="E64" s="106"/>
      <c r="F64" s="106"/>
      <c r="G64" s="106"/>
      <c r="H64" s="106"/>
      <c r="I64" s="106"/>
      <c r="J64" s="107">
        <f>J109</f>
        <v>0</v>
      </c>
      <c r="L64" s="104"/>
    </row>
    <row r="65" spans="2:12" s="1" customFormat="1" ht="21.75" customHeight="1">
      <c r="B65" s="33"/>
      <c r="L65" s="33"/>
    </row>
    <row r="66" spans="2:12" s="1" customFormat="1" ht="6.95" customHeight="1">
      <c r="B66" s="42"/>
      <c r="C66" s="43"/>
      <c r="D66" s="43"/>
      <c r="E66" s="43"/>
      <c r="F66" s="43"/>
      <c r="G66" s="43"/>
      <c r="H66" s="43"/>
      <c r="I66" s="43"/>
      <c r="J66" s="43"/>
      <c r="K66" s="43"/>
      <c r="L66" s="33"/>
    </row>
    <row r="70" spans="2:12" s="1" customFormat="1" ht="6.95" customHeight="1">
      <c r="B70" s="44"/>
      <c r="C70" s="45"/>
      <c r="D70" s="45"/>
      <c r="E70" s="45"/>
      <c r="F70" s="45"/>
      <c r="G70" s="45"/>
      <c r="H70" s="45"/>
      <c r="I70" s="45"/>
      <c r="J70" s="45"/>
      <c r="K70" s="45"/>
      <c r="L70" s="33"/>
    </row>
    <row r="71" spans="2:12" s="1" customFormat="1" ht="24.95" customHeight="1">
      <c r="B71" s="33"/>
      <c r="C71" s="22" t="s">
        <v>113</v>
      </c>
      <c r="L71" s="33"/>
    </row>
    <row r="72" spans="2:12" s="1" customFormat="1" ht="6.95" customHeight="1">
      <c r="B72" s="33"/>
      <c r="L72" s="33"/>
    </row>
    <row r="73" spans="2:12" s="1" customFormat="1" ht="12" customHeight="1">
      <c r="B73" s="33"/>
      <c r="C73" s="28" t="s">
        <v>16</v>
      </c>
      <c r="L73" s="33"/>
    </row>
    <row r="74" spans="2:12" s="1" customFormat="1" ht="16.5" customHeight="1">
      <c r="B74" s="33"/>
      <c r="E74" s="314" t="str">
        <f>E7</f>
        <v>Rozšíření areálu OH – automobilová mostová váha</v>
      </c>
      <c r="F74" s="315"/>
      <c r="G74" s="315"/>
      <c r="H74" s="315"/>
      <c r="L74" s="33"/>
    </row>
    <row r="75" spans="2:12" s="1" customFormat="1" ht="12" customHeight="1">
      <c r="B75" s="33"/>
      <c r="C75" s="28" t="s">
        <v>96</v>
      </c>
      <c r="L75" s="33"/>
    </row>
    <row r="76" spans="2:12" s="1" customFormat="1" ht="16.5" customHeight="1">
      <c r="B76" s="33"/>
      <c r="E76" s="304" t="str">
        <f>E9</f>
        <v>VON - Vedlejší a ostatní rozpočtové náklady</v>
      </c>
      <c r="F76" s="313"/>
      <c r="G76" s="313"/>
      <c r="H76" s="313"/>
      <c r="L76" s="33"/>
    </row>
    <row r="77" spans="2:12" s="1" customFormat="1" ht="6.95" customHeight="1">
      <c r="B77" s="33"/>
      <c r="L77" s="33"/>
    </row>
    <row r="78" spans="2:12" s="1" customFormat="1" ht="12" customHeight="1">
      <c r="B78" s="33"/>
      <c r="C78" s="28" t="s">
        <v>21</v>
      </c>
      <c r="F78" s="26" t="str">
        <f>F12</f>
        <v>k.ú. Choceň; p.č. 1795/2</v>
      </c>
      <c r="I78" s="28" t="s">
        <v>23</v>
      </c>
      <c r="J78" s="50" t="str">
        <f>IF(J12="","",J12)</f>
        <v>19. 10. 2023</v>
      </c>
      <c r="L78" s="33"/>
    </row>
    <row r="79" spans="2:12" s="1" customFormat="1" ht="6.95" customHeight="1">
      <c r="B79" s="33"/>
      <c r="L79" s="33"/>
    </row>
    <row r="80" spans="2:12" s="1" customFormat="1" ht="40.15" customHeight="1">
      <c r="B80" s="33"/>
      <c r="C80" s="28" t="s">
        <v>25</v>
      </c>
      <c r="F80" s="26" t="str">
        <f>E15</f>
        <v>Město Choceň</v>
      </c>
      <c r="I80" s="28" t="s">
        <v>31</v>
      </c>
      <c r="J80" s="31" t="str">
        <f>E21</f>
        <v>Ing. Cyril Mikyška - Atelier životního prostředí</v>
      </c>
      <c r="L80" s="33"/>
    </row>
    <row r="81" spans="2:65" s="1" customFormat="1" ht="15.2" customHeight="1">
      <c r="B81" s="33"/>
      <c r="C81" s="28" t="s">
        <v>29</v>
      </c>
      <c r="F81" s="26" t="str">
        <f>IF(E18="","",E18)</f>
        <v>Vyplň údaj</v>
      </c>
      <c r="I81" s="28" t="s">
        <v>34</v>
      </c>
      <c r="J81" s="31" t="str">
        <f>E24</f>
        <v xml:space="preserve"> </v>
      </c>
      <c r="L81" s="33"/>
    </row>
    <row r="82" spans="2:65" s="1" customFormat="1" ht="10.35" customHeight="1">
      <c r="B82" s="33"/>
      <c r="L82" s="33"/>
    </row>
    <row r="83" spans="2:65" s="10" customFormat="1" ht="29.25" customHeight="1">
      <c r="B83" s="108"/>
      <c r="C83" s="109" t="s">
        <v>114</v>
      </c>
      <c r="D83" s="110" t="s">
        <v>57</v>
      </c>
      <c r="E83" s="110" t="s">
        <v>53</v>
      </c>
      <c r="F83" s="110" t="s">
        <v>54</v>
      </c>
      <c r="G83" s="110" t="s">
        <v>115</v>
      </c>
      <c r="H83" s="110" t="s">
        <v>116</v>
      </c>
      <c r="I83" s="110" t="s">
        <v>117</v>
      </c>
      <c r="J83" s="110" t="s">
        <v>100</v>
      </c>
      <c r="K83" s="111" t="s">
        <v>118</v>
      </c>
      <c r="L83" s="108"/>
      <c r="M83" s="57" t="s">
        <v>19</v>
      </c>
      <c r="N83" s="58" t="s">
        <v>42</v>
      </c>
      <c r="O83" s="58" t="s">
        <v>119</v>
      </c>
      <c r="P83" s="58" t="s">
        <v>120</v>
      </c>
      <c r="Q83" s="58" t="s">
        <v>121</v>
      </c>
      <c r="R83" s="58" t="s">
        <v>122</v>
      </c>
      <c r="S83" s="58" t="s">
        <v>123</v>
      </c>
      <c r="T83" s="59" t="s">
        <v>124</v>
      </c>
    </row>
    <row r="84" spans="2:65" s="1" customFormat="1" ht="22.9" customHeight="1">
      <c r="B84" s="33"/>
      <c r="C84" s="62" t="s">
        <v>125</v>
      </c>
      <c r="J84" s="112">
        <f>BK84</f>
        <v>0</v>
      </c>
      <c r="L84" s="33"/>
      <c r="M84" s="60"/>
      <c r="N84" s="51"/>
      <c r="O84" s="51"/>
      <c r="P84" s="113">
        <f>P85</f>
        <v>0</v>
      </c>
      <c r="Q84" s="51"/>
      <c r="R84" s="113">
        <f>R85</f>
        <v>0</v>
      </c>
      <c r="S84" s="51"/>
      <c r="T84" s="114">
        <f>T85</f>
        <v>0</v>
      </c>
      <c r="AT84" s="18" t="s">
        <v>71</v>
      </c>
      <c r="AU84" s="18" t="s">
        <v>101</v>
      </c>
      <c r="BK84" s="115">
        <f>BK85</f>
        <v>0</v>
      </c>
    </row>
    <row r="85" spans="2:65" s="11" customFormat="1" ht="25.9" customHeight="1">
      <c r="B85" s="116"/>
      <c r="D85" s="117" t="s">
        <v>71</v>
      </c>
      <c r="E85" s="118" t="s">
        <v>555</v>
      </c>
      <c r="F85" s="118" t="s">
        <v>556</v>
      </c>
      <c r="I85" s="119"/>
      <c r="J85" s="120">
        <f>BK85</f>
        <v>0</v>
      </c>
      <c r="L85" s="116"/>
      <c r="M85" s="121"/>
      <c r="P85" s="122">
        <f>P86+P93+P97+P109</f>
        <v>0</v>
      </c>
      <c r="R85" s="122">
        <f>R86+R93+R97+R109</f>
        <v>0</v>
      </c>
      <c r="T85" s="123">
        <f>T86+T93+T97+T109</f>
        <v>0</v>
      </c>
      <c r="AR85" s="117" t="s">
        <v>164</v>
      </c>
      <c r="AT85" s="124" t="s">
        <v>71</v>
      </c>
      <c r="AU85" s="124" t="s">
        <v>72</v>
      </c>
      <c r="AY85" s="117" t="s">
        <v>128</v>
      </c>
      <c r="BK85" s="125">
        <f>BK86+BK93+BK97+BK109</f>
        <v>0</v>
      </c>
    </row>
    <row r="86" spans="2:65" s="11" customFormat="1" ht="22.9" customHeight="1">
      <c r="B86" s="116"/>
      <c r="D86" s="117" t="s">
        <v>71</v>
      </c>
      <c r="E86" s="126" t="s">
        <v>557</v>
      </c>
      <c r="F86" s="126" t="s">
        <v>558</v>
      </c>
      <c r="I86" s="119"/>
      <c r="J86" s="127">
        <f>BK86</f>
        <v>0</v>
      </c>
      <c r="L86" s="116"/>
      <c r="M86" s="121"/>
      <c r="P86" s="122">
        <f>SUM(P87:P92)</f>
        <v>0</v>
      </c>
      <c r="R86" s="122">
        <f>SUM(R87:R92)</f>
        <v>0</v>
      </c>
      <c r="T86" s="123">
        <f>SUM(T87:T92)</f>
        <v>0</v>
      </c>
      <c r="AR86" s="117" t="s">
        <v>164</v>
      </c>
      <c r="AT86" s="124" t="s">
        <v>71</v>
      </c>
      <c r="AU86" s="124" t="s">
        <v>80</v>
      </c>
      <c r="AY86" s="117" t="s">
        <v>128</v>
      </c>
      <c r="BK86" s="125">
        <f>SUM(BK87:BK92)</f>
        <v>0</v>
      </c>
    </row>
    <row r="87" spans="2:65" s="1" customFormat="1" ht="16.5" customHeight="1">
      <c r="B87" s="33"/>
      <c r="C87" s="128" t="s">
        <v>80</v>
      </c>
      <c r="D87" s="128" t="s">
        <v>130</v>
      </c>
      <c r="E87" s="129" t="s">
        <v>559</v>
      </c>
      <c r="F87" s="130" t="s">
        <v>560</v>
      </c>
      <c r="G87" s="131" t="s">
        <v>561</v>
      </c>
      <c r="H87" s="132">
        <v>1</v>
      </c>
      <c r="I87" s="133"/>
      <c r="J87" s="134">
        <f>ROUND(I87*H87,2)</f>
        <v>0</v>
      </c>
      <c r="K87" s="130" t="s">
        <v>303</v>
      </c>
      <c r="L87" s="33"/>
      <c r="M87" s="135" t="s">
        <v>19</v>
      </c>
      <c r="N87" s="136" t="s">
        <v>43</v>
      </c>
      <c r="P87" s="137">
        <f>O87*H87</f>
        <v>0</v>
      </c>
      <c r="Q87" s="137">
        <v>0</v>
      </c>
      <c r="R87" s="137">
        <f>Q87*H87</f>
        <v>0</v>
      </c>
      <c r="S87" s="137">
        <v>0</v>
      </c>
      <c r="T87" s="138">
        <f>S87*H87</f>
        <v>0</v>
      </c>
      <c r="AR87" s="139" t="s">
        <v>562</v>
      </c>
      <c r="AT87" s="139" t="s">
        <v>130</v>
      </c>
      <c r="AU87" s="139" t="s">
        <v>82</v>
      </c>
      <c r="AY87" s="18" t="s">
        <v>128</v>
      </c>
      <c r="BE87" s="140">
        <f>IF(N87="základní",J87,0)</f>
        <v>0</v>
      </c>
      <c r="BF87" s="140">
        <f>IF(N87="snížená",J87,0)</f>
        <v>0</v>
      </c>
      <c r="BG87" s="140">
        <f>IF(N87="zákl. přenesená",J87,0)</f>
        <v>0</v>
      </c>
      <c r="BH87" s="140">
        <f>IF(N87="sníž. přenesená",J87,0)</f>
        <v>0</v>
      </c>
      <c r="BI87" s="140">
        <f>IF(N87="nulová",J87,0)</f>
        <v>0</v>
      </c>
      <c r="BJ87" s="18" t="s">
        <v>80</v>
      </c>
      <c r="BK87" s="140">
        <f>ROUND(I87*H87,2)</f>
        <v>0</v>
      </c>
      <c r="BL87" s="18" t="s">
        <v>562</v>
      </c>
      <c r="BM87" s="139" t="s">
        <v>563</v>
      </c>
    </row>
    <row r="88" spans="2:65" s="1" customFormat="1" ht="16.5" customHeight="1">
      <c r="B88" s="33"/>
      <c r="C88" s="128" t="s">
        <v>82</v>
      </c>
      <c r="D88" s="128" t="s">
        <v>130</v>
      </c>
      <c r="E88" s="129" t="s">
        <v>564</v>
      </c>
      <c r="F88" s="130" t="s">
        <v>565</v>
      </c>
      <c r="G88" s="131" t="s">
        <v>561</v>
      </c>
      <c r="H88" s="132">
        <v>1</v>
      </c>
      <c r="I88" s="133"/>
      <c r="J88" s="134">
        <f>ROUND(I88*H88,2)</f>
        <v>0</v>
      </c>
      <c r="K88" s="130" t="s">
        <v>134</v>
      </c>
      <c r="L88" s="33"/>
      <c r="M88" s="135" t="s">
        <v>19</v>
      </c>
      <c r="N88" s="136" t="s">
        <v>43</v>
      </c>
      <c r="P88" s="137">
        <f>O88*H88</f>
        <v>0</v>
      </c>
      <c r="Q88" s="137">
        <v>0</v>
      </c>
      <c r="R88" s="137">
        <f>Q88*H88</f>
        <v>0</v>
      </c>
      <c r="S88" s="137">
        <v>0</v>
      </c>
      <c r="T88" s="138">
        <f>S88*H88</f>
        <v>0</v>
      </c>
      <c r="AR88" s="139" t="s">
        <v>562</v>
      </c>
      <c r="AT88" s="139" t="s">
        <v>130</v>
      </c>
      <c r="AU88" s="139" t="s">
        <v>82</v>
      </c>
      <c r="AY88" s="18" t="s">
        <v>128</v>
      </c>
      <c r="BE88" s="140">
        <f>IF(N88="základní",J88,0)</f>
        <v>0</v>
      </c>
      <c r="BF88" s="140">
        <f>IF(N88="snížená",J88,0)</f>
        <v>0</v>
      </c>
      <c r="BG88" s="140">
        <f>IF(N88="zákl. přenesená",J88,0)</f>
        <v>0</v>
      </c>
      <c r="BH88" s="140">
        <f>IF(N88="sníž. přenesená",J88,0)</f>
        <v>0</v>
      </c>
      <c r="BI88" s="140">
        <f>IF(N88="nulová",J88,0)</f>
        <v>0</v>
      </c>
      <c r="BJ88" s="18" t="s">
        <v>80</v>
      </c>
      <c r="BK88" s="140">
        <f>ROUND(I88*H88,2)</f>
        <v>0</v>
      </c>
      <c r="BL88" s="18" t="s">
        <v>562</v>
      </c>
      <c r="BM88" s="139" t="s">
        <v>566</v>
      </c>
    </row>
    <row r="89" spans="2:65" s="1" customFormat="1">
      <c r="B89" s="33"/>
      <c r="D89" s="141" t="s">
        <v>137</v>
      </c>
      <c r="F89" s="142" t="s">
        <v>567</v>
      </c>
      <c r="I89" s="143"/>
      <c r="L89" s="33"/>
      <c r="M89" s="144"/>
      <c r="T89" s="54"/>
      <c r="AT89" s="18" t="s">
        <v>137</v>
      </c>
      <c r="AU89" s="18" t="s">
        <v>82</v>
      </c>
    </row>
    <row r="90" spans="2:65" s="1" customFormat="1" ht="16.5" customHeight="1">
      <c r="B90" s="33"/>
      <c r="C90" s="128" t="s">
        <v>151</v>
      </c>
      <c r="D90" s="128" t="s">
        <v>130</v>
      </c>
      <c r="E90" s="129" t="s">
        <v>568</v>
      </c>
      <c r="F90" s="130" t="s">
        <v>569</v>
      </c>
      <c r="G90" s="131" t="s">
        <v>561</v>
      </c>
      <c r="H90" s="132">
        <v>1</v>
      </c>
      <c r="I90" s="133"/>
      <c r="J90" s="134">
        <f>ROUND(I90*H90,2)</f>
        <v>0</v>
      </c>
      <c r="K90" s="130" t="s">
        <v>134</v>
      </c>
      <c r="L90" s="33"/>
      <c r="M90" s="135" t="s">
        <v>19</v>
      </c>
      <c r="N90" s="136" t="s">
        <v>43</v>
      </c>
      <c r="P90" s="137">
        <f>O90*H90</f>
        <v>0</v>
      </c>
      <c r="Q90" s="137">
        <v>0</v>
      </c>
      <c r="R90" s="137">
        <f>Q90*H90</f>
        <v>0</v>
      </c>
      <c r="S90" s="137">
        <v>0</v>
      </c>
      <c r="T90" s="138">
        <f>S90*H90</f>
        <v>0</v>
      </c>
      <c r="AR90" s="139" t="s">
        <v>562</v>
      </c>
      <c r="AT90" s="139" t="s">
        <v>130</v>
      </c>
      <c r="AU90" s="139" t="s">
        <v>82</v>
      </c>
      <c r="AY90" s="18" t="s">
        <v>128</v>
      </c>
      <c r="BE90" s="140">
        <f>IF(N90="základní",J90,0)</f>
        <v>0</v>
      </c>
      <c r="BF90" s="140">
        <f>IF(N90="snížená",J90,0)</f>
        <v>0</v>
      </c>
      <c r="BG90" s="140">
        <f>IF(N90="zákl. přenesená",J90,0)</f>
        <v>0</v>
      </c>
      <c r="BH90" s="140">
        <f>IF(N90="sníž. přenesená",J90,0)</f>
        <v>0</v>
      </c>
      <c r="BI90" s="140">
        <f>IF(N90="nulová",J90,0)</f>
        <v>0</v>
      </c>
      <c r="BJ90" s="18" t="s">
        <v>80</v>
      </c>
      <c r="BK90" s="140">
        <f>ROUND(I90*H90,2)</f>
        <v>0</v>
      </c>
      <c r="BL90" s="18" t="s">
        <v>562</v>
      </c>
      <c r="BM90" s="139" t="s">
        <v>570</v>
      </c>
    </row>
    <row r="91" spans="2:65" s="1" customFormat="1">
      <c r="B91" s="33"/>
      <c r="D91" s="141" t="s">
        <v>137</v>
      </c>
      <c r="F91" s="142" t="s">
        <v>571</v>
      </c>
      <c r="I91" s="143"/>
      <c r="L91" s="33"/>
      <c r="M91" s="144"/>
      <c r="T91" s="54"/>
      <c r="AT91" s="18" t="s">
        <v>137</v>
      </c>
      <c r="AU91" s="18" t="s">
        <v>82</v>
      </c>
    </row>
    <row r="92" spans="2:65" s="1" customFormat="1" ht="19.5">
      <c r="B92" s="33"/>
      <c r="D92" s="146" t="s">
        <v>148</v>
      </c>
      <c r="F92" s="166" t="s">
        <v>572</v>
      </c>
      <c r="I92" s="143"/>
      <c r="L92" s="33"/>
      <c r="M92" s="144"/>
      <c r="T92" s="54"/>
      <c r="AT92" s="18" t="s">
        <v>148</v>
      </c>
      <c r="AU92" s="18" t="s">
        <v>82</v>
      </c>
    </row>
    <row r="93" spans="2:65" s="11" customFormat="1" ht="22.9" customHeight="1">
      <c r="B93" s="116"/>
      <c r="D93" s="117" t="s">
        <v>71</v>
      </c>
      <c r="E93" s="126" t="s">
        <v>573</v>
      </c>
      <c r="F93" s="126" t="s">
        <v>574</v>
      </c>
      <c r="I93" s="119"/>
      <c r="J93" s="127">
        <f>BK93</f>
        <v>0</v>
      </c>
      <c r="L93" s="116"/>
      <c r="M93" s="121"/>
      <c r="P93" s="122">
        <f>SUM(P94:P96)</f>
        <v>0</v>
      </c>
      <c r="R93" s="122">
        <f>SUM(R94:R96)</f>
        <v>0</v>
      </c>
      <c r="T93" s="123">
        <f>SUM(T94:T96)</f>
        <v>0</v>
      </c>
      <c r="AR93" s="117" t="s">
        <v>164</v>
      </c>
      <c r="AT93" s="124" t="s">
        <v>71</v>
      </c>
      <c r="AU93" s="124" t="s">
        <v>80</v>
      </c>
      <c r="AY93" s="117" t="s">
        <v>128</v>
      </c>
      <c r="BK93" s="125">
        <f>SUM(BK94:BK96)</f>
        <v>0</v>
      </c>
    </row>
    <row r="94" spans="2:65" s="1" customFormat="1" ht="16.5" customHeight="1">
      <c r="B94" s="33"/>
      <c r="C94" s="128" t="s">
        <v>135</v>
      </c>
      <c r="D94" s="128" t="s">
        <v>130</v>
      </c>
      <c r="E94" s="129" t="s">
        <v>575</v>
      </c>
      <c r="F94" s="130" t="s">
        <v>574</v>
      </c>
      <c r="G94" s="131" t="s">
        <v>561</v>
      </c>
      <c r="H94" s="132">
        <v>1</v>
      </c>
      <c r="I94" s="133"/>
      <c r="J94" s="134">
        <f>ROUND(I94*H94,2)</f>
        <v>0</v>
      </c>
      <c r="K94" s="130" t="s">
        <v>134</v>
      </c>
      <c r="L94" s="33"/>
      <c r="M94" s="135" t="s">
        <v>19</v>
      </c>
      <c r="N94" s="136" t="s">
        <v>43</v>
      </c>
      <c r="P94" s="137">
        <f>O94*H94</f>
        <v>0</v>
      </c>
      <c r="Q94" s="137">
        <v>0</v>
      </c>
      <c r="R94" s="137">
        <f>Q94*H94</f>
        <v>0</v>
      </c>
      <c r="S94" s="137">
        <v>0</v>
      </c>
      <c r="T94" s="138">
        <f>S94*H94</f>
        <v>0</v>
      </c>
      <c r="AR94" s="139" t="s">
        <v>562</v>
      </c>
      <c r="AT94" s="139" t="s">
        <v>130</v>
      </c>
      <c r="AU94" s="139" t="s">
        <v>82</v>
      </c>
      <c r="AY94" s="18" t="s">
        <v>128</v>
      </c>
      <c r="BE94" s="140">
        <f>IF(N94="základní",J94,0)</f>
        <v>0</v>
      </c>
      <c r="BF94" s="140">
        <f>IF(N94="snížená",J94,0)</f>
        <v>0</v>
      </c>
      <c r="BG94" s="140">
        <f>IF(N94="zákl. přenesená",J94,0)</f>
        <v>0</v>
      </c>
      <c r="BH94" s="140">
        <f>IF(N94="sníž. přenesená",J94,0)</f>
        <v>0</v>
      </c>
      <c r="BI94" s="140">
        <f>IF(N94="nulová",J94,0)</f>
        <v>0</v>
      </c>
      <c r="BJ94" s="18" t="s">
        <v>80</v>
      </c>
      <c r="BK94" s="140">
        <f>ROUND(I94*H94,2)</f>
        <v>0</v>
      </c>
      <c r="BL94" s="18" t="s">
        <v>562</v>
      </c>
      <c r="BM94" s="139" t="s">
        <v>576</v>
      </c>
    </row>
    <row r="95" spans="2:65" s="1" customFormat="1">
      <c r="B95" s="33"/>
      <c r="D95" s="141" t="s">
        <v>137</v>
      </c>
      <c r="F95" s="142" t="s">
        <v>577</v>
      </c>
      <c r="I95" s="143"/>
      <c r="L95" s="33"/>
      <c r="M95" s="144"/>
      <c r="T95" s="54"/>
      <c r="AT95" s="18" t="s">
        <v>137</v>
      </c>
      <c r="AU95" s="18" t="s">
        <v>82</v>
      </c>
    </row>
    <row r="96" spans="2:65" s="1" customFormat="1" ht="29.25">
      <c r="B96" s="33"/>
      <c r="D96" s="146" t="s">
        <v>148</v>
      </c>
      <c r="F96" s="166" t="s">
        <v>578</v>
      </c>
      <c r="I96" s="143"/>
      <c r="L96" s="33"/>
      <c r="M96" s="144"/>
      <c r="T96" s="54"/>
      <c r="AT96" s="18" t="s">
        <v>148</v>
      </c>
      <c r="AU96" s="18" t="s">
        <v>82</v>
      </c>
    </row>
    <row r="97" spans="2:65" s="11" customFormat="1" ht="22.9" customHeight="1">
      <c r="B97" s="116"/>
      <c r="D97" s="117" t="s">
        <v>71</v>
      </c>
      <c r="E97" s="126" t="s">
        <v>579</v>
      </c>
      <c r="F97" s="126" t="s">
        <v>580</v>
      </c>
      <c r="I97" s="119"/>
      <c r="J97" s="127">
        <f>BK97</f>
        <v>0</v>
      </c>
      <c r="L97" s="116"/>
      <c r="M97" s="121"/>
      <c r="P97" s="122">
        <f>SUM(P98:P108)</f>
        <v>0</v>
      </c>
      <c r="R97" s="122">
        <f>SUM(R98:R108)</f>
        <v>0</v>
      </c>
      <c r="T97" s="123">
        <f>SUM(T98:T108)</f>
        <v>0</v>
      </c>
      <c r="AR97" s="117" t="s">
        <v>164</v>
      </c>
      <c r="AT97" s="124" t="s">
        <v>71</v>
      </c>
      <c r="AU97" s="124" t="s">
        <v>80</v>
      </c>
      <c r="AY97" s="117" t="s">
        <v>128</v>
      </c>
      <c r="BK97" s="125">
        <f>SUM(BK98:BK108)</f>
        <v>0</v>
      </c>
    </row>
    <row r="98" spans="2:65" s="1" customFormat="1" ht="16.5" customHeight="1">
      <c r="B98" s="33"/>
      <c r="C98" s="128" t="s">
        <v>164</v>
      </c>
      <c r="D98" s="128" t="s">
        <v>130</v>
      </c>
      <c r="E98" s="129" t="s">
        <v>581</v>
      </c>
      <c r="F98" s="130" t="s">
        <v>582</v>
      </c>
      <c r="G98" s="131" t="s">
        <v>561</v>
      </c>
      <c r="H98" s="132">
        <v>1</v>
      </c>
      <c r="I98" s="133"/>
      <c r="J98" s="134">
        <f>ROUND(I98*H98,2)</f>
        <v>0</v>
      </c>
      <c r="K98" s="130" t="s">
        <v>134</v>
      </c>
      <c r="L98" s="33"/>
      <c r="M98" s="135" t="s">
        <v>19</v>
      </c>
      <c r="N98" s="136" t="s">
        <v>43</v>
      </c>
      <c r="P98" s="137">
        <f>O98*H98</f>
        <v>0</v>
      </c>
      <c r="Q98" s="137">
        <v>0</v>
      </c>
      <c r="R98" s="137">
        <f>Q98*H98</f>
        <v>0</v>
      </c>
      <c r="S98" s="137">
        <v>0</v>
      </c>
      <c r="T98" s="138">
        <f>S98*H98</f>
        <v>0</v>
      </c>
      <c r="AR98" s="139" t="s">
        <v>562</v>
      </c>
      <c r="AT98" s="139" t="s">
        <v>130</v>
      </c>
      <c r="AU98" s="139" t="s">
        <v>82</v>
      </c>
      <c r="AY98" s="18" t="s">
        <v>128</v>
      </c>
      <c r="BE98" s="140">
        <f>IF(N98="základní",J98,0)</f>
        <v>0</v>
      </c>
      <c r="BF98" s="140">
        <f>IF(N98="snížená",J98,0)</f>
        <v>0</v>
      </c>
      <c r="BG98" s="140">
        <f>IF(N98="zákl. přenesená",J98,0)</f>
        <v>0</v>
      </c>
      <c r="BH98" s="140">
        <f>IF(N98="sníž. přenesená",J98,0)</f>
        <v>0</v>
      </c>
      <c r="BI98" s="140">
        <f>IF(N98="nulová",J98,0)</f>
        <v>0</v>
      </c>
      <c r="BJ98" s="18" t="s">
        <v>80</v>
      </c>
      <c r="BK98" s="140">
        <f>ROUND(I98*H98,2)</f>
        <v>0</v>
      </c>
      <c r="BL98" s="18" t="s">
        <v>562</v>
      </c>
      <c r="BM98" s="139" t="s">
        <v>583</v>
      </c>
    </row>
    <row r="99" spans="2:65" s="1" customFormat="1">
      <c r="B99" s="33"/>
      <c r="D99" s="141" t="s">
        <v>137</v>
      </c>
      <c r="F99" s="142" t="s">
        <v>584</v>
      </c>
      <c r="I99" s="143"/>
      <c r="L99" s="33"/>
      <c r="M99" s="144"/>
      <c r="T99" s="54"/>
      <c r="AT99" s="18" t="s">
        <v>137</v>
      </c>
      <c r="AU99" s="18" t="s">
        <v>82</v>
      </c>
    </row>
    <row r="100" spans="2:65" s="1" customFormat="1" ht="16.5" customHeight="1">
      <c r="B100" s="33"/>
      <c r="C100" s="128" t="s">
        <v>171</v>
      </c>
      <c r="D100" s="128" t="s">
        <v>130</v>
      </c>
      <c r="E100" s="129" t="s">
        <v>585</v>
      </c>
      <c r="F100" s="130" t="s">
        <v>586</v>
      </c>
      <c r="G100" s="131" t="s">
        <v>561</v>
      </c>
      <c r="H100" s="132">
        <v>1</v>
      </c>
      <c r="I100" s="133"/>
      <c r="J100" s="134">
        <f>ROUND(I100*H100,2)</f>
        <v>0</v>
      </c>
      <c r="K100" s="130" t="s">
        <v>134</v>
      </c>
      <c r="L100" s="33"/>
      <c r="M100" s="135" t="s">
        <v>19</v>
      </c>
      <c r="N100" s="136" t="s">
        <v>43</v>
      </c>
      <c r="P100" s="137">
        <f>O100*H100</f>
        <v>0</v>
      </c>
      <c r="Q100" s="137">
        <v>0</v>
      </c>
      <c r="R100" s="137">
        <f>Q100*H100</f>
        <v>0</v>
      </c>
      <c r="S100" s="137">
        <v>0</v>
      </c>
      <c r="T100" s="138">
        <f>S100*H100</f>
        <v>0</v>
      </c>
      <c r="AR100" s="139" t="s">
        <v>562</v>
      </c>
      <c r="AT100" s="139" t="s">
        <v>130</v>
      </c>
      <c r="AU100" s="139" t="s">
        <v>82</v>
      </c>
      <c r="AY100" s="18" t="s">
        <v>128</v>
      </c>
      <c r="BE100" s="140">
        <f>IF(N100="základní",J100,0)</f>
        <v>0</v>
      </c>
      <c r="BF100" s="140">
        <f>IF(N100="snížená",J100,0)</f>
        <v>0</v>
      </c>
      <c r="BG100" s="140">
        <f>IF(N100="zákl. přenesená",J100,0)</f>
        <v>0</v>
      </c>
      <c r="BH100" s="140">
        <f>IF(N100="sníž. přenesená",J100,0)</f>
        <v>0</v>
      </c>
      <c r="BI100" s="140">
        <f>IF(N100="nulová",J100,0)</f>
        <v>0</v>
      </c>
      <c r="BJ100" s="18" t="s">
        <v>80</v>
      </c>
      <c r="BK100" s="140">
        <f>ROUND(I100*H100,2)</f>
        <v>0</v>
      </c>
      <c r="BL100" s="18" t="s">
        <v>562</v>
      </c>
      <c r="BM100" s="139" t="s">
        <v>587</v>
      </c>
    </row>
    <row r="101" spans="2:65" s="1" customFormat="1">
      <c r="B101" s="33"/>
      <c r="D101" s="141" t="s">
        <v>137</v>
      </c>
      <c r="F101" s="142" t="s">
        <v>588</v>
      </c>
      <c r="I101" s="143"/>
      <c r="L101" s="33"/>
      <c r="M101" s="144"/>
      <c r="T101" s="54"/>
      <c r="AT101" s="18" t="s">
        <v>137</v>
      </c>
      <c r="AU101" s="18" t="s">
        <v>82</v>
      </c>
    </row>
    <row r="102" spans="2:65" s="1" customFormat="1" ht="19.5">
      <c r="B102" s="33"/>
      <c r="D102" s="146" t="s">
        <v>148</v>
      </c>
      <c r="F102" s="166" t="s">
        <v>589</v>
      </c>
      <c r="I102" s="143"/>
      <c r="L102" s="33"/>
      <c r="M102" s="144"/>
      <c r="T102" s="54"/>
      <c r="AT102" s="18" t="s">
        <v>148</v>
      </c>
      <c r="AU102" s="18" t="s">
        <v>82</v>
      </c>
    </row>
    <row r="103" spans="2:65" s="1" customFormat="1" ht="16.5" customHeight="1">
      <c r="B103" s="33"/>
      <c r="C103" s="128" t="s">
        <v>178</v>
      </c>
      <c r="D103" s="128" t="s">
        <v>130</v>
      </c>
      <c r="E103" s="129" t="s">
        <v>590</v>
      </c>
      <c r="F103" s="130" t="s">
        <v>591</v>
      </c>
      <c r="G103" s="131" t="s">
        <v>561</v>
      </c>
      <c r="H103" s="132">
        <v>1</v>
      </c>
      <c r="I103" s="133"/>
      <c r="J103" s="134">
        <f>ROUND(I103*H103,2)</f>
        <v>0</v>
      </c>
      <c r="K103" s="130" t="s">
        <v>134</v>
      </c>
      <c r="L103" s="33"/>
      <c r="M103" s="135" t="s">
        <v>19</v>
      </c>
      <c r="N103" s="136" t="s">
        <v>43</v>
      </c>
      <c r="P103" s="137">
        <f>O103*H103</f>
        <v>0</v>
      </c>
      <c r="Q103" s="137">
        <v>0</v>
      </c>
      <c r="R103" s="137">
        <f>Q103*H103</f>
        <v>0</v>
      </c>
      <c r="S103" s="137">
        <v>0</v>
      </c>
      <c r="T103" s="138">
        <f>S103*H103</f>
        <v>0</v>
      </c>
      <c r="AR103" s="139" t="s">
        <v>562</v>
      </c>
      <c r="AT103" s="139" t="s">
        <v>130</v>
      </c>
      <c r="AU103" s="139" t="s">
        <v>82</v>
      </c>
      <c r="AY103" s="18" t="s">
        <v>128</v>
      </c>
      <c r="BE103" s="140">
        <f>IF(N103="základní",J103,0)</f>
        <v>0</v>
      </c>
      <c r="BF103" s="140">
        <f>IF(N103="snížená",J103,0)</f>
        <v>0</v>
      </c>
      <c r="BG103" s="140">
        <f>IF(N103="zákl. přenesená",J103,0)</f>
        <v>0</v>
      </c>
      <c r="BH103" s="140">
        <f>IF(N103="sníž. přenesená",J103,0)</f>
        <v>0</v>
      </c>
      <c r="BI103" s="140">
        <f>IF(N103="nulová",J103,0)</f>
        <v>0</v>
      </c>
      <c r="BJ103" s="18" t="s">
        <v>80</v>
      </c>
      <c r="BK103" s="140">
        <f>ROUND(I103*H103,2)</f>
        <v>0</v>
      </c>
      <c r="BL103" s="18" t="s">
        <v>562</v>
      </c>
      <c r="BM103" s="139" t="s">
        <v>592</v>
      </c>
    </row>
    <row r="104" spans="2:65" s="1" customFormat="1">
      <c r="B104" s="33"/>
      <c r="D104" s="141" t="s">
        <v>137</v>
      </c>
      <c r="F104" s="142" t="s">
        <v>593</v>
      </c>
      <c r="I104" s="143"/>
      <c r="L104" s="33"/>
      <c r="M104" s="144"/>
      <c r="T104" s="54"/>
      <c r="AT104" s="18" t="s">
        <v>137</v>
      </c>
      <c r="AU104" s="18" t="s">
        <v>82</v>
      </c>
    </row>
    <row r="105" spans="2:65" s="1" customFormat="1" ht="29.25">
      <c r="B105" s="33"/>
      <c r="D105" s="146" t="s">
        <v>148</v>
      </c>
      <c r="F105" s="166" t="s">
        <v>594</v>
      </c>
      <c r="I105" s="143"/>
      <c r="L105" s="33"/>
      <c r="M105" s="144"/>
      <c r="T105" s="54"/>
      <c r="AT105" s="18" t="s">
        <v>148</v>
      </c>
      <c r="AU105" s="18" t="s">
        <v>82</v>
      </c>
    </row>
    <row r="106" spans="2:65" s="1" customFormat="1" ht="16.5" customHeight="1">
      <c r="B106" s="33"/>
      <c r="C106" s="128" t="s">
        <v>183</v>
      </c>
      <c r="D106" s="128" t="s">
        <v>130</v>
      </c>
      <c r="E106" s="129" t="s">
        <v>595</v>
      </c>
      <c r="F106" s="130" t="s">
        <v>596</v>
      </c>
      <c r="G106" s="131" t="s">
        <v>561</v>
      </c>
      <c r="H106" s="132">
        <v>1</v>
      </c>
      <c r="I106" s="133"/>
      <c r="J106" s="134">
        <f>ROUND(I106*H106,2)</f>
        <v>0</v>
      </c>
      <c r="K106" s="130" t="s">
        <v>134</v>
      </c>
      <c r="L106" s="33"/>
      <c r="M106" s="135" t="s">
        <v>19</v>
      </c>
      <c r="N106" s="136" t="s">
        <v>43</v>
      </c>
      <c r="P106" s="137">
        <f>O106*H106</f>
        <v>0</v>
      </c>
      <c r="Q106" s="137">
        <v>0</v>
      </c>
      <c r="R106" s="137">
        <f>Q106*H106</f>
        <v>0</v>
      </c>
      <c r="S106" s="137">
        <v>0</v>
      </c>
      <c r="T106" s="138">
        <f>S106*H106</f>
        <v>0</v>
      </c>
      <c r="AR106" s="139" t="s">
        <v>562</v>
      </c>
      <c r="AT106" s="139" t="s">
        <v>130</v>
      </c>
      <c r="AU106" s="139" t="s">
        <v>82</v>
      </c>
      <c r="AY106" s="18" t="s">
        <v>128</v>
      </c>
      <c r="BE106" s="140">
        <f>IF(N106="základní",J106,0)</f>
        <v>0</v>
      </c>
      <c r="BF106" s="140">
        <f>IF(N106="snížená",J106,0)</f>
        <v>0</v>
      </c>
      <c r="BG106" s="140">
        <f>IF(N106="zákl. přenesená",J106,0)</f>
        <v>0</v>
      </c>
      <c r="BH106" s="140">
        <f>IF(N106="sníž. přenesená",J106,0)</f>
        <v>0</v>
      </c>
      <c r="BI106" s="140">
        <f>IF(N106="nulová",J106,0)</f>
        <v>0</v>
      </c>
      <c r="BJ106" s="18" t="s">
        <v>80</v>
      </c>
      <c r="BK106" s="140">
        <f>ROUND(I106*H106,2)</f>
        <v>0</v>
      </c>
      <c r="BL106" s="18" t="s">
        <v>562</v>
      </c>
      <c r="BM106" s="139" t="s">
        <v>597</v>
      </c>
    </row>
    <row r="107" spans="2:65" s="1" customFormat="1">
      <c r="B107" s="33"/>
      <c r="D107" s="141" t="s">
        <v>137</v>
      </c>
      <c r="F107" s="142" t="s">
        <v>598</v>
      </c>
      <c r="I107" s="143"/>
      <c r="L107" s="33"/>
      <c r="M107" s="144"/>
      <c r="T107" s="54"/>
      <c r="AT107" s="18" t="s">
        <v>137</v>
      </c>
      <c r="AU107" s="18" t="s">
        <v>82</v>
      </c>
    </row>
    <row r="108" spans="2:65" s="1" customFormat="1" ht="29.25">
      <c r="B108" s="33"/>
      <c r="D108" s="146" t="s">
        <v>148</v>
      </c>
      <c r="F108" s="166" t="s">
        <v>599</v>
      </c>
      <c r="I108" s="143"/>
      <c r="L108" s="33"/>
      <c r="M108" s="144"/>
      <c r="T108" s="54"/>
      <c r="AT108" s="18" t="s">
        <v>148</v>
      </c>
      <c r="AU108" s="18" t="s">
        <v>82</v>
      </c>
    </row>
    <row r="109" spans="2:65" s="11" customFormat="1" ht="22.9" customHeight="1">
      <c r="B109" s="116"/>
      <c r="D109" s="117" t="s">
        <v>71</v>
      </c>
      <c r="E109" s="126" t="s">
        <v>600</v>
      </c>
      <c r="F109" s="126" t="s">
        <v>601</v>
      </c>
      <c r="I109" s="119"/>
      <c r="J109" s="127">
        <f>BK109</f>
        <v>0</v>
      </c>
      <c r="L109" s="116"/>
      <c r="M109" s="121"/>
      <c r="P109" s="122">
        <f>SUM(P110:P113)</f>
        <v>0</v>
      </c>
      <c r="R109" s="122">
        <f>SUM(R110:R113)</f>
        <v>0</v>
      </c>
      <c r="T109" s="123">
        <f>SUM(T110:T113)</f>
        <v>0</v>
      </c>
      <c r="AR109" s="117" t="s">
        <v>164</v>
      </c>
      <c r="AT109" s="124" t="s">
        <v>71</v>
      </c>
      <c r="AU109" s="124" t="s">
        <v>80</v>
      </c>
      <c r="AY109" s="117" t="s">
        <v>128</v>
      </c>
      <c r="BK109" s="125">
        <f>SUM(BK110:BK113)</f>
        <v>0</v>
      </c>
    </row>
    <row r="110" spans="2:65" s="1" customFormat="1" ht="16.5" customHeight="1">
      <c r="B110" s="33"/>
      <c r="C110" s="128" t="s">
        <v>190</v>
      </c>
      <c r="D110" s="128" t="s">
        <v>130</v>
      </c>
      <c r="E110" s="129" t="s">
        <v>602</v>
      </c>
      <c r="F110" s="130" t="s">
        <v>603</v>
      </c>
      <c r="G110" s="131" t="s">
        <v>561</v>
      </c>
      <c r="H110" s="132">
        <v>1</v>
      </c>
      <c r="I110" s="133"/>
      <c r="J110" s="134">
        <f>ROUND(I110*H110,2)</f>
        <v>0</v>
      </c>
      <c r="K110" s="130" t="s">
        <v>134</v>
      </c>
      <c r="L110" s="33"/>
      <c r="M110" s="135" t="s">
        <v>19</v>
      </c>
      <c r="N110" s="136" t="s">
        <v>43</v>
      </c>
      <c r="P110" s="137">
        <f>O110*H110</f>
        <v>0</v>
      </c>
      <c r="Q110" s="137">
        <v>0</v>
      </c>
      <c r="R110" s="137">
        <f>Q110*H110</f>
        <v>0</v>
      </c>
      <c r="S110" s="137">
        <v>0</v>
      </c>
      <c r="T110" s="138">
        <f>S110*H110</f>
        <v>0</v>
      </c>
      <c r="AR110" s="139" t="s">
        <v>562</v>
      </c>
      <c r="AT110" s="139" t="s">
        <v>130</v>
      </c>
      <c r="AU110" s="139" t="s">
        <v>82</v>
      </c>
      <c r="AY110" s="18" t="s">
        <v>128</v>
      </c>
      <c r="BE110" s="140">
        <f>IF(N110="základní",J110,0)</f>
        <v>0</v>
      </c>
      <c r="BF110" s="140">
        <f>IF(N110="snížená",J110,0)</f>
        <v>0</v>
      </c>
      <c r="BG110" s="140">
        <f>IF(N110="zákl. přenesená",J110,0)</f>
        <v>0</v>
      </c>
      <c r="BH110" s="140">
        <f>IF(N110="sníž. přenesená",J110,0)</f>
        <v>0</v>
      </c>
      <c r="BI110" s="140">
        <f>IF(N110="nulová",J110,0)</f>
        <v>0</v>
      </c>
      <c r="BJ110" s="18" t="s">
        <v>80</v>
      </c>
      <c r="BK110" s="140">
        <f>ROUND(I110*H110,2)</f>
        <v>0</v>
      </c>
      <c r="BL110" s="18" t="s">
        <v>562</v>
      </c>
      <c r="BM110" s="139" t="s">
        <v>604</v>
      </c>
    </row>
    <row r="111" spans="2:65" s="1" customFormat="1">
      <c r="B111" s="33"/>
      <c r="D111" s="141" t="s">
        <v>137</v>
      </c>
      <c r="F111" s="142" t="s">
        <v>605</v>
      </c>
      <c r="I111" s="143"/>
      <c r="L111" s="33"/>
      <c r="M111" s="144"/>
      <c r="T111" s="54"/>
      <c r="AT111" s="18" t="s">
        <v>137</v>
      </c>
      <c r="AU111" s="18" t="s">
        <v>82</v>
      </c>
    </row>
    <row r="112" spans="2:65" s="1" customFormat="1" ht="19.5">
      <c r="B112" s="33"/>
      <c r="D112" s="146" t="s">
        <v>148</v>
      </c>
      <c r="F112" s="166" t="s">
        <v>606</v>
      </c>
      <c r="I112" s="143"/>
      <c r="L112" s="33"/>
      <c r="M112" s="144"/>
      <c r="T112" s="54"/>
      <c r="AT112" s="18" t="s">
        <v>148</v>
      </c>
      <c r="AU112" s="18" t="s">
        <v>82</v>
      </c>
    </row>
    <row r="113" spans="2:65" s="1" customFormat="1" ht="16.5" customHeight="1">
      <c r="B113" s="33"/>
      <c r="C113" s="128" t="s">
        <v>197</v>
      </c>
      <c r="D113" s="128" t="s">
        <v>130</v>
      </c>
      <c r="E113" s="129" t="s">
        <v>607</v>
      </c>
      <c r="F113" s="130" t="s">
        <v>608</v>
      </c>
      <c r="G113" s="131" t="s">
        <v>561</v>
      </c>
      <c r="H113" s="132">
        <v>1</v>
      </c>
      <c r="I113" s="133"/>
      <c r="J113" s="134">
        <f>ROUND(I113*H113,2)</f>
        <v>0</v>
      </c>
      <c r="K113" s="130" t="s">
        <v>303</v>
      </c>
      <c r="L113" s="33"/>
      <c r="M113" s="193" t="s">
        <v>19</v>
      </c>
      <c r="N113" s="194" t="s">
        <v>43</v>
      </c>
      <c r="O113" s="188"/>
      <c r="P113" s="195">
        <f>O113*H113</f>
        <v>0</v>
      </c>
      <c r="Q113" s="195">
        <v>0</v>
      </c>
      <c r="R113" s="195">
        <f>Q113*H113</f>
        <v>0</v>
      </c>
      <c r="S113" s="195">
        <v>0</v>
      </c>
      <c r="T113" s="196">
        <f>S113*H113</f>
        <v>0</v>
      </c>
      <c r="AR113" s="139" t="s">
        <v>562</v>
      </c>
      <c r="AT113" s="139" t="s">
        <v>130</v>
      </c>
      <c r="AU113" s="139" t="s">
        <v>82</v>
      </c>
      <c r="AY113" s="18" t="s">
        <v>128</v>
      </c>
      <c r="BE113" s="140">
        <f>IF(N113="základní",J113,0)</f>
        <v>0</v>
      </c>
      <c r="BF113" s="140">
        <f>IF(N113="snížená",J113,0)</f>
        <v>0</v>
      </c>
      <c r="BG113" s="140">
        <f>IF(N113="zákl. přenesená",J113,0)</f>
        <v>0</v>
      </c>
      <c r="BH113" s="140">
        <f>IF(N113="sníž. přenesená",J113,0)</f>
        <v>0</v>
      </c>
      <c r="BI113" s="140">
        <f>IF(N113="nulová",J113,0)</f>
        <v>0</v>
      </c>
      <c r="BJ113" s="18" t="s">
        <v>80</v>
      </c>
      <c r="BK113" s="140">
        <f>ROUND(I113*H113,2)</f>
        <v>0</v>
      </c>
      <c r="BL113" s="18" t="s">
        <v>562</v>
      </c>
      <c r="BM113" s="139" t="s">
        <v>609</v>
      </c>
    </row>
    <row r="114" spans="2:65" s="1" customFormat="1" ht="6.95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33"/>
    </row>
  </sheetData>
  <sheetProtection algorithmName="SHA-512" hashValue="3jH2VZIcWZ+2PXH3NcmIairhGN4Tw0gJSYFl21zU+oxfU4q2SmxhaJs860JvBaJn9RdZUFwSw1A2+XxbuQIJ2w==" saltValue="/4nKk2kPAjp4Q98K+I7IRU0F2eh4AyzScMpRxRQI8ZrHBwrmRXoCcKtiWD+vO8CxdDq/5jqvlMEYNMP9Hzc0jQ==" spinCount="100000" sheet="1" objects="1" scenarios="1" formatColumns="0" formatRows="0" autoFilter="0"/>
  <autoFilter ref="C83:K113" xr:uid="{00000000-0009-0000-0000-000005000000}"/>
  <mergeCells count="9">
    <mergeCell ref="E50:H50"/>
    <mergeCell ref="E74:H74"/>
    <mergeCell ref="E76:H76"/>
    <mergeCell ref="L2:V2"/>
    <mergeCell ref="E7:H7"/>
    <mergeCell ref="E9:H9"/>
    <mergeCell ref="E18:H18"/>
    <mergeCell ref="E27:H27"/>
    <mergeCell ref="E48:H48"/>
  </mergeCells>
  <hyperlinks>
    <hyperlink ref="F89" r:id="rId1" xr:uid="{00000000-0004-0000-0500-000000000000}"/>
    <hyperlink ref="F91" r:id="rId2" xr:uid="{00000000-0004-0000-0500-000001000000}"/>
    <hyperlink ref="F95" r:id="rId3" xr:uid="{00000000-0004-0000-0500-000002000000}"/>
    <hyperlink ref="F99" r:id="rId4" xr:uid="{00000000-0004-0000-0500-000003000000}"/>
    <hyperlink ref="F101" r:id="rId5" xr:uid="{00000000-0004-0000-0500-000004000000}"/>
    <hyperlink ref="F104" r:id="rId6" xr:uid="{00000000-0004-0000-0500-000005000000}"/>
    <hyperlink ref="F107" r:id="rId7" xr:uid="{00000000-0004-0000-0500-000006000000}"/>
    <hyperlink ref="F111" r:id="rId8" xr:uid="{00000000-0004-0000-0500-000007000000}"/>
  </hyperlinks>
  <pageMargins left="0.39370078740157483" right="0.39370078740157483" top="0.39370078740157483" bottom="0.39370078740157483" header="0" footer="0"/>
  <pageSetup paperSize="9" scale="84" fitToHeight="100" orientation="landscape" r:id="rId9"/>
  <headerFooter>
    <oddFooter>&amp;CStrana &amp;P z &amp;N</oddFooter>
  </headerFooter>
  <drawing r:id="rId1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K218"/>
  <sheetViews>
    <sheetView showGridLines="0" zoomScale="110" zoomScaleNormal="110" workbookViewId="0">
      <selection activeCell="F43" sqref="F43"/>
    </sheetView>
  </sheetViews>
  <sheetFormatPr defaultRowHeight="11.25"/>
  <cols>
    <col min="1" max="1" width="8.33203125" style="197" customWidth="1"/>
    <col min="2" max="2" width="1.6640625" style="197" customWidth="1"/>
    <col min="3" max="4" width="5" style="197" customWidth="1"/>
    <col min="5" max="5" width="11.6640625" style="197" customWidth="1"/>
    <col min="6" max="6" width="9.1640625" style="197" customWidth="1"/>
    <col min="7" max="7" width="5" style="197" customWidth="1"/>
    <col min="8" max="8" width="77.83203125" style="197" customWidth="1"/>
    <col min="9" max="10" width="20" style="197" customWidth="1"/>
    <col min="11" max="11" width="1.6640625" style="197" customWidth="1"/>
  </cols>
  <sheetData>
    <row r="1" spans="2:11" customFormat="1" ht="37.5" customHeight="1"/>
    <row r="2" spans="2:11" customFormat="1" ht="7.5" customHeight="1">
      <c r="B2" s="198"/>
      <c r="C2" s="199"/>
      <c r="D2" s="199"/>
      <c r="E2" s="199"/>
      <c r="F2" s="199"/>
      <c r="G2" s="199"/>
      <c r="H2" s="199"/>
      <c r="I2" s="199"/>
      <c r="J2" s="199"/>
      <c r="K2" s="200"/>
    </row>
    <row r="3" spans="2:11" s="16" customFormat="1" ht="45" customHeight="1">
      <c r="B3" s="201"/>
      <c r="C3" s="318" t="s">
        <v>610</v>
      </c>
      <c r="D3" s="318"/>
      <c r="E3" s="318"/>
      <c r="F3" s="318"/>
      <c r="G3" s="318"/>
      <c r="H3" s="318"/>
      <c r="I3" s="318"/>
      <c r="J3" s="318"/>
      <c r="K3" s="202"/>
    </row>
    <row r="4" spans="2:11" customFormat="1" ht="25.5" customHeight="1">
      <c r="B4" s="203"/>
      <c r="C4" s="319" t="s">
        <v>611</v>
      </c>
      <c r="D4" s="319"/>
      <c r="E4" s="319"/>
      <c r="F4" s="319"/>
      <c r="G4" s="319"/>
      <c r="H4" s="319"/>
      <c r="I4" s="319"/>
      <c r="J4" s="319"/>
      <c r="K4" s="204"/>
    </row>
    <row r="5" spans="2:11" customFormat="1" ht="5.25" customHeight="1">
      <c r="B5" s="203"/>
      <c r="C5" s="205"/>
      <c r="D5" s="205"/>
      <c r="E5" s="205"/>
      <c r="F5" s="205"/>
      <c r="G5" s="205"/>
      <c r="H5" s="205"/>
      <c r="I5" s="205"/>
      <c r="J5" s="205"/>
      <c r="K5" s="204"/>
    </row>
    <row r="6" spans="2:11" customFormat="1" ht="15" customHeight="1">
      <c r="B6" s="203"/>
      <c r="C6" s="317" t="s">
        <v>612</v>
      </c>
      <c r="D6" s="317"/>
      <c r="E6" s="317"/>
      <c r="F6" s="317"/>
      <c r="G6" s="317"/>
      <c r="H6" s="317"/>
      <c r="I6" s="317"/>
      <c r="J6" s="317"/>
      <c r="K6" s="204"/>
    </row>
    <row r="7" spans="2:11" customFormat="1" ht="15" customHeight="1">
      <c r="B7" s="207"/>
      <c r="C7" s="317" t="s">
        <v>613</v>
      </c>
      <c r="D7" s="317"/>
      <c r="E7" s="317"/>
      <c r="F7" s="317"/>
      <c r="G7" s="317"/>
      <c r="H7" s="317"/>
      <c r="I7" s="317"/>
      <c r="J7" s="317"/>
      <c r="K7" s="204"/>
    </row>
    <row r="8" spans="2:11" customFormat="1" ht="12.75" customHeight="1">
      <c r="B8" s="207"/>
      <c r="C8" s="206"/>
      <c r="D8" s="206"/>
      <c r="E8" s="206"/>
      <c r="F8" s="206"/>
      <c r="G8" s="206"/>
      <c r="H8" s="206"/>
      <c r="I8" s="206"/>
      <c r="J8" s="206"/>
      <c r="K8" s="204"/>
    </row>
    <row r="9" spans="2:11" customFormat="1" ht="15" customHeight="1">
      <c r="B9" s="207"/>
      <c r="C9" s="317" t="s">
        <v>614</v>
      </c>
      <c r="D9" s="317"/>
      <c r="E9" s="317"/>
      <c r="F9" s="317"/>
      <c r="G9" s="317"/>
      <c r="H9" s="317"/>
      <c r="I9" s="317"/>
      <c r="J9" s="317"/>
      <c r="K9" s="204"/>
    </row>
    <row r="10" spans="2:11" customFormat="1" ht="15" customHeight="1">
      <c r="B10" s="207"/>
      <c r="C10" s="206"/>
      <c r="D10" s="317" t="s">
        <v>615</v>
      </c>
      <c r="E10" s="317"/>
      <c r="F10" s="317"/>
      <c r="G10" s="317"/>
      <c r="H10" s="317"/>
      <c r="I10" s="317"/>
      <c r="J10" s="317"/>
      <c r="K10" s="204"/>
    </row>
    <row r="11" spans="2:11" customFormat="1" ht="15" customHeight="1">
      <c r="B11" s="207"/>
      <c r="C11" s="208"/>
      <c r="D11" s="317" t="s">
        <v>616</v>
      </c>
      <c r="E11" s="317"/>
      <c r="F11" s="317"/>
      <c r="G11" s="317"/>
      <c r="H11" s="317"/>
      <c r="I11" s="317"/>
      <c r="J11" s="317"/>
      <c r="K11" s="204"/>
    </row>
    <row r="12" spans="2:11" customFormat="1" ht="15" customHeight="1">
      <c r="B12" s="207"/>
      <c r="C12" s="208"/>
      <c r="D12" s="206"/>
      <c r="E12" s="206"/>
      <c r="F12" s="206"/>
      <c r="G12" s="206"/>
      <c r="H12" s="206"/>
      <c r="I12" s="206"/>
      <c r="J12" s="206"/>
      <c r="K12" s="204"/>
    </row>
    <row r="13" spans="2:11" customFormat="1" ht="15" customHeight="1">
      <c r="B13" s="207"/>
      <c r="C13" s="208"/>
      <c r="D13" s="209" t="s">
        <v>617</v>
      </c>
      <c r="E13" s="206"/>
      <c r="F13" s="206"/>
      <c r="G13" s="206"/>
      <c r="H13" s="206"/>
      <c r="I13" s="206"/>
      <c r="J13" s="206"/>
      <c r="K13" s="204"/>
    </row>
    <row r="14" spans="2:11" customFormat="1" ht="12.75" customHeight="1">
      <c r="B14" s="207"/>
      <c r="C14" s="208"/>
      <c r="D14" s="208"/>
      <c r="E14" s="208"/>
      <c r="F14" s="208"/>
      <c r="G14" s="208"/>
      <c r="H14" s="208"/>
      <c r="I14" s="208"/>
      <c r="J14" s="208"/>
      <c r="K14" s="204"/>
    </row>
    <row r="15" spans="2:11" customFormat="1" ht="15" customHeight="1">
      <c r="B15" s="207"/>
      <c r="C15" s="208"/>
      <c r="D15" s="317" t="s">
        <v>618</v>
      </c>
      <c r="E15" s="317"/>
      <c r="F15" s="317"/>
      <c r="G15" s="317"/>
      <c r="H15" s="317"/>
      <c r="I15" s="317"/>
      <c r="J15" s="317"/>
      <c r="K15" s="204"/>
    </row>
    <row r="16" spans="2:11" customFormat="1" ht="15" customHeight="1">
      <c r="B16" s="207"/>
      <c r="C16" s="208"/>
      <c r="D16" s="317" t="s">
        <v>619</v>
      </c>
      <c r="E16" s="317"/>
      <c r="F16" s="317"/>
      <c r="G16" s="317"/>
      <c r="H16" s="317"/>
      <c r="I16" s="317"/>
      <c r="J16" s="317"/>
      <c r="K16" s="204"/>
    </row>
    <row r="17" spans="2:11" customFormat="1" ht="15" customHeight="1">
      <c r="B17" s="207"/>
      <c r="C17" s="208"/>
      <c r="D17" s="317" t="s">
        <v>620</v>
      </c>
      <c r="E17" s="317"/>
      <c r="F17" s="317"/>
      <c r="G17" s="317"/>
      <c r="H17" s="317"/>
      <c r="I17" s="317"/>
      <c r="J17" s="317"/>
      <c r="K17" s="204"/>
    </row>
    <row r="18" spans="2:11" customFormat="1" ht="15" customHeight="1">
      <c r="B18" s="207"/>
      <c r="C18" s="208"/>
      <c r="D18" s="208"/>
      <c r="E18" s="210" t="s">
        <v>79</v>
      </c>
      <c r="F18" s="317" t="s">
        <v>621</v>
      </c>
      <c r="G18" s="317"/>
      <c r="H18" s="317"/>
      <c r="I18" s="317"/>
      <c r="J18" s="317"/>
      <c r="K18" s="204"/>
    </row>
    <row r="19" spans="2:11" customFormat="1" ht="15" customHeight="1">
      <c r="B19" s="207"/>
      <c r="C19" s="208"/>
      <c r="D19" s="208"/>
      <c r="E19" s="210" t="s">
        <v>622</v>
      </c>
      <c r="F19" s="317" t="s">
        <v>623</v>
      </c>
      <c r="G19" s="317"/>
      <c r="H19" s="317"/>
      <c r="I19" s="317"/>
      <c r="J19" s="317"/>
      <c r="K19" s="204"/>
    </row>
    <row r="20" spans="2:11" customFormat="1" ht="15" customHeight="1">
      <c r="B20" s="207"/>
      <c r="C20" s="208"/>
      <c r="D20" s="208"/>
      <c r="E20" s="210" t="s">
        <v>624</v>
      </c>
      <c r="F20" s="317" t="s">
        <v>625</v>
      </c>
      <c r="G20" s="317"/>
      <c r="H20" s="317"/>
      <c r="I20" s="317"/>
      <c r="J20" s="317"/>
      <c r="K20" s="204"/>
    </row>
    <row r="21" spans="2:11" customFormat="1" ht="15" customHeight="1">
      <c r="B21" s="207"/>
      <c r="C21" s="208"/>
      <c r="D21" s="208"/>
      <c r="E21" s="210" t="s">
        <v>92</v>
      </c>
      <c r="F21" s="317" t="s">
        <v>626</v>
      </c>
      <c r="G21" s="317"/>
      <c r="H21" s="317"/>
      <c r="I21" s="317"/>
      <c r="J21" s="317"/>
      <c r="K21" s="204"/>
    </row>
    <row r="22" spans="2:11" customFormat="1" ht="15" customHeight="1">
      <c r="B22" s="207"/>
      <c r="C22" s="208"/>
      <c r="D22" s="208"/>
      <c r="E22" s="210" t="s">
        <v>627</v>
      </c>
      <c r="F22" s="317" t="s">
        <v>628</v>
      </c>
      <c r="G22" s="317"/>
      <c r="H22" s="317"/>
      <c r="I22" s="317"/>
      <c r="J22" s="317"/>
      <c r="K22" s="204"/>
    </row>
    <row r="23" spans="2:11" customFormat="1" ht="15" customHeight="1">
      <c r="B23" s="207"/>
      <c r="C23" s="208"/>
      <c r="D23" s="208"/>
      <c r="E23" s="210" t="s">
        <v>629</v>
      </c>
      <c r="F23" s="317" t="s">
        <v>630</v>
      </c>
      <c r="G23" s="317"/>
      <c r="H23" s="317"/>
      <c r="I23" s="317"/>
      <c r="J23" s="317"/>
      <c r="K23" s="204"/>
    </row>
    <row r="24" spans="2:11" customFormat="1" ht="12.75" customHeight="1">
      <c r="B24" s="207"/>
      <c r="C24" s="208"/>
      <c r="D24" s="208"/>
      <c r="E24" s="208"/>
      <c r="F24" s="208"/>
      <c r="G24" s="208"/>
      <c r="H24" s="208"/>
      <c r="I24" s="208"/>
      <c r="J24" s="208"/>
      <c r="K24" s="204"/>
    </row>
    <row r="25" spans="2:11" customFormat="1" ht="15" customHeight="1">
      <c r="B25" s="207"/>
      <c r="C25" s="317" t="s">
        <v>631</v>
      </c>
      <c r="D25" s="317"/>
      <c r="E25" s="317"/>
      <c r="F25" s="317"/>
      <c r="G25" s="317"/>
      <c r="H25" s="317"/>
      <c r="I25" s="317"/>
      <c r="J25" s="317"/>
      <c r="K25" s="204"/>
    </row>
    <row r="26" spans="2:11" customFormat="1" ht="15" customHeight="1">
      <c r="B26" s="207"/>
      <c r="C26" s="317" t="s">
        <v>632</v>
      </c>
      <c r="D26" s="317"/>
      <c r="E26" s="317"/>
      <c r="F26" s="317"/>
      <c r="G26" s="317"/>
      <c r="H26" s="317"/>
      <c r="I26" s="317"/>
      <c r="J26" s="317"/>
      <c r="K26" s="204"/>
    </row>
    <row r="27" spans="2:11" customFormat="1" ht="15" customHeight="1">
      <c r="B27" s="207"/>
      <c r="C27" s="206"/>
      <c r="D27" s="317" t="s">
        <v>633</v>
      </c>
      <c r="E27" s="317"/>
      <c r="F27" s="317"/>
      <c r="G27" s="317"/>
      <c r="H27" s="317"/>
      <c r="I27" s="317"/>
      <c r="J27" s="317"/>
      <c r="K27" s="204"/>
    </row>
    <row r="28" spans="2:11" customFormat="1" ht="15" customHeight="1">
      <c r="B28" s="207"/>
      <c r="C28" s="208"/>
      <c r="D28" s="317" t="s">
        <v>634</v>
      </c>
      <c r="E28" s="317"/>
      <c r="F28" s="317"/>
      <c r="G28" s="317"/>
      <c r="H28" s="317"/>
      <c r="I28" s="317"/>
      <c r="J28" s="317"/>
      <c r="K28" s="204"/>
    </row>
    <row r="29" spans="2:11" customFormat="1" ht="12.75" customHeight="1">
      <c r="B29" s="207"/>
      <c r="C29" s="208"/>
      <c r="D29" s="208"/>
      <c r="E29" s="208"/>
      <c r="F29" s="208"/>
      <c r="G29" s="208"/>
      <c r="H29" s="208"/>
      <c r="I29" s="208"/>
      <c r="J29" s="208"/>
      <c r="K29" s="204"/>
    </row>
    <row r="30" spans="2:11" customFormat="1" ht="15" customHeight="1">
      <c r="B30" s="207"/>
      <c r="C30" s="208"/>
      <c r="D30" s="317" t="s">
        <v>635</v>
      </c>
      <c r="E30" s="317"/>
      <c r="F30" s="317"/>
      <c r="G30" s="317"/>
      <c r="H30" s="317"/>
      <c r="I30" s="317"/>
      <c r="J30" s="317"/>
      <c r="K30" s="204"/>
    </row>
    <row r="31" spans="2:11" customFormat="1" ht="15" customHeight="1">
      <c r="B31" s="207"/>
      <c r="C31" s="208"/>
      <c r="D31" s="317" t="s">
        <v>636</v>
      </c>
      <c r="E31" s="317"/>
      <c r="F31" s="317"/>
      <c r="G31" s="317"/>
      <c r="H31" s="317"/>
      <c r="I31" s="317"/>
      <c r="J31" s="317"/>
      <c r="K31" s="204"/>
    </row>
    <row r="32" spans="2:11" customFormat="1" ht="12.75" customHeight="1">
      <c r="B32" s="207"/>
      <c r="C32" s="208"/>
      <c r="D32" s="208"/>
      <c r="E32" s="208"/>
      <c r="F32" s="208"/>
      <c r="G32" s="208"/>
      <c r="H32" s="208"/>
      <c r="I32" s="208"/>
      <c r="J32" s="208"/>
      <c r="K32" s="204"/>
    </row>
    <row r="33" spans="2:11" customFormat="1" ht="15" customHeight="1">
      <c r="B33" s="207"/>
      <c r="C33" s="208"/>
      <c r="D33" s="317" t="s">
        <v>637</v>
      </c>
      <c r="E33" s="317"/>
      <c r="F33" s="317"/>
      <c r="G33" s="317"/>
      <c r="H33" s="317"/>
      <c r="I33" s="317"/>
      <c r="J33" s="317"/>
      <c r="K33" s="204"/>
    </row>
    <row r="34" spans="2:11" customFormat="1" ht="15" customHeight="1">
      <c r="B34" s="207"/>
      <c r="C34" s="208"/>
      <c r="D34" s="317" t="s">
        <v>638</v>
      </c>
      <c r="E34" s="317"/>
      <c r="F34" s="317"/>
      <c r="G34" s="317"/>
      <c r="H34" s="317"/>
      <c r="I34" s="317"/>
      <c r="J34" s="317"/>
      <c r="K34" s="204"/>
    </row>
    <row r="35" spans="2:11" customFormat="1" ht="15" customHeight="1">
      <c r="B35" s="207"/>
      <c r="C35" s="208"/>
      <c r="D35" s="317" t="s">
        <v>639</v>
      </c>
      <c r="E35" s="317"/>
      <c r="F35" s="317"/>
      <c r="G35" s="317"/>
      <c r="H35" s="317"/>
      <c r="I35" s="317"/>
      <c r="J35" s="317"/>
      <c r="K35" s="204"/>
    </row>
    <row r="36" spans="2:11" customFormat="1" ht="15" customHeight="1">
      <c r="B36" s="207"/>
      <c r="C36" s="208"/>
      <c r="D36" s="206"/>
      <c r="E36" s="209" t="s">
        <v>114</v>
      </c>
      <c r="F36" s="206"/>
      <c r="G36" s="317" t="s">
        <v>640</v>
      </c>
      <c r="H36" s="317"/>
      <c r="I36" s="317"/>
      <c r="J36" s="317"/>
      <c r="K36" s="204"/>
    </row>
    <row r="37" spans="2:11" customFormat="1" ht="30.75" customHeight="1">
      <c r="B37" s="207"/>
      <c r="C37" s="208"/>
      <c r="D37" s="206"/>
      <c r="E37" s="209" t="s">
        <v>641</v>
      </c>
      <c r="F37" s="206"/>
      <c r="G37" s="317" t="s">
        <v>642</v>
      </c>
      <c r="H37" s="317"/>
      <c r="I37" s="317"/>
      <c r="J37" s="317"/>
      <c r="K37" s="204"/>
    </row>
    <row r="38" spans="2:11" customFormat="1" ht="15" customHeight="1">
      <c r="B38" s="207"/>
      <c r="C38" s="208"/>
      <c r="D38" s="206"/>
      <c r="E38" s="209" t="s">
        <v>53</v>
      </c>
      <c r="F38" s="206"/>
      <c r="G38" s="317" t="s">
        <v>643</v>
      </c>
      <c r="H38" s="317"/>
      <c r="I38" s="317"/>
      <c r="J38" s="317"/>
      <c r="K38" s="204"/>
    </row>
    <row r="39" spans="2:11" customFormat="1" ht="15" customHeight="1">
      <c r="B39" s="207"/>
      <c r="C39" s="208"/>
      <c r="D39" s="206"/>
      <c r="E39" s="209" t="s">
        <v>54</v>
      </c>
      <c r="F39" s="206"/>
      <c r="G39" s="317" t="s">
        <v>644</v>
      </c>
      <c r="H39" s="317"/>
      <c r="I39" s="317"/>
      <c r="J39" s="317"/>
      <c r="K39" s="204"/>
    </row>
    <row r="40" spans="2:11" customFormat="1" ht="15" customHeight="1">
      <c r="B40" s="207"/>
      <c r="C40" s="208"/>
      <c r="D40" s="206"/>
      <c r="E40" s="209" t="s">
        <v>115</v>
      </c>
      <c r="F40" s="206"/>
      <c r="G40" s="317" t="s">
        <v>645</v>
      </c>
      <c r="H40" s="317"/>
      <c r="I40" s="317"/>
      <c r="J40" s="317"/>
      <c r="K40" s="204"/>
    </row>
    <row r="41" spans="2:11" customFormat="1" ht="15" customHeight="1">
      <c r="B41" s="207"/>
      <c r="C41" s="208"/>
      <c r="D41" s="206"/>
      <c r="E41" s="209" t="s">
        <v>116</v>
      </c>
      <c r="F41" s="206"/>
      <c r="G41" s="317" t="s">
        <v>646</v>
      </c>
      <c r="H41" s="317"/>
      <c r="I41" s="317"/>
      <c r="J41" s="317"/>
      <c r="K41" s="204"/>
    </row>
    <row r="42" spans="2:11" customFormat="1" ht="15" customHeight="1">
      <c r="B42" s="207"/>
      <c r="C42" s="208"/>
      <c r="D42" s="206"/>
      <c r="E42" s="209" t="s">
        <v>647</v>
      </c>
      <c r="F42" s="206"/>
      <c r="G42" s="317" t="s">
        <v>648</v>
      </c>
      <c r="H42" s="317"/>
      <c r="I42" s="317"/>
      <c r="J42" s="317"/>
      <c r="K42" s="204"/>
    </row>
    <row r="43" spans="2:11" customFormat="1" ht="15" customHeight="1">
      <c r="B43" s="207"/>
      <c r="C43" s="208"/>
      <c r="D43" s="206"/>
      <c r="E43" s="209"/>
      <c r="F43" s="206"/>
      <c r="G43" s="317" t="s">
        <v>649</v>
      </c>
      <c r="H43" s="317"/>
      <c r="I43" s="317"/>
      <c r="J43" s="317"/>
      <c r="K43" s="204"/>
    </row>
    <row r="44" spans="2:11" customFormat="1" ht="15" customHeight="1">
      <c r="B44" s="207"/>
      <c r="C44" s="208"/>
      <c r="D44" s="206"/>
      <c r="E44" s="209" t="s">
        <v>650</v>
      </c>
      <c r="F44" s="206"/>
      <c r="G44" s="317" t="s">
        <v>651</v>
      </c>
      <c r="H44" s="317"/>
      <c r="I44" s="317"/>
      <c r="J44" s="317"/>
      <c r="K44" s="204"/>
    </row>
    <row r="45" spans="2:11" customFormat="1" ht="15" customHeight="1">
      <c r="B45" s="207"/>
      <c r="C45" s="208"/>
      <c r="D45" s="206"/>
      <c r="E45" s="209" t="s">
        <v>118</v>
      </c>
      <c r="F45" s="206"/>
      <c r="G45" s="317" t="s">
        <v>652</v>
      </c>
      <c r="H45" s="317"/>
      <c r="I45" s="317"/>
      <c r="J45" s="317"/>
      <c r="K45" s="204"/>
    </row>
    <row r="46" spans="2:11" customFormat="1" ht="12.75" customHeight="1">
      <c r="B46" s="207"/>
      <c r="C46" s="208"/>
      <c r="D46" s="206"/>
      <c r="E46" s="206"/>
      <c r="F46" s="206"/>
      <c r="G46" s="206"/>
      <c r="H46" s="206"/>
      <c r="I46" s="206"/>
      <c r="J46" s="206"/>
      <c r="K46" s="204"/>
    </row>
    <row r="47" spans="2:11" customFormat="1" ht="15" customHeight="1">
      <c r="B47" s="207"/>
      <c r="C47" s="208"/>
      <c r="D47" s="317" t="s">
        <v>653</v>
      </c>
      <c r="E47" s="317"/>
      <c r="F47" s="317"/>
      <c r="G47" s="317"/>
      <c r="H47" s="317"/>
      <c r="I47" s="317"/>
      <c r="J47" s="317"/>
      <c r="K47" s="204"/>
    </row>
    <row r="48" spans="2:11" customFormat="1" ht="15" customHeight="1">
      <c r="B48" s="207"/>
      <c r="C48" s="208"/>
      <c r="D48" s="208"/>
      <c r="E48" s="317" t="s">
        <v>654</v>
      </c>
      <c r="F48" s="317"/>
      <c r="G48" s="317"/>
      <c r="H48" s="317"/>
      <c r="I48" s="317"/>
      <c r="J48" s="317"/>
      <c r="K48" s="204"/>
    </row>
    <row r="49" spans="2:11" customFormat="1" ht="15" customHeight="1">
      <c r="B49" s="207"/>
      <c r="C49" s="208"/>
      <c r="D49" s="208"/>
      <c r="E49" s="317" t="s">
        <v>655</v>
      </c>
      <c r="F49" s="317"/>
      <c r="G49" s="317"/>
      <c r="H49" s="317"/>
      <c r="I49" s="317"/>
      <c r="J49" s="317"/>
      <c r="K49" s="204"/>
    </row>
    <row r="50" spans="2:11" customFormat="1" ht="15" customHeight="1">
      <c r="B50" s="207"/>
      <c r="C50" s="208"/>
      <c r="D50" s="208"/>
      <c r="E50" s="317" t="s">
        <v>656</v>
      </c>
      <c r="F50" s="317"/>
      <c r="G50" s="317"/>
      <c r="H50" s="317"/>
      <c r="I50" s="317"/>
      <c r="J50" s="317"/>
      <c r="K50" s="204"/>
    </row>
    <row r="51" spans="2:11" customFormat="1" ht="15" customHeight="1">
      <c r="B51" s="207"/>
      <c r="C51" s="208"/>
      <c r="D51" s="317" t="s">
        <v>657</v>
      </c>
      <c r="E51" s="317"/>
      <c r="F51" s="317"/>
      <c r="G51" s="317"/>
      <c r="H51" s="317"/>
      <c r="I51" s="317"/>
      <c r="J51" s="317"/>
      <c r="K51" s="204"/>
    </row>
    <row r="52" spans="2:11" customFormat="1" ht="25.5" customHeight="1">
      <c r="B52" s="203"/>
      <c r="C52" s="319" t="s">
        <v>658</v>
      </c>
      <c r="D52" s="319"/>
      <c r="E52" s="319"/>
      <c r="F52" s="319"/>
      <c r="G52" s="319"/>
      <c r="H52" s="319"/>
      <c r="I52" s="319"/>
      <c r="J52" s="319"/>
      <c r="K52" s="204"/>
    </row>
    <row r="53" spans="2:11" customFormat="1" ht="5.25" customHeight="1">
      <c r="B53" s="203"/>
      <c r="C53" s="205"/>
      <c r="D53" s="205"/>
      <c r="E53" s="205"/>
      <c r="F53" s="205"/>
      <c r="G53" s="205"/>
      <c r="H53" s="205"/>
      <c r="I53" s="205"/>
      <c r="J53" s="205"/>
      <c r="K53" s="204"/>
    </row>
    <row r="54" spans="2:11" customFormat="1" ht="15" customHeight="1">
      <c r="B54" s="203"/>
      <c r="C54" s="317" t="s">
        <v>659</v>
      </c>
      <c r="D54" s="317"/>
      <c r="E54" s="317"/>
      <c r="F54" s="317"/>
      <c r="G54" s="317"/>
      <c r="H54" s="317"/>
      <c r="I54" s="317"/>
      <c r="J54" s="317"/>
      <c r="K54" s="204"/>
    </row>
    <row r="55" spans="2:11" customFormat="1" ht="15" customHeight="1">
      <c r="B55" s="203"/>
      <c r="C55" s="317" t="s">
        <v>660</v>
      </c>
      <c r="D55" s="317"/>
      <c r="E55" s="317"/>
      <c r="F55" s="317"/>
      <c r="G55" s="317"/>
      <c r="H55" s="317"/>
      <c r="I55" s="317"/>
      <c r="J55" s="317"/>
      <c r="K55" s="204"/>
    </row>
    <row r="56" spans="2:11" customFormat="1" ht="12.75" customHeight="1">
      <c r="B56" s="203"/>
      <c r="C56" s="206"/>
      <c r="D56" s="206"/>
      <c r="E56" s="206"/>
      <c r="F56" s="206"/>
      <c r="G56" s="206"/>
      <c r="H56" s="206"/>
      <c r="I56" s="206"/>
      <c r="J56" s="206"/>
      <c r="K56" s="204"/>
    </row>
    <row r="57" spans="2:11" customFormat="1" ht="15" customHeight="1">
      <c r="B57" s="203"/>
      <c r="C57" s="317" t="s">
        <v>661</v>
      </c>
      <c r="D57" s="317"/>
      <c r="E57" s="317"/>
      <c r="F57" s="317"/>
      <c r="G57" s="317"/>
      <c r="H57" s="317"/>
      <c r="I57" s="317"/>
      <c r="J57" s="317"/>
      <c r="K57" s="204"/>
    </row>
    <row r="58" spans="2:11" customFormat="1" ht="15" customHeight="1">
      <c r="B58" s="203"/>
      <c r="C58" s="208"/>
      <c r="D58" s="317" t="s">
        <v>662</v>
      </c>
      <c r="E58" s="317"/>
      <c r="F58" s="317"/>
      <c r="G58" s="317"/>
      <c r="H58" s="317"/>
      <c r="I58" s="317"/>
      <c r="J58" s="317"/>
      <c r="K58" s="204"/>
    </row>
    <row r="59" spans="2:11" customFormat="1" ht="15" customHeight="1">
      <c r="B59" s="203"/>
      <c r="C59" s="208"/>
      <c r="D59" s="317" t="s">
        <v>663</v>
      </c>
      <c r="E59" s="317"/>
      <c r="F59" s="317"/>
      <c r="G59" s="317"/>
      <c r="H59" s="317"/>
      <c r="I59" s="317"/>
      <c r="J59" s="317"/>
      <c r="K59" s="204"/>
    </row>
    <row r="60" spans="2:11" customFormat="1" ht="15" customHeight="1">
      <c r="B60" s="203"/>
      <c r="C60" s="208"/>
      <c r="D60" s="317" t="s">
        <v>664</v>
      </c>
      <c r="E60" s="317"/>
      <c r="F60" s="317"/>
      <c r="G60" s="317"/>
      <c r="H60" s="317"/>
      <c r="I60" s="317"/>
      <c r="J60" s="317"/>
      <c r="K60" s="204"/>
    </row>
    <row r="61" spans="2:11" customFormat="1" ht="15" customHeight="1">
      <c r="B61" s="203"/>
      <c r="C61" s="208"/>
      <c r="D61" s="317" t="s">
        <v>665</v>
      </c>
      <c r="E61" s="317"/>
      <c r="F61" s="317"/>
      <c r="G61" s="317"/>
      <c r="H61" s="317"/>
      <c r="I61" s="317"/>
      <c r="J61" s="317"/>
      <c r="K61" s="204"/>
    </row>
    <row r="62" spans="2:11" customFormat="1" ht="15" customHeight="1">
      <c r="B62" s="203"/>
      <c r="C62" s="208"/>
      <c r="D62" s="321" t="s">
        <v>666</v>
      </c>
      <c r="E62" s="321"/>
      <c r="F62" s="321"/>
      <c r="G62" s="321"/>
      <c r="H62" s="321"/>
      <c r="I62" s="321"/>
      <c r="J62" s="321"/>
      <c r="K62" s="204"/>
    </row>
    <row r="63" spans="2:11" customFormat="1" ht="15" customHeight="1">
      <c r="B63" s="203"/>
      <c r="C63" s="208"/>
      <c r="D63" s="317" t="s">
        <v>667</v>
      </c>
      <c r="E63" s="317"/>
      <c r="F63" s="317"/>
      <c r="G63" s="317"/>
      <c r="H63" s="317"/>
      <c r="I63" s="317"/>
      <c r="J63" s="317"/>
      <c r="K63" s="204"/>
    </row>
    <row r="64" spans="2:11" customFormat="1" ht="12.75" customHeight="1">
      <c r="B64" s="203"/>
      <c r="C64" s="208"/>
      <c r="D64" s="208"/>
      <c r="E64" s="211"/>
      <c r="F64" s="208"/>
      <c r="G64" s="208"/>
      <c r="H64" s="208"/>
      <c r="I64" s="208"/>
      <c r="J64" s="208"/>
      <c r="K64" s="204"/>
    </row>
    <row r="65" spans="2:11" customFormat="1" ht="15" customHeight="1">
      <c r="B65" s="203"/>
      <c r="C65" s="208"/>
      <c r="D65" s="317" t="s">
        <v>668</v>
      </c>
      <c r="E65" s="317"/>
      <c r="F65" s="317"/>
      <c r="G65" s="317"/>
      <c r="H65" s="317"/>
      <c r="I65" s="317"/>
      <c r="J65" s="317"/>
      <c r="K65" s="204"/>
    </row>
    <row r="66" spans="2:11" customFormat="1" ht="15" customHeight="1">
      <c r="B66" s="203"/>
      <c r="C66" s="208"/>
      <c r="D66" s="321" t="s">
        <v>669</v>
      </c>
      <c r="E66" s="321"/>
      <c r="F66" s="321"/>
      <c r="G66" s="321"/>
      <c r="H66" s="321"/>
      <c r="I66" s="321"/>
      <c r="J66" s="321"/>
      <c r="K66" s="204"/>
    </row>
    <row r="67" spans="2:11" customFormat="1" ht="15" customHeight="1">
      <c r="B67" s="203"/>
      <c r="C67" s="208"/>
      <c r="D67" s="317" t="s">
        <v>670</v>
      </c>
      <c r="E67" s="317"/>
      <c r="F67" s="317"/>
      <c r="G67" s="317"/>
      <c r="H67" s="317"/>
      <c r="I67" s="317"/>
      <c r="J67" s="317"/>
      <c r="K67" s="204"/>
    </row>
    <row r="68" spans="2:11" customFormat="1" ht="15" customHeight="1">
      <c r="B68" s="203"/>
      <c r="C68" s="208"/>
      <c r="D68" s="317" t="s">
        <v>671</v>
      </c>
      <c r="E68" s="317"/>
      <c r="F68" s="317"/>
      <c r="G68" s="317"/>
      <c r="H68" s="317"/>
      <c r="I68" s="317"/>
      <c r="J68" s="317"/>
      <c r="K68" s="204"/>
    </row>
    <row r="69" spans="2:11" customFormat="1" ht="15" customHeight="1">
      <c r="B69" s="203"/>
      <c r="C69" s="208"/>
      <c r="D69" s="317" t="s">
        <v>672</v>
      </c>
      <c r="E69" s="317"/>
      <c r="F69" s="317"/>
      <c r="G69" s="317"/>
      <c r="H69" s="317"/>
      <c r="I69" s="317"/>
      <c r="J69" s="317"/>
      <c r="K69" s="204"/>
    </row>
    <row r="70" spans="2:11" customFormat="1" ht="15" customHeight="1">
      <c r="B70" s="203"/>
      <c r="C70" s="208"/>
      <c r="D70" s="317" t="s">
        <v>673</v>
      </c>
      <c r="E70" s="317"/>
      <c r="F70" s="317"/>
      <c r="G70" s="317"/>
      <c r="H70" s="317"/>
      <c r="I70" s="317"/>
      <c r="J70" s="317"/>
      <c r="K70" s="204"/>
    </row>
    <row r="71" spans="2:11" customFormat="1" ht="12.75" customHeight="1">
      <c r="B71" s="212"/>
      <c r="C71" s="213"/>
      <c r="D71" s="213"/>
      <c r="E71" s="213"/>
      <c r="F71" s="213"/>
      <c r="G71" s="213"/>
      <c r="H71" s="213"/>
      <c r="I71" s="213"/>
      <c r="J71" s="213"/>
      <c r="K71" s="214"/>
    </row>
    <row r="72" spans="2:11" customFormat="1" ht="18.75" customHeight="1">
      <c r="B72" s="215"/>
      <c r="C72" s="215"/>
      <c r="D72" s="215"/>
      <c r="E72" s="215"/>
      <c r="F72" s="215"/>
      <c r="G72" s="215"/>
      <c r="H72" s="215"/>
      <c r="I72" s="215"/>
      <c r="J72" s="215"/>
      <c r="K72" s="216"/>
    </row>
    <row r="73" spans="2:11" customFormat="1" ht="18.75" customHeight="1">
      <c r="B73" s="216"/>
      <c r="C73" s="216"/>
      <c r="D73" s="216"/>
      <c r="E73" s="216"/>
      <c r="F73" s="216"/>
      <c r="G73" s="216"/>
      <c r="H73" s="216"/>
      <c r="I73" s="216"/>
      <c r="J73" s="216"/>
      <c r="K73" s="216"/>
    </row>
    <row r="74" spans="2:11" customFormat="1" ht="7.5" customHeight="1">
      <c r="B74" s="217"/>
      <c r="C74" s="218"/>
      <c r="D74" s="218"/>
      <c r="E74" s="218"/>
      <c r="F74" s="218"/>
      <c r="G74" s="218"/>
      <c r="H74" s="218"/>
      <c r="I74" s="218"/>
      <c r="J74" s="218"/>
      <c r="K74" s="219"/>
    </row>
    <row r="75" spans="2:11" customFormat="1" ht="45" customHeight="1">
      <c r="B75" s="220"/>
      <c r="C75" s="320" t="s">
        <v>674</v>
      </c>
      <c r="D75" s="320"/>
      <c r="E75" s="320"/>
      <c r="F75" s="320"/>
      <c r="G75" s="320"/>
      <c r="H75" s="320"/>
      <c r="I75" s="320"/>
      <c r="J75" s="320"/>
      <c r="K75" s="221"/>
    </row>
    <row r="76" spans="2:11" customFormat="1" ht="17.25" customHeight="1">
      <c r="B76" s="220"/>
      <c r="C76" s="222" t="s">
        <v>675</v>
      </c>
      <c r="D76" s="222"/>
      <c r="E76" s="222"/>
      <c r="F76" s="222" t="s">
        <v>676</v>
      </c>
      <c r="G76" s="223"/>
      <c r="H76" s="222" t="s">
        <v>54</v>
      </c>
      <c r="I76" s="222" t="s">
        <v>57</v>
      </c>
      <c r="J76" s="222" t="s">
        <v>677</v>
      </c>
      <c r="K76" s="221"/>
    </row>
    <row r="77" spans="2:11" customFormat="1" ht="17.25" customHeight="1">
      <c r="B77" s="220"/>
      <c r="C77" s="224" t="s">
        <v>678</v>
      </c>
      <c r="D77" s="224"/>
      <c r="E77" s="224"/>
      <c r="F77" s="225" t="s">
        <v>679</v>
      </c>
      <c r="G77" s="226"/>
      <c r="H77" s="224"/>
      <c r="I77" s="224"/>
      <c r="J77" s="224" t="s">
        <v>680</v>
      </c>
      <c r="K77" s="221"/>
    </row>
    <row r="78" spans="2:11" customFormat="1" ht="5.25" customHeight="1">
      <c r="B78" s="220"/>
      <c r="C78" s="227"/>
      <c r="D78" s="227"/>
      <c r="E78" s="227"/>
      <c r="F78" s="227"/>
      <c r="G78" s="228"/>
      <c r="H78" s="227"/>
      <c r="I78" s="227"/>
      <c r="J78" s="227"/>
      <c r="K78" s="221"/>
    </row>
    <row r="79" spans="2:11" customFormat="1" ht="15" customHeight="1">
      <c r="B79" s="220"/>
      <c r="C79" s="209" t="s">
        <v>53</v>
      </c>
      <c r="D79" s="229"/>
      <c r="E79" s="229"/>
      <c r="F79" s="230" t="s">
        <v>681</v>
      </c>
      <c r="G79" s="231"/>
      <c r="H79" s="209" t="s">
        <v>682</v>
      </c>
      <c r="I79" s="209" t="s">
        <v>683</v>
      </c>
      <c r="J79" s="209">
        <v>20</v>
      </c>
      <c r="K79" s="221"/>
    </row>
    <row r="80" spans="2:11" customFormat="1" ht="15" customHeight="1">
      <c r="B80" s="220"/>
      <c r="C80" s="209" t="s">
        <v>684</v>
      </c>
      <c r="D80" s="209"/>
      <c r="E80" s="209"/>
      <c r="F80" s="230" t="s">
        <v>681</v>
      </c>
      <c r="G80" s="231"/>
      <c r="H80" s="209" t="s">
        <v>685</v>
      </c>
      <c r="I80" s="209" t="s">
        <v>683</v>
      </c>
      <c r="J80" s="209">
        <v>120</v>
      </c>
      <c r="K80" s="221"/>
    </row>
    <row r="81" spans="2:11" customFormat="1" ht="15" customHeight="1">
      <c r="B81" s="232"/>
      <c r="C81" s="209" t="s">
        <v>686</v>
      </c>
      <c r="D81" s="209"/>
      <c r="E81" s="209"/>
      <c r="F81" s="230" t="s">
        <v>687</v>
      </c>
      <c r="G81" s="231"/>
      <c r="H81" s="209" t="s">
        <v>688</v>
      </c>
      <c r="I81" s="209" t="s">
        <v>683</v>
      </c>
      <c r="J81" s="209">
        <v>50</v>
      </c>
      <c r="K81" s="221"/>
    </row>
    <row r="82" spans="2:11" customFormat="1" ht="15" customHeight="1">
      <c r="B82" s="232"/>
      <c r="C82" s="209" t="s">
        <v>689</v>
      </c>
      <c r="D82" s="209"/>
      <c r="E82" s="209"/>
      <c r="F82" s="230" t="s">
        <v>681</v>
      </c>
      <c r="G82" s="231"/>
      <c r="H82" s="209" t="s">
        <v>690</v>
      </c>
      <c r="I82" s="209" t="s">
        <v>691</v>
      </c>
      <c r="J82" s="209"/>
      <c r="K82" s="221"/>
    </row>
    <row r="83" spans="2:11" customFormat="1" ht="15" customHeight="1">
      <c r="B83" s="232"/>
      <c r="C83" s="209" t="s">
        <v>692</v>
      </c>
      <c r="D83" s="209"/>
      <c r="E83" s="209"/>
      <c r="F83" s="230" t="s">
        <v>687</v>
      </c>
      <c r="G83" s="209"/>
      <c r="H83" s="209" t="s">
        <v>693</v>
      </c>
      <c r="I83" s="209" t="s">
        <v>683</v>
      </c>
      <c r="J83" s="209">
        <v>15</v>
      </c>
      <c r="K83" s="221"/>
    </row>
    <row r="84" spans="2:11" customFormat="1" ht="15" customHeight="1">
      <c r="B84" s="232"/>
      <c r="C84" s="209" t="s">
        <v>694</v>
      </c>
      <c r="D84" s="209"/>
      <c r="E84" s="209"/>
      <c r="F84" s="230" t="s">
        <v>687</v>
      </c>
      <c r="G84" s="209"/>
      <c r="H84" s="209" t="s">
        <v>695</v>
      </c>
      <c r="I84" s="209" t="s">
        <v>683</v>
      </c>
      <c r="J84" s="209">
        <v>15</v>
      </c>
      <c r="K84" s="221"/>
    </row>
    <row r="85" spans="2:11" customFormat="1" ht="15" customHeight="1">
      <c r="B85" s="232"/>
      <c r="C85" s="209" t="s">
        <v>696</v>
      </c>
      <c r="D85" s="209"/>
      <c r="E85" s="209"/>
      <c r="F85" s="230" t="s">
        <v>687</v>
      </c>
      <c r="G85" s="209"/>
      <c r="H85" s="209" t="s">
        <v>697</v>
      </c>
      <c r="I85" s="209" t="s">
        <v>683</v>
      </c>
      <c r="J85" s="209">
        <v>20</v>
      </c>
      <c r="K85" s="221"/>
    </row>
    <row r="86" spans="2:11" customFormat="1" ht="15" customHeight="1">
      <c r="B86" s="232"/>
      <c r="C86" s="209" t="s">
        <v>698</v>
      </c>
      <c r="D86" s="209"/>
      <c r="E86" s="209"/>
      <c r="F86" s="230" t="s">
        <v>687</v>
      </c>
      <c r="G86" s="209"/>
      <c r="H86" s="209" t="s">
        <v>699</v>
      </c>
      <c r="I86" s="209" t="s">
        <v>683</v>
      </c>
      <c r="J86" s="209">
        <v>20</v>
      </c>
      <c r="K86" s="221"/>
    </row>
    <row r="87" spans="2:11" customFormat="1" ht="15" customHeight="1">
      <c r="B87" s="232"/>
      <c r="C87" s="209" t="s">
        <v>700</v>
      </c>
      <c r="D87" s="209"/>
      <c r="E87" s="209"/>
      <c r="F87" s="230" t="s">
        <v>687</v>
      </c>
      <c r="G87" s="231"/>
      <c r="H87" s="209" t="s">
        <v>701</v>
      </c>
      <c r="I87" s="209" t="s">
        <v>683</v>
      </c>
      <c r="J87" s="209">
        <v>50</v>
      </c>
      <c r="K87" s="221"/>
    </row>
    <row r="88" spans="2:11" customFormat="1" ht="15" customHeight="1">
      <c r="B88" s="232"/>
      <c r="C88" s="209" t="s">
        <v>702</v>
      </c>
      <c r="D88" s="209"/>
      <c r="E88" s="209"/>
      <c r="F88" s="230" t="s">
        <v>687</v>
      </c>
      <c r="G88" s="231"/>
      <c r="H88" s="209" t="s">
        <v>703</v>
      </c>
      <c r="I88" s="209" t="s">
        <v>683</v>
      </c>
      <c r="J88" s="209">
        <v>20</v>
      </c>
      <c r="K88" s="221"/>
    </row>
    <row r="89" spans="2:11" customFormat="1" ht="15" customHeight="1">
      <c r="B89" s="232"/>
      <c r="C89" s="209" t="s">
        <v>704</v>
      </c>
      <c r="D89" s="209"/>
      <c r="E89" s="209"/>
      <c r="F89" s="230" t="s">
        <v>687</v>
      </c>
      <c r="G89" s="231"/>
      <c r="H89" s="209" t="s">
        <v>705</v>
      </c>
      <c r="I89" s="209" t="s">
        <v>683</v>
      </c>
      <c r="J89" s="209">
        <v>20</v>
      </c>
      <c r="K89" s="221"/>
    </row>
    <row r="90" spans="2:11" customFormat="1" ht="15" customHeight="1">
      <c r="B90" s="232"/>
      <c r="C90" s="209" t="s">
        <v>706</v>
      </c>
      <c r="D90" s="209"/>
      <c r="E90" s="209"/>
      <c r="F90" s="230" t="s">
        <v>687</v>
      </c>
      <c r="G90" s="231"/>
      <c r="H90" s="209" t="s">
        <v>707</v>
      </c>
      <c r="I90" s="209" t="s">
        <v>683</v>
      </c>
      <c r="J90" s="209">
        <v>50</v>
      </c>
      <c r="K90" s="221"/>
    </row>
    <row r="91" spans="2:11" customFormat="1" ht="15" customHeight="1">
      <c r="B91" s="232"/>
      <c r="C91" s="209" t="s">
        <v>708</v>
      </c>
      <c r="D91" s="209"/>
      <c r="E91" s="209"/>
      <c r="F91" s="230" t="s">
        <v>687</v>
      </c>
      <c r="G91" s="231"/>
      <c r="H91" s="209" t="s">
        <v>708</v>
      </c>
      <c r="I91" s="209" t="s">
        <v>683</v>
      </c>
      <c r="J91" s="209">
        <v>50</v>
      </c>
      <c r="K91" s="221"/>
    </row>
    <row r="92" spans="2:11" customFormat="1" ht="15" customHeight="1">
      <c r="B92" s="232"/>
      <c r="C92" s="209" t="s">
        <v>709</v>
      </c>
      <c r="D92" s="209"/>
      <c r="E92" s="209"/>
      <c r="F92" s="230" t="s">
        <v>687</v>
      </c>
      <c r="G92" s="231"/>
      <c r="H92" s="209" t="s">
        <v>710</v>
      </c>
      <c r="I92" s="209" t="s">
        <v>683</v>
      </c>
      <c r="J92" s="209">
        <v>255</v>
      </c>
      <c r="K92" s="221"/>
    </row>
    <row r="93" spans="2:11" customFormat="1" ht="15" customHeight="1">
      <c r="B93" s="232"/>
      <c r="C93" s="209" t="s">
        <v>711</v>
      </c>
      <c r="D93" s="209"/>
      <c r="E93" s="209"/>
      <c r="F93" s="230" t="s">
        <v>681</v>
      </c>
      <c r="G93" s="231"/>
      <c r="H93" s="209" t="s">
        <v>712</v>
      </c>
      <c r="I93" s="209" t="s">
        <v>713</v>
      </c>
      <c r="J93" s="209"/>
      <c r="K93" s="221"/>
    </row>
    <row r="94" spans="2:11" customFormat="1" ht="15" customHeight="1">
      <c r="B94" s="232"/>
      <c r="C94" s="209" t="s">
        <v>714</v>
      </c>
      <c r="D94" s="209"/>
      <c r="E94" s="209"/>
      <c r="F94" s="230" t="s">
        <v>681</v>
      </c>
      <c r="G94" s="231"/>
      <c r="H94" s="209" t="s">
        <v>715</v>
      </c>
      <c r="I94" s="209" t="s">
        <v>716</v>
      </c>
      <c r="J94" s="209"/>
      <c r="K94" s="221"/>
    </row>
    <row r="95" spans="2:11" customFormat="1" ht="15" customHeight="1">
      <c r="B95" s="232"/>
      <c r="C95" s="209" t="s">
        <v>717</v>
      </c>
      <c r="D95" s="209"/>
      <c r="E95" s="209"/>
      <c r="F95" s="230" t="s">
        <v>681</v>
      </c>
      <c r="G95" s="231"/>
      <c r="H95" s="209" t="s">
        <v>717</v>
      </c>
      <c r="I95" s="209" t="s">
        <v>716</v>
      </c>
      <c r="J95" s="209"/>
      <c r="K95" s="221"/>
    </row>
    <row r="96" spans="2:11" customFormat="1" ht="15" customHeight="1">
      <c r="B96" s="232"/>
      <c r="C96" s="209" t="s">
        <v>38</v>
      </c>
      <c r="D96" s="209"/>
      <c r="E96" s="209"/>
      <c r="F96" s="230" t="s">
        <v>681</v>
      </c>
      <c r="G96" s="231"/>
      <c r="H96" s="209" t="s">
        <v>718</v>
      </c>
      <c r="I96" s="209" t="s">
        <v>716</v>
      </c>
      <c r="J96" s="209"/>
      <c r="K96" s="221"/>
    </row>
    <row r="97" spans="2:11" customFormat="1" ht="15" customHeight="1">
      <c r="B97" s="232"/>
      <c r="C97" s="209" t="s">
        <v>48</v>
      </c>
      <c r="D97" s="209"/>
      <c r="E97" s="209"/>
      <c r="F97" s="230" t="s">
        <v>681</v>
      </c>
      <c r="G97" s="231"/>
      <c r="H97" s="209" t="s">
        <v>719</v>
      </c>
      <c r="I97" s="209" t="s">
        <v>716</v>
      </c>
      <c r="J97" s="209"/>
      <c r="K97" s="221"/>
    </row>
    <row r="98" spans="2:11" customFormat="1" ht="15" customHeight="1">
      <c r="B98" s="233"/>
      <c r="C98" s="234"/>
      <c r="D98" s="234"/>
      <c r="E98" s="234"/>
      <c r="F98" s="234"/>
      <c r="G98" s="234"/>
      <c r="H98" s="234"/>
      <c r="I98" s="234"/>
      <c r="J98" s="234"/>
      <c r="K98" s="235"/>
    </row>
    <row r="99" spans="2:11" customFormat="1" ht="18.75" customHeight="1">
      <c r="B99" s="236"/>
      <c r="C99" s="237"/>
      <c r="D99" s="237"/>
      <c r="E99" s="237"/>
      <c r="F99" s="237"/>
      <c r="G99" s="237"/>
      <c r="H99" s="237"/>
      <c r="I99" s="237"/>
      <c r="J99" s="237"/>
      <c r="K99" s="236"/>
    </row>
    <row r="100" spans="2:11" customFormat="1" ht="18.75" customHeight="1">
      <c r="B100" s="216"/>
      <c r="C100" s="216"/>
      <c r="D100" s="216"/>
      <c r="E100" s="216"/>
      <c r="F100" s="216"/>
      <c r="G100" s="216"/>
      <c r="H100" s="216"/>
      <c r="I100" s="216"/>
      <c r="J100" s="216"/>
      <c r="K100" s="216"/>
    </row>
    <row r="101" spans="2:11" customFormat="1" ht="7.5" customHeight="1">
      <c r="B101" s="217"/>
      <c r="C101" s="218"/>
      <c r="D101" s="218"/>
      <c r="E101" s="218"/>
      <c r="F101" s="218"/>
      <c r="G101" s="218"/>
      <c r="H101" s="218"/>
      <c r="I101" s="218"/>
      <c r="J101" s="218"/>
      <c r="K101" s="219"/>
    </row>
    <row r="102" spans="2:11" customFormat="1" ht="45" customHeight="1">
      <c r="B102" s="220"/>
      <c r="C102" s="320" t="s">
        <v>720</v>
      </c>
      <c r="D102" s="320"/>
      <c r="E102" s="320"/>
      <c r="F102" s="320"/>
      <c r="G102" s="320"/>
      <c r="H102" s="320"/>
      <c r="I102" s="320"/>
      <c r="J102" s="320"/>
      <c r="K102" s="221"/>
    </row>
    <row r="103" spans="2:11" customFormat="1" ht="17.25" customHeight="1">
      <c r="B103" s="220"/>
      <c r="C103" s="222" t="s">
        <v>675</v>
      </c>
      <c r="D103" s="222"/>
      <c r="E103" s="222"/>
      <c r="F103" s="222" t="s">
        <v>676</v>
      </c>
      <c r="G103" s="223"/>
      <c r="H103" s="222" t="s">
        <v>54</v>
      </c>
      <c r="I103" s="222" t="s">
        <v>57</v>
      </c>
      <c r="J103" s="222" t="s">
        <v>677</v>
      </c>
      <c r="K103" s="221"/>
    </row>
    <row r="104" spans="2:11" customFormat="1" ht="17.25" customHeight="1">
      <c r="B104" s="220"/>
      <c r="C104" s="224" t="s">
        <v>678</v>
      </c>
      <c r="D104" s="224"/>
      <c r="E104" s="224"/>
      <c r="F104" s="225" t="s">
        <v>679</v>
      </c>
      <c r="G104" s="226"/>
      <c r="H104" s="224"/>
      <c r="I104" s="224"/>
      <c r="J104" s="224" t="s">
        <v>680</v>
      </c>
      <c r="K104" s="221"/>
    </row>
    <row r="105" spans="2:11" customFormat="1" ht="5.25" customHeight="1">
      <c r="B105" s="220"/>
      <c r="C105" s="222"/>
      <c r="D105" s="222"/>
      <c r="E105" s="222"/>
      <c r="F105" s="222"/>
      <c r="G105" s="238"/>
      <c r="H105" s="222"/>
      <c r="I105" s="222"/>
      <c r="J105" s="222"/>
      <c r="K105" s="221"/>
    </row>
    <row r="106" spans="2:11" customFormat="1" ht="15" customHeight="1">
      <c r="B106" s="220"/>
      <c r="C106" s="209" t="s">
        <v>53</v>
      </c>
      <c r="D106" s="229"/>
      <c r="E106" s="229"/>
      <c r="F106" s="230" t="s">
        <v>681</v>
      </c>
      <c r="G106" s="209"/>
      <c r="H106" s="209" t="s">
        <v>721</v>
      </c>
      <c r="I106" s="209" t="s">
        <v>683</v>
      </c>
      <c r="J106" s="209">
        <v>20</v>
      </c>
      <c r="K106" s="221"/>
    </row>
    <row r="107" spans="2:11" customFormat="1" ht="15" customHeight="1">
      <c r="B107" s="220"/>
      <c r="C107" s="209" t="s">
        <v>684</v>
      </c>
      <c r="D107" s="209"/>
      <c r="E107" s="209"/>
      <c r="F107" s="230" t="s">
        <v>681</v>
      </c>
      <c r="G107" s="209"/>
      <c r="H107" s="209" t="s">
        <v>721</v>
      </c>
      <c r="I107" s="209" t="s">
        <v>683</v>
      </c>
      <c r="J107" s="209">
        <v>120</v>
      </c>
      <c r="K107" s="221"/>
    </row>
    <row r="108" spans="2:11" customFormat="1" ht="15" customHeight="1">
      <c r="B108" s="232"/>
      <c r="C108" s="209" t="s">
        <v>686</v>
      </c>
      <c r="D108" s="209"/>
      <c r="E108" s="209"/>
      <c r="F108" s="230" t="s">
        <v>687</v>
      </c>
      <c r="G108" s="209"/>
      <c r="H108" s="209" t="s">
        <v>721</v>
      </c>
      <c r="I108" s="209" t="s">
        <v>683</v>
      </c>
      <c r="J108" s="209">
        <v>50</v>
      </c>
      <c r="K108" s="221"/>
    </row>
    <row r="109" spans="2:11" customFormat="1" ht="15" customHeight="1">
      <c r="B109" s="232"/>
      <c r="C109" s="209" t="s">
        <v>689</v>
      </c>
      <c r="D109" s="209"/>
      <c r="E109" s="209"/>
      <c r="F109" s="230" t="s">
        <v>681</v>
      </c>
      <c r="G109" s="209"/>
      <c r="H109" s="209" t="s">
        <v>721</v>
      </c>
      <c r="I109" s="209" t="s">
        <v>691</v>
      </c>
      <c r="J109" s="209"/>
      <c r="K109" s="221"/>
    </row>
    <row r="110" spans="2:11" customFormat="1" ht="15" customHeight="1">
      <c r="B110" s="232"/>
      <c r="C110" s="209" t="s">
        <v>700</v>
      </c>
      <c r="D110" s="209"/>
      <c r="E110" s="209"/>
      <c r="F110" s="230" t="s">
        <v>687</v>
      </c>
      <c r="G110" s="209"/>
      <c r="H110" s="209" t="s">
        <v>721</v>
      </c>
      <c r="I110" s="209" t="s">
        <v>683</v>
      </c>
      <c r="J110" s="209">
        <v>50</v>
      </c>
      <c r="K110" s="221"/>
    </row>
    <row r="111" spans="2:11" customFormat="1" ht="15" customHeight="1">
      <c r="B111" s="232"/>
      <c r="C111" s="209" t="s">
        <v>708</v>
      </c>
      <c r="D111" s="209"/>
      <c r="E111" s="209"/>
      <c r="F111" s="230" t="s">
        <v>687</v>
      </c>
      <c r="G111" s="209"/>
      <c r="H111" s="209" t="s">
        <v>721</v>
      </c>
      <c r="I111" s="209" t="s">
        <v>683</v>
      </c>
      <c r="J111" s="209">
        <v>50</v>
      </c>
      <c r="K111" s="221"/>
    </row>
    <row r="112" spans="2:11" customFormat="1" ht="15" customHeight="1">
      <c r="B112" s="232"/>
      <c r="C112" s="209" t="s">
        <v>706</v>
      </c>
      <c r="D112" s="209"/>
      <c r="E112" s="209"/>
      <c r="F112" s="230" t="s">
        <v>687</v>
      </c>
      <c r="G112" s="209"/>
      <c r="H112" s="209" t="s">
        <v>721</v>
      </c>
      <c r="I112" s="209" t="s">
        <v>683</v>
      </c>
      <c r="J112" s="209">
        <v>50</v>
      </c>
      <c r="K112" s="221"/>
    </row>
    <row r="113" spans="2:11" customFormat="1" ht="15" customHeight="1">
      <c r="B113" s="232"/>
      <c r="C113" s="209" t="s">
        <v>53</v>
      </c>
      <c r="D113" s="209"/>
      <c r="E113" s="209"/>
      <c r="F113" s="230" t="s">
        <v>681</v>
      </c>
      <c r="G113" s="209"/>
      <c r="H113" s="209" t="s">
        <v>722</v>
      </c>
      <c r="I113" s="209" t="s">
        <v>683</v>
      </c>
      <c r="J113" s="209">
        <v>20</v>
      </c>
      <c r="K113" s="221"/>
    </row>
    <row r="114" spans="2:11" customFormat="1" ht="15" customHeight="1">
      <c r="B114" s="232"/>
      <c r="C114" s="209" t="s">
        <v>723</v>
      </c>
      <c r="D114" s="209"/>
      <c r="E114" s="209"/>
      <c r="F114" s="230" t="s">
        <v>681</v>
      </c>
      <c r="G114" s="209"/>
      <c r="H114" s="209" t="s">
        <v>724</v>
      </c>
      <c r="I114" s="209" t="s">
        <v>683</v>
      </c>
      <c r="J114" s="209">
        <v>120</v>
      </c>
      <c r="K114" s="221"/>
    </row>
    <row r="115" spans="2:11" customFormat="1" ht="15" customHeight="1">
      <c r="B115" s="232"/>
      <c r="C115" s="209" t="s">
        <v>38</v>
      </c>
      <c r="D115" s="209"/>
      <c r="E115" s="209"/>
      <c r="F115" s="230" t="s">
        <v>681</v>
      </c>
      <c r="G115" s="209"/>
      <c r="H115" s="209" t="s">
        <v>725</v>
      </c>
      <c r="I115" s="209" t="s">
        <v>716</v>
      </c>
      <c r="J115" s="209"/>
      <c r="K115" s="221"/>
    </row>
    <row r="116" spans="2:11" customFormat="1" ht="15" customHeight="1">
      <c r="B116" s="232"/>
      <c r="C116" s="209" t="s">
        <v>48</v>
      </c>
      <c r="D116" s="209"/>
      <c r="E116" s="209"/>
      <c r="F116" s="230" t="s">
        <v>681</v>
      </c>
      <c r="G116" s="209"/>
      <c r="H116" s="209" t="s">
        <v>726</v>
      </c>
      <c r="I116" s="209" t="s">
        <v>716</v>
      </c>
      <c r="J116" s="209"/>
      <c r="K116" s="221"/>
    </row>
    <row r="117" spans="2:11" customFormat="1" ht="15" customHeight="1">
      <c r="B117" s="232"/>
      <c r="C117" s="209" t="s">
        <v>57</v>
      </c>
      <c r="D117" s="209"/>
      <c r="E117" s="209"/>
      <c r="F117" s="230" t="s">
        <v>681</v>
      </c>
      <c r="G117" s="209"/>
      <c r="H117" s="209" t="s">
        <v>727</v>
      </c>
      <c r="I117" s="209" t="s">
        <v>728</v>
      </c>
      <c r="J117" s="209"/>
      <c r="K117" s="221"/>
    </row>
    <row r="118" spans="2:11" customFormat="1" ht="15" customHeight="1">
      <c r="B118" s="233"/>
      <c r="C118" s="239"/>
      <c r="D118" s="239"/>
      <c r="E118" s="239"/>
      <c r="F118" s="239"/>
      <c r="G118" s="239"/>
      <c r="H118" s="239"/>
      <c r="I118" s="239"/>
      <c r="J118" s="239"/>
      <c r="K118" s="235"/>
    </row>
    <row r="119" spans="2:11" customFormat="1" ht="18.75" customHeight="1">
      <c r="B119" s="240"/>
      <c r="C119" s="241"/>
      <c r="D119" s="241"/>
      <c r="E119" s="241"/>
      <c r="F119" s="242"/>
      <c r="G119" s="241"/>
      <c r="H119" s="241"/>
      <c r="I119" s="241"/>
      <c r="J119" s="241"/>
      <c r="K119" s="240"/>
    </row>
    <row r="120" spans="2:11" customFormat="1" ht="18.75" customHeight="1">
      <c r="B120" s="216"/>
      <c r="C120" s="216"/>
      <c r="D120" s="216"/>
      <c r="E120" s="216"/>
      <c r="F120" s="216"/>
      <c r="G120" s="216"/>
      <c r="H120" s="216"/>
      <c r="I120" s="216"/>
      <c r="J120" s="216"/>
      <c r="K120" s="216"/>
    </row>
    <row r="121" spans="2:11" customFormat="1" ht="7.5" customHeight="1">
      <c r="B121" s="243"/>
      <c r="C121" s="244"/>
      <c r="D121" s="244"/>
      <c r="E121" s="244"/>
      <c r="F121" s="244"/>
      <c r="G121" s="244"/>
      <c r="H121" s="244"/>
      <c r="I121" s="244"/>
      <c r="J121" s="244"/>
      <c r="K121" s="245"/>
    </row>
    <row r="122" spans="2:11" customFormat="1" ht="45" customHeight="1">
      <c r="B122" s="246"/>
      <c r="C122" s="318" t="s">
        <v>729</v>
      </c>
      <c r="D122" s="318"/>
      <c r="E122" s="318"/>
      <c r="F122" s="318"/>
      <c r="G122" s="318"/>
      <c r="H122" s="318"/>
      <c r="I122" s="318"/>
      <c r="J122" s="318"/>
      <c r="K122" s="247"/>
    </row>
    <row r="123" spans="2:11" customFormat="1" ht="17.25" customHeight="1">
      <c r="B123" s="248"/>
      <c r="C123" s="222" t="s">
        <v>675</v>
      </c>
      <c r="D123" s="222"/>
      <c r="E123" s="222"/>
      <c r="F123" s="222" t="s">
        <v>676</v>
      </c>
      <c r="G123" s="223"/>
      <c r="H123" s="222" t="s">
        <v>54</v>
      </c>
      <c r="I123" s="222" t="s">
        <v>57</v>
      </c>
      <c r="J123" s="222" t="s">
        <v>677</v>
      </c>
      <c r="K123" s="249"/>
    </row>
    <row r="124" spans="2:11" customFormat="1" ht="17.25" customHeight="1">
      <c r="B124" s="248"/>
      <c r="C124" s="224" t="s">
        <v>678</v>
      </c>
      <c r="D124" s="224"/>
      <c r="E124" s="224"/>
      <c r="F124" s="225" t="s">
        <v>679</v>
      </c>
      <c r="G124" s="226"/>
      <c r="H124" s="224"/>
      <c r="I124" s="224"/>
      <c r="J124" s="224" t="s">
        <v>680</v>
      </c>
      <c r="K124" s="249"/>
    </row>
    <row r="125" spans="2:11" customFormat="1" ht="5.25" customHeight="1">
      <c r="B125" s="250"/>
      <c r="C125" s="227"/>
      <c r="D125" s="227"/>
      <c r="E125" s="227"/>
      <c r="F125" s="227"/>
      <c r="G125" s="251"/>
      <c r="H125" s="227"/>
      <c r="I125" s="227"/>
      <c r="J125" s="227"/>
      <c r="K125" s="252"/>
    </row>
    <row r="126" spans="2:11" customFormat="1" ht="15" customHeight="1">
      <c r="B126" s="250"/>
      <c r="C126" s="209" t="s">
        <v>684</v>
      </c>
      <c r="D126" s="229"/>
      <c r="E126" s="229"/>
      <c r="F126" s="230" t="s">
        <v>681</v>
      </c>
      <c r="G126" s="209"/>
      <c r="H126" s="209" t="s">
        <v>721</v>
      </c>
      <c r="I126" s="209" t="s">
        <v>683</v>
      </c>
      <c r="J126" s="209">
        <v>120</v>
      </c>
      <c r="K126" s="253"/>
    </row>
    <row r="127" spans="2:11" customFormat="1" ht="15" customHeight="1">
      <c r="B127" s="250"/>
      <c r="C127" s="209" t="s">
        <v>730</v>
      </c>
      <c r="D127" s="209"/>
      <c r="E127" s="209"/>
      <c r="F127" s="230" t="s">
        <v>681</v>
      </c>
      <c r="G127" s="209"/>
      <c r="H127" s="209" t="s">
        <v>731</v>
      </c>
      <c r="I127" s="209" t="s">
        <v>683</v>
      </c>
      <c r="J127" s="209" t="s">
        <v>732</v>
      </c>
      <c r="K127" s="253"/>
    </row>
    <row r="128" spans="2:11" customFormat="1" ht="15" customHeight="1">
      <c r="B128" s="250"/>
      <c r="C128" s="209" t="s">
        <v>629</v>
      </c>
      <c r="D128" s="209"/>
      <c r="E128" s="209"/>
      <c r="F128" s="230" t="s">
        <v>681</v>
      </c>
      <c r="G128" s="209"/>
      <c r="H128" s="209" t="s">
        <v>733</v>
      </c>
      <c r="I128" s="209" t="s">
        <v>683</v>
      </c>
      <c r="J128" s="209" t="s">
        <v>732</v>
      </c>
      <c r="K128" s="253"/>
    </row>
    <row r="129" spans="2:11" customFormat="1" ht="15" customHeight="1">
      <c r="B129" s="250"/>
      <c r="C129" s="209" t="s">
        <v>692</v>
      </c>
      <c r="D129" s="209"/>
      <c r="E129" s="209"/>
      <c r="F129" s="230" t="s">
        <v>687</v>
      </c>
      <c r="G129" s="209"/>
      <c r="H129" s="209" t="s">
        <v>693</v>
      </c>
      <c r="I129" s="209" t="s">
        <v>683</v>
      </c>
      <c r="J129" s="209">
        <v>15</v>
      </c>
      <c r="K129" s="253"/>
    </row>
    <row r="130" spans="2:11" customFormat="1" ht="15" customHeight="1">
      <c r="B130" s="250"/>
      <c r="C130" s="209" t="s">
        <v>694</v>
      </c>
      <c r="D130" s="209"/>
      <c r="E130" s="209"/>
      <c r="F130" s="230" t="s">
        <v>687</v>
      </c>
      <c r="G130" s="209"/>
      <c r="H130" s="209" t="s">
        <v>695</v>
      </c>
      <c r="I130" s="209" t="s">
        <v>683</v>
      </c>
      <c r="J130" s="209">
        <v>15</v>
      </c>
      <c r="K130" s="253"/>
    </row>
    <row r="131" spans="2:11" customFormat="1" ht="15" customHeight="1">
      <c r="B131" s="250"/>
      <c r="C131" s="209" t="s">
        <v>696</v>
      </c>
      <c r="D131" s="209"/>
      <c r="E131" s="209"/>
      <c r="F131" s="230" t="s">
        <v>687</v>
      </c>
      <c r="G131" s="209"/>
      <c r="H131" s="209" t="s">
        <v>697</v>
      </c>
      <c r="I131" s="209" t="s">
        <v>683</v>
      </c>
      <c r="J131" s="209">
        <v>20</v>
      </c>
      <c r="K131" s="253"/>
    </row>
    <row r="132" spans="2:11" customFormat="1" ht="15" customHeight="1">
      <c r="B132" s="250"/>
      <c r="C132" s="209" t="s">
        <v>698</v>
      </c>
      <c r="D132" s="209"/>
      <c r="E132" s="209"/>
      <c r="F132" s="230" t="s">
        <v>687</v>
      </c>
      <c r="G132" s="209"/>
      <c r="H132" s="209" t="s">
        <v>699</v>
      </c>
      <c r="I132" s="209" t="s">
        <v>683</v>
      </c>
      <c r="J132" s="209">
        <v>20</v>
      </c>
      <c r="K132" s="253"/>
    </row>
    <row r="133" spans="2:11" customFormat="1" ht="15" customHeight="1">
      <c r="B133" s="250"/>
      <c r="C133" s="209" t="s">
        <v>686</v>
      </c>
      <c r="D133" s="209"/>
      <c r="E133" s="209"/>
      <c r="F133" s="230" t="s">
        <v>687</v>
      </c>
      <c r="G133" s="209"/>
      <c r="H133" s="209" t="s">
        <v>721</v>
      </c>
      <c r="I133" s="209" t="s">
        <v>683</v>
      </c>
      <c r="J133" s="209">
        <v>50</v>
      </c>
      <c r="K133" s="253"/>
    </row>
    <row r="134" spans="2:11" customFormat="1" ht="15" customHeight="1">
      <c r="B134" s="250"/>
      <c r="C134" s="209" t="s">
        <v>700</v>
      </c>
      <c r="D134" s="209"/>
      <c r="E134" s="209"/>
      <c r="F134" s="230" t="s">
        <v>687</v>
      </c>
      <c r="G134" s="209"/>
      <c r="H134" s="209" t="s">
        <v>721</v>
      </c>
      <c r="I134" s="209" t="s">
        <v>683</v>
      </c>
      <c r="J134" s="209">
        <v>50</v>
      </c>
      <c r="K134" s="253"/>
    </row>
    <row r="135" spans="2:11" customFormat="1" ht="15" customHeight="1">
      <c r="B135" s="250"/>
      <c r="C135" s="209" t="s">
        <v>706</v>
      </c>
      <c r="D135" s="209"/>
      <c r="E135" s="209"/>
      <c r="F135" s="230" t="s">
        <v>687</v>
      </c>
      <c r="G135" s="209"/>
      <c r="H135" s="209" t="s">
        <v>721</v>
      </c>
      <c r="I135" s="209" t="s">
        <v>683</v>
      </c>
      <c r="J135" s="209">
        <v>50</v>
      </c>
      <c r="K135" s="253"/>
    </row>
    <row r="136" spans="2:11" customFormat="1" ht="15" customHeight="1">
      <c r="B136" s="250"/>
      <c r="C136" s="209" t="s">
        <v>708</v>
      </c>
      <c r="D136" s="209"/>
      <c r="E136" s="209"/>
      <c r="F136" s="230" t="s">
        <v>687</v>
      </c>
      <c r="G136" s="209"/>
      <c r="H136" s="209" t="s">
        <v>721</v>
      </c>
      <c r="I136" s="209" t="s">
        <v>683</v>
      </c>
      <c r="J136" s="209">
        <v>50</v>
      </c>
      <c r="K136" s="253"/>
    </row>
    <row r="137" spans="2:11" customFormat="1" ht="15" customHeight="1">
      <c r="B137" s="250"/>
      <c r="C137" s="209" t="s">
        <v>709</v>
      </c>
      <c r="D137" s="209"/>
      <c r="E137" s="209"/>
      <c r="F137" s="230" t="s">
        <v>687</v>
      </c>
      <c r="G137" s="209"/>
      <c r="H137" s="209" t="s">
        <v>734</v>
      </c>
      <c r="I137" s="209" t="s">
        <v>683</v>
      </c>
      <c r="J137" s="209">
        <v>255</v>
      </c>
      <c r="K137" s="253"/>
    </row>
    <row r="138" spans="2:11" customFormat="1" ht="15" customHeight="1">
      <c r="B138" s="250"/>
      <c r="C138" s="209" t="s">
        <v>711</v>
      </c>
      <c r="D138" s="209"/>
      <c r="E138" s="209"/>
      <c r="F138" s="230" t="s">
        <v>681</v>
      </c>
      <c r="G138" s="209"/>
      <c r="H138" s="209" t="s">
        <v>735</v>
      </c>
      <c r="I138" s="209" t="s">
        <v>713</v>
      </c>
      <c r="J138" s="209"/>
      <c r="K138" s="253"/>
    </row>
    <row r="139" spans="2:11" customFormat="1" ht="15" customHeight="1">
      <c r="B139" s="250"/>
      <c r="C139" s="209" t="s">
        <v>714</v>
      </c>
      <c r="D139" s="209"/>
      <c r="E139" s="209"/>
      <c r="F139" s="230" t="s">
        <v>681</v>
      </c>
      <c r="G139" s="209"/>
      <c r="H139" s="209" t="s">
        <v>736</v>
      </c>
      <c r="I139" s="209" t="s">
        <v>716</v>
      </c>
      <c r="J139" s="209"/>
      <c r="K139" s="253"/>
    </row>
    <row r="140" spans="2:11" customFormat="1" ht="15" customHeight="1">
      <c r="B140" s="250"/>
      <c r="C140" s="209" t="s">
        <v>717</v>
      </c>
      <c r="D140" s="209"/>
      <c r="E140" s="209"/>
      <c r="F140" s="230" t="s">
        <v>681</v>
      </c>
      <c r="G140" s="209"/>
      <c r="H140" s="209" t="s">
        <v>717</v>
      </c>
      <c r="I140" s="209" t="s">
        <v>716</v>
      </c>
      <c r="J140" s="209"/>
      <c r="K140" s="253"/>
    </row>
    <row r="141" spans="2:11" customFormat="1" ht="15" customHeight="1">
      <c r="B141" s="250"/>
      <c r="C141" s="209" t="s">
        <v>38</v>
      </c>
      <c r="D141" s="209"/>
      <c r="E141" s="209"/>
      <c r="F141" s="230" t="s">
        <v>681</v>
      </c>
      <c r="G141" s="209"/>
      <c r="H141" s="209" t="s">
        <v>737</v>
      </c>
      <c r="I141" s="209" t="s">
        <v>716</v>
      </c>
      <c r="J141" s="209"/>
      <c r="K141" s="253"/>
    </row>
    <row r="142" spans="2:11" customFormat="1" ht="15" customHeight="1">
      <c r="B142" s="250"/>
      <c r="C142" s="209" t="s">
        <v>738</v>
      </c>
      <c r="D142" s="209"/>
      <c r="E142" s="209"/>
      <c r="F142" s="230" t="s">
        <v>681</v>
      </c>
      <c r="G142" s="209"/>
      <c r="H142" s="209" t="s">
        <v>739</v>
      </c>
      <c r="I142" s="209" t="s">
        <v>716</v>
      </c>
      <c r="J142" s="209"/>
      <c r="K142" s="253"/>
    </row>
    <row r="143" spans="2:11" customFormat="1" ht="15" customHeight="1">
      <c r="B143" s="254"/>
      <c r="C143" s="255"/>
      <c r="D143" s="255"/>
      <c r="E143" s="255"/>
      <c r="F143" s="255"/>
      <c r="G143" s="255"/>
      <c r="H143" s="255"/>
      <c r="I143" s="255"/>
      <c r="J143" s="255"/>
      <c r="K143" s="256"/>
    </row>
    <row r="144" spans="2:11" customFormat="1" ht="18.75" customHeight="1">
      <c r="B144" s="241"/>
      <c r="C144" s="241"/>
      <c r="D144" s="241"/>
      <c r="E144" s="241"/>
      <c r="F144" s="242"/>
      <c r="G144" s="241"/>
      <c r="H144" s="241"/>
      <c r="I144" s="241"/>
      <c r="J144" s="241"/>
      <c r="K144" s="241"/>
    </row>
    <row r="145" spans="2:11" customFormat="1" ht="18.75" customHeight="1">
      <c r="B145" s="216"/>
      <c r="C145" s="216"/>
      <c r="D145" s="216"/>
      <c r="E145" s="216"/>
      <c r="F145" s="216"/>
      <c r="G145" s="216"/>
      <c r="H145" s="216"/>
      <c r="I145" s="216"/>
      <c r="J145" s="216"/>
      <c r="K145" s="216"/>
    </row>
    <row r="146" spans="2:11" customFormat="1" ht="7.5" customHeight="1">
      <c r="B146" s="217"/>
      <c r="C146" s="218"/>
      <c r="D146" s="218"/>
      <c r="E146" s="218"/>
      <c r="F146" s="218"/>
      <c r="G146" s="218"/>
      <c r="H146" s="218"/>
      <c r="I146" s="218"/>
      <c r="J146" s="218"/>
      <c r="K146" s="219"/>
    </row>
    <row r="147" spans="2:11" customFormat="1" ht="45" customHeight="1">
      <c r="B147" s="220"/>
      <c r="C147" s="320" t="s">
        <v>740</v>
      </c>
      <c r="D147" s="320"/>
      <c r="E147" s="320"/>
      <c r="F147" s="320"/>
      <c r="G147" s="320"/>
      <c r="H147" s="320"/>
      <c r="I147" s="320"/>
      <c r="J147" s="320"/>
      <c r="K147" s="221"/>
    </row>
    <row r="148" spans="2:11" customFormat="1" ht="17.25" customHeight="1">
      <c r="B148" s="220"/>
      <c r="C148" s="222" t="s">
        <v>675</v>
      </c>
      <c r="D148" s="222"/>
      <c r="E148" s="222"/>
      <c r="F148" s="222" t="s">
        <v>676</v>
      </c>
      <c r="G148" s="223"/>
      <c r="H148" s="222" t="s">
        <v>54</v>
      </c>
      <c r="I148" s="222" t="s">
        <v>57</v>
      </c>
      <c r="J148" s="222" t="s">
        <v>677</v>
      </c>
      <c r="K148" s="221"/>
    </row>
    <row r="149" spans="2:11" customFormat="1" ht="17.25" customHeight="1">
      <c r="B149" s="220"/>
      <c r="C149" s="224" t="s">
        <v>678</v>
      </c>
      <c r="D149" s="224"/>
      <c r="E149" s="224"/>
      <c r="F149" s="225" t="s">
        <v>679</v>
      </c>
      <c r="G149" s="226"/>
      <c r="H149" s="224"/>
      <c r="I149" s="224"/>
      <c r="J149" s="224" t="s">
        <v>680</v>
      </c>
      <c r="K149" s="221"/>
    </row>
    <row r="150" spans="2:11" customFormat="1" ht="5.25" customHeight="1">
      <c r="B150" s="232"/>
      <c r="C150" s="227"/>
      <c r="D150" s="227"/>
      <c r="E150" s="227"/>
      <c r="F150" s="227"/>
      <c r="G150" s="228"/>
      <c r="H150" s="227"/>
      <c r="I150" s="227"/>
      <c r="J150" s="227"/>
      <c r="K150" s="253"/>
    </row>
    <row r="151" spans="2:11" customFormat="1" ht="15" customHeight="1">
      <c r="B151" s="232"/>
      <c r="C151" s="257" t="s">
        <v>684</v>
      </c>
      <c r="D151" s="209"/>
      <c r="E151" s="209"/>
      <c r="F151" s="258" t="s">
        <v>681</v>
      </c>
      <c r="G151" s="209"/>
      <c r="H151" s="257" t="s">
        <v>721</v>
      </c>
      <c r="I151" s="257" t="s">
        <v>683</v>
      </c>
      <c r="J151" s="257">
        <v>120</v>
      </c>
      <c r="K151" s="253"/>
    </row>
    <row r="152" spans="2:11" customFormat="1" ht="15" customHeight="1">
      <c r="B152" s="232"/>
      <c r="C152" s="257" t="s">
        <v>730</v>
      </c>
      <c r="D152" s="209"/>
      <c r="E152" s="209"/>
      <c r="F152" s="258" t="s">
        <v>681</v>
      </c>
      <c r="G152" s="209"/>
      <c r="H152" s="257" t="s">
        <v>741</v>
      </c>
      <c r="I152" s="257" t="s">
        <v>683</v>
      </c>
      <c r="J152" s="257" t="s">
        <v>732</v>
      </c>
      <c r="K152" s="253"/>
    </row>
    <row r="153" spans="2:11" customFormat="1" ht="15" customHeight="1">
      <c r="B153" s="232"/>
      <c r="C153" s="257" t="s">
        <v>629</v>
      </c>
      <c r="D153" s="209"/>
      <c r="E153" s="209"/>
      <c r="F153" s="258" t="s">
        <v>681</v>
      </c>
      <c r="G153" s="209"/>
      <c r="H153" s="257" t="s">
        <v>742</v>
      </c>
      <c r="I153" s="257" t="s">
        <v>683</v>
      </c>
      <c r="J153" s="257" t="s">
        <v>732</v>
      </c>
      <c r="K153" s="253"/>
    </row>
    <row r="154" spans="2:11" customFormat="1" ht="15" customHeight="1">
      <c r="B154" s="232"/>
      <c r="C154" s="257" t="s">
        <v>686</v>
      </c>
      <c r="D154" s="209"/>
      <c r="E154" s="209"/>
      <c r="F154" s="258" t="s">
        <v>687</v>
      </c>
      <c r="G154" s="209"/>
      <c r="H154" s="257" t="s">
        <v>721</v>
      </c>
      <c r="I154" s="257" t="s">
        <v>683</v>
      </c>
      <c r="J154" s="257">
        <v>50</v>
      </c>
      <c r="K154" s="253"/>
    </row>
    <row r="155" spans="2:11" customFormat="1" ht="15" customHeight="1">
      <c r="B155" s="232"/>
      <c r="C155" s="257" t="s">
        <v>689</v>
      </c>
      <c r="D155" s="209"/>
      <c r="E155" s="209"/>
      <c r="F155" s="258" t="s">
        <v>681</v>
      </c>
      <c r="G155" s="209"/>
      <c r="H155" s="257" t="s">
        <v>721</v>
      </c>
      <c r="I155" s="257" t="s">
        <v>691</v>
      </c>
      <c r="J155" s="257"/>
      <c r="K155" s="253"/>
    </row>
    <row r="156" spans="2:11" customFormat="1" ht="15" customHeight="1">
      <c r="B156" s="232"/>
      <c r="C156" s="257" t="s">
        <v>700</v>
      </c>
      <c r="D156" s="209"/>
      <c r="E156" s="209"/>
      <c r="F156" s="258" t="s">
        <v>687</v>
      </c>
      <c r="G156" s="209"/>
      <c r="H156" s="257" t="s">
        <v>721</v>
      </c>
      <c r="I156" s="257" t="s">
        <v>683</v>
      </c>
      <c r="J156" s="257">
        <v>50</v>
      </c>
      <c r="K156" s="253"/>
    </row>
    <row r="157" spans="2:11" customFormat="1" ht="15" customHeight="1">
      <c r="B157" s="232"/>
      <c r="C157" s="257" t="s">
        <v>708</v>
      </c>
      <c r="D157" s="209"/>
      <c r="E157" s="209"/>
      <c r="F157" s="258" t="s">
        <v>687</v>
      </c>
      <c r="G157" s="209"/>
      <c r="H157" s="257" t="s">
        <v>721</v>
      </c>
      <c r="I157" s="257" t="s">
        <v>683</v>
      </c>
      <c r="J157" s="257">
        <v>50</v>
      </c>
      <c r="K157" s="253"/>
    </row>
    <row r="158" spans="2:11" customFormat="1" ht="15" customHeight="1">
      <c r="B158" s="232"/>
      <c r="C158" s="257" t="s">
        <v>706</v>
      </c>
      <c r="D158" s="209"/>
      <c r="E158" s="209"/>
      <c r="F158" s="258" t="s">
        <v>687</v>
      </c>
      <c r="G158" s="209"/>
      <c r="H158" s="257" t="s">
        <v>721</v>
      </c>
      <c r="I158" s="257" t="s">
        <v>683</v>
      </c>
      <c r="J158" s="257">
        <v>50</v>
      </c>
      <c r="K158" s="253"/>
    </row>
    <row r="159" spans="2:11" customFormat="1" ht="15" customHeight="1">
      <c r="B159" s="232"/>
      <c r="C159" s="257" t="s">
        <v>99</v>
      </c>
      <c r="D159" s="209"/>
      <c r="E159" s="209"/>
      <c r="F159" s="258" t="s">
        <v>681</v>
      </c>
      <c r="G159" s="209"/>
      <c r="H159" s="257" t="s">
        <v>743</v>
      </c>
      <c r="I159" s="257" t="s">
        <v>683</v>
      </c>
      <c r="J159" s="257" t="s">
        <v>744</v>
      </c>
      <c r="K159" s="253"/>
    </row>
    <row r="160" spans="2:11" customFormat="1" ht="15" customHeight="1">
      <c r="B160" s="232"/>
      <c r="C160" s="257" t="s">
        <v>745</v>
      </c>
      <c r="D160" s="209"/>
      <c r="E160" s="209"/>
      <c r="F160" s="258" t="s">
        <v>681</v>
      </c>
      <c r="G160" s="209"/>
      <c r="H160" s="257" t="s">
        <v>746</v>
      </c>
      <c r="I160" s="257" t="s">
        <v>716</v>
      </c>
      <c r="J160" s="257"/>
      <c r="K160" s="253"/>
    </row>
    <row r="161" spans="2:11" customFormat="1" ht="15" customHeight="1">
      <c r="B161" s="259"/>
      <c r="C161" s="239"/>
      <c r="D161" s="239"/>
      <c r="E161" s="239"/>
      <c r="F161" s="239"/>
      <c r="G161" s="239"/>
      <c r="H161" s="239"/>
      <c r="I161" s="239"/>
      <c r="J161" s="239"/>
      <c r="K161" s="260"/>
    </row>
    <row r="162" spans="2:11" customFormat="1" ht="18.75" customHeight="1">
      <c r="B162" s="241"/>
      <c r="C162" s="251"/>
      <c r="D162" s="251"/>
      <c r="E162" s="251"/>
      <c r="F162" s="261"/>
      <c r="G162" s="251"/>
      <c r="H162" s="251"/>
      <c r="I162" s="251"/>
      <c r="J162" s="251"/>
      <c r="K162" s="241"/>
    </row>
    <row r="163" spans="2:11" customFormat="1" ht="18.75" customHeight="1">
      <c r="B163" s="216"/>
      <c r="C163" s="216"/>
      <c r="D163" s="216"/>
      <c r="E163" s="216"/>
      <c r="F163" s="216"/>
      <c r="G163" s="216"/>
      <c r="H163" s="216"/>
      <c r="I163" s="216"/>
      <c r="J163" s="216"/>
      <c r="K163" s="216"/>
    </row>
    <row r="164" spans="2:11" customFormat="1" ht="7.5" customHeight="1">
      <c r="B164" s="198"/>
      <c r="C164" s="199"/>
      <c r="D164" s="199"/>
      <c r="E164" s="199"/>
      <c r="F164" s="199"/>
      <c r="G164" s="199"/>
      <c r="H164" s="199"/>
      <c r="I164" s="199"/>
      <c r="J164" s="199"/>
      <c r="K164" s="200"/>
    </row>
    <row r="165" spans="2:11" customFormat="1" ht="45" customHeight="1">
      <c r="B165" s="201"/>
      <c r="C165" s="318" t="s">
        <v>747</v>
      </c>
      <c r="D165" s="318"/>
      <c r="E165" s="318"/>
      <c r="F165" s="318"/>
      <c r="G165" s="318"/>
      <c r="H165" s="318"/>
      <c r="I165" s="318"/>
      <c r="J165" s="318"/>
      <c r="K165" s="202"/>
    </row>
    <row r="166" spans="2:11" customFormat="1" ht="17.25" customHeight="1">
      <c r="B166" s="201"/>
      <c r="C166" s="222" t="s">
        <v>675</v>
      </c>
      <c r="D166" s="222"/>
      <c r="E166" s="222"/>
      <c r="F166" s="222" t="s">
        <v>676</v>
      </c>
      <c r="G166" s="262"/>
      <c r="H166" s="263" t="s">
        <v>54</v>
      </c>
      <c r="I166" s="263" t="s">
        <v>57</v>
      </c>
      <c r="J166" s="222" t="s">
        <v>677</v>
      </c>
      <c r="K166" s="202"/>
    </row>
    <row r="167" spans="2:11" customFormat="1" ht="17.25" customHeight="1">
      <c r="B167" s="203"/>
      <c r="C167" s="224" t="s">
        <v>678</v>
      </c>
      <c r="D167" s="224"/>
      <c r="E167" s="224"/>
      <c r="F167" s="225" t="s">
        <v>679</v>
      </c>
      <c r="G167" s="264"/>
      <c r="H167" s="265"/>
      <c r="I167" s="265"/>
      <c r="J167" s="224" t="s">
        <v>680</v>
      </c>
      <c r="K167" s="204"/>
    </row>
    <row r="168" spans="2:11" customFormat="1" ht="5.25" customHeight="1">
      <c r="B168" s="232"/>
      <c r="C168" s="227"/>
      <c r="D168" s="227"/>
      <c r="E168" s="227"/>
      <c r="F168" s="227"/>
      <c r="G168" s="228"/>
      <c r="H168" s="227"/>
      <c r="I168" s="227"/>
      <c r="J168" s="227"/>
      <c r="K168" s="253"/>
    </row>
    <row r="169" spans="2:11" customFormat="1" ht="15" customHeight="1">
      <c r="B169" s="232"/>
      <c r="C169" s="209" t="s">
        <v>684</v>
      </c>
      <c r="D169" s="209"/>
      <c r="E169" s="209"/>
      <c r="F169" s="230" t="s">
        <v>681</v>
      </c>
      <c r="G169" s="209"/>
      <c r="H169" s="209" t="s">
        <v>721</v>
      </c>
      <c r="I169" s="209" t="s">
        <v>683</v>
      </c>
      <c r="J169" s="209">
        <v>120</v>
      </c>
      <c r="K169" s="253"/>
    </row>
    <row r="170" spans="2:11" customFormat="1" ht="15" customHeight="1">
      <c r="B170" s="232"/>
      <c r="C170" s="209" t="s">
        <v>730</v>
      </c>
      <c r="D170" s="209"/>
      <c r="E170" s="209"/>
      <c r="F170" s="230" t="s">
        <v>681</v>
      </c>
      <c r="G170" s="209"/>
      <c r="H170" s="209" t="s">
        <v>731</v>
      </c>
      <c r="I170" s="209" t="s">
        <v>683</v>
      </c>
      <c r="J170" s="209" t="s">
        <v>732</v>
      </c>
      <c r="K170" s="253"/>
    </row>
    <row r="171" spans="2:11" customFormat="1" ht="15" customHeight="1">
      <c r="B171" s="232"/>
      <c r="C171" s="209" t="s">
        <v>629</v>
      </c>
      <c r="D171" s="209"/>
      <c r="E171" s="209"/>
      <c r="F171" s="230" t="s">
        <v>681</v>
      </c>
      <c r="G171" s="209"/>
      <c r="H171" s="209" t="s">
        <v>748</v>
      </c>
      <c r="I171" s="209" t="s">
        <v>683</v>
      </c>
      <c r="J171" s="209" t="s">
        <v>732</v>
      </c>
      <c r="K171" s="253"/>
    </row>
    <row r="172" spans="2:11" customFormat="1" ht="15" customHeight="1">
      <c r="B172" s="232"/>
      <c r="C172" s="209" t="s">
        <v>686</v>
      </c>
      <c r="D172" s="209"/>
      <c r="E172" s="209"/>
      <c r="F172" s="230" t="s">
        <v>687</v>
      </c>
      <c r="G172" s="209"/>
      <c r="H172" s="209" t="s">
        <v>748</v>
      </c>
      <c r="I172" s="209" t="s">
        <v>683</v>
      </c>
      <c r="J172" s="209">
        <v>50</v>
      </c>
      <c r="K172" s="253"/>
    </row>
    <row r="173" spans="2:11" customFormat="1" ht="15" customHeight="1">
      <c r="B173" s="232"/>
      <c r="C173" s="209" t="s">
        <v>689</v>
      </c>
      <c r="D173" s="209"/>
      <c r="E173" s="209"/>
      <c r="F173" s="230" t="s">
        <v>681</v>
      </c>
      <c r="G173" s="209"/>
      <c r="H173" s="209" t="s">
        <v>748</v>
      </c>
      <c r="I173" s="209" t="s">
        <v>691</v>
      </c>
      <c r="J173" s="209"/>
      <c r="K173" s="253"/>
    </row>
    <row r="174" spans="2:11" customFormat="1" ht="15" customHeight="1">
      <c r="B174" s="232"/>
      <c r="C174" s="209" t="s">
        <v>700</v>
      </c>
      <c r="D174" s="209"/>
      <c r="E174" s="209"/>
      <c r="F174" s="230" t="s">
        <v>687</v>
      </c>
      <c r="G174" s="209"/>
      <c r="H174" s="209" t="s">
        <v>748</v>
      </c>
      <c r="I174" s="209" t="s">
        <v>683</v>
      </c>
      <c r="J174" s="209">
        <v>50</v>
      </c>
      <c r="K174" s="253"/>
    </row>
    <row r="175" spans="2:11" customFormat="1" ht="15" customHeight="1">
      <c r="B175" s="232"/>
      <c r="C175" s="209" t="s">
        <v>708</v>
      </c>
      <c r="D175" s="209"/>
      <c r="E175" s="209"/>
      <c r="F175" s="230" t="s">
        <v>687</v>
      </c>
      <c r="G175" s="209"/>
      <c r="H175" s="209" t="s">
        <v>748</v>
      </c>
      <c r="I175" s="209" t="s">
        <v>683</v>
      </c>
      <c r="J175" s="209">
        <v>50</v>
      </c>
      <c r="K175" s="253"/>
    </row>
    <row r="176" spans="2:11" customFormat="1" ht="15" customHeight="1">
      <c r="B176" s="232"/>
      <c r="C176" s="209" t="s">
        <v>706</v>
      </c>
      <c r="D176" s="209"/>
      <c r="E176" s="209"/>
      <c r="F176" s="230" t="s">
        <v>687</v>
      </c>
      <c r="G176" s="209"/>
      <c r="H176" s="209" t="s">
        <v>748</v>
      </c>
      <c r="I176" s="209" t="s">
        <v>683</v>
      </c>
      <c r="J176" s="209">
        <v>50</v>
      </c>
      <c r="K176" s="253"/>
    </row>
    <row r="177" spans="2:11" customFormat="1" ht="15" customHeight="1">
      <c r="B177" s="232"/>
      <c r="C177" s="209" t="s">
        <v>114</v>
      </c>
      <c r="D177" s="209"/>
      <c r="E177" s="209"/>
      <c r="F177" s="230" t="s">
        <v>681</v>
      </c>
      <c r="G177" s="209"/>
      <c r="H177" s="209" t="s">
        <v>749</v>
      </c>
      <c r="I177" s="209" t="s">
        <v>750</v>
      </c>
      <c r="J177" s="209"/>
      <c r="K177" s="253"/>
    </row>
    <row r="178" spans="2:11" customFormat="1" ht="15" customHeight="1">
      <c r="B178" s="232"/>
      <c r="C178" s="209" t="s">
        <v>57</v>
      </c>
      <c r="D178" s="209"/>
      <c r="E178" s="209"/>
      <c r="F178" s="230" t="s">
        <v>681</v>
      </c>
      <c r="G178" s="209"/>
      <c r="H178" s="209" t="s">
        <v>751</v>
      </c>
      <c r="I178" s="209" t="s">
        <v>752</v>
      </c>
      <c r="J178" s="209">
        <v>1</v>
      </c>
      <c r="K178" s="253"/>
    </row>
    <row r="179" spans="2:11" customFormat="1" ht="15" customHeight="1">
      <c r="B179" s="232"/>
      <c r="C179" s="209" t="s">
        <v>53</v>
      </c>
      <c r="D179" s="209"/>
      <c r="E179" s="209"/>
      <c r="F179" s="230" t="s">
        <v>681</v>
      </c>
      <c r="G179" s="209"/>
      <c r="H179" s="209" t="s">
        <v>753</v>
      </c>
      <c r="I179" s="209" t="s">
        <v>683</v>
      </c>
      <c r="J179" s="209">
        <v>20</v>
      </c>
      <c r="K179" s="253"/>
    </row>
    <row r="180" spans="2:11" customFormat="1" ht="15" customHeight="1">
      <c r="B180" s="232"/>
      <c r="C180" s="209" t="s">
        <v>54</v>
      </c>
      <c r="D180" s="209"/>
      <c r="E180" s="209"/>
      <c r="F180" s="230" t="s">
        <v>681</v>
      </c>
      <c r="G180" s="209"/>
      <c r="H180" s="209" t="s">
        <v>754</v>
      </c>
      <c r="I180" s="209" t="s">
        <v>683</v>
      </c>
      <c r="J180" s="209">
        <v>255</v>
      </c>
      <c r="K180" s="253"/>
    </row>
    <row r="181" spans="2:11" customFormat="1" ht="15" customHeight="1">
      <c r="B181" s="232"/>
      <c r="C181" s="209" t="s">
        <v>115</v>
      </c>
      <c r="D181" s="209"/>
      <c r="E181" s="209"/>
      <c r="F181" s="230" t="s">
        <v>681</v>
      </c>
      <c r="G181" s="209"/>
      <c r="H181" s="209" t="s">
        <v>645</v>
      </c>
      <c r="I181" s="209" t="s">
        <v>683</v>
      </c>
      <c r="J181" s="209">
        <v>10</v>
      </c>
      <c r="K181" s="253"/>
    </row>
    <row r="182" spans="2:11" customFormat="1" ht="15" customHeight="1">
      <c r="B182" s="232"/>
      <c r="C182" s="209" t="s">
        <v>116</v>
      </c>
      <c r="D182" s="209"/>
      <c r="E182" s="209"/>
      <c r="F182" s="230" t="s">
        <v>681</v>
      </c>
      <c r="G182" s="209"/>
      <c r="H182" s="209" t="s">
        <v>755</v>
      </c>
      <c r="I182" s="209" t="s">
        <v>716</v>
      </c>
      <c r="J182" s="209"/>
      <c r="K182" s="253"/>
    </row>
    <row r="183" spans="2:11" customFormat="1" ht="15" customHeight="1">
      <c r="B183" s="232"/>
      <c r="C183" s="209" t="s">
        <v>756</v>
      </c>
      <c r="D183" s="209"/>
      <c r="E183" s="209"/>
      <c r="F183" s="230" t="s">
        <v>681</v>
      </c>
      <c r="G183" s="209"/>
      <c r="H183" s="209" t="s">
        <v>757</v>
      </c>
      <c r="I183" s="209" t="s">
        <v>716</v>
      </c>
      <c r="J183" s="209"/>
      <c r="K183" s="253"/>
    </row>
    <row r="184" spans="2:11" customFormat="1" ht="15" customHeight="1">
      <c r="B184" s="232"/>
      <c r="C184" s="209" t="s">
        <v>745</v>
      </c>
      <c r="D184" s="209"/>
      <c r="E184" s="209"/>
      <c r="F184" s="230" t="s">
        <v>681</v>
      </c>
      <c r="G184" s="209"/>
      <c r="H184" s="209" t="s">
        <v>758</v>
      </c>
      <c r="I184" s="209" t="s">
        <v>716</v>
      </c>
      <c r="J184" s="209"/>
      <c r="K184" s="253"/>
    </row>
    <row r="185" spans="2:11" customFormat="1" ht="15" customHeight="1">
      <c r="B185" s="232"/>
      <c r="C185" s="209" t="s">
        <v>118</v>
      </c>
      <c r="D185" s="209"/>
      <c r="E185" s="209"/>
      <c r="F185" s="230" t="s">
        <v>687</v>
      </c>
      <c r="G185" s="209"/>
      <c r="H185" s="209" t="s">
        <v>759</v>
      </c>
      <c r="I185" s="209" t="s">
        <v>683</v>
      </c>
      <c r="J185" s="209">
        <v>50</v>
      </c>
      <c r="K185" s="253"/>
    </row>
    <row r="186" spans="2:11" customFormat="1" ht="15" customHeight="1">
      <c r="B186" s="232"/>
      <c r="C186" s="209" t="s">
        <v>760</v>
      </c>
      <c r="D186" s="209"/>
      <c r="E186" s="209"/>
      <c r="F186" s="230" t="s">
        <v>687</v>
      </c>
      <c r="G186" s="209"/>
      <c r="H186" s="209" t="s">
        <v>761</v>
      </c>
      <c r="I186" s="209" t="s">
        <v>762</v>
      </c>
      <c r="J186" s="209"/>
      <c r="K186" s="253"/>
    </row>
    <row r="187" spans="2:11" customFormat="1" ht="15" customHeight="1">
      <c r="B187" s="232"/>
      <c r="C187" s="209" t="s">
        <v>763</v>
      </c>
      <c r="D187" s="209"/>
      <c r="E187" s="209"/>
      <c r="F187" s="230" t="s">
        <v>687</v>
      </c>
      <c r="G187" s="209"/>
      <c r="H187" s="209" t="s">
        <v>764</v>
      </c>
      <c r="I187" s="209" t="s">
        <v>762</v>
      </c>
      <c r="J187" s="209"/>
      <c r="K187" s="253"/>
    </row>
    <row r="188" spans="2:11" customFormat="1" ht="15" customHeight="1">
      <c r="B188" s="232"/>
      <c r="C188" s="209" t="s">
        <v>765</v>
      </c>
      <c r="D188" s="209"/>
      <c r="E188" s="209"/>
      <c r="F188" s="230" t="s">
        <v>687</v>
      </c>
      <c r="G188" s="209"/>
      <c r="H188" s="209" t="s">
        <v>766</v>
      </c>
      <c r="I188" s="209" t="s">
        <v>762</v>
      </c>
      <c r="J188" s="209"/>
      <c r="K188" s="253"/>
    </row>
    <row r="189" spans="2:11" customFormat="1" ht="15" customHeight="1">
      <c r="B189" s="232"/>
      <c r="C189" s="266" t="s">
        <v>767</v>
      </c>
      <c r="D189" s="209"/>
      <c r="E189" s="209"/>
      <c r="F189" s="230" t="s">
        <v>687</v>
      </c>
      <c r="G189" s="209"/>
      <c r="H189" s="209" t="s">
        <v>768</v>
      </c>
      <c r="I189" s="209" t="s">
        <v>769</v>
      </c>
      <c r="J189" s="267" t="s">
        <v>770</v>
      </c>
      <c r="K189" s="253"/>
    </row>
    <row r="190" spans="2:11" customFormat="1" ht="15" customHeight="1">
      <c r="B190" s="232"/>
      <c r="C190" s="266" t="s">
        <v>42</v>
      </c>
      <c r="D190" s="209"/>
      <c r="E190" s="209"/>
      <c r="F190" s="230" t="s">
        <v>681</v>
      </c>
      <c r="G190" s="209"/>
      <c r="H190" s="206" t="s">
        <v>771</v>
      </c>
      <c r="I190" s="209" t="s">
        <v>772</v>
      </c>
      <c r="J190" s="209"/>
      <c r="K190" s="253"/>
    </row>
    <row r="191" spans="2:11" customFormat="1" ht="15" customHeight="1">
      <c r="B191" s="232"/>
      <c r="C191" s="266" t="s">
        <v>773</v>
      </c>
      <c r="D191" s="209"/>
      <c r="E191" s="209"/>
      <c r="F191" s="230" t="s">
        <v>681</v>
      </c>
      <c r="G191" s="209"/>
      <c r="H191" s="209" t="s">
        <v>774</v>
      </c>
      <c r="I191" s="209" t="s">
        <v>716</v>
      </c>
      <c r="J191" s="209"/>
      <c r="K191" s="253"/>
    </row>
    <row r="192" spans="2:11" customFormat="1" ht="15" customHeight="1">
      <c r="B192" s="232"/>
      <c r="C192" s="266" t="s">
        <v>775</v>
      </c>
      <c r="D192" s="209"/>
      <c r="E192" s="209"/>
      <c r="F192" s="230" t="s">
        <v>681</v>
      </c>
      <c r="G192" s="209"/>
      <c r="H192" s="209" t="s">
        <v>776</v>
      </c>
      <c r="I192" s="209" t="s">
        <v>716</v>
      </c>
      <c r="J192" s="209"/>
      <c r="K192" s="253"/>
    </row>
    <row r="193" spans="2:11" customFormat="1" ht="15" customHeight="1">
      <c r="B193" s="232"/>
      <c r="C193" s="266" t="s">
        <v>777</v>
      </c>
      <c r="D193" s="209"/>
      <c r="E193" s="209"/>
      <c r="F193" s="230" t="s">
        <v>687</v>
      </c>
      <c r="G193" s="209"/>
      <c r="H193" s="209" t="s">
        <v>778</v>
      </c>
      <c r="I193" s="209" t="s">
        <v>716</v>
      </c>
      <c r="J193" s="209"/>
      <c r="K193" s="253"/>
    </row>
    <row r="194" spans="2:11" customFormat="1" ht="15" customHeight="1">
      <c r="B194" s="259"/>
      <c r="C194" s="268"/>
      <c r="D194" s="239"/>
      <c r="E194" s="239"/>
      <c r="F194" s="239"/>
      <c r="G194" s="239"/>
      <c r="H194" s="239"/>
      <c r="I194" s="239"/>
      <c r="J194" s="239"/>
      <c r="K194" s="260"/>
    </row>
    <row r="195" spans="2:11" customFormat="1" ht="18.75" customHeight="1">
      <c r="B195" s="241"/>
      <c r="C195" s="251"/>
      <c r="D195" s="251"/>
      <c r="E195" s="251"/>
      <c r="F195" s="261"/>
      <c r="G195" s="251"/>
      <c r="H195" s="251"/>
      <c r="I195" s="251"/>
      <c r="J195" s="251"/>
      <c r="K195" s="241"/>
    </row>
    <row r="196" spans="2:11" customFormat="1" ht="18.75" customHeight="1">
      <c r="B196" s="241"/>
      <c r="C196" s="251"/>
      <c r="D196" s="251"/>
      <c r="E196" s="251"/>
      <c r="F196" s="261"/>
      <c r="G196" s="251"/>
      <c r="H196" s="251"/>
      <c r="I196" s="251"/>
      <c r="J196" s="251"/>
      <c r="K196" s="241"/>
    </row>
    <row r="197" spans="2:11" customFormat="1" ht="18.75" customHeight="1">
      <c r="B197" s="216"/>
      <c r="C197" s="216"/>
      <c r="D197" s="216"/>
      <c r="E197" s="216"/>
      <c r="F197" s="216"/>
      <c r="G197" s="216"/>
      <c r="H197" s="216"/>
      <c r="I197" s="216"/>
      <c r="J197" s="216"/>
      <c r="K197" s="216"/>
    </row>
    <row r="198" spans="2:11" customFormat="1" ht="13.5">
      <c r="B198" s="198"/>
      <c r="C198" s="199"/>
      <c r="D198" s="199"/>
      <c r="E198" s="199"/>
      <c r="F198" s="199"/>
      <c r="G198" s="199"/>
      <c r="H198" s="199"/>
      <c r="I198" s="199"/>
      <c r="J198" s="199"/>
      <c r="K198" s="200"/>
    </row>
    <row r="199" spans="2:11" customFormat="1" ht="21">
      <c r="B199" s="201"/>
      <c r="C199" s="318" t="s">
        <v>779</v>
      </c>
      <c r="D199" s="318"/>
      <c r="E199" s="318"/>
      <c r="F199" s="318"/>
      <c r="G199" s="318"/>
      <c r="H199" s="318"/>
      <c r="I199" s="318"/>
      <c r="J199" s="318"/>
      <c r="K199" s="202"/>
    </row>
    <row r="200" spans="2:11" customFormat="1" ht="25.5" customHeight="1">
      <c r="B200" s="201"/>
      <c r="C200" s="269" t="s">
        <v>780</v>
      </c>
      <c r="D200" s="269"/>
      <c r="E200" s="269"/>
      <c r="F200" s="269" t="s">
        <v>781</v>
      </c>
      <c r="G200" s="270"/>
      <c r="H200" s="324" t="s">
        <v>782</v>
      </c>
      <c r="I200" s="324"/>
      <c r="J200" s="324"/>
      <c r="K200" s="202"/>
    </row>
    <row r="201" spans="2:11" customFormat="1" ht="5.25" customHeight="1">
      <c r="B201" s="232"/>
      <c r="C201" s="227"/>
      <c r="D201" s="227"/>
      <c r="E201" s="227"/>
      <c r="F201" s="227"/>
      <c r="G201" s="251"/>
      <c r="H201" s="227"/>
      <c r="I201" s="227"/>
      <c r="J201" s="227"/>
      <c r="K201" s="253"/>
    </row>
    <row r="202" spans="2:11" customFormat="1" ht="15" customHeight="1">
      <c r="B202" s="232"/>
      <c r="C202" s="209" t="s">
        <v>772</v>
      </c>
      <c r="D202" s="209"/>
      <c r="E202" s="209"/>
      <c r="F202" s="230" t="s">
        <v>43</v>
      </c>
      <c r="G202" s="209"/>
      <c r="H202" s="323" t="s">
        <v>783</v>
      </c>
      <c r="I202" s="323"/>
      <c r="J202" s="323"/>
      <c r="K202" s="253"/>
    </row>
    <row r="203" spans="2:11" customFormat="1" ht="15" customHeight="1">
      <c r="B203" s="232"/>
      <c r="C203" s="209"/>
      <c r="D203" s="209"/>
      <c r="E203" s="209"/>
      <c r="F203" s="230" t="s">
        <v>44</v>
      </c>
      <c r="G203" s="209"/>
      <c r="H203" s="323" t="s">
        <v>784</v>
      </c>
      <c r="I203" s="323"/>
      <c r="J203" s="323"/>
      <c r="K203" s="253"/>
    </row>
    <row r="204" spans="2:11" customFormat="1" ht="15" customHeight="1">
      <c r="B204" s="232"/>
      <c r="C204" s="209"/>
      <c r="D204" s="209"/>
      <c r="E204" s="209"/>
      <c r="F204" s="230" t="s">
        <v>47</v>
      </c>
      <c r="G204" s="209"/>
      <c r="H204" s="323" t="s">
        <v>785</v>
      </c>
      <c r="I204" s="323"/>
      <c r="J204" s="323"/>
      <c r="K204" s="253"/>
    </row>
    <row r="205" spans="2:11" customFormat="1" ht="15" customHeight="1">
      <c r="B205" s="232"/>
      <c r="C205" s="209"/>
      <c r="D205" s="209"/>
      <c r="E205" s="209"/>
      <c r="F205" s="230" t="s">
        <v>45</v>
      </c>
      <c r="G205" s="209"/>
      <c r="H205" s="323" t="s">
        <v>786</v>
      </c>
      <c r="I205" s="323"/>
      <c r="J205" s="323"/>
      <c r="K205" s="253"/>
    </row>
    <row r="206" spans="2:11" customFormat="1" ht="15" customHeight="1">
      <c r="B206" s="232"/>
      <c r="C206" s="209"/>
      <c r="D206" s="209"/>
      <c r="E206" s="209"/>
      <c r="F206" s="230" t="s">
        <v>46</v>
      </c>
      <c r="G206" s="209"/>
      <c r="H206" s="323" t="s">
        <v>787</v>
      </c>
      <c r="I206" s="323"/>
      <c r="J206" s="323"/>
      <c r="K206" s="253"/>
    </row>
    <row r="207" spans="2:11" customFormat="1" ht="15" customHeight="1">
      <c r="B207" s="232"/>
      <c r="C207" s="209"/>
      <c r="D207" s="209"/>
      <c r="E207" s="209"/>
      <c r="F207" s="230"/>
      <c r="G207" s="209"/>
      <c r="H207" s="209"/>
      <c r="I207" s="209"/>
      <c r="J207" s="209"/>
      <c r="K207" s="253"/>
    </row>
    <row r="208" spans="2:11" customFormat="1" ht="15" customHeight="1">
      <c r="B208" s="232"/>
      <c r="C208" s="209" t="s">
        <v>728</v>
      </c>
      <c r="D208" s="209"/>
      <c r="E208" s="209"/>
      <c r="F208" s="230" t="s">
        <v>79</v>
      </c>
      <c r="G208" s="209"/>
      <c r="H208" s="323" t="s">
        <v>788</v>
      </c>
      <c r="I208" s="323"/>
      <c r="J208" s="323"/>
      <c r="K208" s="253"/>
    </row>
    <row r="209" spans="2:11" customFormat="1" ht="15" customHeight="1">
      <c r="B209" s="232"/>
      <c r="C209" s="209"/>
      <c r="D209" s="209"/>
      <c r="E209" s="209"/>
      <c r="F209" s="230" t="s">
        <v>624</v>
      </c>
      <c r="G209" s="209"/>
      <c r="H209" s="323" t="s">
        <v>625</v>
      </c>
      <c r="I209" s="323"/>
      <c r="J209" s="323"/>
      <c r="K209" s="253"/>
    </row>
    <row r="210" spans="2:11" customFormat="1" ht="15" customHeight="1">
      <c r="B210" s="232"/>
      <c r="C210" s="209"/>
      <c r="D210" s="209"/>
      <c r="E210" s="209"/>
      <c r="F210" s="230" t="s">
        <v>622</v>
      </c>
      <c r="G210" s="209"/>
      <c r="H210" s="323" t="s">
        <v>789</v>
      </c>
      <c r="I210" s="323"/>
      <c r="J210" s="323"/>
      <c r="K210" s="253"/>
    </row>
    <row r="211" spans="2:11" customFormat="1" ht="15" customHeight="1">
      <c r="B211" s="271"/>
      <c r="C211" s="209"/>
      <c r="D211" s="209"/>
      <c r="E211" s="209"/>
      <c r="F211" s="230" t="s">
        <v>92</v>
      </c>
      <c r="G211" s="266"/>
      <c r="H211" s="322" t="s">
        <v>626</v>
      </c>
      <c r="I211" s="322"/>
      <c r="J211" s="322"/>
      <c r="K211" s="272"/>
    </row>
    <row r="212" spans="2:11" customFormat="1" ht="15" customHeight="1">
      <c r="B212" s="271"/>
      <c r="C212" s="209"/>
      <c r="D212" s="209"/>
      <c r="E212" s="209"/>
      <c r="F212" s="230" t="s">
        <v>627</v>
      </c>
      <c r="G212" s="266"/>
      <c r="H212" s="322" t="s">
        <v>601</v>
      </c>
      <c r="I212" s="322"/>
      <c r="J212" s="322"/>
      <c r="K212" s="272"/>
    </row>
    <row r="213" spans="2:11" customFormat="1" ht="15" customHeight="1">
      <c r="B213" s="271"/>
      <c r="C213" s="209"/>
      <c r="D213" s="209"/>
      <c r="E213" s="209"/>
      <c r="F213" s="230"/>
      <c r="G213" s="266"/>
      <c r="H213" s="257"/>
      <c r="I213" s="257"/>
      <c r="J213" s="257"/>
      <c r="K213" s="272"/>
    </row>
    <row r="214" spans="2:11" customFormat="1" ht="15" customHeight="1">
      <c r="B214" s="271"/>
      <c r="C214" s="209" t="s">
        <v>752</v>
      </c>
      <c r="D214" s="209"/>
      <c r="E214" s="209"/>
      <c r="F214" s="230">
        <v>1</v>
      </c>
      <c r="G214" s="266"/>
      <c r="H214" s="322" t="s">
        <v>790</v>
      </c>
      <c r="I214" s="322"/>
      <c r="J214" s="322"/>
      <c r="K214" s="272"/>
    </row>
    <row r="215" spans="2:11" customFormat="1" ht="15" customHeight="1">
      <c r="B215" s="271"/>
      <c r="C215" s="209"/>
      <c r="D215" s="209"/>
      <c r="E215" s="209"/>
      <c r="F215" s="230">
        <v>2</v>
      </c>
      <c r="G215" s="266"/>
      <c r="H215" s="322" t="s">
        <v>791</v>
      </c>
      <c r="I215" s="322"/>
      <c r="J215" s="322"/>
      <c r="K215" s="272"/>
    </row>
    <row r="216" spans="2:11" customFormat="1" ht="15" customHeight="1">
      <c r="B216" s="271"/>
      <c r="C216" s="209"/>
      <c r="D216" s="209"/>
      <c r="E216" s="209"/>
      <c r="F216" s="230">
        <v>3</v>
      </c>
      <c r="G216" s="266"/>
      <c r="H216" s="322" t="s">
        <v>792</v>
      </c>
      <c r="I216" s="322"/>
      <c r="J216" s="322"/>
      <c r="K216" s="272"/>
    </row>
    <row r="217" spans="2:11" customFormat="1" ht="15" customHeight="1">
      <c r="B217" s="271"/>
      <c r="C217" s="209"/>
      <c r="D217" s="209"/>
      <c r="E217" s="209"/>
      <c r="F217" s="230">
        <v>4</v>
      </c>
      <c r="G217" s="266"/>
      <c r="H217" s="322" t="s">
        <v>793</v>
      </c>
      <c r="I217" s="322"/>
      <c r="J217" s="322"/>
      <c r="K217" s="272"/>
    </row>
    <row r="218" spans="2:11" customFormat="1" ht="12.75" customHeight="1">
      <c r="B218" s="273"/>
      <c r="C218" s="274"/>
      <c r="D218" s="274"/>
      <c r="E218" s="274"/>
      <c r="F218" s="274"/>
      <c r="G218" s="274"/>
      <c r="H218" s="274"/>
      <c r="I218" s="274"/>
      <c r="J218" s="274"/>
      <c r="K218" s="275"/>
    </row>
  </sheetData>
  <sheetProtection formatCells="0" formatColumns="0" formatRows="0" insertColumns="0" insertRows="0" insertHyperlinks="0" deleteColumns="0" deleteRows="0" sort="0" autoFilter="0" pivotTables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G44:J44"/>
    <mergeCell ref="G45:J45"/>
    <mergeCell ref="C3:J3"/>
    <mergeCell ref="C4:J4"/>
    <mergeCell ref="C6:J6"/>
    <mergeCell ref="C7:J7"/>
    <mergeCell ref="G39:J39"/>
    <mergeCell ref="G40:J40"/>
    <mergeCell ref="G41:J41"/>
    <mergeCell ref="G42:J42"/>
    <mergeCell ref="G43:J43"/>
    <mergeCell ref="D34:J34"/>
    <mergeCell ref="D35:J35"/>
    <mergeCell ref="G36:J36"/>
    <mergeCell ref="G37:J37"/>
    <mergeCell ref="G38:J38"/>
  </mergeCells>
  <pageMargins left="0.39370078740157483" right="0.39370078740157483" top="0.39370078740157483" bottom="0.39370078740157483" header="0" footer="0"/>
  <pageSetup paperSize="9" fitToHeight="100" orientation="landscape" r:id="rId1"/>
  <headerFooter>
    <oddFooter>&amp;CStrana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13</vt:i4>
      </vt:variant>
    </vt:vector>
  </HeadingPairs>
  <TitlesOfParts>
    <vt:vector size="20" baseType="lpstr">
      <vt:lpstr>Rekapitulace stavby</vt:lpstr>
      <vt:lpstr>SO 01 - Váha</vt:lpstr>
      <vt:lpstr>SO 02 - Vážní domek</vt:lpstr>
      <vt:lpstr>SO 03 - Elektropřípojka</vt:lpstr>
      <vt:lpstr>SO 04 - Přípojka vody a k...</vt:lpstr>
      <vt:lpstr>VON - Vedlejší a ostatní ...</vt:lpstr>
      <vt:lpstr>Pokyny pro vyplnění</vt:lpstr>
      <vt:lpstr>'Rekapitulace stavby'!Názvy_tisku</vt:lpstr>
      <vt:lpstr>'SO 01 - Váha'!Názvy_tisku</vt:lpstr>
      <vt:lpstr>'SO 02 - Vážní domek'!Názvy_tisku</vt:lpstr>
      <vt:lpstr>'SO 03 - Elektropřípojka'!Názvy_tisku</vt:lpstr>
      <vt:lpstr>'SO 04 - Přípojka vody a k...'!Názvy_tisku</vt:lpstr>
      <vt:lpstr>'VON - Vedlejší a ostatní ...'!Názvy_tisku</vt:lpstr>
      <vt:lpstr>'Pokyny pro vyplnění'!Oblast_tisku</vt:lpstr>
      <vt:lpstr>'Rekapitulace stavby'!Oblast_tisku</vt:lpstr>
      <vt:lpstr>'SO 01 - Váha'!Oblast_tisku</vt:lpstr>
      <vt:lpstr>'SO 02 - Vážní domek'!Oblast_tisku</vt:lpstr>
      <vt:lpstr>'SO 03 - Elektropřípojka'!Oblast_tisku</vt:lpstr>
      <vt:lpstr>'SO 04 - Přípojka vody a k...'!Oblast_tisku</vt:lpstr>
      <vt:lpstr>'VON - Vedlejší a ostatní ...'!Oblast_tisku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LAPTOP-RKVOTQN3\ASUS</dc:creator>
  <cp:lastModifiedBy>Cyril Mikyška</cp:lastModifiedBy>
  <dcterms:created xsi:type="dcterms:W3CDTF">2023-10-20T12:55:18Z</dcterms:created>
  <dcterms:modified xsi:type="dcterms:W3CDTF">2023-10-20T13:03:27Z</dcterms:modified>
</cp:coreProperties>
</file>