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Hanka\___VŘ na zakázku\_2025 (VŘ)\2025_01(2)_VELKÝ TÝNEC- KD Čechovice (zpř)\A) ZADÁVACÍ DOKUMENTACE\03_ Vysvětlení ZD\Vysv ZD č2 (07-02-2025)\"/>
    </mc:Choice>
  </mc:AlternateContent>
  <xr:revisionPtr revIDLastSave="0" documentId="13_ncr:1_{654BF215-A3BA-4751-8989-4EAC5042D1B3}" xr6:coauthVersionLast="47" xr6:coauthVersionMax="47" xr10:uidLastSave="{00000000-0000-0000-0000-000000000000}"/>
  <bookViews>
    <workbookView xWindow="-108" yWindow="-108" windowWidth="23256" windowHeight="12576" tabRatio="909" xr2:uid="{00000000-000D-0000-FFFF-FFFF00000000}"/>
  </bookViews>
  <sheets>
    <sheet name="Rekapitulace stavby" sheetId="1" r:id="rId1"/>
    <sheet name="01 - SO-01 Stavební část" sheetId="2" r:id="rId2"/>
    <sheet name="02 - SO-01 Elektroinstala..." sheetId="3" r:id="rId3"/>
    <sheet name="03 - SO-01 Hromosvod" sheetId="4" r:id="rId4"/>
    <sheet name="04 - SO-01 Zasakovací objekt" sheetId="5" r:id="rId5"/>
    <sheet name="SO-02 - Zpevněné plochy" sheetId="6" r:id="rId6"/>
    <sheet name="SO-03 - Přípojka vody – s..." sheetId="7" r:id="rId7"/>
    <sheet name="SO-04 - Přípojka kanaliza..." sheetId="8" r:id="rId8"/>
  </sheets>
  <definedNames>
    <definedName name="_xlnm._FilterDatabase" localSheetId="1" hidden="1">'01 - SO-01 Stavební část'!$C$152:$K$691</definedName>
    <definedName name="_xlnm._FilterDatabase" localSheetId="2" hidden="1">'02 - SO-01 Elektroinstala...'!$C$123:$K$182</definedName>
    <definedName name="_xlnm._FilterDatabase" localSheetId="3" hidden="1">'03 - SO-01 Hromosvod'!$C$120:$K$155</definedName>
    <definedName name="_xlnm._FilterDatabase" localSheetId="4" hidden="1">'04 - SO-01 Zasakovací objekt'!$C$118:$K$123</definedName>
    <definedName name="_xlnm._FilterDatabase" localSheetId="5" hidden="1">'SO-02 - Zpevněné plochy'!$C$124:$K$193</definedName>
    <definedName name="_xlnm._FilterDatabase" localSheetId="6" hidden="1">'SO-03 - Přípojka vody – s...'!$C$118:$K$156</definedName>
    <definedName name="_xlnm._FilterDatabase" localSheetId="7" hidden="1">'SO-04 - Přípojka kanaliza...'!$C$118:$K$140</definedName>
    <definedName name="_xlnm.Print_Titles" localSheetId="1">'01 - SO-01 Stavební část'!$152:$152</definedName>
    <definedName name="_xlnm.Print_Titles" localSheetId="2">'02 - SO-01 Elektroinstala...'!$123:$123</definedName>
    <definedName name="_xlnm.Print_Titles" localSheetId="3">'03 - SO-01 Hromosvod'!$120:$120</definedName>
    <definedName name="_xlnm.Print_Titles" localSheetId="4">'04 - SO-01 Zasakovací objekt'!$118:$118</definedName>
    <definedName name="_xlnm.Print_Titles" localSheetId="0">'Rekapitulace stavby'!$92:$92</definedName>
    <definedName name="_xlnm.Print_Titles" localSheetId="5">'SO-02 - Zpevněné plochy'!$124:$124</definedName>
    <definedName name="_xlnm.Print_Titles" localSheetId="6">'SO-03 - Přípojka vody – s...'!$118:$118</definedName>
    <definedName name="_xlnm.Print_Titles" localSheetId="7">'SO-04 - Přípojka kanaliza...'!$118:$118</definedName>
    <definedName name="_xlnm.Print_Area" localSheetId="1">'01 - SO-01 Stavební část'!$C$4:$J$76,'01 - SO-01 Stavební část'!$C$82:$J$134,'01 - SO-01 Stavební část'!$C$140:$J$691</definedName>
    <definedName name="_xlnm.Print_Area" localSheetId="2">'02 - SO-01 Elektroinstala...'!$C$4:$J$76,'02 - SO-01 Elektroinstala...'!$C$82:$J$105,'02 - SO-01 Elektroinstala...'!$C$111:$J$182</definedName>
    <definedName name="_xlnm.Print_Area" localSheetId="3">'03 - SO-01 Hromosvod'!$C$4:$J$76,'03 - SO-01 Hromosvod'!$C$82:$J$102,'03 - SO-01 Hromosvod'!$C$108:$J$155</definedName>
    <definedName name="_xlnm.Print_Area" localSheetId="4">'04 - SO-01 Zasakovací objekt'!$C$4:$J$76,'04 - SO-01 Zasakovací objekt'!$C$82:$J$100,'04 - SO-01 Zasakovací objekt'!$C$106:$J$123</definedName>
    <definedName name="_xlnm.Print_Area" localSheetId="0">'Rekapitulace stavby'!$D$4:$AO$76,'Rekapitulace stavby'!$C$82:$AQ$102</definedName>
    <definedName name="_xlnm.Print_Area" localSheetId="5">'SO-02 - Zpevněné plochy'!$C$4:$J$76,'SO-02 - Zpevněné plochy'!$C$82:$J$106,'SO-02 - Zpevněné plochy'!$C$112:$J$193</definedName>
    <definedName name="_xlnm.Print_Area" localSheetId="6">'SO-03 - Přípojka vody – s...'!$C$4:$J$76,'SO-03 - Přípojka vody – s...'!$C$82:$J$100,'SO-03 - Přípojka vody – s...'!$C$106:$J$156</definedName>
    <definedName name="_xlnm.Print_Area" localSheetId="7">'SO-04 - Přípojka kanaliza...'!$C$4:$J$76,'SO-04 - Přípojka kanaliza...'!$C$82:$J$100,'SO-04 - Přípojka kanaliza...'!$C$106:$J$140</definedName>
  </definedNames>
  <calcPr calcId="181029"/>
</workbook>
</file>

<file path=xl/calcChain.xml><?xml version="1.0" encoding="utf-8"?>
<calcChain xmlns="http://schemas.openxmlformats.org/spreadsheetml/2006/main">
  <c r="BK319" i="2" l="1"/>
  <c r="BI319" i="2"/>
  <c r="BH319" i="2"/>
  <c r="BG319" i="2"/>
  <c r="BF319" i="2"/>
  <c r="BE319" i="2"/>
  <c r="T319" i="2"/>
  <c r="R319" i="2"/>
  <c r="P319" i="2"/>
  <c r="J319" i="2"/>
  <c r="BK124" i="5" l="1"/>
  <c r="BI124" i="5"/>
  <c r="BH124" i="5"/>
  <c r="BG124" i="5"/>
  <c r="BF124" i="5"/>
  <c r="T124" i="5"/>
  <c r="R124" i="5"/>
  <c r="P124" i="5"/>
  <c r="J124" i="5"/>
  <c r="BE124" i="5" s="1"/>
  <c r="BK618" i="2"/>
  <c r="BI618" i="2"/>
  <c r="BH618" i="2"/>
  <c r="BG618" i="2"/>
  <c r="BF618" i="2"/>
  <c r="T618" i="2"/>
  <c r="R618" i="2"/>
  <c r="P618" i="2"/>
  <c r="J618" i="2"/>
  <c r="BE618" i="2" s="1"/>
  <c r="BK607" i="2"/>
  <c r="BI607" i="2"/>
  <c r="BH607" i="2"/>
  <c r="BG607" i="2"/>
  <c r="BF607" i="2"/>
  <c r="T607" i="2"/>
  <c r="R607" i="2"/>
  <c r="P607" i="2"/>
  <c r="J607" i="2"/>
  <c r="BE607" i="2" s="1"/>
  <c r="BK608" i="2"/>
  <c r="BI608" i="2"/>
  <c r="BH608" i="2"/>
  <c r="BG608" i="2"/>
  <c r="BF608" i="2"/>
  <c r="T608" i="2"/>
  <c r="R608" i="2"/>
  <c r="P608" i="2"/>
  <c r="J608" i="2"/>
  <c r="BE608" i="2" s="1"/>
  <c r="BK609" i="2"/>
  <c r="BI609" i="2"/>
  <c r="BH609" i="2"/>
  <c r="BG609" i="2"/>
  <c r="BF609" i="2"/>
  <c r="T609" i="2"/>
  <c r="R609" i="2"/>
  <c r="P609" i="2"/>
  <c r="J609" i="2"/>
  <c r="BE609" i="2" s="1"/>
  <c r="BK610" i="2"/>
  <c r="BI610" i="2"/>
  <c r="BH610" i="2"/>
  <c r="BG610" i="2"/>
  <c r="BF610" i="2"/>
  <c r="T610" i="2"/>
  <c r="R610" i="2"/>
  <c r="P610" i="2"/>
  <c r="J610" i="2"/>
  <c r="BE610" i="2" s="1"/>
  <c r="BK606" i="2"/>
  <c r="BI606" i="2"/>
  <c r="BH606" i="2"/>
  <c r="BG606" i="2"/>
  <c r="BF606" i="2"/>
  <c r="T606" i="2"/>
  <c r="R606" i="2"/>
  <c r="P606" i="2"/>
  <c r="J606" i="2"/>
  <c r="BE606" i="2" s="1"/>
  <c r="BK605" i="2"/>
  <c r="BI605" i="2"/>
  <c r="BH605" i="2"/>
  <c r="BG605" i="2"/>
  <c r="BF605" i="2"/>
  <c r="T605" i="2"/>
  <c r="R605" i="2"/>
  <c r="P605" i="2"/>
  <c r="J605" i="2"/>
  <c r="BE605" i="2" s="1"/>
  <c r="BK481" i="2"/>
  <c r="BI481" i="2"/>
  <c r="BH481" i="2"/>
  <c r="BG481" i="2"/>
  <c r="BF481" i="2"/>
  <c r="T481" i="2"/>
  <c r="R481" i="2"/>
  <c r="P481" i="2"/>
  <c r="J481" i="2"/>
  <c r="BE481" i="2" s="1"/>
  <c r="BK480" i="2"/>
  <c r="BI480" i="2"/>
  <c r="BH480" i="2"/>
  <c r="BG480" i="2"/>
  <c r="BF480" i="2"/>
  <c r="T480" i="2"/>
  <c r="R480" i="2"/>
  <c r="P480" i="2"/>
  <c r="J480" i="2"/>
  <c r="BE480" i="2" s="1"/>
  <c r="BK482" i="2"/>
  <c r="BI482" i="2"/>
  <c r="BH482" i="2"/>
  <c r="BG482" i="2"/>
  <c r="BF482" i="2"/>
  <c r="T482" i="2"/>
  <c r="R482" i="2"/>
  <c r="P482" i="2"/>
  <c r="J482" i="2"/>
  <c r="BE482" i="2" s="1"/>
  <c r="J37" i="8" l="1"/>
  <c r="J36" i="8"/>
  <c r="AY101" i="1" s="1"/>
  <c r="J35" i="8"/>
  <c r="AX101" i="1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F113" i="8"/>
  <c r="E111" i="8"/>
  <c r="F89" i="8"/>
  <c r="E87" i="8"/>
  <c r="J24" i="8"/>
  <c r="E24" i="8"/>
  <c r="J116" i="8"/>
  <c r="J23" i="8"/>
  <c r="J21" i="8"/>
  <c r="E21" i="8"/>
  <c r="J115" i="8" s="1"/>
  <c r="J20" i="8"/>
  <c r="J18" i="8"/>
  <c r="E18" i="8"/>
  <c r="F116" i="8" s="1"/>
  <c r="J17" i="8"/>
  <c r="J15" i="8"/>
  <c r="E15" i="8"/>
  <c r="F91" i="8"/>
  <c r="J14" i="8"/>
  <c r="J12" i="8"/>
  <c r="J113" i="8" s="1"/>
  <c r="E7" i="8"/>
  <c r="E85" i="8" s="1"/>
  <c r="J37" i="7"/>
  <c r="J36" i="7"/>
  <c r="AY100" i="1"/>
  <c r="J35" i="7"/>
  <c r="AX100" i="1" s="1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F113" i="7"/>
  <c r="E111" i="7"/>
  <c r="F89" i="7"/>
  <c r="E87" i="7"/>
  <c r="J24" i="7"/>
  <c r="E24" i="7"/>
  <c r="J92" i="7" s="1"/>
  <c r="J23" i="7"/>
  <c r="J21" i="7"/>
  <c r="E21" i="7"/>
  <c r="J91" i="7"/>
  <c r="J20" i="7"/>
  <c r="J18" i="7"/>
  <c r="E18" i="7"/>
  <c r="F92" i="7" s="1"/>
  <c r="J17" i="7"/>
  <c r="J15" i="7"/>
  <c r="E15" i="7"/>
  <c r="F91" i="7" s="1"/>
  <c r="J14" i="7"/>
  <c r="J12" i="7"/>
  <c r="J89" i="7" s="1"/>
  <c r="E7" i="7"/>
  <c r="E109" i="7" s="1"/>
  <c r="J37" i="6"/>
  <c r="J36" i="6"/>
  <c r="AY99" i="1" s="1"/>
  <c r="J35" i="6"/>
  <c r="AX99" i="1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T188" i="6"/>
  <c r="R189" i="6"/>
  <c r="R188" i="6" s="1"/>
  <c r="P189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F119" i="6"/>
  <c r="E117" i="6"/>
  <c r="F89" i="6"/>
  <c r="E87" i="6"/>
  <c r="J24" i="6"/>
  <c r="E24" i="6"/>
  <c r="J122" i="6"/>
  <c r="J23" i="6"/>
  <c r="J21" i="6"/>
  <c r="E21" i="6"/>
  <c r="J91" i="6"/>
  <c r="J20" i="6"/>
  <c r="J18" i="6"/>
  <c r="E18" i="6"/>
  <c r="F92" i="6" s="1"/>
  <c r="J17" i="6"/>
  <c r="J15" i="6"/>
  <c r="E15" i="6"/>
  <c r="F121" i="6"/>
  <c r="J14" i="6"/>
  <c r="J12" i="6"/>
  <c r="J119" i="6"/>
  <c r="E7" i="6"/>
  <c r="E85" i="6"/>
  <c r="J123" i="5"/>
  <c r="J37" i="5"/>
  <c r="J36" i="5"/>
  <c r="AY98" i="1" s="1"/>
  <c r="J35" i="5"/>
  <c r="AX98" i="1" s="1"/>
  <c r="J99" i="5"/>
  <c r="BI122" i="5"/>
  <c r="BH122" i="5"/>
  <c r="BG122" i="5"/>
  <c r="BF122" i="5"/>
  <c r="T122" i="5"/>
  <c r="T121" i="5" s="1"/>
  <c r="T120" i="5" s="1"/>
  <c r="T119" i="5" s="1"/>
  <c r="R122" i="5"/>
  <c r="R121" i="5" s="1"/>
  <c r="R120" i="5" s="1"/>
  <c r="R119" i="5" s="1"/>
  <c r="P122" i="5"/>
  <c r="P121" i="5" s="1"/>
  <c r="P120" i="5" s="1"/>
  <c r="P119" i="5" s="1"/>
  <c r="AU98" i="1" s="1"/>
  <c r="F113" i="5"/>
  <c r="E111" i="5"/>
  <c r="F89" i="5"/>
  <c r="E87" i="5"/>
  <c r="J24" i="5"/>
  <c r="E24" i="5"/>
  <c r="J116" i="5" s="1"/>
  <c r="J23" i="5"/>
  <c r="J21" i="5"/>
  <c r="E21" i="5"/>
  <c r="J115" i="5"/>
  <c r="J20" i="5"/>
  <c r="J18" i="5"/>
  <c r="E18" i="5"/>
  <c r="F116" i="5" s="1"/>
  <c r="J17" i="5"/>
  <c r="J15" i="5"/>
  <c r="E15" i="5"/>
  <c r="F115" i="5" s="1"/>
  <c r="J14" i="5"/>
  <c r="J12" i="5"/>
  <c r="J113" i="5" s="1"/>
  <c r="E7" i="5"/>
  <c r="E109" i="5"/>
  <c r="J37" i="4"/>
  <c r="J36" i="4"/>
  <c r="AY97" i="1" s="1"/>
  <c r="J35" i="4"/>
  <c r="AX97" i="1" s="1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5" i="4"/>
  <c r="E113" i="4"/>
  <c r="F89" i="4"/>
  <c r="E87" i="4"/>
  <c r="J24" i="4"/>
  <c r="E24" i="4"/>
  <c r="J92" i="4"/>
  <c r="J23" i="4"/>
  <c r="J21" i="4"/>
  <c r="E21" i="4"/>
  <c r="J117" i="4"/>
  <c r="J20" i="4"/>
  <c r="J18" i="4"/>
  <c r="E18" i="4"/>
  <c r="F118" i="4" s="1"/>
  <c r="J17" i="4"/>
  <c r="J15" i="4"/>
  <c r="E15" i="4"/>
  <c r="F117" i="4"/>
  <c r="J14" i="4"/>
  <c r="J12" i="4"/>
  <c r="J115" i="4" s="1"/>
  <c r="E7" i="4"/>
  <c r="E111" i="4" s="1"/>
  <c r="J37" i="3"/>
  <c r="J36" i="3"/>
  <c r="AY96" i="1" s="1"/>
  <c r="J35" i="3"/>
  <c r="AX96" i="1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T166" i="3"/>
  <c r="R167" i="3"/>
  <c r="R166" i="3" s="1"/>
  <c r="P167" i="3"/>
  <c r="P166" i="3" s="1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T146" i="3" s="1"/>
  <c r="R147" i="3"/>
  <c r="R146" i="3"/>
  <c r="P147" i="3"/>
  <c r="P146" i="3" s="1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91" i="3" s="1"/>
  <c r="J20" i="3"/>
  <c r="J18" i="3"/>
  <c r="E18" i="3"/>
  <c r="F92" i="3" s="1"/>
  <c r="J17" i="3"/>
  <c r="J15" i="3"/>
  <c r="E15" i="3"/>
  <c r="F120" i="3" s="1"/>
  <c r="J14" i="3"/>
  <c r="J12" i="3"/>
  <c r="J89" i="3" s="1"/>
  <c r="E7" i="3"/>
  <c r="E85" i="3" s="1"/>
  <c r="J37" i="2"/>
  <c r="J36" i="2"/>
  <c r="AY95" i="1" s="1"/>
  <c r="J35" i="2"/>
  <c r="AX95" i="1" s="1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8" i="2"/>
  <c r="BH688" i="2"/>
  <c r="BG688" i="2"/>
  <c r="BF688" i="2"/>
  <c r="T688" i="2"/>
  <c r="T687" i="2" s="1"/>
  <c r="R688" i="2"/>
  <c r="R687" i="2" s="1"/>
  <c r="P688" i="2"/>
  <c r="P687" i="2" s="1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3" i="2"/>
  <c r="BH673" i="2"/>
  <c r="BG673" i="2"/>
  <c r="BF673" i="2"/>
  <c r="T673" i="2"/>
  <c r="R673" i="2"/>
  <c r="P673" i="2"/>
  <c r="BI668" i="2"/>
  <c r="BH668" i="2"/>
  <c r="BG668" i="2"/>
  <c r="BF668" i="2"/>
  <c r="T668" i="2"/>
  <c r="R668" i="2"/>
  <c r="P668" i="2"/>
  <c r="BI666" i="2"/>
  <c r="BH666" i="2"/>
  <c r="BG666" i="2"/>
  <c r="BF666" i="2"/>
  <c r="T666" i="2"/>
  <c r="R666" i="2"/>
  <c r="P666" i="2"/>
  <c r="BI664" i="2"/>
  <c r="BH664" i="2"/>
  <c r="BG664" i="2"/>
  <c r="BF664" i="2"/>
  <c r="T664" i="2"/>
  <c r="R664" i="2"/>
  <c r="P664" i="2"/>
  <c r="BI662" i="2"/>
  <c r="BH662" i="2"/>
  <c r="BG662" i="2"/>
  <c r="BF662" i="2"/>
  <c r="T662" i="2"/>
  <c r="R662" i="2"/>
  <c r="P662" i="2"/>
  <c r="BI661" i="2"/>
  <c r="BH661" i="2"/>
  <c r="BG661" i="2"/>
  <c r="BF661" i="2"/>
  <c r="T661" i="2"/>
  <c r="R661" i="2"/>
  <c r="P661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5" i="2"/>
  <c r="BH645" i="2"/>
  <c r="BG645" i="2"/>
  <c r="BF645" i="2"/>
  <c r="T645" i="2"/>
  <c r="R645" i="2"/>
  <c r="P645" i="2"/>
  <c r="BI644" i="2"/>
  <c r="BH644" i="2"/>
  <c r="BG644" i="2"/>
  <c r="BF644" i="2"/>
  <c r="T644" i="2"/>
  <c r="R644" i="2"/>
  <c r="P644" i="2"/>
  <c r="BI643" i="2"/>
  <c r="BH643" i="2"/>
  <c r="BG643" i="2"/>
  <c r="BF643" i="2"/>
  <c r="T643" i="2"/>
  <c r="R643" i="2"/>
  <c r="P643" i="2"/>
  <c r="BI641" i="2"/>
  <c r="BH641" i="2"/>
  <c r="BG641" i="2"/>
  <c r="BF641" i="2"/>
  <c r="T641" i="2"/>
  <c r="R641" i="2"/>
  <c r="P641" i="2"/>
  <c r="BI640" i="2"/>
  <c r="BH640" i="2"/>
  <c r="BG640" i="2"/>
  <c r="BF640" i="2"/>
  <c r="T640" i="2"/>
  <c r="R640" i="2"/>
  <c r="P640" i="2"/>
  <c r="BI639" i="2"/>
  <c r="BH639" i="2"/>
  <c r="BG639" i="2"/>
  <c r="BF639" i="2"/>
  <c r="T639" i="2"/>
  <c r="R639" i="2"/>
  <c r="P639" i="2"/>
  <c r="BI638" i="2"/>
  <c r="BH638" i="2"/>
  <c r="BG638" i="2"/>
  <c r="BF638" i="2"/>
  <c r="T638" i="2"/>
  <c r="R638" i="2"/>
  <c r="P638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4" i="2"/>
  <c r="BH624" i="2"/>
  <c r="BG624" i="2"/>
  <c r="BF624" i="2"/>
  <c r="T624" i="2"/>
  <c r="R624" i="2"/>
  <c r="P624" i="2"/>
  <c r="BI623" i="2"/>
  <c r="BH623" i="2"/>
  <c r="BG623" i="2"/>
  <c r="BF623" i="2"/>
  <c r="T623" i="2"/>
  <c r="R623" i="2"/>
  <c r="P623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1" i="2"/>
  <c r="BH611" i="2"/>
  <c r="BG611" i="2"/>
  <c r="BF611" i="2"/>
  <c r="T611" i="2"/>
  <c r="R611" i="2"/>
  <c r="P611" i="2"/>
  <c r="BI604" i="2"/>
  <c r="BH604" i="2"/>
  <c r="BG604" i="2"/>
  <c r="BF604" i="2"/>
  <c r="T604" i="2"/>
  <c r="R604" i="2"/>
  <c r="P604" i="2"/>
  <c r="BI603" i="2"/>
  <c r="BH603" i="2"/>
  <c r="BG603" i="2"/>
  <c r="BF603" i="2"/>
  <c r="T603" i="2"/>
  <c r="R603" i="2"/>
  <c r="P603" i="2"/>
  <c r="BI602" i="2"/>
  <c r="BH602" i="2"/>
  <c r="BG602" i="2"/>
  <c r="BF602" i="2"/>
  <c r="T602" i="2"/>
  <c r="R602" i="2"/>
  <c r="P602" i="2"/>
  <c r="BI601" i="2"/>
  <c r="BH601" i="2"/>
  <c r="BG601" i="2"/>
  <c r="BF601" i="2"/>
  <c r="T601" i="2"/>
  <c r="R601" i="2"/>
  <c r="P601" i="2"/>
  <c r="BI600" i="2"/>
  <c r="BH600" i="2"/>
  <c r="BG600" i="2"/>
  <c r="BF600" i="2"/>
  <c r="T600" i="2"/>
  <c r="R600" i="2"/>
  <c r="P600" i="2"/>
  <c r="BI599" i="2"/>
  <c r="BH599" i="2"/>
  <c r="BG599" i="2"/>
  <c r="BF599" i="2"/>
  <c r="T599" i="2"/>
  <c r="R599" i="2"/>
  <c r="P599" i="2"/>
  <c r="BI598" i="2"/>
  <c r="BH598" i="2"/>
  <c r="BG598" i="2"/>
  <c r="BF598" i="2"/>
  <c r="T598" i="2"/>
  <c r="R598" i="2"/>
  <c r="P598" i="2"/>
  <c r="BI597" i="2"/>
  <c r="BH597" i="2"/>
  <c r="BG597" i="2"/>
  <c r="BF597" i="2"/>
  <c r="T597" i="2"/>
  <c r="R597" i="2"/>
  <c r="P597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93" i="2"/>
  <c r="BH593" i="2"/>
  <c r="BG593" i="2"/>
  <c r="BF593" i="2"/>
  <c r="T593" i="2"/>
  <c r="R593" i="2"/>
  <c r="P593" i="2"/>
  <c r="BI592" i="2"/>
  <c r="BH592" i="2"/>
  <c r="BG592" i="2"/>
  <c r="BF592" i="2"/>
  <c r="T592" i="2"/>
  <c r="R592" i="2"/>
  <c r="P592" i="2"/>
  <c r="BI591" i="2"/>
  <c r="BH591" i="2"/>
  <c r="BG591" i="2"/>
  <c r="BF591" i="2"/>
  <c r="T591" i="2"/>
  <c r="R591" i="2"/>
  <c r="P591" i="2"/>
  <c r="BI590" i="2"/>
  <c r="BH590" i="2"/>
  <c r="BG590" i="2"/>
  <c r="BF590" i="2"/>
  <c r="T590" i="2"/>
  <c r="R590" i="2"/>
  <c r="P590" i="2"/>
  <c r="BI589" i="2"/>
  <c r="BH589" i="2"/>
  <c r="BG589" i="2"/>
  <c r="BF589" i="2"/>
  <c r="T589" i="2"/>
  <c r="R589" i="2"/>
  <c r="P589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71" i="2"/>
  <c r="BH571" i="2"/>
  <c r="BG571" i="2"/>
  <c r="BF571" i="2"/>
  <c r="T571" i="2"/>
  <c r="R571" i="2"/>
  <c r="P571" i="2"/>
  <c r="BI569" i="2"/>
  <c r="BH569" i="2"/>
  <c r="BG569" i="2"/>
  <c r="BF569" i="2"/>
  <c r="T569" i="2"/>
  <c r="R569" i="2"/>
  <c r="P569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6" i="2"/>
  <c r="BH566" i="2"/>
  <c r="BG566" i="2"/>
  <c r="BF566" i="2"/>
  <c r="T566" i="2"/>
  <c r="R566" i="2"/>
  <c r="P566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2" i="2"/>
  <c r="BH562" i="2"/>
  <c r="BG562" i="2"/>
  <c r="BF562" i="2"/>
  <c r="T562" i="2"/>
  <c r="R562" i="2"/>
  <c r="P562" i="2"/>
  <c r="BI560" i="2"/>
  <c r="BH560" i="2"/>
  <c r="BG560" i="2"/>
  <c r="BF560" i="2"/>
  <c r="T560" i="2"/>
  <c r="R560" i="2"/>
  <c r="P560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3" i="2"/>
  <c r="BH543" i="2"/>
  <c r="BG543" i="2"/>
  <c r="BF543" i="2"/>
  <c r="T543" i="2"/>
  <c r="R543" i="2"/>
  <c r="P543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4" i="2"/>
  <c r="BH524" i="2"/>
  <c r="BG524" i="2"/>
  <c r="BF524" i="2"/>
  <c r="T524" i="2"/>
  <c r="R524" i="2"/>
  <c r="P524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3" i="2"/>
  <c r="BH483" i="2"/>
  <c r="BG483" i="2"/>
  <c r="BF483" i="2"/>
  <c r="T483" i="2"/>
  <c r="R483" i="2"/>
  <c r="P483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T468" i="2" s="1"/>
  <c r="R469" i="2"/>
  <c r="R468" i="2" s="1"/>
  <c r="P469" i="2"/>
  <c r="P468" i="2" s="1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T455" i="2" s="1"/>
  <c r="R456" i="2"/>
  <c r="R455" i="2" s="1"/>
  <c r="P456" i="2"/>
  <c r="P455" i="2" s="1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T340" i="2" s="1"/>
  <c r="R341" i="2"/>
  <c r="R340" i="2" s="1"/>
  <c r="P341" i="2"/>
  <c r="P340" i="2" s="1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18" i="2"/>
  <c r="BH318" i="2"/>
  <c r="BG318" i="2"/>
  <c r="BF318" i="2"/>
  <c r="T318" i="2"/>
  <c r="R318" i="2"/>
  <c r="P318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39" i="2"/>
  <c r="BH239" i="2"/>
  <c r="BG239" i="2"/>
  <c r="BF239" i="2"/>
  <c r="T239" i="2"/>
  <c r="R239" i="2"/>
  <c r="P239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F147" i="2"/>
  <c r="E145" i="2"/>
  <c r="F89" i="2"/>
  <c r="E87" i="2"/>
  <c r="J24" i="2"/>
  <c r="E24" i="2"/>
  <c r="J150" i="2" s="1"/>
  <c r="J23" i="2"/>
  <c r="J21" i="2"/>
  <c r="E21" i="2"/>
  <c r="J91" i="2" s="1"/>
  <c r="J20" i="2"/>
  <c r="J18" i="2"/>
  <c r="E18" i="2"/>
  <c r="F150" i="2" s="1"/>
  <c r="J17" i="2"/>
  <c r="J15" i="2"/>
  <c r="E15" i="2"/>
  <c r="F91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651" i="2"/>
  <c r="BK586" i="2"/>
  <c r="BK530" i="2"/>
  <c r="BK362" i="2"/>
  <c r="J674" i="2"/>
  <c r="BK599" i="2"/>
  <c r="J492" i="2"/>
  <c r="BK436" i="2"/>
  <c r="BK225" i="2"/>
  <c r="J679" i="2"/>
  <c r="BK643" i="2"/>
  <c r="J587" i="2"/>
  <c r="J504" i="2"/>
  <c r="J383" i="2"/>
  <c r="J214" i="2"/>
  <c r="BK616" i="2"/>
  <c r="BK552" i="2"/>
  <c r="J341" i="2"/>
  <c r="BK229" i="2"/>
  <c r="J599" i="2"/>
  <c r="J318" i="2"/>
  <c r="BK602" i="2"/>
  <c r="BK509" i="2"/>
  <c r="J426" i="2"/>
  <c r="J187" i="2"/>
  <c r="J519" i="2"/>
  <c r="J448" i="2"/>
  <c r="J332" i="2"/>
  <c r="BK206" i="2"/>
  <c r="BK466" i="2"/>
  <c r="J373" i="2"/>
  <c r="J246" i="2"/>
  <c r="J412" i="2"/>
  <c r="J355" i="2"/>
  <c r="J249" i="2"/>
  <c r="J528" i="2"/>
  <c r="J356" i="2"/>
  <c r="J208" i="2"/>
  <c r="BK327" i="2"/>
  <c r="BK502" i="2"/>
  <c r="J352" i="2"/>
  <c r="BK147" i="3"/>
  <c r="BK131" i="3"/>
  <c r="J150" i="3"/>
  <c r="J147" i="3"/>
  <c r="J162" i="3"/>
  <c r="BK150" i="3"/>
  <c r="BK167" i="3"/>
  <c r="J161" i="3"/>
  <c r="BK154" i="4"/>
  <c r="BK123" i="4"/>
  <c r="BK130" i="4"/>
  <c r="J128" i="4"/>
  <c r="J145" i="4"/>
  <c r="J122" i="5"/>
  <c r="J180" i="6"/>
  <c r="BK141" i="6"/>
  <c r="BK130" i="6"/>
  <c r="BK148" i="6"/>
  <c r="BK136" i="6"/>
  <c r="J170" i="6"/>
  <c r="BK129" i="7"/>
  <c r="J141" i="7"/>
  <c r="BK141" i="7"/>
  <c r="J137" i="7"/>
  <c r="J133" i="8"/>
  <c r="J125" i="8"/>
  <c r="BK133" i="8"/>
  <c r="BK631" i="2"/>
  <c r="BK547" i="2"/>
  <c r="BK378" i="2"/>
  <c r="BK156" i="2"/>
  <c r="J646" i="2"/>
  <c r="J586" i="2"/>
  <c r="BK442" i="2"/>
  <c r="BK399" i="2"/>
  <c r="BK220" i="2"/>
  <c r="BK685" i="2"/>
  <c r="BK624" i="2"/>
  <c r="J564" i="2"/>
  <c r="J517" i="2"/>
  <c r="J450" i="2"/>
  <c r="BK358" i="2"/>
  <c r="BK690" i="2"/>
  <c r="BK656" i="2"/>
  <c r="J615" i="2"/>
  <c r="J513" i="2"/>
  <c r="J409" i="2"/>
  <c r="J278" i="2"/>
  <c r="J691" i="2"/>
  <c r="BK611" i="2"/>
  <c r="BK458" i="2"/>
  <c r="J376" i="2"/>
  <c r="J172" i="2"/>
  <c r="BK617" i="2"/>
  <c r="BK515" i="2"/>
  <c r="BK439" i="2"/>
  <c r="J403" i="2"/>
  <c r="BK197" i="2"/>
  <c r="J597" i="2"/>
  <c r="BK560" i="2"/>
  <c r="BK483" i="2"/>
  <c r="BK383" i="2"/>
  <c r="BK295" i="2"/>
  <c r="BK185" i="2"/>
  <c r="BK549" i="2"/>
  <c r="BK445" i="2"/>
  <c r="BK402" i="2"/>
  <c r="BK374" i="2"/>
  <c r="J337" i="2"/>
  <c r="BK314" i="2"/>
  <c r="J575" i="2"/>
  <c r="BK523" i="2"/>
  <c r="J456" i="2"/>
  <c r="BK371" i="2"/>
  <c r="J269" i="2"/>
  <c r="J536" i="2"/>
  <c r="J493" i="2"/>
  <c r="BK216" i="2"/>
  <c r="BK490" i="2"/>
  <c r="BK281" i="2"/>
  <c r="J427" i="2"/>
  <c r="BK174" i="3"/>
  <c r="J151" i="3"/>
  <c r="BK165" i="3"/>
  <c r="BK173" i="3"/>
  <c r="J128" i="3"/>
  <c r="J137" i="3"/>
  <c r="BK133" i="3"/>
  <c r="J133" i="3"/>
  <c r="J139" i="3"/>
  <c r="J141" i="4"/>
  <c r="J150" i="4"/>
  <c r="J155" i="4"/>
  <c r="J122" i="4"/>
  <c r="J129" i="4"/>
  <c r="BK185" i="6"/>
  <c r="BK137" i="6"/>
  <c r="BK167" i="6"/>
  <c r="BK158" i="6"/>
  <c r="J193" i="6"/>
  <c r="J156" i="6"/>
  <c r="BK133" i="6"/>
  <c r="J133" i="7"/>
  <c r="J139" i="7"/>
  <c r="BK150" i="7"/>
  <c r="J153" i="7"/>
  <c r="J129" i="8"/>
  <c r="J123" i="8"/>
  <c r="J652" i="2"/>
  <c r="J628" i="2"/>
  <c r="J511" i="2"/>
  <c r="J402" i="2"/>
  <c r="BK290" i="2"/>
  <c r="J668" i="2"/>
  <c r="BK644" i="2"/>
  <c r="BK578" i="2"/>
  <c r="J459" i="2"/>
  <c r="BK416" i="2"/>
  <c r="J331" i="2"/>
  <c r="BK212" i="2"/>
  <c r="J156" i="2"/>
  <c r="BK630" i="2"/>
  <c r="J567" i="2"/>
  <c r="J503" i="2"/>
  <c r="BK446" i="2"/>
  <c r="BK168" i="2"/>
  <c r="J661" i="2"/>
  <c r="J562" i="2"/>
  <c r="BK499" i="2"/>
  <c r="J297" i="2"/>
  <c r="BK678" i="2"/>
  <c r="BK603" i="2"/>
  <c r="J466" i="2"/>
  <c r="J631" i="2"/>
  <c r="BK568" i="2"/>
  <c r="J432" i="2"/>
  <c r="J312" i="2"/>
  <c r="BK596" i="2"/>
  <c r="BK486" i="2"/>
  <c r="BK386" i="2"/>
  <c r="J279" i="2"/>
  <c r="BK157" i="2"/>
  <c r="BK465" i="2"/>
  <c r="BK359" i="2"/>
  <c r="BK169" i="2"/>
  <c r="BK462" i="2"/>
  <c r="BK409" i="2"/>
  <c r="J358" i="2"/>
  <c r="J538" i="2"/>
  <c r="BK463" i="2"/>
  <c r="J270" i="2"/>
  <c r="BK525" i="2"/>
  <c r="J290" i="2"/>
  <c r="BK376" i="2"/>
  <c r="J165" i="3"/>
  <c r="J174" i="3"/>
  <c r="J164" i="3"/>
  <c r="BK143" i="3"/>
  <c r="BK181" i="3"/>
  <c r="J182" i="3"/>
  <c r="J181" i="3"/>
  <c r="J177" i="3"/>
  <c r="BK153" i="3"/>
  <c r="BK153" i="4"/>
  <c r="J132" i="4"/>
  <c r="J153" i="4"/>
  <c r="BK150" i="4"/>
  <c r="J167" i="6"/>
  <c r="J189" i="6"/>
  <c r="BK154" i="6"/>
  <c r="J176" i="6"/>
  <c r="J133" i="6"/>
  <c r="BK160" i="6"/>
  <c r="BK129" i="6"/>
  <c r="J125" i="7"/>
  <c r="J135" i="7"/>
  <c r="BK135" i="7"/>
  <c r="BK148" i="7"/>
  <c r="BK129" i="8"/>
  <c r="BK123" i="8"/>
  <c r="J645" i="2"/>
  <c r="J591" i="2"/>
  <c r="J508" i="2"/>
  <c r="BK288" i="2"/>
  <c r="BK653" i="2"/>
  <c r="BK619" i="2"/>
  <c r="BK500" i="2"/>
  <c r="BK434" i="2"/>
  <c r="J281" i="2"/>
  <c r="BK649" i="2"/>
  <c r="BK598" i="2"/>
  <c r="BK519" i="2"/>
  <c r="BK453" i="2"/>
  <c r="BK318" i="2"/>
  <c r="BK691" i="2"/>
  <c r="BK666" i="2"/>
  <c r="J593" i="2"/>
  <c r="BK517" i="2"/>
  <c r="BK339" i="2"/>
  <c r="J259" i="2"/>
  <c r="BK635" i="2"/>
  <c r="BK571" i="2"/>
  <c r="BK401" i="2"/>
  <c r="J339" i="2"/>
  <c r="J635" i="2"/>
  <c r="BK569" i="2"/>
  <c r="J490" i="2"/>
  <c r="BK422" i="2"/>
  <c r="BK297" i="2"/>
  <c r="J603" i="2"/>
  <c r="J533" i="2"/>
  <c r="J429" i="2"/>
  <c r="BK341" i="2"/>
  <c r="J239" i="2"/>
  <c r="BK564" i="2"/>
  <c r="BK338" i="2"/>
  <c r="J210" i="2"/>
  <c r="J559" i="2"/>
  <c r="J458" i="2"/>
  <c r="BK373" i="2"/>
  <c r="BK250" i="2"/>
  <c r="BK543" i="2"/>
  <c r="J401" i="2"/>
  <c r="BK272" i="2"/>
  <c r="J186" i="2"/>
  <c r="J422" i="2"/>
  <c r="AS94" i="1"/>
  <c r="BK142" i="3"/>
  <c r="BK144" i="3"/>
  <c r="BK182" i="3"/>
  <c r="BK152" i="3"/>
  <c r="BK127" i="3"/>
  <c r="J159" i="3"/>
  <c r="BK136" i="4"/>
  <c r="BK131" i="4"/>
  <c r="J123" i="4"/>
  <c r="BK129" i="4"/>
  <c r="J192" i="6"/>
  <c r="J148" i="6"/>
  <c r="J186" i="6"/>
  <c r="J138" i="6"/>
  <c r="J154" i="6"/>
  <c r="BK139" i="6"/>
  <c r="BK130" i="7"/>
  <c r="BK147" i="7"/>
  <c r="J130" i="7"/>
  <c r="J154" i="7"/>
  <c r="J136" i="8"/>
  <c r="J135" i="8"/>
  <c r="BK688" i="2"/>
  <c r="J627" i="2"/>
  <c r="BK513" i="2"/>
  <c r="BK403" i="2"/>
  <c r="J299" i="2"/>
  <c r="BK641" i="2"/>
  <c r="J568" i="2"/>
  <c r="BK473" i="2"/>
  <c r="BK431" i="2"/>
  <c r="J389" i="2"/>
  <c r="J202" i="2"/>
  <c r="J648" i="2"/>
  <c r="BK615" i="2"/>
  <c r="J549" i="2"/>
  <c r="J395" i="2"/>
  <c r="J173" i="2"/>
  <c r="J650" i="2"/>
  <c r="J589" i="2"/>
  <c r="J501" i="2"/>
  <c r="BK400" i="2"/>
  <c r="BK179" i="2"/>
  <c r="J641" i="2"/>
  <c r="J565" i="2"/>
  <c r="BK418" i="2"/>
  <c r="J225" i="2"/>
  <c r="BK601" i="2"/>
  <c r="BK505" i="2"/>
  <c r="J436" i="2"/>
  <c r="J255" i="2"/>
  <c r="J602" i="2"/>
  <c r="J494" i="2"/>
  <c r="J390" i="2"/>
  <c r="BK312" i="2"/>
  <c r="J229" i="2"/>
  <c r="J543" i="2"/>
  <c r="BK450" i="2"/>
  <c r="BK443" i="2"/>
  <c r="BK427" i="2"/>
  <c r="J368" i="2"/>
  <c r="BK326" i="2"/>
  <c r="BK593" i="2"/>
  <c r="J527" i="2"/>
  <c r="J454" i="2"/>
  <c r="J344" i="2"/>
  <c r="J168" i="2"/>
  <c r="BK444" i="2"/>
  <c r="BK317" i="2"/>
  <c r="BK494" i="2"/>
  <c r="J293" i="2"/>
  <c r="J497" i="2"/>
  <c r="J317" i="2"/>
  <c r="J170" i="3"/>
  <c r="J132" i="3"/>
  <c r="BK154" i="3"/>
  <c r="J155" i="3"/>
  <c r="BK136" i="3"/>
  <c r="BK130" i="3"/>
  <c r="BK169" i="3"/>
  <c r="J141" i="3"/>
  <c r="BK132" i="4"/>
  <c r="J127" i="4"/>
  <c r="BK127" i="4"/>
  <c r="F35" i="5"/>
  <c r="BB98" i="1" s="1"/>
  <c r="J158" i="6"/>
  <c r="BK172" i="6"/>
  <c r="J160" i="6"/>
  <c r="BK125" i="7"/>
  <c r="J142" i="7"/>
  <c r="BK154" i="7"/>
  <c r="BK133" i="7"/>
  <c r="J131" i="8"/>
  <c r="BK124" i="8"/>
  <c r="BK674" i="2"/>
  <c r="BK614" i="2"/>
  <c r="J469" i="2"/>
  <c r="J308" i="2"/>
  <c r="BK648" i="2"/>
  <c r="J611" i="2"/>
  <c r="J509" i="2"/>
  <c r="J440" i="2"/>
  <c r="J386" i="2"/>
  <c r="BK213" i="2"/>
  <c r="BK652" i="2"/>
  <c r="BK565" i="2"/>
  <c r="J452" i="2"/>
  <c r="BK257" i="2"/>
  <c r="J673" i="2"/>
  <c r="J601" i="2"/>
  <c r="BK538" i="2"/>
  <c r="J453" i="2"/>
  <c r="BK299" i="2"/>
  <c r="BK639" i="2"/>
  <c r="J475" i="2"/>
  <c r="J346" i="2"/>
  <c r="J656" i="2"/>
  <c r="J592" i="2"/>
  <c r="BK452" i="2"/>
  <c r="BK289" i="2"/>
  <c r="J578" i="2"/>
  <c r="BK497" i="2"/>
  <c r="J439" i="2"/>
  <c r="J380" i="2"/>
  <c r="BK207" i="2"/>
  <c r="BK562" i="2"/>
  <c r="BK353" i="2"/>
  <c r="J216" i="2"/>
  <c r="J572" i="2"/>
  <c r="BK425" i="2"/>
  <c r="J353" i="2"/>
  <c r="J230" i="2"/>
  <c r="J529" i="2"/>
  <c r="BK332" i="2"/>
  <c r="BK210" i="2"/>
  <c r="BK406" i="2"/>
  <c r="J486" i="2"/>
  <c r="J274" i="2"/>
  <c r="J156" i="3"/>
  <c r="BK159" i="3"/>
  <c r="BK160" i="3"/>
  <c r="BK129" i="3"/>
  <c r="BK135" i="3"/>
  <c r="BK138" i="3"/>
  <c r="J129" i="3"/>
  <c r="J143" i="3"/>
  <c r="BK155" i="3"/>
  <c r="BK142" i="4"/>
  <c r="J135" i="4"/>
  <c r="BK145" i="4"/>
  <c r="BK151" i="4"/>
  <c r="F37" i="5"/>
  <c r="BD98" i="1" s="1"/>
  <c r="BK150" i="6"/>
  <c r="BK176" i="6"/>
  <c r="J182" i="6"/>
  <c r="BK138" i="6"/>
  <c r="J144" i="7"/>
  <c r="J156" i="7"/>
  <c r="J124" i="7"/>
  <c r="BK131" i="7"/>
  <c r="BK139" i="7"/>
  <c r="J126" i="8"/>
  <c r="BK139" i="8"/>
  <c r="J643" i="2"/>
  <c r="J623" i="2"/>
  <c r="J524" i="2"/>
  <c r="BK441" i="2"/>
  <c r="BK255" i="2"/>
  <c r="J657" i="2"/>
  <c r="BK634" i="2"/>
  <c r="BK477" i="2"/>
  <c r="BK432" i="2"/>
  <c r="J288" i="2"/>
  <c r="BK194" i="2"/>
  <c r="J664" i="2"/>
  <c r="BK638" i="2"/>
  <c r="J566" i="2"/>
  <c r="J523" i="2"/>
  <c r="BK459" i="2"/>
  <c r="BK315" i="2"/>
  <c r="BK683" i="2"/>
  <c r="J640" i="2"/>
  <c r="J588" i="2"/>
  <c r="J477" i="2"/>
  <c r="BK274" i="2"/>
  <c r="BK657" i="2"/>
  <c r="BK572" i="2"/>
  <c r="BK447" i="2"/>
  <c r="J362" i="2"/>
  <c r="BK668" i="2"/>
  <c r="BK594" i="2"/>
  <c r="BK492" i="2"/>
  <c r="BK392" i="2"/>
  <c r="BK186" i="2"/>
  <c r="J594" i="2"/>
  <c r="BK493" i="2"/>
  <c r="J359" i="2"/>
  <c r="J250" i="2"/>
  <c r="J165" i="2"/>
  <c r="BK454" i="2"/>
  <c r="BK370" i="2"/>
  <c r="J276" i="2"/>
  <c r="BK589" i="2"/>
  <c r="BK524" i="2"/>
  <c r="J394" i="2"/>
  <c r="BK259" i="2"/>
  <c r="J558" i="2"/>
  <c r="BK527" i="2"/>
  <c r="J335" i="2"/>
  <c r="J207" i="2"/>
  <c r="BK346" i="2"/>
  <c r="J257" i="2"/>
  <c r="J447" i="2"/>
  <c r="BK279" i="2"/>
  <c r="J145" i="3"/>
  <c r="BK156" i="3"/>
  <c r="J152" i="3"/>
  <c r="J169" i="3"/>
  <c r="BK180" i="3"/>
  <c r="J134" i="3"/>
  <c r="J179" i="3"/>
  <c r="BK134" i="3"/>
  <c r="BK140" i="4"/>
  <c r="J134" i="4"/>
  <c r="J136" i="4"/>
  <c r="J142" i="4"/>
  <c r="J133" i="4"/>
  <c r="BK186" i="6"/>
  <c r="J150" i="6"/>
  <c r="J185" i="6"/>
  <c r="J162" i="6"/>
  <c r="BK152" i="6"/>
  <c r="BK192" i="6"/>
  <c r="J172" i="6"/>
  <c r="J139" i="6"/>
  <c r="BK156" i="7"/>
  <c r="J126" i="7"/>
  <c r="J128" i="7"/>
  <c r="BK124" i="7"/>
  <c r="J139" i="8"/>
  <c r="J128" i="8"/>
  <c r="BK131" i="8"/>
  <c r="J690" i="2"/>
  <c r="J630" i="2"/>
  <c r="J560" i="2"/>
  <c r="BK506" i="2"/>
  <c r="J213" i="2"/>
  <c r="J662" i="2"/>
  <c r="J616" i="2"/>
  <c r="BK460" i="2"/>
  <c r="J400" i="2"/>
  <c r="J280" i="2"/>
  <c r="J157" i="2"/>
  <c r="J651" i="2"/>
  <c r="J554" i="2"/>
  <c r="BK467" i="2"/>
  <c r="BK352" i="2"/>
  <c r="BK679" i="2"/>
  <c r="J595" i="2"/>
  <c r="BK556" i="2"/>
  <c r="J438" i="2"/>
  <c r="BK276" i="2"/>
  <c r="BK600" i="2"/>
  <c r="BK504" i="2"/>
  <c r="J393" i="2"/>
  <c r="J681" i="2"/>
  <c r="J596" i="2"/>
  <c r="J443" i="2"/>
  <c r="BK390" i="2"/>
  <c r="BK166" i="2"/>
  <c r="BK575" i="2"/>
  <c r="J378" i="2"/>
  <c r="J305" i="2"/>
  <c r="J194" i="2"/>
  <c r="BK567" i="2"/>
  <c r="BK590" i="2"/>
  <c r="J431" i="2"/>
  <c r="BK356" i="2"/>
  <c r="BK239" i="2"/>
  <c r="J500" i="2"/>
  <c r="BK249" i="2"/>
  <c r="J463" i="2"/>
  <c r="J326" i="2"/>
  <c r="J484" i="2"/>
  <c r="BK321" i="2"/>
  <c r="BK172" i="2"/>
  <c r="J142" i="3"/>
  <c r="BK132" i="3"/>
  <c r="BK151" i="3"/>
  <c r="J144" i="3"/>
  <c r="J135" i="3"/>
  <c r="BK137" i="3"/>
  <c r="J157" i="3"/>
  <c r="J154" i="3"/>
  <c r="J151" i="4"/>
  <c r="BK133" i="4"/>
  <c r="J148" i="4"/>
  <c r="BK143" i="4"/>
  <c r="BK128" i="4"/>
  <c r="J152" i="6"/>
  <c r="BK166" i="6"/>
  <c r="BK182" i="6"/>
  <c r="BK174" i="6"/>
  <c r="J130" i="6"/>
  <c r="J136" i="6"/>
  <c r="J166" i="6"/>
  <c r="BK126" i="7"/>
  <c r="J145" i="7"/>
  <c r="BK153" i="7"/>
  <c r="BK123" i="7"/>
  <c r="BK136" i="8"/>
  <c r="BK122" i="8"/>
  <c r="J124" i="8"/>
  <c r="J638" i="2"/>
  <c r="BK559" i="2"/>
  <c r="J499" i="2"/>
  <c r="BK293" i="2"/>
  <c r="J666" i="2"/>
  <c r="BK640" i="2"/>
  <c r="BK529" i="2"/>
  <c r="J467" i="2"/>
  <c r="BK412" i="2"/>
  <c r="J282" i="2"/>
  <c r="J675" i="2"/>
  <c r="J617" i="2"/>
  <c r="BK536" i="2"/>
  <c r="BK488" i="2"/>
  <c r="J406" i="2"/>
  <c r="J289" i="2"/>
  <c r="BK681" i="2"/>
  <c r="BK592" i="2"/>
  <c r="J525" i="2"/>
  <c r="J445" i="2"/>
  <c r="BK324" i="2"/>
  <c r="J684" i="2"/>
  <c r="BK627" i="2"/>
  <c r="BK528" i="2"/>
  <c r="BK395" i="2"/>
  <c r="J688" i="2"/>
  <c r="BK604" i="2"/>
  <c r="J547" i="2"/>
  <c r="J483" i="2"/>
  <c r="BK429" i="2"/>
  <c r="J314" i="2"/>
  <c r="J185" i="2"/>
  <c r="BK595" i="2"/>
  <c r="BK484" i="2"/>
  <c r="BK382" i="2"/>
  <c r="BK269" i="2"/>
  <c r="J179" i="2"/>
  <c r="BK503" i="2"/>
  <c r="J220" i="2"/>
  <c r="J416" i="2"/>
  <c r="BK337" i="2"/>
  <c r="BK232" i="2"/>
  <c r="BK535" i="2"/>
  <c r="BK451" i="2"/>
  <c r="J329" i="2"/>
  <c r="BK526" i="2"/>
  <c r="BK305" i="2"/>
  <c r="BK394" i="2"/>
  <c r="BK139" i="3"/>
  <c r="J153" i="3"/>
  <c r="J176" i="3"/>
  <c r="BK145" i="3"/>
  <c r="BK170" i="3"/>
  <c r="BK179" i="3"/>
  <c r="J172" i="3"/>
  <c r="J163" i="3"/>
  <c r="BK124" i="4"/>
  <c r="BK122" i="4"/>
  <c r="J130" i="4"/>
  <c r="BK141" i="4"/>
  <c r="J34" i="5"/>
  <c r="AW98" i="1" s="1"/>
  <c r="J137" i="6"/>
  <c r="J131" i="6"/>
  <c r="BK145" i="6"/>
  <c r="BK151" i="7"/>
  <c r="BK122" i="7"/>
  <c r="BK142" i="7"/>
  <c r="BK144" i="7"/>
  <c r="J130" i="8"/>
  <c r="BK125" i="8"/>
  <c r="BK662" i="2"/>
  <c r="J619" i="2"/>
  <c r="J473" i="2"/>
  <c r="BK335" i="2"/>
  <c r="BK673" i="2"/>
  <c r="BK645" i="2"/>
  <c r="BK588" i="2"/>
  <c r="BK426" i="2"/>
  <c r="BK247" i="2"/>
  <c r="J197" i="2"/>
  <c r="J653" i="2"/>
  <c r="BK597" i="2"/>
  <c r="J530" i="2"/>
  <c r="BK469" i="2"/>
  <c r="J382" i="2"/>
  <c r="BK171" i="2"/>
  <c r="J649" i="2"/>
  <c r="J569" i="2"/>
  <c r="J505" i="2"/>
  <c r="J327" i="2"/>
  <c r="J159" i="2"/>
  <c r="BK650" i="2"/>
  <c r="J425" i="2"/>
  <c r="J206" i="2"/>
  <c r="J634" i="2"/>
  <c r="J598" i="2"/>
  <c r="J506" i="2"/>
  <c r="J302" i="2"/>
  <c r="BK165" i="2"/>
  <c r="BK498" i="2"/>
  <c r="J471" i="2"/>
  <c r="BK308" i="2"/>
  <c r="J166" i="2"/>
  <c r="J446" i="2"/>
  <c r="J444" i="2"/>
  <c r="J441" i="2"/>
  <c r="BK380" i="2"/>
  <c r="BK331" i="2"/>
  <c r="BK214" i="2"/>
  <c r="BK566" i="2"/>
  <c r="J437" i="2"/>
  <c r="J374" i="2"/>
  <c r="BK270" i="2"/>
  <c r="J556" i="2"/>
  <c r="J370" i="2"/>
  <c r="BK280" i="2"/>
  <c r="J462" i="2"/>
  <c r="BK325" i="2"/>
  <c r="J590" i="2"/>
  <c r="BK205" i="2"/>
  <c r="J136" i="3"/>
  <c r="J173" i="3"/>
  <c r="J127" i="3"/>
  <c r="BK140" i="3"/>
  <c r="BK141" i="3"/>
  <c r="BK164" i="3"/>
  <c r="BK157" i="3"/>
  <c r="BK128" i="3"/>
  <c r="BK149" i="3"/>
  <c r="J131" i="3"/>
  <c r="BK148" i="4"/>
  <c r="BK139" i="4"/>
  <c r="J147" i="4"/>
  <c r="BK144" i="4"/>
  <c r="J140" i="4"/>
  <c r="F36" i="5"/>
  <c r="BC98" i="1"/>
  <c r="J165" i="6"/>
  <c r="BK131" i="6"/>
  <c r="J187" i="6"/>
  <c r="J174" i="6"/>
  <c r="J150" i="7"/>
  <c r="J147" i="7"/>
  <c r="J151" i="7"/>
  <c r="J122" i="7"/>
  <c r="BK138" i="8"/>
  <c r="BK130" i="8"/>
  <c r="J678" i="2"/>
  <c r="J624" i="2"/>
  <c r="BK533" i="2"/>
  <c r="BK456" i="2"/>
  <c r="J212" i="2"/>
  <c r="BK664" i="2"/>
  <c r="J531" i="2"/>
  <c r="BK437" i="2"/>
  <c r="J345" i="2"/>
  <c r="J167" i="2"/>
  <c r="BK646" i="2"/>
  <c r="BK471" i="2"/>
  <c r="BK344" i="2"/>
  <c r="J169" i="2"/>
  <c r="J644" i="2"/>
  <c r="BK554" i="2"/>
  <c r="J498" i="2"/>
  <c r="BK302" i="2"/>
  <c r="BK675" i="2"/>
  <c r="BK577" i="2"/>
  <c r="BK398" i="2"/>
  <c r="J315" i="2"/>
  <c r="BK628" i="2"/>
  <c r="BK587" i="2"/>
  <c r="BK508" i="2"/>
  <c r="J399" i="2"/>
  <c r="BK167" i="2"/>
  <c r="J577" i="2"/>
  <c r="BK475" i="2"/>
  <c r="J338" i="2"/>
  <c r="BK208" i="2"/>
  <c r="BK591" i="2"/>
  <c r="BK501" i="2"/>
  <c r="BK355" i="2"/>
  <c r="BK282" i="2"/>
  <c r="J571" i="2"/>
  <c r="J460" i="2"/>
  <c r="BK393" i="2"/>
  <c r="BK246" i="2"/>
  <c r="J544" i="2"/>
  <c r="BK438" i="2"/>
  <c r="J295" i="2"/>
  <c r="BK187" i="2"/>
  <c r="BK329" i="2"/>
  <c r="J247" i="2"/>
  <c r="J398" i="2"/>
  <c r="J171" i="2"/>
  <c r="BK158" i="3"/>
  <c r="J149" i="3"/>
  <c r="BK161" i="3"/>
  <c r="J167" i="3"/>
  <c r="BK172" i="3"/>
  <c r="J160" i="3"/>
  <c r="BK176" i="3"/>
  <c r="BK162" i="3"/>
  <c r="J143" i="4"/>
  <c r="BK135" i="4"/>
  <c r="BK155" i="4"/>
  <c r="J144" i="4"/>
  <c r="J139" i="4"/>
  <c r="BK147" i="4"/>
  <c r="J129" i="6"/>
  <c r="BK165" i="6"/>
  <c r="BK187" i="6"/>
  <c r="BK189" i="6"/>
  <c r="J178" i="6"/>
  <c r="BK193" i="6"/>
  <c r="BK170" i="6"/>
  <c r="J141" i="6"/>
  <c r="BK128" i="7"/>
  <c r="BK145" i="7"/>
  <c r="J131" i="7"/>
  <c r="J129" i="7"/>
  <c r="BK135" i="8"/>
  <c r="BK128" i="8"/>
  <c r="J122" i="8"/>
  <c r="BK684" i="2"/>
  <c r="BK632" i="2"/>
  <c r="BK544" i="2"/>
  <c r="J502" i="2"/>
  <c r="BK345" i="2"/>
  <c r="BK230" i="2"/>
  <c r="BK661" i="2"/>
  <c r="J639" i="2"/>
  <c r="BK511" i="2"/>
  <c r="BK448" i="2"/>
  <c r="J418" i="2"/>
  <c r="J232" i="2"/>
  <c r="BK159" i="2"/>
  <c r="J632" i="2"/>
  <c r="J552" i="2"/>
  <c r="J515" i="2"/>
  <c r="J451" i="2"/>
  <c r="BK368" i="2"/>
  <c r="J685" i="2"/>
  <c r="J600" i="2"/>
  <c r="BK558" i="2"/>
  <c r="J434" i="2"/>
  <c r="J272" i="2"/>
  <c r="J683" i="2"/>
  <c r="J614" i="2"/>
  <c r="J488" i="2"/>
  <c r="J392" i="2"/>
  <c r="BK173" i="2"/>
  <c r="BK623" i="2"/>
  <c r="J526" i="2"/>
  <c r="J465" i="2"/>
  <c r="J324" i="2"/>
  <c r="J604" i="2"/>
  <c r="J535" i="2"/>
  <c r="BK449" i="2"/>
  <c r="J321" i="2"/>
  <c r="J205" i="2"/>
  <c r="BK531" i="2"/>
  <c r="J449" i="2"/>
  <c r="J442" i="2"/>
  <c r="BK389" i="2"/>
  <c r="J371" i="2"/>
  <c r="J325" i="2"/>
  <c r="BK202" i="2"/>
  <c r="BK440" i="2"/>
  <c r="BK278" i="2"/>
  <c r="J158" i="3"/>
  <c r="J138" i="3"/>
  <c r="J130" i="3"/>
  <c r="J180" i="3"/>
  <c r="J171" i="3"/>
  <c r="BK171" i="3"/>
  <c r="BK177" i="3"/>
  <c r="BK163" i="3"/>
  <c r="J140" i="3"/>
  <c r="J131" i="4"/>
  <c r="BK134" i="4"/>
  <c r="J154" i="4"/>
  <c r="J124" i="4"/>
  <c r="BK122" i="5"/>
  <c r="BK178" i="6"/>
  <c r="BK128" i="6"/>
  <c r="BK180" i="6"/>
  <c r="J145" i="6"/>
  <c r="BK156" i="6"/>
  <c r="BK162" i="6"/>
  <c r="J128" i="6"/>
  <c r="J148" i="7"/>
  <c r="BK137" i="7"/>
  <c r="J123" i="7"/>
  <c r="BK126" i="8"/>
  <c r="J138" i="8"/>
  <c r="BK196" i="2" l="1"/>
  <c r="J196" i="2" s="1"/>
  <c r="J100" i="2" s="1"/>
  <c r="R294" i="2"/>
  <c r="P361" i="2"/>
  <c r="BK435" i="2"/>
  <c r="J435" i="2" s="1"/>
  <c r="J112" i="2" s="1"/>
  <c r="P479" i="2"/>
  <c r="P522" i="2"/>
  <c r="T551" i="2"/>
  <c r="R637" i="2"/>
  <c r="T682" i="2"/>
  <c r="BK126" i="3"/>
  <c r="J126" i="3" s="1"/>
  <c r="J98" i="3" s="1"/>
  <c r="BK168" i="3"/>
  <c r="J168" i="3"/>
  <c r="J102" i="3"/>
  <c r="R146" i="4"/>
  <c r="T127" i="6"/>
  <c r="BK164" i="6"/>
  <c r="J164" i="6"/>
  <c r="J101" i="6" s="1"/>
  <c r="T191" i="6"/>
  <c r="T190" i="6"/>
  <c r="T196" i="2"/>
  <c r="P294" i="2"/>
  <c r="R343" i="2"/>
  <c r="P385" i="2"/>
  <c r="BK457" i="2"/>
  <c r="J457" i="2" s="1"/>
  <c r="J114" i="2" s="1"/>
  <c r="BK479" i="2"/>
  <c r="J479" i="2" s="1"/>
  <c r="J118" i="2" s="1"/>
  <c r="BK522" i="2"/>
  <c r="J522" i="2" s="1"/>
  <c r="J122" i="2" s="1"/>
  <c r="R551" i="2"/>
  <c r="P637" i="2"/>
  <c r="T677" i="2"/>
  <c r="P148" i="3"/>
  <c r="T175" i="3"/>
  <c r="P126" i="4"/>
  <c r="P125" i="4" s="1"/>
  <c r="P149" i="6"/>
  <c r="T184" i="6"/>
  <c r="BK132" i="7"/>
  <c r="J132" i="7"/>
  <c r="J99" i="7"/>
  <c r="R170" i="2"/>
  <c r="T224" i="2"/>
  <c r="R323" i="2"/>
  <c r="T361" i="2"/>
  <c r="T435" i="2"/>
  <c r="T470" i="2"/>
  <c r="P496" i="2"/>
  <c r="R574" i="2"/>
  <c r="T655" i="2"/>
  <c r="R689" i="2"/>
  <c r="R686" i="2" s="1"/>
  <c r="T126" i="3"/>
  <c r="BK175" i="3"/>
  <c r="J175" i="3"/>
  <c r="J103" i="3" s="1"/>
  <c r="R138" i="4"/>
  <c r="R137" i="4" s="1"/>
  <c r="T140" i="6"/>
  <c r="BK184" i="6"/>
  <c r="J184" i="6"/>
  <c r="J102" i="6"/>
  <c r="T132" i="7"/>
  <c r="P170" i="2"/>
  <c r="BK224" i="2"/>
  <c r="J224" i="2" s="1"/>
  <c r="J101" i="2" s="1"/>
  <c r="P323" i="2"/>
  <c r="T334" i="2"/>
  <c r="P405" i="2"/>
  <c r="BK470" i="2"/>
  <c r="J470" i="2" s="1"/>
  <c r="J116" i="2" s="1"/>
  <c r="T479" i="2"/>
  <c r="T522" i="2"/>
  <c r="P551" i="2"/>
  <c r="P655" i="2"/>
  <c r="BK689" i="2"/>
  <c r="J689" i="2" s="1"/>
  <c r="J133" i="2" s="1"/>
  <c r="R168" i="3"/>
  <c r="BK126" i="4"/>
  <c r="J126" i="4"/>
  <c r="J98" i="4" s="1"/>
  <c r="T146" i="4"/>
  <c r="BK140" i="6"/>
  <c r="J140" i="6"/>
  <c r="J99" i="6"/>
  <c r="T149" i="6"/>
  <c r="BK191" i="6"/>
  <c r="J191" i="6"/>
  <c r="J105" i="6"/>
  <c r="P132" i="7"/>
  <c r="BK170" i="2"/>
  <c r="J170" i="2" s="1"/>
  <c r="J99" i="2" s="1"/>
  <c r="P224" i="2"/>
  <c r="BK323" i="2"/>
  <c r="J323" i="2" s="1"/>
  <c r="J104" i="2" s="1"/>
  <c r="P343" i="2"/>
  <c r="R385" i="2"/>
  <c r="P457" i="2"/>
  <c r="T474" i="2"/>
  <c r="T496" i="2"/>
  <c r="T574" i="2"/>
  <c r="R655" i="2"/>
  <c r="R175" i="3"/>
  <c r="P138" i="4"/>
  <c r="BK127" i="6"/>
  <c r="T164" i="6"/>
  <c r="R191" i="6"/>
  <c r="R190" i="6" s="1"/>
  <c r="R132" i="7"/>
  <c r="P196" i="2"/>
  <c r="T294" i="2"/>
  <c r="R334" i="2"/>
  <c r="BK405" i="2"/>
  <c r="J405" i="2" s="1"/>
  <c r="J111" i="2" s="1"/>
  <c r="R470" i="2"/>
  <c r="R479" i="2"/>
  <c r="R507" i="2"/>
  <c r="R537" i="2"/>
  <c r="R613" i="2"/>
  <c r="R677" i="2"/>
  <c r="T148" i="3"/>
  <c r="P178" i="3"/>
  <c r="R126" i="4"/>
  <c r="R125" i="4" s="1"/>
  <c r="BK149" i="6"/>
  <c r="J149" i="6"/>
  <c r="J100" i="6" s="1"/>
  <c r="P184" i="6"/>
  <c r="R121" i="7"/>
  <c r="R120" i="7" s="1"/>
  <c r="R119" i="7" s="1"/>
  <c r="P121" i="8"/>
  <c r="P155" i="2"/>
  <c r="R248" i="2"/>
  <c r="BK343" i="2"/>
  <c r="J343" i="2" s="1"/>
  <c r="J108" i="2" s="1"/>
  <c r="BK385" i="2"/>
  <c r="J385" i="2" s="1"/>
  <c r="J110" i="2" s="1"/>
  <c r="T457" i="2"/>
  <c r="R485" i="2"/>
  <c r="BK507" i="2"/>
  <c r="J507" i="2" s="1"/>
  <c r="J121" i="2" s="1"/>
  <c r="BK537" i="2"/>
  <c r="J537" i="2" s="1"/>
  <c r="J123" i="2" s="1"/>
  <c r="BK613" i="2"/>
  <c r="J613" i="2" s="1"/>
  <c r="J126" i="2" s="1"/>
  <c r="R126" i="3"/>
  <c r="T168" i="3"/>
  <c r="T126" i="4"/>
  <c r="T125" i="4"/>
  <c r="P164" i="6"/>
  <c r="BK121" i="7"/>
  <c r="J121" i="7" s="1"/>
  <c r="J98" i="7" s="1"/>
  <c r="T121" i="8"/>
  <c r="T155" i="2"/>
  <c r="T248" i="2"/>
  <c r="BK361" i="2"/>
  <c r="J361" i="2" s="1"/>
  <c r="J109" i="2" s="1"/>
  <c r="R435" i="2"/>
  <c r="P470" i="2"/>
  <c r="P485" i="2"/>
  <c r="P507" i="2"/>
  <c r="P537" i="2"/>
  <c r="P613" i="2"/>
  <c r="P677" i="2"/>
  <c r="P689" i="2"/>
  <c r="P686" i="2" s="1"/>
  <c r="BK178" i="3"/>
  <c r="J178" i="3"/>
  <c r="J104" i="3"/>
  <c r="P146" i="4"/>
  <c r="P127" i="6"/>
  <c r="R149" i="6"/>
  <c r="P191" i="6"/>
  <c r="P190" i="6" s="1"/>
  <c r="T121" i="7"/>
  <c r="T120" i="7"/>
  <c r="T119" i="7" s="1"/>
  <c r="BK132" i="8"/>
  <c r="J132" i="8" s="1"/>
  <c r="J99" i="8" s="1"/>
  <c r="BK155" i="2"/>
  <c r="J155" i="2" s="1"/>
  <c r="J98" i="2" s="1"/>
  <c r="BK248" i="2"/>
  <c r="J248" i="2" s="1"/>
  <c r="J102" i="2" s="1"/>
  <c r="P334" i="2"/>
  <c r="R405" i="2"/>
  <c r="P474" i="2"/>
  <c r="R496" i="2"/>
  <c r="P574" i="2"/>
  <c r="BK655" i="2"/>
  <c r="J655" i="2" s="1"/>
  <c r="J128" i="2" s="1"/>
  <c r="R682" i="2"/>
  <c r="P126" i="3"/>
  <c r="T178" i="3"/>
  <c r="T138" i="4"/>
  <c r="T137" i="4" s="1"/>
  <c r="R140" i="6"/>
  <c r="R184" i="6"/>
  <c r="R121" i="8"/>
  <c r="T170" i="2"/>
  <c r="R224" i="2"/>
  <c r="T323" i="2"/>
  <c r="T343" i="2"/>
  <c r="T385" i="2"/>
  <c r="R457" i="2"/>
  <c r="R474" i="2"/>
  <c r="T485" i="2"/>
  <c r="T507" i="2"/>
  <c r="T537" i="2"/>
  <c r="T613" i="2"/>
  <c r="BK677" i="2"/>
  <c r="J677" i="2" s="1"/>
  <c r="J129" i="2" s="1"/>
  <c r="T689" i="2"/>
  <c r="T686" i="2" s="1"/>
  <c r="R148" i="3"/>
  <c r="R178" i="3"/>
  <c r="P140" i="6"/>
  <c r="P132" i="8"/>
  <c r="R155" i="2"/>
  <c r="P248" i="2"/>
  <c r="BK334" i="2"/>
  <c r="J334" i="2" s="1"/>
  <c r="J105" i="2" s="1"/>
  <c r="T405" i="2"/>
  <c r="BK485" i="2"/>
  <c r="J485" i="2" s="1"/>
  <c r="J119" i="2" s="1"/>
  <c r="R522" i="2"/>
  <c r="BK551" i="2"/>
  <c r="J551" i="2" s="1"/>
  <c r="J124" i="2" s="1"/>
  <c r="BK637" i="2"/>
  <c r="J637" i="2" s="1"/>
  <c r="J127" i="2" s="1"/>
  <c r="BK682" i="2"/>
  <c r="J682" i="2" s="1"/>
  <c r="J130" i="2" s="1"/>
  <c r="BK148" i="3"/>
  <c r="J148" i="3"/>
  <c r="J100" i="3"/>
  <c r="P175" i="3"/>
  <c r="BK146" i="4"/>
  <c r="J146" i="4" s="1"/>
  <c r="J101" i="4" s="1"/>
  <c r="R132" i="8"/>
  <c r="R196" i="2"/>
  <c r="BK294" i="2"/>
  <c r="J294" i="2" s="1"/>
  <c r="J103" i="2" s="1"/>
  <c r="R361" i="2"/>
  <c r="P435" i="2"/>
  <c r="BK474" i="2"/>
  <c r="J474" i="2" s="1"/>
  <c r="J117" i="2" s="1"/>
  <c r="BK496" i="2"/>
  <c r="J496" i="2" s="1"/>
  <c r="J120" i="2" s="1"/>
  <c r="BK574" i="2"/>
  <c r="J574" i="2" s="1"/>
  <c r="J125" i="2" s="1"/>
  <c r="T637" i="2"/>
  <c r="P682" i="2"/>
  <c r="P168" i="3"/>
  <c r="BK138" i="4"/>
  <c r="J138" i="4" s="1"/>
  <c r="J100" i="4" s="1"/>
  <c r="R127" i="6"/>
  <c r="R164" i="6"/>
  <c r="P121" i="7"/>
  <c r="P120" i="7" s="1"/>
  <c r="P119" i="7" s="1"/>
  <c r="AU100" i="1" s="1"/>
  <c r="BK121" i="8"/>
  <c r="BK120" i="8" s="1"/>
  <c r="J120" i="8" s="1"/>
  <c r="J97" i="8" s="1"/>
  <c r="T132" i="8"/>
  <c r="BK121" i="5"/>
  <c r="BK120" i="5" s="1"/>
  <c r="J120" i="5" s="1"/>
  <c r="J97" i="5" s="1"/>
  <c r="BK455" i="2"/>
  <c r="J455" i="2" s="1"/>
  <c r="J113" i="2" s="1"/>
  <c r="BK340" i="2"/>
  <c r="J340" i="2" s="1"/>
  <c r="J106" i="2" s="1"/>
  <c r="BK687" i="2"/>
  <c r="J687" i="2" s="1"/>
  <c r="J132" i="2" s="1"/>
  <c r="BK188" i="6"/>
  <c r="J188" i="6" s="1"/>
  <c r="J103" i="6" s="1"/>
  <c r="BK146" i="3"/>
  <c r="J146" i="3" s="1"/>
  <c r="J99" i="3" s="1"/>
  <c r="BK166" i="3"/>
  <c r="J166" i="3"/>
  <c r="J101" i="3" s="1"/>
  <c r="BK468" i="2"/>
  <c r="J468" i="2" s="1"/>
  <c r="J115" i="2" s="1"/>
  <c r="J92" i="8"/>
  <c r="BE126" i="8"/>
  <c r="F92" i="8"/>
  <c r="BE133" i="8"/>
  <c r="F115" i="8"/>
  <c r="BE123" i="8"/>
  <c r="BE131" i="8"/>
  <c r="BE130" i="8"/>
  <c r="BE135" i="8"/>
  <c r="J91" i="8"/>
  <c r="BE124" i="8"/>
  <c r="BE125" i="8"/>
  <c r="BE129" i="8"/>
  <c r="BE138" i="8"/>
  <c r="E109" i="8"/>
  <c r="BE136" i="8"/>
  <c r="J89" i="8"/>
  <c r="BE122" i="8"/>
  <c r="BE139" i="8"/>
  <c r="BK120" i="7"/>
  <c r="J120" i="7" s="1"/>
  <c r="J97" i="7" s="1"/>
  <c r="BE128" i="8"/>
  <c r="J113" i="7"/>
  <c r="BE124" i="7"/>
  <c r="BE128" i="7"/>
  <c r="BE141" i="7"/>
  <c r="BE144" i="7"/>
  <c r="BE126" i="7"/>
  <c r="BE133" i="7"/>
  <c r="BE139" i="7"/>
  <c r="BK190" i="6"/>
  <c r="J190" i="6" s="1"/>
  <c r="J104" i="6" s="1"/>
  <c r="F116" i="7"/>
  <c r="BE130" i="7"/>
  <c r="BE150" i="7"/>
  <c r="BE153" i="7"/>
  <c r="J116" i="7"/>
  <c r="BE135" i="7"/>
  <c r="BE148" i="7"/>
  <c r="BE151" i="7"/>
  <c r="F115" i="7"/>
  <c r="BE154" i="7"/>
  <c r="J127" i="6"/>
  <c r="J98" i="6"/>
  <c r="J115" i="7"/>
  <c r="BE125" i="7"/>
  <c r="BE156" i="7"/>
  <c r="BE142" i="7"/>
  <c r="BE122" i="7"/>
  <c r="BE129" i="7"/>
  <c r="BE147" i="7"/>
  <c r="BE123" i="7"/>
  <c r="BE137" i="7"/>
  <c r="E85" i="7"/>
  <c r="BE131" i="7"/>
  <c r="BE145" i="7"/>
  <c r="F91" i="6"/>
  <c r="BE154" i="6"/>
  <c r="BE166" i="6"/>
  <c r="BE170" i="6"/>
  <c r="F122" i="6"/>
  <c r="BE145" i="6"/>
  <c r="BE160" i="6"/>
  <c r="BE186" i="6"/>
  <c r="BE141" i="6"/>
  <c r="BE165" i="6"/>
  <c r="E115" i="6"/>
  <c r="BE139" i="6"/>
  <c r="BE167" i="6"/>
  <c r="BE176" i="6"/>
  <c r="BE182" i="6"/>
  <c r="J92" i="6"/>
  <c r="BE129" i="6"/>
  <c r="BE137" i="6"/>
  <c r="BE158" i="6"/>
  <c r="BE187" i="6"/>
  <c r="BE193" i="6"/>
  <c r="J89" i="6"/>
  <c r="BE128" i="6"/>
  <c r="BE133" i="6"/>
  <c r="BE178" i="6"/>
  <c r="J121" i="6"/>
  <c r="BE150" i="6"/>
  <c r="BE136" i="6"/>
  <c r="BE156" i="6"/>
  <c r="BE189" i="6"/>
  <c r="BE148" i="6"/>
  <c r="BE131" i="6"/>
  <c r="BE174" i="6"/>
  <c r="BE138" i="6"/>
  <c r="BE152" i="6"/>
  <c r="BE162" i="6"/>
  <c r="BE130" i="6"/>
  <c r="BE172" i="6"/>
  <c r="BE180" i="6"/>
  <c r="BE185" i="6"/>
  <c r="BE192" i="6"/>
  <c r="J89" i="5"/>
  <c r="E85" i="5"/>
  <c r="J92" i="5"/>
  <c r="BK125" i="4"/>
  <c r="J125" i="4"/>
  <c r="J97" i="4" s="1"/>
  <c r="F92" i="5"/>
  <c r="J91" i="5"/>
  <c r="F91" i="5"/>
  <c r="BE122" i="5"/>
  <c r="J33" i="5" s="1"/>
  <c r="AV98" i="1" s="1"/>
  <c r="AT98" i="1" s="1"/>
  <c r="BK125" i="3"/>
  <c r="J125" i="3" s="1"/>
  <c r="J97" i="3" s="1"/>
  <c r="J91" i="4"/>
  <c r="BE124" i="4"/>
  <c r="F92" i="4"/>
  <c r="J118" i="4"/>
  <c r="BE123" i="4"/>
  <c r="BE130" i="4"/>
  <c r="F91" i="4"/>
  <c r="BE128" i="4"/>
  <c r="BE147" i="4"/>
  <c r="BE134" i="4"/>
  <c r="BE133" i="4"/>
  <c r="BE155" i="4"/>
  <c r="BE131" i="4"/>
  <c r="BE139" i="4"/>
  <c r="BE142" i="4"/>
  <c r="BE148" i="4"/>
  <c r="BE135" i="4"/>
  <c r="BE144" i="4"/>
  <c r="BE145" i="4"/>
  <c r="BE150" i="4"/>
  <c r="BE127" i="4"/>
  <c r="BE136" i="4"/>
  <c r="J89" i="4"/>
  <c r="BE129" i="4"/>
  <c r="BE140" i="4"/>
  <c r="BE153" i="4"/>
  <c r="BE154" i="4"/>
  <c r="BE151" i="4"/>
  <c r="E85" i="4"/>
  <c r="BE122" i="4"/>
  <c r="BE132" i="4"/>
  <c r="BE141" i="4"/>
  <c r="BE143" i="4"/>
  <c r="J120" i="3"/>
  <c r="BE131" i="3"/>
  <c r="BE147" i="3"/>
  <c r="BE151" i="3"/>
  <c r="BE127" i="3"/>
  <c r="BE132" i="3"/>
  <c r="BE138" i="3"/>
  <c r="BE157" i="3"/>
  <c r="BE159" i="3"/>
  <c r="BE164" i="3"/>
  <c r="BE128" i="3"/>
  <c r="BE144" i="3"/>
  <c r="BE150" i="3"/>
  <c r="BE162" i="3"/>
  <c r="BE134" i="3"/>
  <c r="BE161" i="3"/>
  <c r="BE165" i="3"/>
  <c r="BE172" i="3"/>
  <c r="BE173" i="3"/>
  <c r="BE181" i="3"/>
  <c r="E114" i="3"/>
  <c r="BE130" i="3"/>
  <c r="BE145" i="3"/>
  <c r="BE155" i="3"/>
  <c r="BE174" i="3"/>
  <c r="BE179" i="3"/>
  <c r="BE182" i="3"/>
  <c r="F91" i="3"/>
  <c r="J118" i="3"/>
  <c r="BE129" i="3"/>
  <c r="BE139" i="3"/>
  <c r="BE142" i="3"/>
  <c r="BE152" i="3"/>
  <c r="BE156" i="3"/>
  <c r="BE158" i="3"/>
  <c r="F121" i="3"/>
  <c r="BE141" i="3"/>
  <c r="BE153" i="3"/>
  <c r="BE177" i="3"/>
  <c r="BE135" i="3"/>
  <c r="BE170" i="3"/>
  <c r="J92" i="3"/>
  <c r="BE133" i="3"/>
  <c r="BE154" i="3"/>
  <c r="BE160" i="3"/>
  <c r="BE169" i="3"/>
  <c r="BE136" i="3"/>
  <c r="BE176" i="3"/>
  <c r="BE140" i="3"/>
  <c r="BE143" i="3"/>
  <c r="BE149" i="3"/>
  <c r="BE163" i="3"/>
  <c r="BE171" i="3"/>
  <c r="BE180" i="3"/>
  <c r="BE137" i="3"/>
  <c r="BE167" i="3"/>
  <c r="J147" i="2"/>
  <c r="BE214" i="2"/>
  <c r="BE305" i="2"/>
  <c r="BE324" i="2"/>
  <c r="BE356" i="2"/>
  <c r="BE362" i="2"/>
  <c r="BE380" i="2"/>
  <c r="BE399" i="2"/>
  <c r="BE403" i="2"/>
  <c r="BE434" i="2"/>
  <c r="BE443" i="2"/>
  <c r="BE453" i="2"/>
  <c r="BE465" i="2"/>
  <c r="BE488" i="2"/>
  <c r="BE498" i="2"/>
  <c r="BE156" i="2"/>
  <c r="BE187" i="2"/>
  <c r="BE220" i="2"/>
  <c r="BE352" i="2"/>
  <c r="BE355" i="2"/>
  <c r="BE382" i="2"/>
  <c r="BE389" i="2"/>
  <c r="BE427" i="2"/>
  <c r="BE432" i="2"/>
  <c r="BE442" i="2"/>
  <c r="BE446" i="2"/>
  <c r="BE448" i="2"/>
  <c r="BE450" i="2"/>
  <c r="BE475" i="2"/>
  <c r="BE504" i="2"/>
  <c r="BE511" i="2"/>
  <c r="BE533" i="2"/>
  <c r="BE604" i="2"/>
  <c r="J92" i="2"/>
  <c r="BE159" i="2"/>
  <c r="BE166" i="2"/>
  <c r="BE278" i="2"/>
  <c r="BE321" i="2"/>
  <c r="BE345" i="2"/>
  <c r="BE358" i="2"/>
  <c r="BE416" i="2"/>
  <c r="BE429" i="2"/>
  <c r="BE439" i="2"/>
  <c r="BE441" i="2"/>
  <c r="BE445" i="2"/>
  <c r="BE452" i="2"/>
  <c r="BE456" i="2"/>
  <c r="BE523" i="2"/>
  <c r="BE530" i="2"/>
  <c r="BE559" i="2"/>
  <c r="BE173" i="2"/>
  <c r="BE206" i="2"/>
  <c r="BE207" i="2"/>
  <c r="BE225" i="2"/>
  <c r="BE276" i="2"/>
  <c r="BE315" i="2"/>
  <c r="BE318" i="2"/>
  <c r="BE338" i="2"/>
  <c r="BE370" i="2"/>
  <c r="BE371" i="2"/>
  <c r="BE395" i="2"/>
  <c r="BE473" i="2"/>
  <c r="BE483" i="2"/>
  <c r="BE499" i="2"/>
  <c r="BE502" i="2"/>
  <c r="BE509" i="2"/>
  <c r="BE529" i="2"/>
  <c r="BE535" i="2"/>
  <c r="BE544" i="2"/>
  <c r="BE554" i="2"/>
  <c r="BE562" i="2"/>
  <c r="BE564" i="2"/>
  <c r="BE591" i="2"/>
  <c r="E143" i="2"/>
  <c r="BE247" i="2"/>
  <c r="BE249" i="2"/>
  <c r="BE332" i="2"/>
  <c r="BE339" i="2"/>
  <c r="BE373" i="2"/>
  <c r="BE374" i="2"/>
  <c r="BE394" i="2"/>
  <c r="BE437" i="2"/>
  <c r="BE447" i="2"/>
  <c r="BE458" i="2"/>
  <c r="BE500" i="2"/>
  <c r="BE508" i="2"/>
  <c r="BE524" i="2"/>
  <c r="BE536" i="2"/>
  <c r="BE552" i="2"/>
  <c r="BE556" i="2"/>
  <c r="BE586" i="2"/>
  <c r="BE587" i="2"/>
  <c r="BE592" i="2"/>
  <c r="BE597" i="2"/>
  <c r="BE598" i="2"/>
  <c r="BE599" i="2"/>
  <c r="BE601" i="2"/>
  <c r="BE664" i="2"/>
  <c r="F149" i="2"/>
  <c r="BE171" i="2"/>
  <c r="BE210" i="2"/>
  <c r="BE230" i="2"/>
  <c r="BE246" i="2"/>
  <c r="BE274" i="2"/>
  <c r="BE280" i="2"/>
  <c r="BE299" i="2"/>
  <c r="BE331" i="2"/>
  <c r="BE344" i="2"/>
  <c r="BE406" i="2"/>
  <c r="BE412" i="2"/>
  <c r="BE466" i="2"/>
  <c r="BE467" i="2"/>
  <c r="BE515" i="2"/>
  <c r="BE526" i="2"/>
  <c r="BE527" i="2"/>
  <c r="BE549" i="2"/>
  <c r="BE558" i="2"/>
  <c r="BE615" i="2"/>
  <c r="BE616" i="2"/>
  <c r="BE685" i="2"/>
  <c r="F92" i="2"/>
  <c r="BE202" i="2"/>
  <c r="BE259" i="2"/>
  <c r="BE272" i="2"/>
  <c r="BE281" i="2"/>
  <c r="BE288" i="2"/>
  <c r="BE317" i="2"/>
  <c r="BE329" i="2"/>
  <c r="BE341" i="2"/>
  <c r="BE376" i="2"/>
  <c r="BE393" i="2"/>
  <c r="BE400" i="2"/>
  <c r="BE440" i="2"/>
  <c r="BE444" i="2"/>
  <c r="BE486" i="2"/>
  <c r="BE503" i="2"/>
  <c r="BE517" i="2"/>
  <c r="BE566" i="2"/>
  <c r="BE600" i="2"/>
  <c r="BE627" i="2"/>
  <c r="BE648" i="2"/>
  <c r="BE649" i="2"/>
  <c r="BE650" i="2"/>
  <c r="BE657" i="2"/>
  <c r="BE674" i="2"/>
  <c r="BE675" i="2"/>
  <c r="BE678" i="2"/>
  <c r="BE679" i="2"/>
  <c r="BE212" i="2"/>
  <c r="BE229" i="2"/>
  <c r="BE293" i="2"/>
  <c r="BE295" i="2"/>
  <c r="BE312" i="2"/>
  <c r="BE326" i="2"/>
  <c r="BE353" i="2"/>
  <c r="BE368" i="2"/>
  <c r="BE409" i="2"/>
  <c r="BE426" i="2"/>
  <c r="BE436" i="2"/>
  <c r="BE438" i="2"/>
  <c r="BE451" i="2"/>
  <c r="BE459" i="2"/>
  <c r="BE477" i="2"/>
  <c r="BE492" i="2"/>
  <c r="BE505" i="2"/>
  <c r="BE519" i="2"/>
  <c r="BE568" i="2"/>
  <c r="BE588" i="2"/>
  <c r="BE596" i="2"/>
  <c r="BE631" i="2"/>
  <c r="BE632" i="2"/>
  <c r="BE634" i="2"/>
  <c r="BE638" i="2"/>
  <c r="BE643" i="2"/>
  <c r="BE644" i="2"/>
  <c r="BE645" i="2"/>
  <c r="BE646" i="2"/>
  <c r="BE651" i="2"/>
  <c r="BE652" i="2"/>
  <c r="BE662" i="2"/>
  <c r="BE673" i="2"/>
  <c r="BE681" i="2"/>
  <c r="BE688" i="2"/>
  <c r="BE690" i="2"/>
  <c r="J149" i="2"/>
  <c r="BE167" i="2"/>
  <c r="BE185" i="2"/>
  <c r="BE197" i="2"/>
  <c r="BE208" i="2"/>
  <c r="BE213" i="2"/>
  <c r="BE255" i="2"/>
  <c r="BE269" i="2"/>
  <c r="BE279" i="2"/>
  <c r="BE290" i="2"/>
  <c r="BE325" i="2"/>
  <c r="BE335" i="2"/>
  <c r="BE378" i="2"/>
  <c r="BE392" i="2"/>
  <c r="BE401" i="2"/>
  <c r="BE418" i="2"/>
  <c r="BE454" i="2"/>
  <c r="BE460" i="2"/>
  <c r="BE484" i="2"/>
  <c r="BE543" i="2"/>
  <c r="BE571" i="2"/>
  <c r="BE578" i="2"/>
  <c r="BE590" i="2"/>
  <c r="BE619" i="2"/>
  <c r="BE623" i="2"/>
  <c r="BE635" i="2"/>
  <c r="BE639" i="2"/>
  <c r="BE653" i="2"/>
  <c r="BE691" i="2"/>
  <c r="BE157" i="2"/>
  <c r="BE216" i="2"/>
  <c r="BE337" i="2"/>
  <c r="BE359" i="2"/>
  <c r="BE386" i="2"/>
  <c r="BE398" i="2"/>
  <c r="BE422" i="2"/>
  <c r="BE431" i="2"/>
  <c r="BE490" i="2"/>
  <c r="BE497" i="2"/>
  <c r="BE501" i="2"/>
  <c r="BE525" i="2"/>
  <c r="BE528" i="2"/>
  <c r="BE531" i="2"/>
  <c r="BE560" i="2"/>
  <c r="BE572" i="2"/>
  <c r="BE575" i="2"/>
  <c r="BE594" i="2"/>
  <c r="BE595" i="2"/>
  <c r="BE602" i="2"/>
  <c r="BE611" i="2"/>
  <c r="BE614" i="2"/>
  <c r="BE628" i="2"/>
  <c r="BE666" i="2"/>
  <c r="BE683" i="2"/>
  <c r="BE684" i="2"/>
  <c r="BE165" i="2"/>
  <c r="BE168" i="2"/>
  <c r="BE179" i="2"/>
  <c r="BE205" i="2"/>
  <c r="BE239" i="2"/>
  <c r="BE250" i="2"/>
  <c r="BE289" i="2"/>
  <c r="BE297" i="2"/>
  <c r="BE302" i="2"/>
  <c r="BE308" i="2"/>
  <c r="BE327" i="2"/>
  <c r="BE390" i="2"/>
  <c r="BE402" i="2"/>
  <c r="BE449" i="2"/>
  <c r="BE462" i="2"/>
  <c r="BE469" i="2"/>
  <c r="BE471" i="2"/>
  <c r="BE493" i="2"/>
  <c r="BE506" i="2"/>
  <c r="BE513" i="2"/>
  <c r="BE538" i="2"/>
  <c r="BE547" i="2"/>
  <c r="BE565" i="2"/>
  <c r="BE577" i="2"/>
  <c r="BE589" i="2"/>
  <c r="BE603" i="2"/>
  <c r="BE617" i="2"/>
  <c r="BE624" i="2"/>
  <c r="BE630" i="2"/>
  <c r="BE656" i="2"/>
  <c r="BE169" i="2"/>
  <c r="BE172" i="2"/>
  <c r="BE186" i="2"/>
  <c r="BE194" i="2"/>
  <c r="BE232" i="2"/>
  <c r="BE257" i="2"/>
  <c r="BE270" i="2"/>
  <c r="BE282" i="2"/>
  <c r="BE314" i="2"/>
  <c r="BE346" i="2"/>
  <c r="BE383" i="2"/>
  <c r="BE425" i="2"/>
  <c r="BE463" i="2"/>
  <c r="BE494" i="2"/>
  <c r="BE567" i="2"/>
  <c r="BE569" i="2"/>
  <c r="BE593" i="2"/>
  <c r="BE640" i="2"/>
  <c r="BE641" i="2"/>
  <c r="BE661" i="2"/>
  <c r="BE668" i="2"/>
  <c r="F35" i="4"/>
  <c r="BB97" i="1"/>
  <c r="F37" i="4"/>
  <c r="BD97" i="1"/>
  <c r="J34" i="7"/>
  <c r="AW100" i="1" s="1"/>
  <c r="F35" i="7"/>
  <c r="BB100" i="1"/>
  <c r="J34" i="8"/>
  <c r="AW101" i="1" s="1"/>
  <c r="F34" i="3"/>
  <c r="BA96" i="1"/>
  <c r="J34" i="6"/>
  <c r="AW99" i="1"/>
  <c r="F37" i="8"/>
  <c r="BD101" i="1"/>
  <c r="F34" i="4"/>
  <c r="BA97" i="1"/>
  <c r="J34" i="4"/>
  <c r="AW97" i="1" s="1"/>
  <c r="F34" i="5"/>
  <c r="BA98" i="1" s="1"/>
  <c r="F35" i="6"/>
  <c r="BB99" i="1" s="1"/>
  <c r="F36" i="8"/>
  <c r="BC101" i="1"/>
  <c r="F34" i="2"/>
  <c r="BA95" i="1" s="1"/>
  <c r="F35" i="2"/>
  <c r="BB95" i="1" s="1"/>
  <c r="F37" i="2"/>
  <c r="BD95" i="1" s="1"/>
  <c r="F36" i="3"/>
  <c r="BC96" i="1" s="1"/>
  <c r="F34" i="6"/>
  <c r="BA99" i="1" s="1"/>
  <c r="F36" i="7"/>
  <c r="BC100" i="1"/>
  <c r="F37" i="3"/>
  <c r="BD96" i="1"/>
  <c r="F36" i="4"/>
  <c r="BC97" i="1" s="1"/>
  <c r="F37" i="7"/>
  <c r="BD100" i="1" s="1"/>
  <c r="F34" i="7"/>
  <c r="BA100" i="1" s="1"/>
  <c r="F35" i="8"/>
  <c r="BB101" i="1" s="1"/>
  <c r="J34" i="2"/>
  <c r="AW95" i="1" s="1"/>
  <c r="F35" i="3"/>
  <c r="BB96" i="1"/>
  <c r="F36" i="6"/>
  <c r="BC99" i="1" s="1"/>
  <c r="F34" i="8"/>
  <c r="BA101" i="1" s="1"/>
  <c r="J34" i="3"/>
  <c r="AW96" i="1" s="1"/>
  <c r="F37" i="6"/>
  <c r="BD99" i="1" s="1"/>
  <c r="F36" i="2"/>
  <c r="BC95" i="1" s="1"/>
  <c r="BK342" i="2" l="1"/>
  <c r="J342" i="2" s="1"/>
  <c r="J107" i="2" s="1"/>
  <c r="BK154" i="2"/>
  <c r="J154" i="2" s="1"/>
  <c r="J97" i="2" s="1"/>
  <c r="R121" i="4"/>
  <c r="BK137" i="4"/>
  <c r="J137" i="4" s="1"/>
  <c r="J99" i="4" s="1"/>
  <c r="J121" i="5"/>
  <c r="J98" i="5" s="1"/>
  <c r="BK126" i="6"/>
  <c r="J126" i="6" s="1"/>
  <c r="J97" i="6" s="1"/>
  <c r="T120" i="8"/>
  <c r="T119" i="8" s="1"/>
  <c r="P137" i="4"/>
  <c r="P121" i="4" s="1"/>
  <c r="AU97" i="1" s="1"/>
  <c r="T125" i="3"/>
  <c r="T124" i="3" s="1"/>
  <c r="T342" i="2"/>
  <c r="P126" i="6"/>
  <c r="P125" i="6"/>
  <c r="AU99" i="1"/>
  <c r="T126" i="6"/>
  <c r="T125" i="6" s="1"/>
  <c r="T121" i="4"/>
  <c r="T154" i="2"/>
  <c r="R125" i="3"/>
  <c r="R124" i="3"/>
  <c r="P120" i="8"/>
  <c r="P119" i="8"/>
  <c r="AU101" i="1" s="1"/>
  <c r="R154" i="2"/>
  <c r="P125" i="3"/>
  <c r="P124" i="3"/>
  <c r="AU96" i="1" s="1"/>
  <c r="P154" i="2"/>
  <c r="BK686" i="2"/>
  <c r="J686" i="2" s="1"/>
  <c r="J131" i="2" s="1"/>
  <c r="P342" i="2"/>
  <c r="R342" i="2"/>
  <c r="R126" i="6"/>
  <c r="R125" i="6" s="1"/>
  <c r="R120" i="8"/>
  <c r="R119" i="8"/>
  <c r="BK119" i="8"/>
  <c r="J119" i="8" s="1"/>
  <c r="J96" i="8" s="1"/>
  <c r="J121" i="8"/>
  <c r="J98" i="8"/>
  <c r="BK119" i="7"/>
  <c r="J119" i="7"/>
  <c r="J96" i="7" s="1"/>
  <c r="BK119" i="5"/>
  <c r="J119" i="5" s="1"/>
  <c r="J96" i="5" s="1"/>
  <c r="BK121" i="4"/>
  <c r="J121" i="4"/>
  <c r="J96" i="4" s="1"/>
  <c r="BK124" i="3"/>
  <c r="J124" i="3"/>
  <c r="J30" i="3" s="1"/>
  <c r="AG96" i="1" s="1"/>
  <c r="J33" i="3"/>
  <c r="AV96" i="1" s="1"/>
  <c r="AT96" i="1" s="1"/>
  <c r="J33" i="8"/>
  <c r="AV101" i="1"/>
  <c r="AT101" i="1"/>
  <c r="F33" i="3"/>
  <c r="AZ96" i="1" s="1"/>
  <c r="F33" i="8"/>
  <c r="AZ101" i="1"/>
  <c r="F33" i="2"/>
  <c r="AZ95" i="1" s="1"/>
  <c r="F33" i="4"/>
  <c r="AZ97" i="1" s="1"/>
  <c r="BC94" i="1"/>
  <c r="W32" i="1" s="1"/>
  <c r="BD94" i="1"/>
  <c r="W33" i="1" s="1"/>
  <c r="J33" i="2"/>
  <c r="AV95" i="1" s="1"/>
  <c r="AT95" i="1" s="1"/>
  <c r="J33" i="6"/>
  <c r="AV99" i="1" s="1"/>
  <c r="AT99" i="1" s="1"/>
  <c r="J33" i="4"/>
  <c r="AV97" i="1" s="1"/>
  <c r="AT97" i="1" s="1"/>
  <c r="BA94" i="1"/>
  <c r="AW94" i="1" s="1"/>
  <c r="AK30" i="1" s="1"/>
  <c r="F33" i="5"/>
  <c r="AZ98" i="1" s="1"/>
  <c r="F33" i="7"/>
  <c r="AZ100" i="1"/>
  <c r="F33" i="6"/>
  <c r="AZ99" i="1" s="1"/>
  <c r="J33" i="7"/>
  <c r="AV100" i="1" s="1"/>
  <c r="AT100" i="1" s="1"/>
  <c r="BB94" i="1"/>
  <c r="AX94" i="1" s="1"/>
  <c r="T153" i="2" l="1"/>
  <c r="BK153" i="2"/>
  <c r="J153" i="2" s="1"/>
  <c r="J30" i="2" s="1"/>
  <c r="AG95" i="1" s="1"/>
  <c r="AN95" i="1" s="1"/>
  <c r="P153" i="2"/>
  <c r="AU95" i="1" s="1"/>
  <c r="AU94" i="1" s="1"/>
  <c r="R153" i="2"/>
  <c r="BK125" i="6"/>
  <c r="J125" i="6"/>
  <c r="J96" i="6"/>
  <c r="AN96" i="1"/>
  <c r="J96" i="3"/>
  <c r="J39" i="3"/>
  <c r="W31" i="1"/>
  <c r="AZ94" i="1"/>
  <c r="W29" i="1" s="1"/>
  <c r="W30" i="1"/>
  <c r="J30" i="4"/>
  <c r="AG97" i="1" s="1"/>
  <c r="AN97" i="1" s="1"/>
  <c r="J30" i="8"/>
  <c r="AG101" i="1"/>
  <c r="AY94" i="1"/>
  <c r="J30" i="7"/>
  <c r="AG100" i="1" s="1"/>
  <c r="AN100" i="1" s="1"/>
  <c r="J30" i="5"/>
  <c r="AG98" i="1"/>
  <c r="AN98" i="1"/>
  <c r="J96" i="2" l="1"/>
  <c r="J39" i="2"/>
  <c r="J39" i="8"/>
  <c r="J39" i="7"/>
  <c r="J39" i="5"/>
  <c r="J39" i="4"/>
  <c r="AN101" i="1"/>
  <c r="J30" i="6"/>
  <c r="AG99" i="1"/>
  <c r="AN99" i="1" s="1"/>
  <c r="AV94" i="1"/>
  <c r="AK29" i="1" s="1"/>
  <c r="J39" i="6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<sst xmlns="http://schemas.openxmlformats.org/spreadsheetml/2006/main" count="9119" uniqueCount="1835">
  <si>
    <t>Export Komplet</t>
  </si>
  <si>
    <t/>
  </si>
  <si>
    <t>2.0</t>
  </si>
  <si>
    <t>False</t>
  </si>
  <si>
    <t>{0011778f-13ca-436d-a856-620040c05407}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</si>
  <si>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</si>
  <si>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</si>
  <si>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</si>
  <si>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</si>
  <si>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</si>
  <si>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</si>
  <si>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</si>
  <si>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</si>
  <si>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</si>
  <si>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</si>
  <si>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</si>
  <si>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</si>
  <si>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Velký Týnec Čechovice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</si>
  <si>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</si>
  <si>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</si>
  <si>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</si>
  <si>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</si>
  <si>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</si>
  <si>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</si>
  <si>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</si>
  <si>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</si>
  <si>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</si>
  <si>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</si>
  <si>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</si>
  <si>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</si>
  <si>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</si>
  <si>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</si>
  <si>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</si>
  <si>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</si>
  <si>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</si>
  <si>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</si>
  <si>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</si>
  <si>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</si>
  <si>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</si>
  <si>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</si>
  <si>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</si>
  <si>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</si>
  <si>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</si>
  <si>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</si>
  <si>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</si>
  <si>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</si>
  <si>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</si>
  <si>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</si>
  <si>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</si>
  <si>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</si>
  <si>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</si>
  <si>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</si>
  <si>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</si>
  <si>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</si>
  <si>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</si>
  <si>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</si>
  <si>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</si>
  <si>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</si>
  <si>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</si>
  <si>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</si>
  <si>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</si>
  <si>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</si>
  <si>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</si>
  <si>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</si>
  <si>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</si>
  <si>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</si>
  <si>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</si>
  <si>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</si>
  <si>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</si>
  <si>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</si>
  <si>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</si>
  <si>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</si>
  <si>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</si>
  <si>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</si>
  <si>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</si>
  <si>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</si>
  <si>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</si>
  <si>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 Stavební část</t>
  </si>
  <si>
    <t>STA</t>
  </si>
  <si>
    <t>1</t>
  </si>
  <si>
    <t>{7b29865e-1253-4f45-a037-76ebf13d0a79}</t>
  </si>
  <si>
    <t>2</t>
  </si>
  <si>
    <t>02</t>
  </si>
  <si>
    <t>SO-01 Elektroinstalace vnitřní</t>
  </si>
  <si>
    <t>{98624f25-8cc8-4950-9acc-3cd824aa1f63}</t>
  </si>
  <si>
    <t>03</t>
  </si>
  <si>
    <t>SO-01 Hromosvod</t>
  </si>
  <si>
    <t>{6a96a190-6e0b-4cd0-bf87-b917a93496cd}</t>
  </si>
  <si>
    <t>04</t>
  </si>
  <si>
    <t>SO-01 Zasakovací objekt</t>
  </si>
  <si>
    <t>{ae565107-bf70-4244-b33c-1033d918e3b0}</t>
  </si>
  <si>
    <t>SO-02</t>
  </si>
  <si>
    <t>Zpevněné plochy</t>
  </si>
  <si>
    <t>{561eaa33-f613-4bc3-a4d9-d181b978c092}</t>
  </si>
  <si>
    <t>SO-03</t>
  </si>
  <si>
    <t>Přípojka vody – stávající, změna délky, nový vodoměrná šachta</t>
  </si>
  <si>
    <t>{b73e8fa6-4658-4a94-b7c0-889b5df5bc5e}</t>
  </si>
  <si>
    <t>SO-04</t>
  </si>
  <si>
    <t>Přípojka kanalizace – stávající, změna délky, nová revizní přípojková šachta</t>
  </si>
  <si>
    <t>{d30639c7-02ae-4add-bff6-d0cf14e8ee5e}</t>
  </si>
  <si>
    <t>KRYCÍ LIST SOUPISU PRACÍ</t>
  </si>
  <si>
    <t>Objekt:</t>
  </si>
  <si>
    <t>01 - SO-01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</si>
  <si>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</si>
  <si>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</si>
  <si>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</si>
  <si>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</si>
  <si>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</si>
  <si>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</si>
  <si>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</si>
  <si>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</si>
  <si>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</si>
  <si>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</si>
  <si>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</si>
  <si>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</si>
  <si>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</si>
  <si>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</si>
  <si>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</si>
  <si>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</si>
  <si>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</si>
  <si>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</si>
  <si>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</si>
  <si>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</si>
  <si>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</si>
  <si>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</si>
  <si>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</si>
  <si>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</si>
  <si>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</si>
  <si>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</si>
  <si>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</si>
  <si>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</si>
  <si>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</si>
  <si>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</si>
  <si>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</si>
  <si>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</si>
  <si>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</si>
  <si>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</si>
  <si>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</si>
  <si>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</si>
  <si>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</si>
  <si>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</si>
  <si>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</si>
  <si>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</si>
  <si>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</si>
  <si>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</si>
  <si>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</si>
  <si>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</si>
  <si>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</si>
  <si>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</si>
  <si>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</si>
  <si>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</si>
  <si>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</si>
  <si>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</si>
  <si>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</si>
  <si>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</si>
  <si>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</si>
  <si>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</si>
  <si>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</si>
  <si>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</si>
  <si>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</si>
  <si>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</si>
  <si>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</si>
  <si>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</si>
  <si>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</si>
  <si>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plochy do 500 m2 tl vrstvy do 200 mm strojně</t>
  </si>
  <si>
    <t>m2</t>
  </si>
  <si>
    <t>4</t>
  </si>
  <si>
    <t>1919098951</t>
  </si>
  <si>
    <t>131201101</t>
  </si>
  <si>
    <t>Hloubení jam nezapažených v hornině tř. 3 objemu do 100 m3</t>
  </si>
  <si>
    <t>m3</t>
  </si>
  <si>
    <t>268348204</t>
  </si>
  <si>
    <t>VV</t>
  </si>
  <si>
    <t>(264,4*0,5)+(1,1*1,25*9,6)</t>
  </si>
  <si>
    <t>3</t>
  </si>
  <si>
    <t>132201101</t>
  </si>
  <si>
    <t>Hloubení rýh š do 600 mm v hornině tř. 3 objemu do 100 m3</t>
  </si>
  <si>
    <t>2041768647</t>
  </si>
  <si>
    <t>(21,+1,25+13,25+13,25+2,4+3,2+12,0+4,4+6,9+2,75)*0,6*0,6</t>
  </si>
  <si>
    <t>(1,38+14,42+0,3+1,68+7,2+2,18+2,18)*0,5*0,6</t>
  </si>
  <si>
    <t>(14,57)*0,7*0,6</t>
  </si>
  <si>
    <t>(7,2)*0,85*0,6</t>
  </si>
  <si>
    <t>Součet</t>
  </si>
  <si>
    <t>6</t>
  </si>
  <si>
    <t>162351103</t>
  </si>
  <si>
    <t>Vodorovné přemístění do 500 m výkopku/sypaniny z horniny třídy těžitelnosti I, skupiny 1 až 3</t>
  </si>
  <si>
    <t>-1612565912</t>
  </si>
  <si>
    <t>7</t>
  </si>
  <si>
    <t>162751117</t>
  </si>
  <si>
    <t>Vodorovné přemístění do 10000 m výkopku/sypaniny z horniny třídy těžitelnosti I, skupiny 1 až 3</t>
  </si>
  <si>
    <t>-1904215842</t>
  </si>
  <si>
    <t>8</t>
  </si>
  <si>
    <t>167151101</t>
  </si>
  <si>
    <t>Nakládání výkopku z hornin třídy těžitelnosti I, skupiny 1 až 3 do 100 m3</t>
  </si>
  <si>
    <t>56891910</t>
  </si>
  <si>
    <t>9</t>
  </si>
  <si>
    <t>171201221</t>
  </si>
  <si>
    <t>Poplatek za uložení na skládce (skládkovné) zeminy a kamení kód odpadu 17 05 04</t>
  </si>
  <si>
    <t>t</t>
  </si>
  <si>
    <t>-1159543640</t>
  </si>
  <si>
    <t>181311104</t>
  </si>
  <si>
    <t>Rozprostření ornice tl vrstvy do 250 mm v rovině nebo ve svahu do 1:5 ručně</t>
  </si>
  <si>
    <t>1051408681</t>
  </si>
  <si>
    <t>Zakládání</t>
  </si>
  <si>
    <t>16</t>
  </si>
  <si>
    <t>212750101</t>
  </si>
  <si>
    <t>Trativod z drenážních trubek PVC-U SN 4 perforace 360° včetně lože otevřený výkop DN 100 pro odvětrání radonu</t>
  </si>
  <si>
    <t>m</t>
  </si>
  <si>
    <t>1346737124</t>
  </si>
  <si>
    <t>17</t>
  </si>
  <si>
    <t>212751134</t>
  </si>
  <si>
    <t>Trativod z drenážních trubek flexibilních PVC-U SN 4 neperforovaná včetně lože otevřený výkop DN 100 pro odvětrání radonu, napojovací potrubí</t>
  </si>
  <si>
    <t>856952303</t>
  </si>
  <si>
    <t>18</t>
  </si>
  <si>
    <t>271532213</t>
  </si>
  <si>
    <t>Podsyp pod základové konstrukce se zhutněním z hrubého kameniva frakce 8 až 16 mm</t>
  </si>
  <si>
    <t>-234267204</t>
  </si>
  <si>
    <t>" podkladní beton"</t>
  </si>
  <si>
    <t>((1,7*15,45)+(11,2*9,6)+(18,2*2,75))*0,75</t>
  </si>
  <si>
    <t>" deska vnějších podest"</t>
  </si>
  <si>
    <t>((1,58*14,42)+(6,96*0,3)+(2,18*7,0))*0,3</t>
  </si>
  <si>
    <t>19</t>
  </si>
  <si>
    <t>274313711</t>
  </si>
  <si>
    <t>Základové pásy z betonu tř. C 20/25</t>
  </si>
  <si>
    <t>-306409223</t>
  </si>
  <si>
    <t>20</t>
  </si>
  <si>
    <t>274351121</t>
  </si>
  <si>
    <t>Zřízení bednění podkladní mazaniny</t>
  </si>
  <si>
    <t>1665565024</t>
  </si>
  <si>
    <t>274351122</t>
  </si>
  <si>
    <t>Odstranění bednění podkladní mazaniny</t>
  </si>
  <si>
    <t>-1527845197</t>
  </si>
  <si>
    <t>279113144</t>
  </si>
  <si>
    <t>Základová zeď tl přes 250 do 300 mm z tvárnic ztraceného bednění včetně výplně z betonu tř. C 20/25</t>
  </si>
  <si>
    <t>998994254</t>
  </si>
  <si>
    <t>Online PSC</t>
  </si>
  <si>
    <t>https://podminky.urs.cz/item/CS_URS_2023_01/279113144</t>
  </si>
  <si>
    <t>(14,75+7,2)*2*0,75</t>
  </si>
  <si>
    <t>(2,1+1,25+1,8+3,0+12,45+11,75+18,2+2,2+2,2)*0,75</t>
  </si>
  <si>
    <t>(14,57+0,3+1,5+1,5+2,18+2,18+7,2)*0,5</t>
  </si>
  <si>
    <t>(14,25)*2,0</t>
  </si>
  <si>
    <t>279361821</t>
  </si>
  <si>
    <t>Výztuž základových zdí nosných betonářskou ocelí 10 505</t>
  </si>
  <si>
    <t>1982341331</t>
  </si>
  <si>
    <t>https://podminky.urs.cz/item/CS_URS_2023_01/279361821</t>
  </si>
  <si>
    <t>Svislé a kompletní konstrukce</t>
  </si>
  <si>
    <t>23</t>
  </si>
  <si>
    <t>311235151</t>
  </si>
  <si>
    <t>Zdivo jednovrstvé z cihel broušených do P10 na tenkovrstvou maltu tl 300 mm</t>
  </si>
  <si>
    <t>-2051089298</t>
  </si>
  <si>
    <t>"1.NP"(15,45+1,5+12,35+17,9+2,75+13,55+11,75)*3,1</t>
  </si>
  <si>
    <t>"odpočet otvorů" ((2*2,75*2)+(2*2,45*2)+(1,5*1,75)+(1*0,75*2)+(5*2,75)+(1,75*0,75)+(1*0,5)+(1*2,03*3)+(1,1*2,03)+(1,5*1,25))*(-1)</t>
  </si>
  <si>
    <t>"atika" (1,98+15,81+1,82+3,3+12,71+18,56+2,93)*0,5</t>
  </si>
  <si>
    <t>311272311</t>
  </si>
  <si>
    <t>Zdivo z pórobetonových tvárnic hladkých do P2 do 450 kg/m3 na tenkovrstvou maltu tl 375 mm zazdívka otvorů</t>
  </si>
  <si>
    <t>1517647888</t>
  </si>
  <si>
    <t>https://podminky.urs.cz/item/CS_URS_2023_01/311272311</t>
  </si>
  <si>
    <t>(1,33*1,67*3)+(0,8*0,58)</t>
  </si>
  <si>
    <t>317121252</t>
  </si>
  <si>
    <t>Montáž překladů dodatečně vsazených ocelých z válcovaných nosníků do 1500 mm, vybourání kapes, zapravení</t>
  </si>
  <si>
    <t>kus</t>
  </si>
  <si>
    <t>1998128355</t>
  </si>
  <si>
    <t>M</t>
  </si>
  <si>
    <t>13010714</t>
  </si>
  <si>
    <t>ocel profilová jakost S235JR (11 375) průřez I (IPN) 120</t>
  </si>
  <si>
    <t>-105533770</t>
  </si>
  <si>
    <t>25</t>
  </si>
  <si>
    <t>317168012.WNR</t>
  </si>
  <si>
    <t>Překlad plochý Porotherm KP 11,5 dl 1250 mm</t>
  </si>
  <si>
    <t>1514586880</t>
  </si>
  <si>
    <t>317168022</t>
  </si>
  <si>
    <t>Překlad keramický plochý š 145 mm dl 1250 mm</t>
  </si>
  <si>
    <t>811333501</t>
  </si>
  <si>
    <t>https://podminky.urs.cz/item/CS_URS_2023_01/317168022</t>
  </si>
  <si>
    <t>317168051</t>
  </si>
  <si>
    <t>Překlad keramický vysoký v 238 mm dl 1000 mm</t>
  </si>
  <si>
    <t>-472290933</t>
  </si>
  <si>
    <t>https://podminky.urs.cz/item/CS_URS_2023_01/317168051</t>
  </si>
  <si>
    <t>27</t>
  </si>
  <si>
    <t>317168052.WNR</t>
  </si>
  <si>
    <t>Překlad vysoký Porotherm KP 7 dl 1250 mm</t>
  </si>
  <si>
    <t>59353582</t>
  </si>
  <si>
    <t>28</t>
  </si>
  <si>
    <t>317168053.WNR</t>
  </si>
  <si>
    <t>Překlad vysoký Porotherm KP 7 dl 1500 mm</t>
  </si>
  <si>
    <t>-1192672029</t>
  </si>
  <si>
    <t>317168054</t>
  </si>
  <si>
    <t>Překlad keramický vysoký v 238 mm dl 1750 mm</t>
  </si>
  <si>
    <t>1567575112</t>
  </si>
  <si>
    <t>https://podminky.urs.cz/item/CS_URS_2023_01/317168054</t>
  </si>
  <si>
    <t>31</t>
  </si>
  <si>
    <t>342244111.WNR</t>
  </si>
  <si>
    <t>Příčka z cihel Porotherm 11,5 P10 na maltu M5 tloušťky 115 mm</t>
  </si>
  <si>
    <t>-383061266</t>
  </si>
  <si>
    <t>(2,45+3+3+3)*3,25</t>
  </si>
  <si>
    <t>-(1,6*2)</t>
  </si>
  <si>
    <t>32</t>
  </si>
  <si>
    <t>342244121.WNR</t>
  </si>
  <si>
    <t>Příčka z cihel Porotherm 14 P10 na maltu M5 tloušťky 140 mm</t>
  </si>
  <si>
    <t>726404946</t>
  </si>
  <si>
    <t>(2,77+1,65)*3,25</t>
  </si>
  <si>
    <t>-(1,6)</t>
  </si>
  <si>
    <t>Vodorovné konstrukce</t>
  </si>
  <si>
    <t>411121121</t>
  </si>
  <si>
    <t xml:space="preserve">Montáž prefabrikovaných ŽB stropů ze stropních panelů š 1200 mm </t>
  </si>
  <si>
    <t>-2034398632</t>
  </si>
  <si>
    <t>https://podminky.urs.cz/item/CS_URS_2023_01/411121121</t>
  </si>
  <si>
    <t>(39,4+102,3+11,3+17,2)</t>
  </si>
  <si>
    <t>RMAT0001</t>
  </si>
  <si>
    <t>Panel stropní Spiroll tl. 250 mm</t>
  </si>
  <si>
    <t>-104564752</t>
  </si>
  <si>
    <t>411381113</t>
  </si>
  <si>
    <t>Zálivka spar mezi strop. panely beton C25/30</t>
  </si>
  <si>
    <t>-390214396</t>
  </si>
  <si>
    <t>https://podminky.urs.cz/item/CS_URS_2023_01/411381113</t>
  </si>
  <si>
    <t>33</t>
  </si>
  <si>
    <t>417321414</t>
  </si>
  <si>
    <t>Ztužující pásy a věnce ze ŽB tř. C 20/25</t>
  </si>
  <si>
    <t>1092238212</t>
  </si>
  <si>
    <t>"1.NP"(15,45+1,5+12,35+17,9+2,75+13,55+11,75)*0,3*0,25</t>
  </si>
  <si>
    <t>"atika" (1,98+15,81+1,82+3,3+12,71+18,56+2,93)*0,3*0,1</t>
  </si>
  <si>
    <t>(1,8+1,8+12,35+13,05+2,75)*0,25*0,15</t>
  </si>
  <si>
    <t>(15,45+3,3+18,17)*0,25*0,25</t>
  </si>
  <si>
    <t>"boční věnec stropů"(15,45+1,5+12,35+17,9+2,75+13,55+11,75)*0,15*0,25</t>
  </si>
  <si>
    <t>34</t>
  </si>
  <si>
    <t>417351115</t>
  </si>
  <si>
    <t>Zřízení bednění ztužujících věnců</t>
  </si>
  <si>
    <t>2071721108</t>
  </si>
  <si>
    <t>"1.NP"(15,45+1,5+12,35+17,9+2,75+13,55+11,75)*0,25*2</t>
  </si>
  <si>
    <t>"atika" (1,98+15,81+1,82+3,3+12,71+18,56+2,93)*0,1*2</t>
  </si>
  <si>
    <t>(1,8+1,8+12,35+13,05+2,75)*0,25*1</t>
  </si>
  <si>
    <t>(15,45+3,3+18,17)*0,25*1</t>
  </si>
  <si>
    <t>"boční věnec stropů"(15,45+1,5+12,35+17,9+2,75+13,55+11,75)*0,25</t>
  </si>
  <si>
    <t>35</t>
  </si>
  <si>
    <t>417351116</t>
  </si>
  <si>
    <t>Odstranění bednění ztužujících věnců</t>
  </si>
  <si>
    <t>-1041074923</t>
  </si>
  <si>
    <t>36</t>
  </si>
  <si>
    <t>417361821</t>
  </si>
  <si>
    <t>Výztuž ztužujících pásů a věnců betonářskou ocelí 10 505</t>
  </si>
  <si>
    <t>-1442728313</t>
  </si>
  <si>
    <t>Úpravy povrchů, podlahy a osazování výplní</t>
  </si>
  <si>
    <t>612121102</t>
  </si>
  <si>
    <t>Zaomítání spár vpc maltou vnitřních stěn z cihel po zti, kanalizaci, út š. do 150 mm</t>
  </si>
  <si>
    <t>1153091777</t>
  </si>
  <si>
    <t>40</t>
  </si>
  <si>
    <t>612321121</t>
  </si>
  <si>
    <t>Vápenocementová omítka hladká jednovrstvá vnitřních stěn nanášená ručně</t>
  </si>
  <si>
    <t>-951004831</t>
  </si>
  <si>
    <t>"přístavba"</t>
  </si>
  <si>
    <t>včetně otvorů počítáno jako ostění</t>
  </si>
  <si>
    <t>(18,36+41,6+8,27+9,88+9,56+10,17+17,1+8,6+14,26)*3,0</t>
  </si>
  <si>
    <t>41</t>
  </si>
  <si>
    <t>612321341</t>
  </si>
  <si>
    <t>Vápenocementová omítka štuková dvouvrstvá vnitřních stěn nanášená strojně</t>
  </si>
  <si>
    <t>-1495513110</t>
  </si>
  <si>
    <t>(413,4-101,63)</t>
  </si>
  <si>
    <t>621251105</t>
  </si>
  <si>
    <t>Příplatek k cenám kontaktního zateplení podhledů za zápustnou montáž a použití tepelněizolačních zátek z minerální vlny</t>
  </si>
  <si>
    <t>-1928941472</t>
  </si>
  <si>
    <t>https://podminky.urs.cz/item/CS_URS_2023_01/621251105</t>
  </si>
  <si>
    <t>42</t>
  </si>
  <si>
    <t>622221031</t>
  </si>
  <si>
    <t>Montáž kontaktního zateplení vnějších stěn lepením a mechanickým kotvením desek z minerální vlny s podélnou orientací vláken tl do 160 mm</t>
  </si>
  <si>
    <t>1822074193</t>
  </si>
  <si>
    <t>Východní fasáda:</t>
  </si>
  <si>
    <t>(18,56*4,38)-(5*2,75)-(1,75*0,75)</t>
  </si>
  <si>
    <t>Severní fasáda:</t>
  </si>
  <si>
    <t>(14,51*4,38)+(1,8*4,38)-(1,5*1,75)-(1*0,75*3)</t>
  </si>
  <si>
    <t>Západní fasáda:</t>
  </si>
  <si>
    <t>(15,81*4,38)+(3,3*4,38)-(2,0*2,75*2)-(2,0*2,45*2)</t>
  </si>
  <si>
    <t>Jižní fasáda:</t>
  </si>
  <si>
    <t>(1,98*4,38)+(3,3*4,38)-(0,5*1)</t>
  </si>
  <si>
    <t>43</t>
  </si>
  <si>
    <t>63151538</t>
  </si>
  <si>
    <t>deska tepelně izolační minerální kontaktních fasád podélné vlákno λ=0,036 tl 160mm</t>
  </si>
  <si>
    <t>38724665</t>
  </si>
  <si>
    <t>622222051</t>
  </si>
  <si>
    <t>Montáž kontaktního zateplení vnějšího ostění, nadpraží nebo parapetu hl. špalety do 400 mm lepením desek z minerální vlny tl do 40 mm</t>
  </si>
  <si>
    <t>-960409368</t>
  </si>
  <si>
    <t>https://podminky.urs.cz/item/CS_URS_2023_01/622222051</t>
  </si>
  <si>
    <t>63151518</t>
  </si>
  <si>
    <t>deska tepelně izolační minerální kontaktních fasád podélné vlákno λ=0,036 tl 40mm</t>
  </si>
  <si>
    <t>176057992</t>
  </si>
  <si>
    <t>77,273*1,1 'Přepočtené koeficientem množství</t>
  </si>
  <si>
    <t>622251211</t>
  </si>
  <si>
    <t>Příplatek k cenám kontaktního zateplení vnějších stěn za zesílení vyztužení základní vrstvy</t>
  </si>
  <si>
    <t>1877880615</t>
  </si>
  <si>
    <t>https://podminky.urs.cz/item/CS_URS_2023_01/622251211</t>
  </si>
  <si>
    <t>622251231</t>
  </si>
  <si>
    <t>Montáž každé další kotvy přes 8 ks/m2 zápustné kotvení kontaktního zateplení vnějších stěn</t>
  </si>
  <si>
    <t>1162023498</t>
  </si>
  <si>
    <t>https://podminky.urs.cz/item/CS_URS_2023_01/622251231</t>
  </si>
  <si>
    <t>44</t>
  </si>
  <si>
    <t>622252001</t>
  </si>
  <si>
    <t>Montáž profilů kontaktního zateplení připevněných mechanicky</t>
  </si>
  <si>
    <t>-1098614478</t>
  </si>
  <si>
    <t>45</t>
  </si>
  <si>
    <t>59051653</t>
  </si>
  <si>
    <t>profil zakládací Al tl 0,7mm pro ETICS pro izolant tl 160mm</t>
  </si>
  <si>
    <t>1771750544</t>
  </si>
  <si>
    <t>46</t>
  </si>
  <si>
    <t>622531011</t>
  </si>
  <si>
    <t>Tenkovrstvá silikonová zrnitá omítka tl. 1,5 mm včetně penetrace vnějších stěn</t>
  </si>
  <si>
    <t>-1336574279</t>
  </si>
  <si>
    <t>47</t>
  </si>
  <si>
    <t>629991011</t>
  </si>
  <si>
    <t>Zakrytí výplní otvorů a svislých ploch fólií přilepenou lepící páskou</t>
  </si>
  <si>
    <t>1680288957</t>
  </si>
  <si>
    <t>49</t>
  </si>
  <si>
    <t>631311135</t>
  </si>
  <si>
    <t>Mazanina tl do 240 mm z betonu prostého bez zvýšených nároků na prostředí tř. C 20/25</t>
  </si>
  <si>
    <t>1620796785</t>
  </si>
  <si>
    <t>((1,7*15,45)+(11,2*9,6)+(18,2*2,75))*0,15</t>
  </si>
  <si>
    <t>((1,58*14,42)+(6,96*0,3)+(2,18*7,0))*0,2</t>
  </si>
  <si>
    <t>50</t>
  </si>
  <si>
    <t>631319013</t>
  </si>
  <si>
    <t>Příplatek k mazanině tl do 240 mm za přehlazení povrchu</t>
  </si>
  <si>
    <t>1739093300</t>
  </si>
  <si>
    <t>631362021</t>
  </si>
  <si>
    <t>Výztuž mazanin svařovanými sítěmi Kari</t>
  </si>
  <si>
    <t>-1633364493</t>
  </si>
  <si>
    <t>632451254.CMX</t>
  </si>
  <si>
    <t>Potěr cementový samonivelační litý CEMEX CemLevel C30 tl do 50 mm</t>
  </si>
  <si>
    <t>-1394602346</t>
  </si>
  <si>
    <t>"součet ploch místností 1.NP přístavby"</t>
  </si>
  <si>
    <t>157,4</t>
  </si>
  <si>
    <t>632451293.TBM</t>
  </si>
  <si>
    <t>Příplatek k cementovému samonivelačnímu litému potěru CEMFLOW CF 30 ZKD 5 mm tl přes 50 mm</t>
  </si>
  <si>
    <t>1844722454</t>
  </si>
  <si>
    <t>Trubní vedení</t>
  </si>
  <si>
    <t>871265211</t>
  </si>
  <si>
    <t>Kanalizační potrubí z tvrdého PVC jednovrstvé tuhost třídy SN4 DN 110 svislý svod</t>
  </si>
  <si>
    <t>-1811623828</t>
  </si>
  <si>
    <t>(3,35+3,35+1,5+1,5+3,5)</t>
  </si>
  <si>
    <t>871275211</t>
  </si>
  <si>
    <t>Kanalizační potrubí z tvrdého PVC jednovrstvé tuhost třídy SN4 DN 125 dešťová kanalizace ležatý svod vnitřní</t>
  </si>
  <si>
    <t>-1219937772</t>
  </si>
  <si>
    <t>5,810+5,820+2,130+2,310</t>
  </si>
  <si>
    <t>871275212</t>
  </si>
  <si>
    <t>Kanalizační potrubí z tvrdého PVC jednovrstvé tuhost třídy SN4 DN 125 splašková kanalizace ležatý svod vnitřní</t>
  </si>
  <si>
    <t>1153521195</t>
  </si>
  <si>
    <t>(11,96+5,38+2,1+8,3+1,75+1,38+0,7+1,75)</t>
  </si>
  <si>
    <t>871315211</t>
  </si>
  <si>
    <t>Kanalizační potrubí z tvrdého PVC jednovrstvé tuhost třídy SN4 DN 160 dešťová kanalizace ležatý svod vnitřní</t>
  </si>
  <si>
    <t>-89298661</t>
  </si>
  <si>
    <t>12,45</t>
  </si>
  <si>
    <t>871315212</t>
  </si>
  <si>
    <t>Kanalizační potrubí z tvrdého PVC jednovrstvé tuhost třídy SN4 DN 160 splašková kanalizace ležatý svod vnitřní</t>
  </si>
  <si>
    <t>813154604</t>
  </si>
  <si>
    <t>(21,4+13,24)</t>
  </si>
  <si>
    <t>871355211</t>
  </si>
  <si>
    <t>Kanalizační potrubí z tvrdého PVC jednovrstvé tuhost třídy SN4 DN 200 dešťová kanalizace ležatý svod vnitřní</t>
  </si>
  <si>
    <t>-783315042</t>
  </si>
  <si>
    <t>https://podminky.urs.cz/item/CS_URS_2023_01/871355211</t>
  </si>
  <si>
    <t>(3,07+1,29+3,07)</t>
  </si>
  <si>
    <t>877275211</t>
  </si>
  <si>
    <t>Montáž tvarovek z tvrdého PVC-systém KG nebo z polypropylenu-systém KG 2000 jednoosé DN 125</t>
  </si>
  <si>
    <t>2092163803</t>
  </si>
  <si>
    <t>https://podminky.urs.cz/item/CS_URS_2023_01/877275211</t>
  </si>
  <si>
    <t>28611355</t>
  </si>
  <si>
    <t>kolena, odbočky, přechody, t-kusy kanalizace PVC KG 125x30°</t>
  </si>
  <si>
    <t>-1476704062</t>
  </si>
  <si>
    <t>877315211</t>
  </si>
  <si>
    <t>Montáž tvarovek z tvrdého PVC-systém KG nebo z polypropylenu-systém KG 2000 jednoosé DN 160</t>
  </si>
  <si>
    <t>336236172</t>
  </si>
  <si>
    <t>https://podminky.urs.cz/item/CS_URS_2023_01/877315211</t>
  </si>
  <si>
    <t>28611359</t>
  </si>
  <si>
    <t>kolena, odbočky, přechody, t-kusy kanalizace PVC KG 160x15°</t>
  </si>
  <si>
    <t>153532115</t>
  </si>
  <si>
    <t>894812008</t>
  </si>
  <si>
    <t>Revizní a čistící šachta z PP šachtové dno DN 400/200 pravý a levý přítok</t>
  </si>
  <si>
    <t>-1913694730</t>
  </si>
  <si>
    <t>https://podminky.urs.cz/item/CS_URS_2023_01/894812008</t>
  </si>
  <si>
    <t>894812250</t>
  </si>
  <si>
    <t>Příplatek k rourám revizní a čistící šachty z PP DN 600 za uříznutí šachtové roury</t>
  </si>
  <si>
    <t>1869831029</t>
  </si>
  <si>
    <t>894812311</t>
  </si>
  <si>
    <t>Revizní a čistící šachta z PP typ DN 600/160 šachtové dno průtočné</t>
  </si>
  <si>
    <t>-761919243</t>
  </si>
  <si>
    <t>https://podminky.urs.cz/item/CS_URS_2023_01/894812311</t>
  </si>
  <si>
    <t>Ostatní konstrukce a práce, bourání</t>
  </si>
  <si>
    <t>941211111</t>
  </si>
  <si>
    <t>Montáž lešení řadového rámového lehkého zatížení do 200 kg/m2 š do 0,9 m v do 10 m</t>
  </si>
  <si>
    <t>1130973958</t>
  </si>
  <si>
    <t>941211211</t>
  </si>
  <si>
    <t>Příplatek k lešení řadovému rámovému lehkému š 0,9 m v do 25 m za první a ZKD den použití</t>
  </si>
  <si>
    <t>-709449205</t>
  </si>
  <si>
    <t>941211811</t>
  </si>
  <si>
    <t>Demontáž lešení řadového rámového lehkého zatížení do 200 kg/m2 š do 0,9 m v do 10 m</t>
  </si>
  <si>
    <t>1197811679</t>
  </si>
  <si>
    <t>949101111</t>
  </si>
  <si>
    <t>Lešení pomocné pro objekty pozemních staveb s lešeňovou podlahou v do 1,9 m zatížení do 150 kg/m2</t>
  </si>
  <si>
    <t>-2001373894</t>
  </si>
  <si>
    <t>https://podminky.urs.cz/item/CS_URS_2023_01/949101111</t>
  </si>
  <si>
    <t>952901111</t>
  </si>
  <si>
    <t>Vyčištění budov bytové a občanské výstavby při výšce podlaží do 4 m</t>
  </si>
  <si>
    <t>744264171</t>
  </si>
  <si>
    <t>https://podminky.urs.cz/item/CS_URS_2023_01/952901111</t>
  </si>
  <si>
    <t>963015142</t>
  </si>
  <si>
    <t xml:space="preserve">Demontáž prefabrikovaných, monolitických krycích desek kanálů, stěn šachet nebo žump </t>
  </si>
  <si>
    <t>1447793585</t>
  </si>
  <si>
    <t>974031144</t>
  </si>
  <si>
    <t>Vysekání rýh ve zdivu cihelném hl do 70 mm š do 150 mm, voda, kanalizace, topení</t>
  </si>
  <si>
    <t>-800860461</t>
  </si>
  <si>
    <t>https://podminky.urs.cz/item/CS_URS_2024_01/974031144</t>
  </si>
  <si>
    <t>997</t>
  </si>
  <si>
    <t>Přesun sutě</t>
  </si>
  <si>
    <t>997013112</t>
  </si>
  <si>
    <t>Vnitrostaveništní doprava suti a vybouraných hmot pro budovy v přes 6 do 9 m s použitím mechanizace</t>
  </si>
  <si>
    <t>315398206</t>
  </si>
  <si>
    <t>https://podminky.urs.cz/item/CS_URS_2023_01/997013112</t>
  </si>
  <si>
    <t>997013501</t>
  </si>
  <si>
    <t>Odvoz suti a vybouraných hmot na skládku nebo meziskládku do 1 km se složením</t>
  </si>
  <si>
    <t>2021200940</t>
  </si>
  <si>
    <t>997013509</t>
  </si>
  <si>
    <t>Příplatek k odvozu suti a vybouraných hmot na skládku ZKD 1 km přes 1 km</t>
  </si>
  <si>
    <t>-891600518</t>
  </si>
  <si>
    <t>997013601</t>
  </si>
  <si>
    <t>Poplatek za uložení na skládce (skládkovné) stavebního odpadu betonového kód odpadu 17 01 01</t>
  </si>
  <si>
    <t>-598404446</t>
  </si>
  <si>
    <t>998</t>
  </si>
  <si>
    <t>Přesun hmot</t>
  </si>
  <si>
    <t>998011001</t>
  </si>
  <si>
    <t>Přesun hmot pro budovy zděné v do 6 m</t>
  </si>
  <si>
    <t>679004257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</si>
  <si>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</si>
  <si>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</si>
  <si>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</si>
  <si>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</si>
  <si>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</si>
  <si>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</si>
  <si>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1163977843</t>
  </si>
  <si>
    <t>11163150</t>
  </si>
  <si>
    <t>lak penetrační asfaltový</t>
  </si>
  <si>
    <t>-1828049838</t>
  </si>
  <si>
    <t>711141559</t>
  </si>
  <si>
    <t>Provedení izolace proti zemní vlhkosti pásy přitavením vodorovné NAIP</t>
  </si>
  <si>
    <t>2092449208</t>
  </si>
  <si>
    <t>(1,7*15,45)+(11,2*9,6)+(18,2*2,75)</t>
  </si>
  <si>
    <t>(1,58*14,42)+(6,96*0,3)+(2,18*7,0)</t>
  </si>
  <si>
    <t>VDG.102164</t>
  </si>
  <si>
    <t>FOALBIT AL S40 (role/7,5m2)</t>
  </si>
  <si>
    <t>1643335063</t>
  </si>
  <si>
    <t>711142559</t>
  </si>
  <si>
    <t>Provedení izolace proti zemní vlhkosti pásy přitavením svislé NAIP</t>
  </si>
  <si>
    <t>222894537</t>
  </si>
  <si>
    <t>(14,25*3,1)+(8,35*1,15)+(7,2*1,57)+(65,3*0,25)</t>
  </si>
  <si>
    <t>-316878082</t>
  </si>
  <si>
    <t>711191202</t>
  </si>
  <si>
    <t>Provedení izolace proti zemní vlhkosti hydroizolační stěrkou vodorvné na zdivu, 2 vrstvy</t>
  </si>
  <si>
    <t>-1582618311</t>
  </si>
  <si>
    <t>https://podminky.urs.cz/item/CS_URS_2023_01/711191202</t>
  </si>
  <si>
    <t>58581003</t>
  </si>
  <si>
    <t>stěrka izolační minerální odolná tlakové vodě</t>
  </si>
  <si>
    <t>kg</t>
  </si>
  <si>
    <t>-863780396</t>
  </si>
  <si>
    <t>998711101</t>
  </si>
  <si>
    <t>Přesun hmot tonážní pro izolace proti vodě, vlhkosti a plynům v objektech v do 6 m</t>
  </si>
  <si>
    <t>1158431676</t>
  </si>
  <si>
    <t>https://podminky.urs.cz/item/CS_URS_2023_01/998711101</t>
  </si>
  <si>
    <t>712</t>
  </si>
  <si>
    <t>Povlakové krytiny</t>
  </si>
  <si>
    <t>712311101</t>
  </si>
  <si>
    <t>Provedení povlakové krytiny střech do 10° za studena lakem penetračním nebo asfaltovým</t>
  </si>
  <si>
    <t>-20055944</t>
  </si>
  <si>
    <t>https://podminky.urs.cz/item/CS_URS_2023_01/712311101</t>
  </si>
  <si>
    <t>" plocha" 193,206</t>
  </si>
  <si>
    <t>" svislá část, plocha atik"</t>
  </si>
  <si>
    <t>(53,25*0,95)+(23,55*0,85)</t>
  </si>
  <si>
    <t>712361301</t>
  </si>
  <si>
    <t>Provedení dvojitého hydroizolačního systému plochých střech na ploše vodorovné fólií PVC volně s horkovzdušným navařením segmentů</t>
  </si>
  <si>
    <t>-570227769</t>
  </si>
  <si>
    <t>https://podminky.urs.cz/item/CS_URS_2023_01/712361301</t>
  </si>
  <si>
    <t>712363001</t>
  </si>
  <si>
    <t>Provedení povlakové krytiny střech do 10° termoplastickou fólií PVC rozvinutím a natažením v ploše</t>
  </si>
  <si>
    <t>987457337</t>
  </si>
  <si>
    <t>472</t>
  </si>
  <si>
    <t>28343015</t>
  </si>
  <si>
    <t>fólie hydroizolační střešní mPVC určená ke stabilizaci přitížením k mechanickému kotvení a do vegetačních střech tl 2,0mm</t>
  </si>
  <si>
    <t>518339462</t>
  </si>
  <si>
    <t>263,81*1,15</t>
  </si>
  <si>
    <t>712363352</t>
  </si>
  <si>
    <t>Povlakové krytiny střech do 10° z tvarovaných poplastovaných lišt délky 2 m koutová lišta vnitřní rš 100 mm</t>
  </si>
  <si>
    <t>1283746298</t>
  </si>
  <si>
    <t>712391171</t>
  </si>
  <si>
    <t>Provedení povlakové krytiny střech do 10° podkladní textilní vrstvy</t>
  </si>
  <si>
    <t>-1661592907</t>
  </si>
  <si>
    <t>https://podminky.urs.cz/item/CS_URS_2023_01/712391171</t>
  </si>
  <si>
    <t>470</t>
  </si>
  <si>
    <t>712391382</t>
  </si>
  <si>
    <t>Provedení povlakové krytiny střech do 10° násypem z hrubého kameniva tl 50 mm</t>
  </si>
  <si>
    <t>-723396920</t>
  </si>
  <si>
    <t>https://podminky.urs.cz/item/CS_URS_2023_01/712391382</t>
  </si>
  <si>
    <t>58333674</t>
  </si>
  <si>
    <t>kamenivo těžené hrubé frakce 16/32</t>
  </si>
  <si>
    <t>-1866511336</t>
  </si>
  <si>
    <t>22,182*0,0825 'Přepočtené koeficientem množství</t>
  </si>
  <si>
    <t>712441559</t>
  </si>
  <si>
    <t>Provedení povlakové krytiny střech přes 10° do 30° pásy přitavením NAIP v plné ploše parozábrana</t>
  </si>
  <si>
    <t>67208845</t>
  </si>
  <si>
    <t>https://podminky.urs.cz/item/CS_URS_2023_01/712441559</t>
  </si>
  <si>
    <t>62836109</t>
  </si>
  <si>
    <t>pás asfaltový natavitelný oxidovaný tl 3,5mm s vložkou z hliníkové fólie / hliníkové fólie s textilií, se spalitelnou PE folií nebo jemnozrnným minerálním posypem</t>
  </si>
  <si>
    <t>555567510</t>
  </si>
  <si>
    <t>998712101</t>
  </si>
  <si>
    <t>Přesun hmot tonážní tonážní pro krytiny povlakové v objektech v do 6 m</t>
  </si>
  <si>
    <t>57890917</t>
  </si>
  <si>
    <t>https://podminky.urs.cz/item/CS_URS_2023_01/998712101</t>
  </si>
  <si>
    <t>713</t>
  </si>
  <si>
    <t>Izolace tepelné</t>
  </si>
  <si>
    <t>713121121</t>
  </si>
  <si>
    <t>Montáž izolace tepelné podlah volně kladenými rohožemi, pásy, dílci, deskami 2 vrstvy</t>
  </si>
  <si>
    <t>1910000432</t>
  </si>
  <si>
    <t>28372319</t>
  </si>
  <si>
    <t>deska EPS 100 do plochých střech a podlah λ=0,037 tl 160mm</t>
  </si>
  <si>
    <t>-2003819239</t>
  </si>
  <si>
    <t>713131143</t>
  </si>
  <si>
    <t>Montáž izolace tepelné stěn a základů lepením celoplošně v kombinaci s mechanickým kotvením rohoží, pásů, dílců, desek</t>
  </si>
  <si>
    <t>682336884</t>
  </si>
  <si>
    <t>https://podminky.urs.cz/item/CS_URS_2023_01/713131143</t>
  </si>
  <si>
    <t>28376013</t>
  </si>
  <si>
    <t>deska perimetrická fasádní soklová 150kPa λ=0,035 tl 100 mm</t>
  </si>
  <si>
    <t>-1786488066</t>
  </si>
  <si>
    <t>713131151</t>
  </si>
  <si>
    <t>Montáž izolace tepelné stěn a základů volně vloženými rohožemi, pásy, dílci, deskami 1 vrstva, dilatační vrstva</t>
  </si>
  <si>
    <t>40019754</t>
  </si>
  <si>
    <t>28376356</t>
  </si>
  <si>
    <t>deska perimetrická spodních staveb, podlah a plochých střech 200kPa λ=0,034 tl.50 mm</t>
  </si>
  <si>
    <t>-885991753</t>
  </si>
  <si>
    <t>713141152</t>
  </si>
  <si>
    <t>Montáž izolace tepelné střech plochých kladené volně 2 vrstvy rohoží, pásů, dílců, desek</t>
  </si>
  <si>
    <t>-1549696146</t>
  </si>
  <si>
    <t>(17,6*2,435)+(10,9*11,75)+(14,85*1,5)</t>
  </si>
  <si>
    <t>28372309</t>
  </si>
  <si>
    <t>deska EPS 100 do plochých střech a podlah λ=0,037 tl 100mm</t>
  </si>
  <si>
    <t>455305120</t>
  </si>
  <si>
    <t>-1584992887</t>
  </si>
  <si>
    <t>DEK.1425703413</t>
  </si>
  <si>
    <t>EPS 100  2500x1000 střešní tepel. izolace spádový klín</t>
  </si>
  <si>
    <t>911482001</t>
  </si>
  <si>
    <t>107</t>
  </si>
  <si>
    <t>713191132</t>
  </si>
  <si>
    <t>Montáž izolace tepelné podlah, stropů vrchem nebo střech překrytí separační fólií z PE</t>
  </si>
  <si>
    <t>-2018551273</t>
  </si>
  <si>
    <t>108</t>
  </si>
  <si>
    <t>28329041</t>
  </si>
  <si>
    <t>fólie PE separační či ochranná tl 0,1mm</t>
  </si>
  <si>
    <t>-2083421325</t>
  </si>
  <si>
    <t>998713101</t>
  </si>
  <si>
    <t>Přesun hmot tonážní pro izolace tepelné v objektech v do 6 m</t>
  </si>
  <si>
    <t>203227958</t>
  </si>
  <si>
    <t>https://podminky.urs.cz/item/CS_URS_2023_01/998713101</t>
  </si>
  <si>
    <t>721</t>
  </si>
  <si>
    <t>Zdravotechnika - vnitřní kanalizace</t>
  </si>
  <si>
    <t>721173402</t>
  </si>
  <si>
    <t>Potrubí kanalizační plastové svodné systém KG DN 125 dešťová</t>
  </si>
  <si>
    <t>-1704536463</t>
  </si>
  <si>
    <t>(5,81+5,82+2,13+2,31)</t>
  </si>
  <si>
    <t>721173403</t>
  </si>
  <si>
    <t>Potrubí kanalizační plastové svodné systém KG DN 150 dešťová</t>
  </si>
  <si>
    <t>329223655</t>
  </si>
  <si>
    <t>721173404</t>
  </si>
  <si>
    <t>Potrubí kanalizační z PVC SN 4 svodné DN 200</t>
  </si>
  <si>
    <t>289482352</t>
  </si>
  <si>
    <t>https://podminky.urs.cz/item/CS_URS_2024_01/721173404</t>
  </si>
  <si>
    <t>(1,29+3,07)</t>
  </si>
  <si>
    <t>721173748</t>
  </si>
  <si>
    <t>Potrubí kanalizační z PE větrací DN 150</t>
  </si>
  <si>
    <t>1074396077</t>
  </si>
  <si>
    <t>https://podminky.urs.cz/item/CS_URS_2023_01/721173748</t>
  </si>
  <si>
    <t>721174025</t>
  </si>
  <si>
    <t>Potrubí kanalizační z PP odpadní systém HT DN 100</t>
  </si>
  <si>
    <t>-553614118</t>
  </si>
  <si>
    <t>(5,0+4,5+2,0+4,1)</t>
  </si>
  <si>
    <t>(3,35+3,35+1+1)</t>
  </si>
  <si>
    <t>721174042</t>
  </si>
  <si>
    <t>Potrubí kanalizační z PP připojovací systém HT DN 40</t>
  </si>
  <si>
    <t>-1119344467</t>
  </si>
  <si>
    <t>(3,8+3,1+2,1+4,2)</t>
  </si>
  <si>
    <t>721174043</t>
  </si>
  <si>
    <t>Potrubí kanalizační z PP připojovací systém HT DN 50</t>
  </si>
  <si>
    <t>2006260589</t>
  </si>
  <si>
    <t>721174045</t>
  </si>
  <si>
    <t>Potrubí kanalizační z PP připojovací systém HT DN 100, původní kanalizace napojení na novou v 1.PP</t>
  </si>
  <si>
    <t>1816879507</t>
  </si>
  <si>
    <t>721233113</t>
  </si>
  <si>
    <t>Střešní vtok polypropylen PP pro ploché střechy svislý odtok DN 125</t>
  </si>
  <si>
    <t>1784761290</t>
  </si>
  <si>
    <t>https://podminky.urs.cz/item/CS_URS_2023_01/721233113</t>
  </si>
  <si>
    <t>721241103</t>
  </si>
  <si>
    <t>Lapač střešních splavenin z litiny DN 150</t>
  </si>
  <si>
    <t>-1059519269</t>
  </si>
  <si>
    <t>https://podminky.urs.cz/item/CS_URS_2023_01/721241103</t>
  </si>
  <si>
    <t>721242106</t>
  </si>
  <si>
    <t>Lapač střešních splavenin z PP se zápachovou klapkou a lapacím košem DN 125</t>
  </si>
  <si>
    <t>1699585399</t>
  </si>
  <si>
    <t>721274103</t>
  </si>
  <si>
    <t>Přivzdušňovací ventil venkovní odpadních potrubí DN 110</t>
  </si>
  <si>
    <t>-1857931790</t>
  </si>
  <si>
    <t>https://podminky.urs.cz/item/CS_URS_2023_01/721274103</t>
  </si>
  <si>
    <t>721290112</t>
  </si>
  <si>
    <t>Zkouška těsnosti potrubí kanalizace vodou do DN 200</t>
  </si>
  <si>
    <t>1798888606</t>
  </si>
  <si>
    <t>722</t>
  </si>
  <si>
    <t>Zdravotechnika - vnitřní vodovod</t>
  </si>
  <si>
    <t>722174002</t>
  </si>
  <si>
    <t>Potrubí vodovodní plastové PPR svar polyfuze PN 16 D 20 x 2,8 mm</t>
  </si>
  <si>
    <t>1227332451</t>
  </si>
  <si>
    <t>722174003</t>
  </si>
  <si>
    <t>Potrubí vodovodní plastové PPR svar polyfuze PN 16 D 25 x 3,5 mm</t>
  </si>
  <si>
    <t>1887558546</t>
  </si>
  <si>
    <t>722174004</t>
  </si>
  <si>
    <t>Potrubí vodovodní plastové PPR svar polyfuze PN 16 D 32 x 4,4 mm</t>
  </si>
  <si>
    <t>-316221066</t>
  </si>
  <si>
    <t>722181231</t>
  </si>
  <si>
    <t>Ochrana vodovodního potrubí přilepenými tepelně izolačními trubicemi z PE tl do 15 mm DN do 22 mm</t>
  </si>
  <si>
    <t>-674926154</t>
  </si>
  <si>
    <t>722181242</t>
  </si>
  <si>
    <t>Ochrana vodovodního potrubí přilepenými tepelně izolačními trubicemi z PE tl do 20 mm DN do 42 mm</t>
  </si>
  <si>
    <t>-1062368142</t>
  </si>
  <si>
    <t>722190401</t>
  </si>
  <si>
    <t>Vyvedení a upevnění výpustku do DN 25</t>
  </si>
  <si>
    <t>21896502</t>
  </si>
  <si>
    <t>722220111</t>
  </si>
  <si>
    <t>Nástěnka pro výtokový ventil G 1/2 s jedním závitem</t>
  </si>
  <si>
    <t>-2096731850</t>
  </si>
  <si>
    <t>722220121</t>
  </si>
  <si>
    <t>Nástěnka pro baterii G 1/2 s jedním závitem</t>
  </si>
  <si>
    <t>pár</t>
  </si>
  <si>
    <t>-266422939</t>
  </si>
  <si>
    <t>722221134-1</t>
  </si>
  <si>
    <t>ventil výtokový G 1/2" rohový s filtrem</t>
  </si>
  <si>
    <t>soubor</t>
  </si>
  <si>
    <t>2103845326</t>
  </si>
  <si>
    <t>722224121</t>
  </si>
  <si>
    <t>Ventil odvodňovací G 1/4 s jedním závitem</t>
  </si>
  <si>
    <t>-448414653</t>
  </si>
  <si>
    <t>722231072</t>
  </si>
  <si>
    <t>Ventil zpětný G 1/2 PN 10 do 110°C se dvěma závity</t>
  </si>
  <si>
    <t>703435102</t>
  </si>
  <si>
    <t>722231222</t>
  </si>
  <si>
    <t>Ventil pojistný mosazný G 3/4 PN 6 do 100°C k bojleru s vnitřním x vnějším závitem</t>
  </si>
  <si>
    <t>245907579</t>
  </si>
  <si>
    <t>722232043</t>
  </si>
  <si>
    <t>Kohout kulový přímý G 1/2 PN 42 do 185°C vnitřní závit</t>
  </si>
  <si>
    <t>1801367143</t>
  </si>
  <si>
    <t>722234263</t>
  </si>
  <si>
    <t>Filtr mosazný G 1/2 PN 16 do 120°C s 2x vnitřním závitem</t>
  </si>
  <si>
    <t>1880071651</t>
  </si>
  <si>
    <t>TRV20</t>
  </si>
  <si>
    <t>nastavitelný bezpečnostní termostatický směšovací ventil s pojistkou proti opaření DN20</t>
  </si>
  <si>
    <t>-1457195819</t>
  </si>
  <si>
    <t>722239101</t>
  </si>
  <si>
    <t>Montáž armatur vodovodních se dvěma závity G 1/2</t>
  </si>
  <si>
    <t>2063895020</t>
  </si>
  <si>
    <t>722239102</t>
  </si>
  <si>
    <t>Montáž armatur vodovodních se dvěma závity G 3/4</t>
  </si>
  <si>
    <t>-49664379</t>
  </si>
  <si>
    <t>722290226</t>
  </si>
  <si>
    <t>Zkouška těsnosti vodovodního potrubí závitového do DN 50</t>
  </si>
  <si>
    <t>-295051298</t>
  </si>
  <si>
    <t>722290234</t>
  </si>
  <si>
    <t>Proplach a dezinfekce vodovodního potrubí do DN 80</t>
  </si>
  <si>
    <t>-1042757906</t>
  </si>
  <si>
    <t>724</t>
  </si>
  <si>
    <t>Zdravotechnika - strojní vybavení</t>
  </si>
  <si>
    <t>724234106-1</t>
  </si>
  <si>
    <t>Nádoba tlaková expanzní o objemu do 12 l vertikální vč. průtokové armatury</t>
  </si>
  <si>
    <t>soub</t>
  </si>
  <si>
    <t>-570064375</t>
  </si>
  <si>
    <t>725</t>
  </si>
  <si>
    <t>Zdravotechnika - zařizovací předměty</t>
  </si>
  <si>
    <t>725112022</t>
  </si>
  <si>
    <t>Klozet keramický závěsný na nosné stěny s hlubokým splachováním odpad vodorovný</t>
  </si>
  <si>
    <t>2100135582</t>
  </si>
  <si>
    <t>725211601</t>
  </si>
  <si>
    <t>Umyvadlo keramické bílé šířky 500 mm bez krytu na sifon připevněné na stěnu šrouby</t>
  </si>
  <si>
    <t>1332692862</t>
  </si>
  <si>
    <t>725311111</t>
  </si>
  <si>
    <t>Dřez jednoduchý keramický se zápachovou uzávěrkou 590x450 mm, deska MDF</t>
  </si>
  <si>
    <t>73864588</t>
  </si>
  <si>
    <t>https://podminky.urs.cz/item/CS_URS_2023_01/725311111</t>
  </si>
  <si>
    <t>725331111</t>
  </si>
  <si>
    <t>Výlevka bez výtokových armatur keramická se sklopnou plastovou mřížkou 500 mm</t>
  </si>
  <si>
    <t>1086699611</t>
  </si>
  <si>
    <t>725821312</t>
  </si>
  <si>
    <t>Baterie dřezová nástěnná páková s otáčivým kulatým ústím a délkou ramínka 300 mm</t>
  </si>
  <si>
    <t>-1634192449</t>
  </si>
  <si>
    <t>https://podminky.urs.cz/item/CS_URS_2023_01/725821312</t>
  </si>
  <si>
    <t>725821316-1</t>
  </si>
  <si>
    <t>Baterie nástěnné pákové s otáčivým plochým ústím a délkou ramínka 300 mm pro výlevky</t>
  </si>
  <si>
    <t>1251006856</t>
  </si>
  <si>
    <t>725822612</t>
  </si>
  <si>
    <t>Baterie umyvadlová stojánková páková s výpustí</t>
  </si>
  <si>
    <t>-601350964</t>
  </si>
  <si>
    <t>725865411</t>
  </si>
  <si>
    <t>Zápachová uzávěrka pisoárová DN 32/40</t>
  </si>
  <si>
    <t>-1964607018</t>
  </si>
  <si>
    <t>726</t>
  </si>
  <si>
    <t>Zdravotechnika - předstěnové instalace</t>
  </si>
  <si>
    <t>726111031</t>
  </si>
  <si>
    <t>Instalační předstěna - klozet s ovládáním zepředu v 1080 mm závěsný do masivní zděné kce</t>
  </si>
  <si>
    <t>-336191285</t>
  </si>
  <si>
    <t>727</t>
  </si>
  <si>
    <t>Zdravotechnika - požární ochrana</t>
  </si>
  <si>
    <t>727111002</t>
  </si>
  <si>
    <t>Trubní ucpávka ocelového potrubí bez izolace DN 32 stěnou tl 100 mm požární odolnost EI 120</t>
  </si>
  <si>
    <t>67451163</t>
  </si>
  <si>
    <t>https://podminky.urs.cz/item/CS_URS_2023_01/727111002</t>
  </si>
  <si>
    <t>727121101</t>
  </si>
  <si>
    <t>Protipožární manžeta D 32 mm z jedné strany dělící konstrukce požární odolnost EI 90</t>
  </si>
  <si>
    <t>1268298206</t>
  </si>
  <si>
    <t>731</t>
  </si>
  <si>
    <t>Ústřední vytápění - kotelny</t>
  </si>
  <si>
    <t>731244004</t>
  </si>
  <si>
    <t>Přepojení stávajícího kotle a ohřívače vody na nový systém teplovodního vytápění</t>
  </si>
  <si>
    <t>kpl</t>
  </si>
  <si>
    <t>-1500796896</t>
  </si>
  <si>
    <t>https://podminky.urs.cz/item/CS_URS_2023_01/731244004</t>
  </si>
  <si>
    <t>731244006</t>
  </si>
  <si>
    <t>Výstupní revize stávajícího kotle a ohřívače vody</t>
  </si>
  <si>
    <t>-1098979640</t>
  </si>
  <si>
    <t>https://podminky.urs.cz/item/CS_URS_2023_01/731244006</t>
  </si>
  <si>
    <t>732</t>
  </si>
  <si>
    <t>Ústřední vytápění - strojovny</t>
  </si>
  <si>
    <t>732331616</t>
  </si>
  <si>
    <t>Nádoba tlaková expanzní s membránou závitové připojení PN 0,6 o objemu 50 l</t>
  </si>
  <si>
    <t>-1453953030</t>
  </si>
  <si>
    <t>732331772</t>
  </si>
  <si>
    <t>Příslušenství k expanzním nádobám konzole nastavitelná</t>
  </si>
  <si>
    <t>-1190916720</t>
  </si>
  <si>
    <t>732421415</t>
  </si>
  <si>
    <t>Čerpadlo teplovodní mokroběžné závitové oběhové DN 25 výtlak do 6,0 m průtok 4,5 m3/h pro vytápění</t>
  </si>
  <si>
    <t>-1094388810</t>
  </si>
  <si>
    <t>733</t>
  </si>
  <si>
    <t>Ústřední vytápění - rozvodné potrubí</t>
  </si>
  <si>
    <t>733221102</t>
  </si>
  <si>
    <t>Potrubí měděné měkké spojované měkkým pájením D 15x1 mm</t>
  </si>
  <si>
    <t>-1240831987</t>
  </si>
  <si>
    <t>https://podminky.urs.cz/item/CS_URS_2023_01/733221102</t>
  </si>
  <si>
    <t>733221103</t>
  </si>
  <si>
    <t>Potrubí měděné měkké spojované měkkým pájením D 18x1 mm</t>
  </si>
  <si>
    <t>-228044676</t>
  </si>
  <si>
    <t>https://podminky.urs.cz/item/CS_URS_2023_01/733221103</t>
  </si>
  <si>
    <t>733221104</t>
  </si>
  <si>
    <t>Potrubí měděné měkké spojované měkkým pájením D 22x1 mm</t>
  </si>
  <si>
    <t>1890869847</t>
  </si>
  <si>
    <t>https://podminky.urs.cz/item/CS_URS_2023_01/733221104</t>
  </si>
  <si>
    <t>733224205</t>
  </si>
  <si>
    <t>Příplatek k potrubí měděnému za potrubí vedené v kotelnách nebo strojovnách D 22x1,5</t>
  </si>
  <si>
    <t>-1266009867</t>
  </si>
  <si>
    <t>733291101</t>
  </si>
  <si>
    <t>Zkouška těsnosti potrubí měděné do D 35x1,5</t>
  </si>
  <si>
    <t>-510577650</t>
  </si>
  <si>
    <t>733811221</t>
  </si>
  <si>
    <t>Ochrana potrubí ústředního vytápění termoizolačními trubicemi z PE tl přes 6 do 9 mm DN do 22 mm</t>
  </si>
  <si>
    <t>-495557524</t>
  </si>
  <si>
    <t>https://podminky.urs.cz/item/CS_URS_2023_01/733811221</t>
  </si>
  <si>
    <t>734</t>
  </si>
  <si>
    <t>Ústřední vytápění - armatury</t>
  </si>
  <si>
    <t>732421201</t>
  </si>
  <si>
    <t>Čerpadlo teplovodní mokroběžné závitové cirkulační DN 15 výtlak do 0,9 m průtok 0,35 m3/h pro TUV</t>
  </si>
  <si>
    <t>365059451</t>
  </si>
  <si>
    <t>734211119</t>
  </si>
  <si>
    <t>Ventil závitový odvzdušňovací G 3/8 PN 14 do 120°C automatický</t>
  </si>
  <si>
    <t>1553680345</t>
  </si>
  <si>
    <t>734220102-pdl</t>
  </si>
  <si>
    <t>Ventil závitový regulační přímý G 1 PN 20 do 100°C vyvažovací-PDL</t>
  </si>
  <si>
    <t>1133042371</t>
  </si>
  <si>
    <t>734222812</t>
  </si>
  <si>
    <t>Ventil závitový termostatický přímý G 1/2 PN 16 do 110°C s ruční hlavou chromovaný</t>
  </si>
  <si>
    <t>-1431663484</t>
  </si>
  <si>
    <t>734242414</t>
  </si>
  <si>
    <t>Ventil závitový zpětný přímý G 1 PN 16 do 110°C</t>
  </si>
  <si>
    <t>-1617370073</t>
  </si>
  <si>
    <t>734261233-R</t>
  </si>
  <si>
    <t>Šroubení topenářské přímé G 1/2 PN 16 do 120°C regulavatelné</t>
  </si>
  <si>
    <t>1748962213</t>
  </si>
  <si>
    <t>734291123</t>
  </si>
  <si>
    <t>Kohout plnící a vypouštěcí G 1/2 PN 10 do 110°C závitový</t>
  </si>
  <si>
    <t>1957954654</t>
  </si>
  <si>
    <t>734291244</t>
  </si>
  <si>
    <t>Filtr závitový přímý G 1 PN 16 do 130°C s vnitřními závity</t>
  </si>
  <si>
    <t>-1161696704</t>
  </si>
  <si>
    <t>734411101</t>
  </si>
  <si>
    <t>Teploměr technický s pevným stonkem a jímkou zadní připojení průměr 63 mm délky 50 mm</t>
  </si>
  <si>
    <t>1868606150</t>
  </si>
  <si>
    <t>734421112</t>
  </si>
  <si>
    <t>Tlakoměr s pevným stonkem a zpětnou klapkou tlak 0-16 bar průměr 63 mm zadní připojení</t>
  </si>
  <si>
    <t>849546294</t>
  </si>
  <si>
    <t>735</t>
  </si>
  <si>
    <t>Ústřední vytápění - otopná tělesa</t>
  </si>
  <si>
    <t>735151575</t>
  </si>
  <si>
    <t>Otopné těleso panelové dvoudeskové 2 přídavné přestupní plochy výška/délka 600/800 mm výkon 1343 W</t>
  </si>
  <si>
    <t>1981380912</t>
  </si>
  <si>
    <t>735151577</t>
  </si>
  <si>
    <t>Otopné těleso panelové dvoudeskové 2 přídavné přestupní plochy výška/délka 600/1000 mm výkon 1679 W</t>
  </si>
  <si>
    <t>383497641</t>
  </si>
  <si>
    <t>https://podminky.urs.cz/item/CS_URS_2023_01/735151577</t>
  </si>
  <si>
    <t>735151579</t>
  </si>
  <si>
    <t>Otopné těleso panelové dvoudeskové 2 přídavné přestupní plochy výška/délka 600/1200 mm výkon 2015 W</t>
  </si>
  <si>
    <t>-955336206</t>
  </si>
  <si>
    <t>https://podminky.urs.cz/item/CS_URS_2023_01/735151579</t>
  </si>
  <si>
    <t>735152352</t>
  </si>
  <si>
    <t>Otopné těleso panelové VK dvoudeskové bez přídavné přestupní plochy výška/délka 500/500 mm výkon 419 W</t>
  </si>
  <si>
    <t>1104463366</t>
  </si>
  <si>
    <t>https://podminky.urs.cz/item/CS_URS_2023_01/735152352</t>
  </si>
  <si>
    <t>735152474</t>
  </si>
  <si>
    <t>Otopné těleso panelové VK dvoudeskové 1 přídavná přestupní plocha výška/délka 600/700 mm výkon 902 W</t>
  </si>
  <si>
    <t>843833538</t>
  </si>
  <si>
    <t>https://podminky.urs.cz/item/CS_URS_2023_01/735152474</t>
  </si>
  <si>
    <t>735411203</t>
  </si>
  <si>
    <t>Konvektor podlahový hl 110 mm š 280 mm dl 1600 mm výkon 1971 W</t>
  </si>
  <si>
    <t>867285259</t>
  </si>
  <si>
    <t>https://podminky.urs.cz/item/CS_URS_2023_01/735411203</t>
  </si>
  <si>
    <t>735412201</t>
  </si>
  <si>
    <t>Otopné těleso design XT 825/1800</t>
  </si>
  <si>
    <t>-425850549</t>
  </si>
  <si>
    <t>https://podminky.urs.cz/item/CS_URS_2023_01/735412201</t>
  </si>
  <si>
    <t>1*2 'Přepočtené koeficientem množství</t>
  </si>
  <si>
    <t>751</t>
  </si>
  <si>
    <t>Vzduchotechnika</t>
  </si>
  <si>
    <t>42917100</t>
  </si>
  <si>
    <t>ventilátor radiální potrubní izolovaný skříň z Pz plechu průtok 382m3/h D 125mm 93W IP44</t>
  </si>
  <si>
    <t>-1477189719</t>
  </si>
  <si>
    <t>751122092</t>
  </si>
  <si>
    <t>Mtž vent ntl potrubního základního D do 200 mm</t>
  </si>
  <si>
    <t>208677090</t>
  </si>
  <si>
    <t>TV-1</t>
  </si>
  <si>
    <t>talířový ventil DN 100 vč. montážního rámečku</t>
  </si>
  <si>
    <t>820618549</t>
  </si>
  <si>
    <t>751322011</t>
  </si>
  <si>
    <t>Mtž talířového ventilu D do 100 mm</t>
  </si>
  <si>
    <t>72623966</t>
  </si>
  <si>
    <t>751510042</t>
  </si>
  <si>
    <t xml:space="preserve">Vzduchotechnické potrubí pozink kruhové spirálně vinuté D do 200 mm- DN 125 </t>
  </si>
  <si>
    <t>550288786</t>
  </si>
  <si>
    <t>RH125</t>
  </si>
  <si>
    <t>protidešťová stříška DN 125</t>
  </si>
  <si>
    <t>-504154081</t>
  </si>
  <si>
    <t>751514762</t>
  </si>
  <si>
    <t>Mtž protidešťové stříšky plech potrubí kruhové s přírubou D do 200 mm</t>
  </si>
  <si>
    <t>1415679233</t>
  </si>
  <si>
    <t>F-1</t>
  </si>
  <si>
    <t>ohebné potrubí izolované DN 100</t>
  </si>
  <si>
    <t>bm</t>
  </si>
  <si>
    <t>-878500364</t>
  </si>
  <si>
    <t>751525052</t>
  </si>
  <si>
    <t>Montáž potrubí plastového kruhového s přírubou D přes 100 do 200 mm větrání suterénu</t>
  </si>
  <si>
    <t>-849380679</t>
  </si>
  <si>
    <t>https://podminky.urs.cz/item/CS_URS_2023_01/751525052</t>
  </si>
  <si>
    <t>42981651</t>
  </si>
  <si>
    <t>trouba pevná PVC D 150mm vč. kotvících prvků</t>
  </si>
  <si>
    <t>649222398</t>
  </si>
  <si>
    <t>25,5*1,2 'Přepočtené koeficientem množství</t>
  </si>
  <si>
    <t>751537111</t>
  </si>
  <si>
    <t>Mtž potrubí ohebného izol minerální vatou z Al laminátu D do 100 mm</t>
  </si>
  <si>
    <t>-1408363686</t>
  </si>
  <si>
    <t>751572102</t>
  </si>
  <si>
    <t xml:space="preserve">Uchycení potrubí kruhového pomocí objímky </t>
  </si>
  <si>
    <t>1467864128</t>
  </si>
  <si>
    <t>763</t>
  </si>
  <si>
    <t>Konstrukce suché výstavby</t>
  </si>
  <si>
    <t>763113314</t>
  </si>
  <si>
    <t>SDK příčka instalační tl 205 - 700 mm zdvojený profil CW+UW 75 desky 2xA 12,5 s izolací EI 60 Rw do 54 dB</t>
  </si>
  <si>
    <t>1981395287</t>
  </si>
  <si>
    <t>https://podminky.urs.cz/item/CS_URS_2023_01/763113314</t>
  </si>
  <si>
    <t>(0,25+0,25)*3,0*3</t>
  </si>
  <si>
    <t>(1,5)*3,0*1</t>
  </si>
  <si>
    <t>763131451</t>
  </si>
  <si>
    <t>SDK podhled deska 1xH2 12,5 bez izolace dvouvrstvá spodní kce profil CD+UD</t>
  </si>
  <si>
    <t>-1759440641</t>
  </si>
  <si>
    <t>763411115</t>
  </si>
  <si>
    <t>Sanitární příčky do mokrého prostředí, kompaktní desky tl 10 mm</t>
  </si>
  <si>
    <t>1721503669</t>
  </si>
  <si>
    <t>https://podminky.urs.cz/item/CS_URS_2023_01/763411115</t>
  </si>
  <si>
    <t>((2,45+1,65)+(1,95+1,65)+(1,65))*2,2</t>
  </si>
  <si>
    <t>763411125</t>
  </si>
  <si>
    <t>Dveře sanitárních příček, kompaktní desky tl 10 mm, š do 800 mm, v do 2000 mm</t>
  </si>
  <si>
    <t>-1482621368</t>
  </si>
  <si>
    <t>https://podminky.urs.cz/item/CS_URS_2023_01/763411125</t>
  </si>
  <si>
    <t>998763100</t>
  </si>
  <si>
    <t>Přesun hmot tonážní pro dřevostavby v objektech v do 6 m</t>
  </si>
  <si>
    <t>1642213113</t>
  </si>
  <si>
    <t>https://podminky.urs.cz/item/CS_URS_2023_01/998763100</t>
  </si>
  <si>
    <t>764</t>
  </si>
  <si>
    <t>Konstrukce klempířské</t>
  </si>
  <si>
    <t>764111641</t>
  </si>
  <si>
    <t>Krytina střechy rovné drážkováním ze svitků z Pz plechu s povrchovou úpravou do rš 670 mm sklonu do 30°- oplechování markíz</t>
  </si>
  <si>
    <t>2145959891</t>
  </si>
  <si>
    <t>https://podminky.urs.cz/item/CS_URS_2023_01/764111641</t>
  </si>
  <si>
    <t>764214607</t>
  </si>
  <si>
    <t>Oplechování horních ploch a atik bez rohů z Pz s povrch úpravou mechanicky kotvené rš 670 mm</t>
  </si>
  <si>
    <t>-583701968</t>
  </si>
  <si>
    <t>https://podminky.urs.cz/item/CS_URS_2023_01/764214607</t>
  </si>
  <si>
    <t>764216604</t>
  </si>
  <si>
    <t>Oplechování rovných parapetů mechanicky kotvené z Pz s povrchovou úpravou rš 330 mm</t>
  </si>
  <si>
    <t>-1193706758</t>
  </si>
  <si>
    <t>https://podminky.urs.cz/item/CS_URS_2023_01/764216604</t>
  </si>
  <si>
    <t>764306132</t>
  </si>
  <si>
    <t>Montáž ventilační turbíny na prejzové nebo vlnité krytině průměru do 350 mm</t>
  </si>
  <si>
    <t>-1705316739</t>
  </si>
  <si>
    <t>55381011</t>
  </si>
  <si>
    <t>turbína ventilační Al kompletní hlavice stavitelný krk se základnou do D 350mm</t>
  </si>
  <si>
    <t>-1930094580</t>
  </si>
  <si>
    <t>764311608</t>
  </si>
  <si>
    <t>Lemování rovných zdí střech s krytinou prejzovou nebo vlnitou z Pz s povrchovou úpravou rš 750 mm</t>
  </si>
  <si>
    <t>-878768310</t>
  </si>
  <si>
    <t>https://podminky.urs.cz/item/CS_URS_2023_01/764311608</t>
  </si>
  <si>
    <t>764315603</t>
  </si>
  <si>
    <t>Lemování trub, bezpečnostní přepad střech plochých, potrubí DN 100</t>
  </si>
  <si>
    <t>1169355038</t>
  </si>
  <si>
    <t>https://podminky.urs.cz/item/CS_URS_2023_01/764315603</t>
  </si>
  <si>
    <t>76432445</t>
  </si>
  <si>
    <t>Vložkování komínového průduchu do DN 120, trubka kruhová tl. 0,5 mm, ocel 1.4509, kyselinovzdorná ocel výška 13,0 m</t>
  </si>
  <si>
    <t>836669657</t>
  </si>
  <si>
    <t>764501103</t>
  </si>
  <si>
    <t>Montáž žlabu podokapního půlkulatého</t>
  </si>
  <si>
    <t>-1590546950</t>
  </si>
  <si>
    <t>LND.R.1</t>
  </si>
  <si>
    <t>žlab podokapní půlkruhový 150 mm</t>
  </si>
  <si>
    <t>-353569872</t>
  </si>
  <si>
    <t>LND.OMV.1</t>
  </si>
  <si>
    <t>kotlík žlabový OMV (SOK) LINDAB 125mm</t>
  </si>
  <si>
    <t>323785500</t>
  </si>
  <si>
    <t>LND.KFL35.1</t>
  </si>
  <si>
    <t>hák žlabový se zaklapovacím upnutím L=350mm 125mm KFL</t>
  </si>
  <si>
    <t>-1527382386</t>
  </si>
  <si>
    <t>764508131</t>
  </si>
  <si>
    <t>Montáž kruhového svodu</t>
  </si>
  <si>
    <t>-703702351</t>
  </si>
  <si>
    <t>https://podminky.urs.cz/item/CS_URS_2023_01/764508131</t>
  </si>
  <si>
    <t>55344209</t>
  </si>
  <si>
    <t>svod kruhový Pz lakovaného 120mm</t>
  </si>
  <si>
    <t>1375355140</t>
  </si>
  <si>
    <t>998764101</t>
  </si>
  <si>
    <t>Přesun hmot tonážní pro konstrukce klempířské v objektech v do 6 m</t>
  </si>
  <si>
    <t>1895734083</t>
  </si>
  <si>
    <t>https://podminky.urs.cz/item/CS_URS_2023_01/998764101</t>
  </si>
  <si>
    <t>766</t>
  </si>
  <si>
    <t>Konstrukce truhlářské</t>
  </si>
  <si>
    <t>766231113</t>
  </si>
  <si>
    <t>Montáž sklápěcích půdních schodů</t>
  </si>
  <si>
    <t>757502702</t>
  </si>
  <si>
    <t>https://podminky.urs.cz/item/CS_URS_2023_01/766231113</t>
  </si>
  <si>
    <t>61233168</t>
  </si>
  <si>
    <t>schody půdní skládací protipožární dřevěné se zesílenou izolací, pro výšku max. 280cm, 12 schodnic EW 30, DP3, 500x80cm</t>
  </si>
  <si>
    <t>1916033650</t>
  </si>
  <si>
    <t>766622132</t>
  </si>
  <si>
    <t>Montáž plastových oken plochy přes 1 m2 otevíravých výšky do 2,5 m s rámem do zdiva</t>
  </si>
  <si>
    <t>-574851051</t>
  </si>
  <si>
    <t>(1,75*1,5)*1</t>
  </si>
  <si>
    <t>(1,0*0,75)*3</t>
  </si>
  <si>
    <t>(1,75*0,75)*1</t>
  </si>
  <si>
    <t>(1,0*0,5)*1</t>
  </si>
  <si>
    <t>(1,5*1,25)*1</t>
  </si>
  <si>
    <t>(1,33*1,67)*1</t>
  </si>
  <si>
    <t>61172005</t>
  </si>
  <si>
    <t>Okno HLINÍKOVÉ 1330x1670 mm, Uw=max. 1,1 W/m2K, izolační trojsklo, RAL 7016, EW 45 DP4</t>
  </si>
  <si>
    <t>-1407530053</t>
  </si>
  <si>
    <t>55372006</t>
  </si>
  <si>
    <t>OKNO HLINÍKOVÉ INTERIÉROVÉ 1500x 1250 mm, barva bílá, POSUVNÉ, VÝDEJNÍ</t>
  </si>
  <si>
    <t>2128072640</t>
  </si>
  <si>
    <t>61172001</t>
  </si>
  <si>
    <t>Okno plastové 1750x1500 mm, Uw=max. 1,1 W/m2K, izolační trojsklo, RAL 7016</t>
  </si>
  <si>
    <t>-2060468808</t>
  </si>
  <si>
    <t>61172002</t>
  </si>
  <si>
    <t>Okno plastové 1000x750 mm, Uw=max. 1,1 W/m2K, izolační trojsklo, RAL 7016</t>
  </si>
  <si>
    <t>-574065833</t>
  </si>
  <si>
    <t>61172003</t>
  </si>
  <si>
    <t>Okno plastové 1750x750 mm, Uw=max. 1,1 W/m2K, izolační trojsklo, RAL 7016</t>
  </si>
  <si>
    <t>-540722904</t>
  </si>
  <si>
    <t>61172004</t>
  </si>
  <si>
    <t>Okno plastové 1000x500 mm, Uw=max. 1,1 W/m2K, izolační trojsklo, RAL 7016</t>
  </si>
  <si>
    <t>204829242</t>
  </si>
  <si>
    <t>766660171</t>
  </si>
  <si>
    <t>Montáž dveřních křídel otvíravých jednokřídlových š do 0,8 m do obložkové zárubně</t>
  </si>
  <si>
    <t>-509853109</t>
  </si>
  <si>
    <t>61162013</t>
  </si>
  <si>
    <t>dveře jednokřídlé voštinové povrch fóliový plné 800x1970/2100mm, POŽÁRNÍ ODOLNOST EI 30 DP4-C</t>
  </si>
  <si>
    <t>-1860513683</t>
  </si>
  <si>
    <t>61162014</t>
  </si>
  <si>
    <t>dveře jednokřídlé voštinové povrch fóliový plné 800x1970/2100mm</t>
  </si>
  <si>
    <t>489653191</t>
  </si>
  <si>
    <t>61162019</t>
  </si>
  <si>
    <t>dveře jednokřídlé voštinové povrch fóliový částečně prosklené 900x1970/2100mm</t>
  </si>
  <si>
    <t>2105875673</t>
  </si>
  <si>
    <t>766660174</t>
  </si>
  <si>
    <t>Montáž dveřních křídel otvíravých dvoukřídlových š přes 1,45 m do obložkové zárubně</t>
  </si>
  <si>
    <t>-1383587498</t>
  </si>
  <si>
    <t>61175</t>
  </si>
  <si>
    <t>dveře dvoukřídlé voštinové povrch fóliový plné 1350x1970/2100mm</t>
  </si>
  <si>
    <t>95345331</t>
  </si>
  <si>
    <t>766660182</t>
  </si>
  <si>
    <t>Montáž dveřních křídel otvíravých jednokřídlových š přes 0,8 m požárních do obložkové zárubně</t>
  </si>
  <si>
    <t>507876214</t>
  </si>
  <si>
    <t>766660716</t>
  </si>
  <si>
    <t>Montáž dveřních křídel samozavírače na dřevěnou zárubeň</t>
  </si>
  <si>
    <t>-1911440532</t>
  </si>
  <si>
    <t>54917250</t>
  </si>
  <si>
    <t>samozavírač dveří hydraulický K214 č.11 zlatá bronz</t>
  </si>
  <si>
    <t>-13513754</t>
  </si>
  <si>
    <t>766682111</t>
  </si>
  <si>
    <t>Montáž zárubní obložkových pro dveře jednokřídlové tl stěny do 170 mm</t>
  </si>
  <si>
    <t>1283313660</t>
  </si>
  <si>
    <t>61182258</t>
  </si>
  <si>
    <t>zárubeň obložková pro dveře 1křídlé 600,700,800,900x1970mm tl 60-170mm dub,buk</t>
  </si>
  <si>
    <t>384083659</t>
  </si>
  <si>
    <t>766694112</t>
  </si>
  <si>
    <t>Montáž parapetních desek dřevěných nebo plastových šířky do 30 cm délky do 1,6 m</t>
  </si>
  <si>
    <t>-1723567347</t>
  </si>
  <si>
    <t>61140078</t>
  </si>
  <si>
    <t>parapet plastový vnější – š 200mm, barva bílá</t>
  </si>
  <si>
    <t>-878834837</t>
  </si>
  <si>
    <t>998766101</t>
  </si>
  <si>
    <t>Přesun hmot tonážní pro kce truhlářské v objektech v do 6 m</t>
  </si>
  <si>
    <t>-2134869909</t>
  </si>
  <si>
    <t>https://podminky.urs.cz/item/CS_URS_2023_01/998766101</t>
  </si>
  <si>
    <t>767</t>
  </si>
  <si>
    <t>Konstrukce zámečnické</t>
  </si>
  <si>
    <t>7671131300</t>
  </si>
  <si>
    <t>Montáž střešních markíz ozn. ZA2</t>
  </si>
  <si>
    <t>ks</t>
  </si>
  <si>
    <t>-334933048</t>
  </si>
  <si>
    <t>60711549</t>
  </si>
  <si>
    <t>Nosný rošt z překližkových desek, ocel. plotýnky kotvené do věnce, opláštění, izolace, kotvící provky</t>
  </si>
  <si>
    <t>-510537658</t>
  </si>
  <si>
    <t>7671131301</t>
  </si>
  <si>
    <t>Montáž střešních markíz ozn. ZA3</t>
  </si>
  <si>
    <t>1075489352</t>
  </si>
  <si>
    <t>60711546</t>
  </si>
  <si>
    <t>-773967626</t>
  </si>
  <si>
    <t>767114111</t>
  </si>
  <si>
    <t>Montáž stěn a příček rámových zasklených s dveřním křídlem, AL prvky</t>
  </si>
  <si>
    <t>2130532971</t>
  </si>
  <si>
    <t>https://podminky.urs.cz/item/CS_URS_2023_01/767114111</t>
  </si>
  <si>
    <t>(2,0*2,75*2)+(2,0*2,45*2)</t>
  </si>
  <si>
    <t>55341364</t>
  </si>
  <si>
    <t>stěna rámová prosklená fixní Al komaxit dle RAL bez požární odolnosti čiré dvojsklo interiér</t>
  </si>
  <si>
    <t>1755934679</t>
  </si>
  <si>
    <t>767114112</t>
  </si>
  <si>
    <t>Montáž stěn a příček rámových zasklených  bez požární odolnosti plochy přes 6 do 9 m2, s vstupními dbeřmi, Al prvky</t>
  </si>
  <si>
    <t>878190567</t>
  </si>
  <si>
    <t>https://podminky.urs.cz/item/CS_URS_2023_01/767114112</t>
  </si>
  <si>
    <t>5,0*2,67</t>
  </si>
  <si>
    <t>-1916845828</t>
  </si>
  <si>
    <t>767154110</t>
  </si>
  <si>
    <t>Montáž mobilní příčky závěsné v do 3 m modulu plného tl 100 mm vč. ocelové kolejnice</t>
  </si>
  <si>
    <t>-193094908</t>
  </si>
  <si>
    <t>https://podminky.urs.cz/item/CS_URS_2023_01/767154110</t>
  </si>
  <si>
    <t>59054801</t>
  </si>
  <si>
    <t>příčka interiérová plná závěsná mobilní, 37dB, šířka modulu 0,6 - 1,25m, výška do 3m, tl 100mm</t>
  </si>
  <si>
    <t>159749638</t>
  </si>
  <si>
    <t>466</t>
  </si>
  <si>
    <t>59054787</t>
  </si>
  <si>
    <t>modul dveřní pro přestavitelnou příčku, dveře jednokřídlé z 1/2 prosklené v Al rámu s proskleným nadsvětlíkem š 940 mm v modulu přestavitelné příčky</t>
  </si>
  <si>
    <t>38599904</t>
  </si>
  <si>
    <t>767220110</t>
  </si>
  <si>
    <t>Montáž zábradlí schodišťového hm do 15 kg z trubek do zdi</t>
  </si>
  <si>
    <t>669471077</t>
  </si>
  <si>
    <t>https://podminky.urs.cz/item/CS_URS_2023_01/767220110</t>
  </si>
  <si>
    <t>RMAT0002</t>
  </si>
  <si>
    <t>Zábradlí z ocelových svařovanách profilu jekl, žáový zinek, kotvící prvky</t>
  </si>
  <si>
    <t>-60134224</t>
  </si>
  <si>
    <t>998767101</t>
  </si>
  <si>
    <t>Přesun hmot tonážní pro zámečnické konstrukce v objektech v do 6 m</t>
  </si>
  <si>
    <t>1713158484</t>
  </si>
  <si>
    <t>https://podminky.urs.cz/item/CS_URS_2023_01/998767101</t>
  </si>
  <si>
    <t>771</t>
  </si>
  <si>
    <t>Podlahy z dlaždic</t>
  </si>
  <si>
    <t>771111011</t>
  </si>
  <si>
    <t>Vysátí podkladu před pokládkou dlažby</t>
  </si>
  <si>
    <t>1765196430</t>
  </si>
  <si>
    <t>771121011</t>
  </si>
  <si>
    <t>Nátěr penetrační na podlahu</t>
  </si>
  <si>
    <t>1440326705</t>
  </si>
  <si>
    <t>771474111</t>
  </si>
  <si>
    <t>Montáž soklů z dlaždic keramických rovných flexibilní lepidlo v do 65 mm</t>
  </si>
  <si>
    <t>-976945972</t>
  </si>
  <si>
    <t>59761418</t>
  </si>
  <si>
    <t>sokl s položlábkem-dlažba keramická  hladká do interiéru 333x 80 mm</t>
  </si>
  <si>
    <t>-1423714637</t>
  </si>
  <si>
    <t>111,5*1,1 'Přepočtené koeficientem množství</t>
  </si>
  <si>
    <t>771474113</t>
  </si>
  <si>
    <t>Montáž soklů z dlaždic keramických rovných flexibilní lepidlo v do 120 mm vnějších podest</t>
  </si>
  <si>
    <t>-835885298</t>
  </si>
  <si>
    <t>59761277</t>
  </si>
  <si>
    <t xml:space="preserve">sokl-dlažba keramická slinutá hladká do interiéru i exteriéru </t>
  </si>
  <si>
    <t>1312529609</t>
  </si>
  <si>
    <t>771564131</t>
  </si>
  <si>
    <t>Montáž podlah z čediče hladkého 250x250 mm lepených flexibilním lepidlem tl do 20 mm vnější podesty</t>
  </si>
  <si>
    <t>-2038482188</t>
  </si>
  <si>
    <t>59247001</t>
  </si>
  <si>
    <t>dlaždicem razuvzdorná 300x300x30mm</t>
  </si>
  <si>
    <t>574626636</t>
  </si>
  <si>
    <t>36,2*1,1 'Přepočtené koeficientem množství</t>
  </si>
  <si>
    <t>771574111</t>
  </si>
  <si>
    <t>Montáž podlah keramických hladkých lepených flexibilním lepidlem do 9 ks/m2</t>
  </si>
  <si>
    <t>2017325736</t>
  </si>
  <si>
    <t>59761433</t>
  </si>
  <si>
    <t>dlažba keramická slinutá hladká do interiéru i exteriéru pro vysoké mechanické namáhání přes 9 do 12ks/m2 tl 15mm</t>
  </si>
  <si>
    <t>-1243535651</t>
  </si>
  <si>
    <t>771591115</t>
  </si>
  <si>
    <t xml:space="preserve">Podlahy přípl. spárování </t>
  </si>
  <si>
    <t>1471248402</t>
  </si>
  <si>
    <t>771591117</t>
  </si>
  <si>
    <t>Podlahy přípl. tmelení spar</t>
  </si>
  <si>
    <t>-1392732745</t>
  </si>
  <si>
    <t>771591185</t>
  </si>
  <si>
    <t>Podlahy pracnější řezání keramických dlaždic rovné</t>
  </si>
  <si>
    <t>124679999</t>
  </si>
  <si>
    <t>998771101</t>
  </si>
  <si>
    <t>Přesun hmot tonážní pro podlahy z dlaždic v objektech v do 6 m</t>
  </si>
  <si>
    <t>594409730</t>
  </si>
  <si>
    <t>https://podminky.urs.cz/item/CS_URS_2023_01/998771101</t>
  </si>
  <si>
    <t>781</t>
  </si>
  <si>
    <t>Dokončovací práce - obklady</t>
  </si>
  <si>
    <t>781121011</t>
  </si>
  <si>
    <t>Nátěr penetrační na stěnu</t>
  </si>
  <si>
    <t>200010858</t>
  </si>
  <si>
    <t>781474111</t>
  </si>
  <si>
    <t>Montáž obkladů vnitřních keramických hladkých do 9 ks/m2 lepených flexibilním lepidlem</t>
  </si>
  <si>
    <t>-1122801914</t>
  </si>
  <si>
    <t>((2,45*3)+17,1+8,5+9,2)*2,2</t>
  </si>
  <si>
    <t>6,85*1,3</t>
  </si>
  <si>
    <t>59761026</t>
  </si>
  <si>
    <t>obklad keramický hladký do 12ks/m2</t>
  </si>
  <si>
    <t>-1177128394</t>
  </si>
  <si>
    <t>781477112</t>
  </si>
  <si>
    <t>Příplatek k montáži obkladů vnitřních keramických hladkých za omezený prostor</t>
  </si>
  <si>
    <t>-522450187</t>
  </si>
  <si>
    <t>https://podminky.urs.cz/item/CS_URS_2023_01/781477112</t>
  </si>
  <si>
    <t>781477114</t>
  </si>
  <si>
    <t>Příplatek k montáži obkladů vnitřních keramických hladkých za spárování tmelem</t>
  </si>
  <si>
    <t>679124701</t>
  </si>
  <si>
    <t>https://podminky.urs.cz/item/CS_URS_2023_01/781477114</t>
  </si>
  <si>
    <t>781477115</t>
  </si>
  <si>
    <t>Příplatek k montáži obkladů vnitřních keramických hladkých za lepením lepidlem dvousložkovým</t>
  </si>
  <si>
    <t>1412869515</t>
  </si>
  <si>
    <t>https://podminky.urs.cz/item/CS_URS_2023_01/781477115</t>
  </si>
  <si>
    <t>781734111</t>
  </si>
  <si>
    <t>Montáž obkladů vnějších z obkladaček cihelných do 50 ks/m2 lepené flexibilním lepidlem</t>
  </si>
  <si>
    <t>649029452</t>
  </si>
  <si>
    <t>"přístavba stěny" (14,51*4,31)+(7,0*3,1)+(1,98*4,34)+(2,93*4,31)+(19,1*4,42)</t>
  </si>
  <si>
    <t>"odpočet otvorů" ((5,0*2,75)+(2,0*2,75*2)+(2,0*2,45*2)+(1,5*1,75)+(1,0*0,75*3)+(0,5*1,0))*(-1)</t>
  </si>
  <si>
    <t>"sokl" (1,2*5,0)+(10,35*0,4)+(4,53*0,5)+(16,23*0,4)+(4,0*0,4)</t>
  </si>
  <si>
    <t>59623113</t>
  </si>
  <si>
    <t>pásek obkladový cihlový hladký 240x71x14mm červený</t>
  </si>
  <si>
    <t>-183870359</t>
  </si>
  <si>
    <t>781739195</t>
  </si>
  <si>
    <t>Příplatek k montáži obkladů vnějších z obkladaček cihelných za spárování cementem</t>
  </si>
  <si>
    <t>-1960753298</t>
  </si>
  <si>
    <t>998781101</t>
  </si>
  <si>
    <t>Přesun hmot tonážní pro obklady keramické v objektech v do 6 m</t>
  </si>
  <si>
    <t>2118824033</t>
  </si>
  <si>
    <t>https://podminky.urs.cz/item/CS_URS_2023_01/998781101</t>
  </si>
  <si>
    <t>784</t>
  </si>
  <si>
    <t>Dokončovací práce - malby a tapety</t>
  </si>
  <si>
    <t>784181001</t>
  </si>
  <si>
    <t>Jednonásobné pačokování v místnostech výšky do 3,80 m</t>
  </si>
  <si>
    <t>1331089747</t>
  </si>
  <si>
    <t>784221111</t>
  </si>
  <si>
    <t>Dvojnásobné bílé malby ze směsí za sucha středně otěruvzdorných v místnostech do 3,80 m</t>
  </si>
  <si>
    <t>842799614</t>
  </si>
  <si>
    <t>784221141</t>
  </si>
  <si>
    <t>Příplatek k cenám 2x maleb za sucha otěruvzdorných za barevnou malbu tónovanou tónovacími přípravky</t>
  </si>
  <si>
    <t>-836853028</t>
  </si>
  <si>
    <t>HZS</t>
  </si>
  <si>
    <t>Hodinové zúčtovací sazby</t>
  </si>
  <si>
    <t>HZS1301</t>
  </si>
  <si>
    <t>Hodinová zúčtovací sazba zedník- prostupy vč. zapravení vč. materiálu</t>
  </si>
  <si>
    <t>hod</t>
  </si>
  <si>
    <t>512</t>
  </si>
  <si>
    <t>-738602243</t>
  </si>
  <si>
    <t>HZS2222</t>
  </si>
  <si>
    <t>Hodinová zúčtovací sazba elektrikář odborný</t>
  </si>
  <si>
    <t>-1197702411</t>
  </si>
  <si>
    <t>HZS2491-2</t>
  </si>
  <si>
    <t>Hodinová zúčtovací sazba dělník zednických výpomocí -sekání drážek,  prostupy vč. zapravení</t>
  </si>
  <si>
    <t>155023113</t>
  </si>
  <si>
    <t>VRN</t>
  </si>
  <si>
    <t>Vedlejší rozpočtové náklady</t>
  </si>
  <si>
    <t>5</t>
  </si>
  <si>
    <t>VRN1</t>
  </si>
  <si>
    <t>Průzkumné, geodetické a projektové práce</t>
  </si>
  <si>
    <t>012002000</t>
  </si>
  <si>
    <t>Geodetické práce</t>
  </si>
  <si>
    <t>…soubor</t>
  </si>
  <si>
    <t>1024</t>
  </si>
  <si>
    <t>-336216884</t>
  </si>
  <si>
    <t>VRN3</t>
  </si>
  <si>
    <t>Zařízení staveniště</t>
  </si>
  <si>
    <t>032002000</t>
  </si>
  <si>
    <t>Vybavení staveniště</t>
  </si>
  <si>
    <t>…</t>
  </si>
  <si>
    <t>489851634</t>
  </si>
  <si>
    <t>034002000</t>
  </si>
  <si>
    <t>Zabezpečení staveniště</t>
  </si>
  <si>
    <t>-1318684517</t>
  </si>
  <si>
    <t>02 - SO-01 Elektroinstalace vnitřní</t>
  </si>
  <si>
    <t xml:space="preserve">    1 - Montážní práce vč. materiálu</t>
  </si>
  <si>
    <t xml:space="preserve">    1 Specifikace - Elektroměrový rozváděč ER</t>
  </si>
  <si>
    <t xml:space="preserve">    2 - Doporučené přístroje (ABB)</t>
  </si>
  <si>
    <t xml:space="preserve">    2 Specifikace - Rozváděč Rp1</t>
  </si>
  <si>
    <t xml:space="preserve">    3 - Svítidla (doporučená, dle výběru investora)</t>
  </si>
  <si>
    <t xml:space="preserve">    3 Specifikace - Rozváděč Rp2</t>
  </si>
  <si>
    <t xml:space="preserve">    4 Specifikace - Ostatní činnosti</t>
  </si>
  <si>
    <t>Montážní práce vč. materiálu</t>
  </si>
  <si>
    <t>7492501880</t>
  </si>
  <si>
    <t>Kabely, vodiče, šňůry Cu - nn Kabel silový 4 a 5-žílový Cu, plastová izolace CYKY 4J16 (4Bx16)</t>
  </si>
  <si>
    <t>-1958235575</t>
  </si>
  <si>
    <t>7492501980</t>
  </si>
  <si>
    <t>Kabely, vodiče, šňůry Cu - nn Kabel silový 4 a 5-žílový Cu, plastová izolace CYKY 5J10 (5Cx10)</t>
  </si>
  <si>
    <t>178296782</t>
  </si>
  <si>
    <t>7492501930</t>
  </si>
  <si>
    <t>Kabely, vodiče, šňůry Cu - nn Kabel silový 4 a 5-žílový Cu, plastová izolace CYKY 4J6 (4Bx6)</t>
  </si>
  <si>
    <t>-658923748</t>
  </si>
  <si>
    <t>7492502030</t>
  </si>
  <si>
    <t>Kabely, vodiče, šňůry Cu - nn Kabel silový 4 a 5-žílový Cu, plastová izolace CYKY 5J6 (5Cx6)</t>
  </si>
  <si>
    <t>469734081</t>
  </si>
  <si>
    <t>7492502020</t>
  </si>
  <si>
    <t>Kabely, vodiče, šňůry Cu - nn Kabel silový 4 a 5-žílový Cu, plastová izolace CYKY 5J4 (5Cx4)</t>
  </si>
  <si>
    <t>85494561</t>
  </si>
  <si>
    <t>7492502060</t>
  </si>
  <si>
    <t>Kabely, vodiče, šňůry Cu - nn Kabel silový 4 a 5-žílový Cu, plastová izolace CYKY 5J2,5 (5Cx2,5)</t>
  </si>
  <si>
    <t>900892128</t>
  </si>
  <si>
    <t>7492501770</t>
  </si>
  <si>
    <t>Kabely, vodiče, šňůry Cu - nn Kabel silový 2 a 3-žílový Cu, plastová izolace CYKY 3J2,5 (3Cx 2,5)</t>
  </si>
  <si>
    <t>-825356205</t>
  </si>
  <si>
    <t>7492501760</t>
  </si>
  <si>
    <t>Kabely, vodiče, šňůry Cu - nn Kabel silový 2 a 3-žílový Cu, plastová izolace CYKY 3J1,5 (3Cx 1,5)</t>
  </si>
  <si>
    <t>-514635297</t>
  </si>
  <si>
    <t>7492501740</t>
  </si>
  <si>
    <t>Kabely, vodiče, šňůry Cu - nn Kabel silový 2 a 3-žílový Cu, plastová izolace CYKY 3O1,5 (3Ax1,5)</t>
  </si>
  <si>
    <t>83542416</t>
  </si>
  <si>
    <t>10</t>
  </si>
  <si>
    <t>7492501690</t>
  </si>
  <si>
    <t>Kabely, vodiče, šňůry Cu - nn Kabel silový 2 a 3-žílový Cu, plastová izolace CYKY 2O1,5 (2Dx1,5)</t>
  </si>
  <si>
    <t>-1249873834</t>
  </si>
  <si>
    <t>11</t>
  </si>
  <si>
    <t>7492500370</t>
  </si>
  <si>
    <t>Kabely, vodiče, šňůry Cu - nn Vodič jednožílový Cu, plastová izolace H07V-U 6 zž (CY)</t>
  </si>
  <si>
    <t>546093494</t>
  </si>
  <si>
    <t>12</t>
  </si>
  <si>
    <t>7492500840</t>
  </si>
  <si>
    <t>Kabely, vodiče, šňůry Cu - nn Vodič jednožílový Cu, plastová izolace H07V-K 10 zž (CYA)</t>
  </si>
  <si>
    <t>-761344868</t>
  </si>
  <si>
    <t>13</t>
  </si>
  <si>
    <t>7492500880</t>
  </si>
  <si>
    <t>Kabely, vodiče, šňůry Cu - nn Vodič jednožílový Cu, plastová izolace H07V-K 16 žz (CYA)</t>
  </si>
  <si>
    <t>1809740871</t>
  </si>
  <si>
    <t>14</t>
  </si>
  <si>
    <t>7492502640</t>
  </si>
  <si>
    <t>Kabely, vodiče, šňůry Cu - nn - bezhalogenové Kabel silový 2 a 3-žílový Retardující oheň (1-CHKE-R do 3x2,5mm2)</t>
  </si>
  <si>
    <t>2029943784</t>
  </si>
  <si>
    <t>7491600060</t>
  </si>
  <si>
    <t>Uzemnění Vnitřní V07S-K 6 zž (CY)</t>
  </si>
  <si>
    <t>-53750554</t>
  </si>
  <si>
    <t>7491651030</t>
  </si>
  <si>
    <t>Montáž vnitřního uzemnění ochranné pospojování volně nebo pod omítkou vodič Cu 2,5-16 mm2</t>
  </si>
  <si>
    <t>-1877410003</t>
  </si>
  <si>
    <t>7492553010</t>
  </si>
  <si>
    <t>Montáž kabelů 2- a 3-žílových Cu do 16 mm2</t>
  </si>
  <si>
    <t>-216614856</t>
  </si>
  <si>
    <t>7492554010</t>
  </si>
  <si>
    <t>Montáž kabelů 4- a 5-žílových Cu do 16 mm2</t>
  </si>
  <si>
    <t>-412922542</t>
  </si>
  <si>
    <t>7492751022</t>
  </si>
  <si>
    <t>Montáž ukončení kabelů nn v rozvaděči nebo na přístroji izolovaných s označením 2 - 5-ti žílových do 25 mm2</t>
  </si>
  <si>
    <t>-274742342</t>
  </si>
  <si>
    <t>1 Specifikace</t>
  </si>
  <si>
    <t>Elektroměrový rozváděč ER</t>
  </si>
  <si>
    <t>1R</t>
  </si>
  <si>
    <t>sada</t>
  </si>
  <si>
    <t>549485274</t>
  </si>
  <si>
    <t>Doporučené přístroje (ABB)</t>
  </si>
  <si>
    <t>7491201570</t>
  </si>
  <si>
    <t>Elektroinstalační materiál Spínací přístroje instalační Spínač jednopólový, řazení 1, IP20</t>
  </si>
  <si>
    <t>-836660209</t>
  </si>
  <si>
    <t>22</t>
  </si>
  <si>
    <t>7491201640</t>
  </si>
  <si>
    <t>Elektroinstalační materiál Spínací přístroje instalační Přepínáč sériový, řazení 5, IP20</t>
  </si>
  <si>
    <t>-184194086</t>
  </si>
  <si>
    <t>7491201700</t>
  </si>
  <si>
    <t>Elektroinstalační materiál Spínací přístroje instalační Přepínáč střídavý, řazení 6, IP20</t>
  </si>
  <si>
    <t>-699963706</t>
  </si>
  <si>
    <t>24</t>
  </si>
  <si>
    <t>7492104240</t>
  </si>
  <si>
    <t>Přípojka spor. pro zap. montáž 400V/25A</t>
  </si>
  <si>
    <t>1443526543</t>
  </si>
  <si>
    <t>7491204730</t>
  </si>
  <si>
    <t>Elektroinstalační materiál Zásuvky instalační Zásuvka zápustná jednonásobná chráněná, šroubové svorky, IP20, 230V/16A</t>
  </si>
  <si>
    <t>-40036047</t>
  </si>
  <si>
    <t>26</t>
  </si>
  <si>
    <t>7491204820</t>
  </si>
  <si>
    <t>Elektroinstalační materiál Zásuvky instalační Zásuvka jednonásobná zápustná s víčkem, šroubové svorky, IP54, 230V/16A</t>
  </si>
  <si>
    <t>822585558</t>
  </si>
  <si>
    <t>7491204360</t>
  </si>
  <si>
    <t>Elektroinstalační materiál Zásuvky instalační Zásuvka zápustná dvojnásobná s ochrannými kolíky, šikmá, s clonkami, bezšroubové svorky, IP40</t>
  </si>
  <si>
    <t>335805702</t>
  </si>
  <si>
    <t>7596440200</t>
  </si>
  <si>
    <t>Hlásič kouře,bezdrátový,nap. 9V, ProfessionalLine</t>
  </si>
  <si>
    <t>-1757001275</t>
  </si>
  <si>
    <t>29</t>
  </si>
  <si>
    <t>7596470350</t>
  </si>
  <si>
    <t>Tlačítko nouzové přerušení</t>
  </si>
  <si>
    <t>1668935054</t>
  </si>
  <si>
    <t>30</t>
  </si>
  <si>
    <t>7491201100</t>
  </si>
  <si>
    <t>Elektroinstalační materiál Elektroinstalační krabice a rozvodky Bez zapojení Krabice KP 64/2L</t>
  </si>
  <si>
    <t>936130144</t>
  </si>
  <si>
    <t>7491201130</t>
  </si>
  <si>
    <t>Elektroinstalační materiál Elektroinstalační krabice a rozvodky Bez zapojení Krabice KP 68-1901</t>
  </si>
  <si>
    <t>926445058</t>
  </si>
  <si>
    <t>7491201200</t>
  </si>
  <si>
    <t>Elektroinstalační materiál Elektroinstalační krabice a rozvodky Bez zapojení Krabice KU 68-1903</t>
  </si>
  <si>
    <t>1196799463</t>
  </si>
  <si>
    <t>7491201400</t>
  </si>
  <si>
    <t>Elektroinstalační materiál Elektroinstalační krabice a rozvodky Bez zapojení Krabice KO 123/EQ02S</t>
  </si>
  <si>
    <t>526249671</t>
  </si>
  <si>
    <t>7491204990</t>
  </si>
  <si>
    <t>Dvojrámeček pro přístroje, vodorovný-3901A-B20 B</t>
  </si>
  <si>
    <t>-1330476142</t>
  </si>
  <si>
    <t>7491403340</t>
  </si>
  <si>
    <t>Kabelové rošty a žlaby Kabelové žlaby drátěné, pozinkované DZ35/100 BZNCR, 3x6m</t>
  </si>
  <si>
    <t>1833768334</t>
  </si>
  <si>
    <t>7491403350</t>
  </si>
  <si>
    <t>Kabelové rošty a žlaby Kabelové žlaby drátěné, pozinkované DZI 60x60_BZNCR (dl. žlabu 2,1m)</t>
  </si>
  <si>
    <t>1457481245</t>
  </si>
  <si>
    <t>37</t>
  </si>
  <si>
    <t>7491401189</t>
  </si>
  <si>
    <t>Kabelové rošty a žlaby Kabelové žlaby nerezové Nerezová stahovací páska délky 60 mm; (50ks/bal)</t>
  </si>
  <si>
    <t>1944863583</t>
  </si>
  <si>
    <t>2 Specifikace</t>
  </si>
  <si>
    <t>Rozváděč Rp1</t>
  </si>
  <si>
    <t>38</t>
  </si>
  <si>
    <t>2R</t>
  </si>
  <si>
    <t>-190236500</t>
  </si>
  <si>
    <t>Svítidla (doporučená, dle výběru investora)</t>
  </si>
  <si>
    <t>39</t>
  </si>
  <si>
    <t>34825100</t>
  </si>
  <si>
    <t>Lineární svítidlo pro LED trubiceT8, Kanlux MEBA 4LED, 2x120 OP PS, IP20, tř.II</t>
  </si>
  <si>
    <t>-1315384962</t>
  </si>
  <si>
    <t>34818210</t>
  </si>
  <si>
    <t>svítidlo interiérové nástěnné Nástěnné svítidlo Kanlux</t>
  </si>
  <si>
    <t>-1997029795</t>
  </si>
  <si>
    <t>34825004</t>
  </si>
  <si>
    <t>svítidlo interiérové přisazené obdélníkové/čvercové do 0,09m2 1000-1500lm</t>
  </si>
  <si>
    <t>2028167866</t>
  </si>
  <si>
    <t>34838106</t>
  </si>
  <si>
    <t>svítidlo nouzové</t>
  </si>
  <si>
    <t>-263764997</t>
  </si>
  <si>
    <t>34851128</t>
  </si>
  <si>
    <t>Svítidlo se snímačem pohybu stropní,zapuštěné</t>
  </si>
  <si>
    <t>40118647</t>
  </si>
  <si>
    <t>34851330</t>
  </si>
  <si>
    <t>Svítidlo se snímačem pohybu nástěnné</t>
  </si>
  <si>
    <t>-480540041</t>
  </si>
  <si>
    <t>3 Specifikace</t>
  </si>
  <si>
    <t>Rozváděč Rp2</t>
  </si>
  <si>
    <t>3/1R</t>
  </si>
  <si>
    <t>Rozváděč Rp3</t>
  </si>
  <si>
    <t>-1439657918</t>
  </si>
  <si>
    <t>3R</t>
  </si>
  <si>
    <t>-2007788545</t>
  </si>
  <si>
    <t>4 Specifikace</t>
  </si>
  <si>
    <t>Ostatní činnosti</t>
  </si>
  <si>
    <t>023131011</t>
  </si>
  <si>
    <t>Projektové práce Dokumentace skutečného provedení zabezpečovacích, sdělovacích, elektrických zařízení</t>
  </si>
  <si>
    <t>%</t>
  </si>
  <si>
    <t>487910306</t>
  </si>
  <si>
    <t>48</t>
  </si>
  <si>
    <t>7590545012</t>
  </si>
  <si>
    <t>Zhotovení drážky v cihlovém zdivu hloubky 5cm</t>
  </si>
  <si>
    <t>291823856</t>
  </si>
  <si>
    <t>HZS1302</t>
  </si>
  <si>
    <t>Hodinová zúčtovací sazba zedník specialista - zazdění, zapravení, zapěnování</t>
  </si>
  <si>
    <t>641678685</t>
  </si>
  <si>
    <t>7491510090</t>
  </si>
  <si>
    <t>Protipožární a kabelové ucpávky Protipožární ucpávky a tmely zpěvňující tmel CP 611A, tuba 310ml, do EI 90 min.</t>
  </si>
  <si>
    <t>2082328471</t>
  </si>
  <si>
    <t>03 - SO-01 Hromosvod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</si>
  <si>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</si>
  <si>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</si>
  <si>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</si>
  <si>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</si>
  <si>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35442062</t>
  </si>
  <si>
    <t>pás zemnící 30x4mm FeZn</t>
  </si>
  <si>
    <t>-281512321</t>
  </si>
  <si>
    <t>741410001</t>
  </si>
  <si>
    <t>Montáž vodič uzemňovací pásek D do 120 mm2 na povrchu</t>
  </si>
  <si>
    <t>331425924</t>
  </si>
  <si>
    <t>35442141</t>
  </si>
  <si>
    <t>drát D 8mm AlMgSi polotvrdý</t>
  </si>
  <si>
    <t>1031211105</t>
  </si>
  <si>
    <t>741</t>
  </si>
  <si>
    <t>Elektroinstalace - silnoproud</t>
  </si>
  <si>
    <t>741420022</t>
  </si>
  <si>
    <t>Montáž svorka hromosvodná se 3 a více šrouby</t>
  </si>
  <si>
    <t>1009923152</t>
  </si>
  <si>
    <t>35431039</t>
  </si>
  <si>
    <t>svorka uzemnění AlMgSi na okapové žlaby</t>
  </si>
  <si>
    <t>-1654115962</t>
  </si>
  <si>
    <t>35431001</t>
  </si>
  <si>
    <t>svorka uzemnění AlMgSi univerzální</t>
  </si>
  <si>
    <t>416624089</t>
  </si>
  <si>
    <t>35431014</t>
  </si>
  <si>
    <t>svorka uzemnění AlMgSi zkušební, 81mm</t>
  </si>
  <si>
    <t>-1554681199</t>
  </si>
  <si>
    <t>35442260</t>
  </si>
  <si>
    <t>podstavec betonový v PVC obalu pro jímací tyč se závitem M16 s PVC podložkou 12 kg</t>
  </si>
  <si>
    <t>51494066</t>
  </si>
  <si>
    <t>35442175</t>
  </si>
  <si>
    <t>podložka pod betonový podstavec 19 kg</t>
  </si>
  <si>
    <t>-16394629</t>
  </si>
  <si>
    <t>35442151</t>
  </si>
  <si>
    <t>tyč jímací s rovným koncem 16/10 1500 (500/1000)mm AlMgSi</t>
  </si>
  <si>
    <t>-1109966012</t>
  </si>
  <si>
    <t>35442218</t>
  </si>
  <si>
    <t>tyč izolační GFK pro jímací tyč, uchycení v ose tyče, FeZn 430mm</t>
  </si>
  <si>
    <t>-1055962170</t>
  </si>
  <si>
    <t>35442235</t>
  </si>
  <si>
    <t>antikorozní páska petrolátová</t>
  </si>
  <si>
    <t>1836236494</t>
  </si>
  <si>
    <t>741430005</t>
  </si>
  <si>
    <t>Montáž tyč jímací délky do 3 m na stojan</t>
  </si>
  <si>
    <t>1185881361</t>
  </si>
  <si>
    <t>Práce a dodávky M</t>
  </si>
  <si>
    <t>21-M</t>
  </si>
  <si>
    <t>Elektromontáže</t>
  </si>
  <si>
    <t>210220101</t>
  </si>
  <si>
    <t>Montáž hromosvodného vedení svodových vodičů s podpěrami průměru do 10 mm</t>
  </si>
  <si>
    <t>64</t>
  </si>
  <si>
    <t>1013564564</t>
  </si>
  <si>
    <t>35441700</t>
  </si>
  <si>
    <t>podpěra vedení hromosvodu do zdiva na hmoždinku - 6/50mm, nerez</t>
  </si>
  <si>
    <t>256</t>
  </si>
  <si>
    <t>-761888567</t>
  </si>
  <si>
    <t>35441550</t>
  </si>
  <si>
    <t>podpěra vedení FeZn na lepenkovou a vláknocementovou krytinu 100mm</t>
  </si>
  <si>
    <t>99617725</t>
  </si>
  <si>
    <t>1512487</t>
  </si>
  <si>
    <t>SACHTA DO ZEME PRO ZS UTESN. 285/285/233</t>
  </si>
  <si>
    <t>-1805245950</t>
  </si>
  <si>
    <t>1000300375</t>
  </si>
  <si>
    <t>!!! DEHN 830208  conductor, vodič CUI D 20mm Cu 8mm, přdvybavený pro instalaci, L 3,5m</t>
  </si>
  <si>
    <t>-386330536</t>
  </si>
  <si>
    <t>210280002</t>
  </si>
  <si>
    <t>Zkoušky a prohlídky el rozvodů a zařízení celková prohlídka pro objem montážních prací přes 100 do 500 tis Kč</t>
  </si>
  <si>
    <t>-118905272</t>
  </si>
  <si>
    <t>210280221</t>
  </si>
  <si>
    <t>Měření zemních odporů zemnící sítě dl pásku do 100 m</t>
  </si>
  <si>
    <t>-978161674</t>
  </si>
  <si>
    <t>46-M</t>
  </si>
  <si>
    <t>Zemní práce při extr.mont.pracích</t>
  </si>
  <si>
    <t>460010025</t>
  </si>
  <si>
    <t>Vytyčení trasy inženýrských sítí v zastavěném prostoru</t>
  </si>
  <si>
    <t>km</t>
  </si>
  <si>
    <t>1696896096</t>
  </si>
  <si>
    <t>460091112</t>
  </si>
  <si>
    <t>Odkop zeminy při elektromontážích ručně v hornině tř I skupiny 3</t>
  </si>
  <si>
    <t>-1208492281</t>
  </si>
  <si>
    <t xml:space="preserve"> 25*0,35*0,8</t>
  </si>
  <si>
    <t>460241111</t>
  </si>
  <si>
    <t>Příplatek za ztížení vykopávky při elektromontážích v blízkosti podzemního vedení</t>
  </si>
  <si>
    <t>817244181</t>
  </si>
  <si>
    <t>460391123</t>
  </si>
  <si>
    <t>Zásyp jam při elektromontážích ručně se zhutněním z hornin třídy I skupiny 3</t>
  </si>
  <si>
    <t>-2012894480</t>
  </si>
  <si>
    <t>25*0,35*0,8</t>
  </si>
  <si>
    <t>460481122</t>
  </si>
  <si>
    <t>Úprava pláně při elektromontážích v hornině třídy těžitelnosti I skupiny 3 se zhutněním ručně</t>
  </si>
  <si>
    <t>-1709862951</t>
  </si>
  <si>
    <t>460881611</t>
  </si>
  <si>
    <t>Kladení dlažby z dlaždic betonových 4hranných do lože z kameniva těženého při elektromontážích</t>
  </si>
  <si>
    <t>1128690209</t>
  </si>
  <si>
    <t>468021212</t>
  </si>
  <si>
    <t>Rozebrání dlažeb při elektromontážích ručně z dlaždic betonových nebo keramických do písku spáry nezalité</t>
  </si>
  <si>
    <t>-39461765</t>
  </si>
  <si>
    <t>04 - SO-01 Zasakovací objekt</t>
  </si>
  <si>
    <t>382411216</t>
  </si>
  <si>
    <t>Zemní nádrž objemu na dešťovou vodu, zemní práce, zásypy, terénní úprava, napojení na potrubí</t>
  </si>
  <si>
    <t>2092022108</t>
  </si>
  <si>
    <t>SO-02 - Zpevněné plochy</t>
  </si>
  <si>
    <t xml:space="preserve">    5 - Komunikace pozemní</t>
  </si>
  <si>
    <t>113106341</t>
  </si>
  <si>
    <t>Rozebrání dlažeb při překopech komunikací pro pěší z betonových dlaždic strojně pl do 15 m2</t>
  </si>
  <si>
    <t>1967541917</t>
  </si>
  <si>
    <t>113107222</t>
  </si>
  <si>
    <t>Odstranění podkladu z kameniva drceného tl 200 mm strojně pl přes 200 m2</t>
  </si>
  <si>
    <t>-1789190197</t>
  </si>
  <si>
    <t>113202111</t>
  </si>
  <si>
    <t>Vytrhání obrub krajníků obrubníků stojatých</t>
  </si>
  <si>
    <t>981608774</t>
  </si>
  <si>
    <t>122301102</t>
  </si>
  <si>
    <t>Odkopávky a prokopávky nezapažené v hornině tř. 4 objem do 1000 m3</t>
  </si>
  <si>
    <t>-33468391</t>
  </si>
  <si>
    <t>209,2*0,15</t>
  </si>
  <si>
    <t>131251100</t>
  </si>
  <si>
    <t>Hloubení jam nezapažených v hornině třídy těžitelnosti I skupiny 3 objem do 20 m3 strojně</t>
  </si>
  <si>
    <t>-210172793</t>
  </si>
  <si>
    <t>https://podminky.urs.cz/item/CS_URS_2024_01/131251100</t>
  </si>
  <si>
    <t>209,2*0,4</t>
  </si>
  <si>
    <t>162701105</t>
  </si>
  <si>
    <t>Vodorovné přemístění do 10000 m výkopku/sypaniny z horniny tř. 1 až 4</t>
  </si>
  <si>
    <t>2087317246</t>
  </si>
  <si>
    <t>162701109</t>
  </si>
  <si>
    <t>Příplatek k vodorovnému přemístění výkopku/sypaniny z horniny tř. 1 až 4 ZKD 1000 m přes 10000 m</t>
  </si>
  <si>
    <t>-945679604</t>
  </si>
  <si>
    <t>167101101</t>
  </si>
  <si>
    <t>Nakládání výkopku z hornin tř. 1 až 4 do 100 m3</t>
  </si>
  <si>
    <t>943564276</t>
  </si>
  <si>
    <t>171201211</t>
  </si>
  <si>
    <t>Poplatek za uložení stavebního odpadu - zeminy a kameniva na skládce</t>
  </si>
  <si>
    <t>-1682064636</t>
  </si>
  <si>
    <t>311113212</t>
  </si>
  <si>
    <t>Nadzákladová zeď tl 200 mm ze štípaných tvárnic ztraceného bednění přírodních včetně výplně z betonu</t>
  </si>
  <si>
    <t>-1061207781</t>
  </si>
  <si>
    <t>https://podminky.urs.cz/item/CS_URS_2024_01/311113212</t>
  </si>
  <si>
    <t>(1,91+3,9+3,3+2,1+1,39+4,51+4,51+1,82+1,82+1,82+1,82+1,2+1,2)</t>
  </si>
  <si>
    <t>339921111</t>
  </si>
  <si>
    <t>Osazování betonových palisád do betonového základu jednotlivě výšky prvku do 0,5 m</t>
  </si>
  <si>
    <t>1141114764</t>
  </si>
  <si>
    <t>https://podminky.urs.cz/item/CS_URS_2024_01/339921111</t>
  </si>
  <si>
    <t>(3,36+3,36+3,86+3,86)*8</t>
  </si>
  <si>
    <t>59228407</t>
  </si>
  <si>
    <t>palisáda tyčová hranatá betonová 110x110mm v 400mm přírodní</t>
  </si>
  <si>
    <t>1947433968</t>
  </si>
  <si>
    <t>Komunikace pozemní</t>
  </si>
  <si>
    <t>564231111</t>
  </si>
  <si>
    <t>Podklad nebo podsyp ze štěrkopísku ŠP plochy přes 100 m2 tl 100 mm</t>
  </si>
  <si>
    <t>-1281993469</t>
  </si>
  <si>
    <t>https://podminky.urs.cz/item/CS_URS_2024_01/564231111</t>
  </si>
  <si>
    <t>564281111</t>
  </si>
  <si>
    <t>Podklad nebo podsyp ze štěrkopísku ŠP plochy přes 100 m2 tl 300 mm</t>
  </si>
  <si>
    <t>1750916014</t>
  </si>
  <si>
    <t>https://podminky.urs.cz/item/CS_URS_2024_01/564281111</t>
  </si>
  <si>
    <t>596211112</t>
  </si>
  <si>
    <t>Kladení zámkové dlažby komunikací pro pěší ručně tl 60 mm skupiny A pl přes 100 do 300 m2</t>
  </si>
  <si>
    <t>2016330205</t>
  </si>
  <si>
    <t>https://podminky.urs.cz/item/CS_URS_2024_01/596211112</t>
  </si>
  <si>
    <t>59245015</t>
  </si>
  <si>
    <t>dlažba zámková betonová tvaru I 200x165mm tl 60mm přírodní</t>
  </si>
  <si>
    <t>769897919</t>
  </si>
  <si>
    <t>132,2*1,02 'Přepočtené koeficientem množství</t>
  </si>
  <si>
    <t>596211211</t>
  </si>
  <si>
    <t>Kladení zámkové dlažby komunikací pro pěší ručně tl 80 mm skupiny A pl přes 50 do 100 m2</t>
  </si>
  <si>
    <t>-1013141781</t>
  </si>
  <si>
    <t>https://podminky.urs.cz/item/CS_URS_2024_01/596211211</t>
  </si>
  <si>
    <t>59245013</t>
  </si>
  <si>
    <t>dlažba zámková betonová tvaru I 200x165mm tl 80mm přírodní</t>
  </si>
  <si>
    <t>-1629887809</t>
  </si>
  <si>
    <t>21*1,03 'Přepočtené koeficientem množství</t>
  </si>
  <si>
    <t>59246092</t>
  </si>
  <si>
    <t>dlažba zámková vsakovací betonová tvaru I 200x165mm tl 80mm přírodní</t>
  </si>
  <si>
    <t>-995244964</t>
  </si>
  <si>
    <t>50,6*1,03 'Přepočtené koeficientem množství</t>
  </si>
  <si>
    <t>916131113</t>
  </si>
  <si>
    <t>Osazení krajníku betonového ležatého s boční opěrou do lože z betonu prostého</t>
  </si>
  <si>
    <t>17531081</t>
  </si>
  <si>
    <t>59218001</t>
  </si>
  <si>
    <t>krajník betonový silniční 500x250x80mm</t>
  </si>
  <si>
    <t>-302994244</t>
  </si>
  <si>
    <t>916231212</t>
  </si>
  <si>
    <t>Osazení chodníkového obrubníku betonového stojatého bez boční opěry do lože z betonu prostého</t>
  </si>
  <si>
    <t>-566083687</t>
  </si>
  <si>
    <t>https://podminky.urs.cz/item/CS_URS_2024_01/916231212</t>
  </si>
  <si>
    <t>4,8+4,8+3,37+4,35+2,53+2,53+47,16+5,0+7,75+2,38+2,9+4,77+2,1+5,0</t>
  </si>
  <si>
    <t>59217016</t>
  </si>
  <si>
    <t>obrubník betonový chodníkový 1000x80x250mm</t>
  </si>
  <si>
    <t>-818895748</t>
  </si>
  <si>
    <t>99,44*1,02 'Přepočtené koeficientem množství</t>
  </si>
  <si>
    <t>916431111</t>
  </si>
  <si>
    <t>Osazení bezbariérového betonového obrubníku do betonového lože tl 150 mm bez boční opěry</t>
  </si>
  <si>
    <t>-1620232242</t>
  </si>
  <si>
    <t>https://podminky.urs.cz/item/CS_URS_2024_01/916431111</t>
  </si>
  <si>
    <t>59217041</t>
  </si>
  <si>
    <t>obrubník betonový bezbariérový přímý, vodící linie, hmatné pásy</t>
  </si>
  <si>
    <t>1021635242</t>
  </si>
  <si>
    <t>23,529*1,02 'Přepočtené koeficientem množství</t>
  </si>
  <si>
    <t>919726123</t>
  </si>
  <si>
    <t>Geotextilie pro ochranu, separaci a filtraci netkaná měrná hm přes 300 do 500 g/m2</t>
  </si>
  <si>
    <t>2056202047</t>
  </si>
  <si>
    <t>https://podminky.urs.cz/item/CS_URS_2024_01/919726123</t>
  </si>
  <si>
    <t>935921111</t>
  </si>
  <si>
    <t>Obrubníkový odvodňovací žlab z polymerbetonu pro zatížení C 250 výšky do 275 mm základní prvek</t>
  </si>
  <si>
    <t>-1268608866</t>
  </si>
  <si>
    <t>https://podminky.urs.cz/item/CS_URS_2024_01/935921111</t>
  </si>
  <si>
    <t>935921117</t>
  </si>
  <si>
    <t>Čelní stěna pro začátek a konec obrubníkového odvodňovacího žlabu z polymerbetonu pro zatížení C 250 výšky do 275 mm</t>
  </si>
  <si>
    <t>1150727445</t>
  </si>
  <si>
    <t>https://podminky.urs.cz/item/CS_URS_2024_01/935921117</t>
  </si>
  <si>
    <t>935921317</t>
  </si>
  <si>
    <t>Napojení, odvodnění žlabu do trativodu vč. zásypu</t>
  </si>
  <si>
    <t>-356776943</t>
  </si>
  <si>
    <t>https://podminky.urs.cz/item/CS_URS_2024_01/935921317</t>
  </si>
  <si>
    <t>997221561</t>
  </si>
  <si>
    <t>Vodorovná doprava suti z kusových materiálů do 1 km</t>
  </si>
  <si>
    <t>-1148059719</t>
  </si>
  <si>
    <t>997221569</t>
  </si>
  <si>
    <t>Příplatek ZKD 1 km u vodorovné dopravy suti z kusových materiálů</t>
  </si>
  <si>
    <t>804871802</t>
  </si>
  <si>
    <t>997221615</t>
  </si>
  <si>
    <t>380752741</t>
  </si>
  <si>
    <t>998225111</t>
  </si>
  <si>
    <t>Přesun hmot pro pozemní komunikace s krytem z kamene, monolitickým betonovým nebo živičným</t>
  </si>
  <si>
    <t>1134557350</t>
  </si>
  <si>
    <t>030001000</t>
  </si>
  <si>
    <t>-2068368343</t>
  </si>
  <si>
    <t>034303000</t>
  </si>
  <si>
    <t>Dopravní značení na staveništi</t>
  </si>
  <si>
    <t>-1295609207</t>
  </si>
  <si>
    <t>SO-03 - Přípojka vody – stávající, změna délky, nový vodoměrná šachta</t>
  </si>
  <si>
    <t>-2067996823</t>
  </si>
  <si>
    <t>1598632915</t>
  </si>
  <si>
    <t>1254786317</t>
  </si>
  <si>
    <t>650682098</t>
  </si>
  <si>
    <t>380657016</t>
  </si>
  <si>
    <t>1648392062</t>
  </si>
  <si>
    <t>147989141</t>
  </si>
  <si>
    <t>-300892921</t>
  </si>
  <si>
    <t>-1761603554</t>
  </si>
  <si>
    <t>871171141</t>
  </si>
  <si>
    <t>Montáž potrubí z PE100 SDR 11 otevřený výkop svařovaných na tupo D 40 x 3,7 mm</t>
  </si>
  <si>
    <t>-2138552730</t>
  </si>
  <si>
    <t>https://podminky.urs.cz/item/CS_URS_2023_01/871171141</t>
  </si>
  <si>
    <t>28613171</t>
  </si>
  <si>
    <t>trubka vodovodní PE100 SDR11 se signalizační vrstvou 40x3,7mm</t>
  </si>
  <si>
    <t>823483410</t>
  </si>
  <si>
    <t>18,5*1,015 'Přepočtené koeficientem množství</t>
  </si>
  <si>
    <t>879181111</t>
  </si>
  <si>
    <t>Montáž vodovodní přípojky na potrubí DN 40</t>
  </si>
  <si>
    <t>-2120953383</t>
  </si>
  <si>
    <t>https://podminky.urs.cz/item/CS_URS_2023_01/879181111</t>
  </si>
  <si>
    <t>891161321</t>
  </si>
  <si>
    <t>Montáž vodovodních šoupátek domovní přípojky se závitovými konci PN16 otevřený výkop G 1"</t>
  </si>
  <si>
    <t>1844658056</t>
  </si>
  <si>
    <t>https://podminky.urs.cz/item/CS_URS_2023_01/891161321</t>
  </si>
  <si>
    <t>42221554</t>
  </si>
  <si>
    <t>šoupátko domovní přípojky mosazné vnitřní/vnitřní závit PN16 1"x1"</t>
  </si>
  <si>
    <t>-2006090057</t>
  </si>
  <si>
    <t>891162211</t>
  </si>
  <si>
    <t>Montáž závitového vodoměru G 1 v šachtě</t>
  </si>
  <si>
    <t>2019634310</t>
  </si>
  <si>
    <t>https://podminky.urs.cz/item/CS_URS_2023_01/891162211</t>
  </si>
  <si>
    <t>38821517</t>
  </si>
  <si>
    <t>vodoměr domovní tlak PN25 Qn 3,5 DN 25 260mm</t>
  </si>
  <si>
    <t>1453580019</t>
  </si>
  <si>
    <t>891163222</t>
  </si>
  <si>
    <t>Montáž ventilů vodovodních odvzdušňovacích závitových DN 25</t>
  </si>
  <si>
    <t>-210411338</t>
  </si>
  <si>
    <t>https://podminky.urs.cz/item/CS_URS_2023_01/891163222</t>
  </si>
  <si>
    <t>42211001</t>
  </si>
  <si>
    <t>ventil odvzdušňovací/zavzdušňovací závitový PN 16, pitná voda DN 25</t>
  </si>
  <si>
    <t>1992816628</t>
  </si>
  <si>
    <t>891185321</t>
  </si>
  <si>
    <t>Montáž zpětných klapek DN 40</t>
  </si>
  <si>
    <t>1544325472</t>
  </si>
  <si>
    <t>https://podminky.urs.cz/item/CS_URS_2023_01/891185321</t>
  </si>
  <si>
    <t>42280500</t>
  </si>
  <si>
    <t>klapka zpětná litinová L10 117 616 PN16 DN 40x180mm</t>
  </si>
  <si>
    <t>-1730672067</t>
  </si>
  <si>
    <t>891219111</t>
  </si>
  <si>
    <t>Montáž navrtávacích pasů na potrubí z jakýchkoli trub DN 50</t>
  </si>
  <si>
    <t>-1512185175</t>
  </si>
  <si>
    <t>https://podminky.urs.cz/item/CS_URS_2023_01/891219111</t>
  </si>
  <si>
    <t>42271410</t>
  </si>
  <si>
    <t>pás navrtávací z tvárné litiny DN 50, pro litinové a ocelové potrubí, se závitovým výstupem 1",5/4",6/4",2"</t>
  </si>
  <si>
    <t>530124042</t>
  </si>
  <si>
    <t>893811113</t>
  </si>
  <si>
    <t>Osazení vodoměrné šachty hranaté z PP samonosné pro běžné zatížení pl do 1,1 m2 hl přes 1,4 do 1,6 m</t>
  </si>
  <si>
    <t>-133857992</t>
  </si>
  <si>
    <t>https://podminky.urs.cz/item/CS_URS_2023_01/893811113</t>
  </si>
  <si>
    <t>56230555</t>
  </si>
  <si>
    <t>šachta plastová vodoměrná samonosná hranatá 0,5/0,4//1,6m , zateplená, výškově stavitelný rám</t>
  </si>
  <si>
    <t>52382593</t>
  </si>
  <si>
    <t>SO-04 - Přípojka kanalizace – stávající, změna délky, nová revizní přípojková šachta</t>
  </si>
  <si>
    <t>267639631</t>
  </si>
  <si>
    <t>1423907781</t>
  </si>
  <si>
    <t>1999030372</t>
  </si>
  <si>
    <t>-623526899</t>
  </si>
  <si>
    <t>-18235589</t>
  </si>
  <si>
    <t>2107765660</t>
  </si>
  <si>
    <t>-2058573911</t>
  </si>
  <si>
    <t>1092865010</t>
  </si>
  <si>
    <t>593038624</t>
  </si>
  <si>
    <t>877350440</t>
  </si>
  <si>
    <t>Montáž šachtových vložek na kanalizačním potrubí z PP trub korugovaných DN 200</t>
  </si>
  <si>
    <t>-164662591</t>
  </si>
  <si>
    <t>https://podminky.urs.cz/item/CS_URS_2023_01/877350440</t>
  </si>
  <si>
    <t>28617481</t>
  </si>
  <si>
    <t>vložka šachtová kanalizace PP korugované DN 200</t>
  </si>
  <si>
    <t>815717900</t>
  </si>
  <si>
    <t>877355310</t>
  </si>
  <si>
    <t>Montáž kolen 45° svařovaných na tupo na kanalizačním potrubí z PE trub d 200</t>
  </si>
  <si>
    <t>1090652419</t>
  </si>
  <si>
    <t>https://podminky.urs.cz/item/CS_URS_2023_01/877355310</t>
  </si>
  <si>
    <t>28611902</t>
  </si>
  <si>
    <t>koleno kanalizační s hrdlem PP 200x45° SN10</t>
  </si>
  <si>
    <t>120207728</t>
  </si>
  <si>
    <t>894811113</t>
  </si>
  <si>
    <t>Revizní šachta z PVC typ přímý, DN 315/160 hl od 1360 do 1730 mm</t>
  </si>
  <si>
    <t>121828154</t>
  </si>
  <si>
    <t>https://podminky.urs.cz/item/CS_URS_2023_01/894811113</t>
  </si>
  <si>
    <t>rev.2</t>
  </si>
  <si>
    <t>verze 3- dle Vysv ZD č.2</t>
  </si>
  <si>
    <t xml:space="preserve"> [příloha ZD č.6]</t>
  </si>
  <si>
    <t>732112125-1</t>
  </si>
  <si>
    <t>304</t>
  </si>
  <si>
    <r>
      <rPr>
        <strike/>
        <sz val="9"/>
        <rFont val="Arial CE"/>
        <charset val="238"/>
      </rPr>
      <t>Rozdělovač sdružený hydraulický DN 80 dva okruhy vč. izolace</t>
    </r>
    <r>
      <rPr>
        <sz val="9"/>
        <rFont val="Arial CE"/>
      </rPr>
      <t xml:space="preserve">  </t>
    </r>
    <r>
      <rPr>
        <b/>
        <sz val="9"/>
        <rFont val="Arial CE"/>
        <charset val="238"/>
      </rPr>
      <t>- POLOŽKA ZRUŠENA</t>
    </r>
  </si>
  <si>
    <t>732113118</t>
  </si>
  <si>
    <r>
      <rPr>
        <strike/>
        <sz val="9"/>
        <rFont val="Arial CE"/>
        <charset val="238"/>
      </rPr>
      <t>Vyrovnávač dynamických tlaků G 2" PN 6 hydraulický závitový</t>
    </r>
    <r>
      <rPr>
        <sz val="9"/>
        <rFont val="Arial CE"/>
      </rPr>
      <t xml:space="preserve"> - </t>
    </r>
    <r>
      <rPr>
        <b/>
        <sz val="9"/>
        <rFont val="Arial CE"/>
        <charset val="238"/>
      </rPr>
      <t>POLOŽKA ZRUŠENA</t>
    </r>
  </si>
  <si>
    <t>CS ÚRS 2025 01</t>
  </si>
  <si>
    <t>306</t>
  </si>
  <si>
    <t>766811116</t>
  </si>
  <si>
    <t>Dodávka a montáž korpusu kuchyňských skříněk spodních na nožičky šířky do 1200 mm</t>
  </si>
  <si>
    <t>766811152</t>
  </si>
  <si>
    <t>Dodávka a montáž korpusu kuchyňských skříněk horních na stěnu šířky do 1200 mm</t>
  </si>
  <si>
    <t>468</t>
  </si>
  <si>
    <t>766811233</t>
  </si>
  <si>
    <t>Montáž zádové desky kuchyňských linek bez výřezu délky do 4000 mm</t>
  </si>
  <si>
    <t>476</t>
  </si>
  <si>
    <t>766811223</t>
  </si>
  <si>
    <t>Příplatek k montáži kuchyňské pracovní desky za usazení dřezu</t>
  </si>
  <si>
    <t>474</t>
  </si>
  <si>
    <t>766811221</t>
  </si>
  <si>
    <t>Příplatek k montáži kuchyňské pracovní desky za vyřezání otvoru</t>
  </si>
  <si>
    <t>766811213</t>
  </si>
  <si>
    <t>Dodávka a montáž kuchyňské pracovní desky bez výřezu délky do 6000 mm</t>
  </si>
  <si>
    <t>7671131302</t>
  </si>
  <si>
    <t>Montáž stěn pro zasklení z Al profilů pl do 6 m2</t>
  </si>
  <si>
    <t>488</t>
  </si>
  <si>
    <t>895270234</t>
  </si>
  <si>
    <r>
      <rPr>
        <strike/>
        <sz val="9"/>
        <rFont val="Arial CE"/>
        <charset val="238"/>
      </rPr>
      <t>Proplachovací a kontrolní šachta z PE-HD DN 400 pro drenáže liniových staveb mříž dešťová litinová pro třídu zatížení D 400</t>
    </r>
    <r>
      <rPr>
        <strike/>
        <sz val="9"/>
        <rFont val="Arial CE"/>
      </rPr>
      <t xml:space="preserve"> </t>
    </r>
    <r>
      <rPr>
        <b/>
        <sz val="9"/>
        <rFont val="Arial CE"/>
        <charset val="238"/>
      </rPr>
      <t>- POLOŽKA ZRUŠENA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</si>
</sst>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i/>
      <sz val="8"/>
      <color rgb="FFFF0000"/>
      <name val="Arial CE"/>
      <charset val="238"/>
    </font>
    <font>
      <sz val="9"/>
      <name val="Arial CE"/>
      <family val="2"/>
    </font>
    <font>
      <b/>
      <sz val="9"/>
      <name val="Arial CE"/>
      <charset val="238"/>
    </font>
    <font>
      <b/>
      <i/>
      <sz val="9"/>
      <color rgb="FF0000FF"/>
      <name val="Arial CE"/>
      <charset val="238"/>
    </font>
    <font>
      <sz val="9"/>
      <name val="Arial CE"/>
      <charset val="238"/>
    </font>
    <font>
      <strike/>
      <sz val="9"/>
      <name val="Arial CE"/>
      <charset val="238"/>
    </font>
    <font>
      <strike/>
      <sz val="9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/>
    <xf numFmtId="166" fontId="8" fillId="0" borderId="20" xfId="0" applyNumberFormat="1" applyFont="1" applyBorder="1"/>
    <xf numFmtId="166" fontId="8" fillId="0" borderId="21" xfId="0" applyNumberFormat="1" applyFont="1" applyBorder="1"/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1" fillId="0" borderId="0" xfId="0" applyFont="1" applyAlignment="1">
      <alignment horizontal="right"/>
    </xf>
    <xf numFmtId="0" fontId="42" fillId="6" borderId="22" xfId="0" applyFont="1" applyFill="1" applyBorder="1" applyAlignment="1" applyProtection="1">
      <alignment horizontal="center" vertical="center"/>
      <protection locked="0"/>
    </xf>
    <xf numFmtId="0" fontId="43" fillId="6" borderId="22" xfId="0" applyFont="1" applyFill="1" applyBorder="1" applyAlignment="1" applyProtection="1">
      <alignment horizontal="center" vertical="center"/>
      <protection locked="0"/>
    </xf>
    <xf numFmtId="167" fontId="42" fillId="0" borderId="22" xfId="0" applyNumberFormat="1" applyFont="1" applyBorder="1" applyAlignment="1" applyProtection="1">
      <alignment vertical="center"/>
      <protection locked="0"/>
    </xf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vertical="center"/>
    </xf>
    <xf numFmtId="0" fontId="22" fillId="0" borderId="22" xfId="0" applyFont="1" applyBorder="1" applyAlignment="1">
      <alignment horizontal="left" vertical="center" wrapText="1"/>
    </xf>
    <xf numFmtId="167" fontId="22" fillId="0" borderId="22" xfId="0" applyNumberFormat="1" applyFont="1" applyBorder="1" applyAlignment="1">
      <alignment vertical="center"/>
    </xf>
    <xf numFmtId="0" fontId="37" fillId="6" borderId="22" xfId="0" applyFont="1" applyFill="1" applyBorder="1" applyAlignment="1" applyProtection="1">
      <alignment horizontal="left" vertical="center" wrapText="1"/>
      <protection locked="0"/>
    </xf>
    <xf numFmtId="0" fontId="42" fillId="6" borderId="22" xfId="0" applyFont="1" applyFill="1" applyBorder="1" applyAlignment="1">
      <alignment horizontal="center" vertical="center"/>
    </xf>
    <xf numFmtId="0" fontId="46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0" fillId="6" borderId="0" xfId="0" applyFont="1" applyFill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2" fillId="6" borderId="22" xfId="0" applyFont="1" applyFill="1" applyBorder="1" applyAlignment="1">
      <alignment horizontal="center" vertical="center"/>
    </xf>
    <xf numFmtId="4" fontId="22" fillId="0" borderId="2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2" fillId="6" borderId="22" xfId="0" applyFont="1" applyFill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712391382" TargetMode="External"/><Relationship Id="rId21" Type="http://schemas.openxmlformats.org/officeDocument/2006/relationships/hyperlink" Target="https://podminky.urs.cz/item/CS_URS_2023_01/711191202" TargetMode="External"/><Relationship Id="rId42" Type="http://schemas.openxmlformats.org/officeDocument/2006/relationships/hyperlink" Target="https://podminky.urs.cz/item/CS_URS_2023_01/733221103" TargetMode="External"/><Relationship Id="rId47" Type="http://schemas.openxmlformats.org/officeDocument/2006/relationships/hyperlink" Target="https://podminky.urs.cz/item/CS_URS_2023_01/735152352" TargetMode="External"/><Relationship Id="rId63" Type="http://schemas.openxmlformats.org/officeDocument/2006/relationships/hyperlink" Target="https://podminky.urs.cz/item/CS_URS_2023_01/766231113" TargetMode="External"/><Relationship Id="rId68" Type="http://schemas.openxmlformats.org/officeDocument/2006/relationships/hyperlink" Target="https://podminky.urs.cz/item/CS_URS_2023_01/767220110" TargetMode="External"/><Relationship Id="rId2" Type="http://schemas.openxmlformats.org/officeDocument/2006/relationships/hyperlink" Target="https://podminky.urs.cz/item/CS_URS_2023_01/279361821" TargetMode="External"/><Relationship Id="rId16" Type="http://schemas.openxmlformats.org/officeDocument/2006/relationships/hyperlink" Target="https://podminky.urs.cz/item/CS_URS_2023_01/894812008" TargetMode="External"/><Relationship Id="rId29" Type="http://schemas.openxmlformats.org/officeDocument/2006/relationships/hyperlink" Target="https://podminky.urs.cz/item/CS_URS_2023_01/713131143" TargetMode="External"/><Relationship Id="rId11" Type="http://schemas.openxmlformats.org/officeDocument/2006/relationships/hyperlink" Target="https://podminky.urs.cz/item/CS_URS_2023_01/622251211" TargetMode="External"/><Relationship Id="rId24" Type="http://schemas.openxmlformats.org/officeDocument/2006/relationships/hyperlink" Target="https://podminky.urs.cz/item/CS_URS_2023_01/712361301" TargetMode="External"/><Relationship Id="rId32" Type="http://schemas.openxmlformats.org/officeDocument/2006/relationships/hyperlink" Target="https://podminky.urs.cz/item/CS_URS_2023_01/721173748" TargetMode="External"/><Relationship Id="rId37" Type="http://schemas.openxmlformats.org/officeDocument/2006/relationships/hyperlink" Target="https://podminky.urs.cz/item/CS_URS_2023_01/725821312" TargetMode="External"/><Relationship Id="rId40" Type="http://schemas.openxmlformats.org/officeDocument/2006/relationships/hyperlink" Target="https://podminky.urs.cz/item/CS_URS_2023_01/731244006" TargetMode="External"/><Relationship Id="rId45" Type="http://schemas.openxmlformats.org/officeDocument/2006/relationships/hyperlink" Target="https://podminky.urs.cz/item/CS_URS_2023_01/735151577" TargetMode="External"/><Relationship Id="rId53" Type="http://schemas.openxmlformats.org/officeDocument/2006/relationships/hyperlink" Target="https://podminky.urs.cz/item/CS_URS_2023_01/763411115" TargetMode="External"/><Relationship Id="rId58" Type="http://schemas.openxmlformats.org/officeDocument/2006/relationships/hyperlink" Target="https://podminky.urs.cz/item/CS_URS_2023_01/764216604" TargetMode="External"/><Relationship Id="rId66" Type="http://schemas.openxmlformats.org/officeDocument/2006/relationships/hyperlink" Target="https://podminky.urs.cz/item/CS_URS_2023_01/767114112" TargetMode="External"/><Relationship Id="rId74" Type="http://schemas.openxmlformats.org/officeDocument/2006/relationships/hyperlink" Target="https://podminky.urs.cz/item/CS_URS_2023_01/998781101" TargetMode="External"/><Relationship Id="rId5" Type="http://schemas.openxmlformats.org/officeDocument/2006/relationships/hyperlink" Target="https://podminky.urs.cz/item/CS_URS_2023_01/317168051" TargetMode="External"/><Relationship Id="rId61" Type="http://schemas.openxmlformats.org/officeDocument/2006/relationships/hyperlink" Target="https://podminky.urs.cz/item/CS_URS_2023_01/764508131" TargetMode="External"/><Relationship Id="rId19" Type="http://schemas.openxmlformats.org/officeDocument/2006/relationships/hyperlink" Target="https://podminky.urs.cz/item/CS_URS_2024_01/974031144" TargetMode="External"/><Relationship Id="rId14" Type="http://schemas.openxmlformats.org/officeDocument/2006/relationships/hyperlink" Target="https://podminky.urs.cz/item/CS_URS_2023_01/877275211" TargetMode="External"/><Relationship Id="rId22" Type="http://schemas.openxmlformats.org/officeDocument/2006/relationships/hyperlink" Target="https://podminky.urs.cz/item/CS_URS_2023_01/998711101" TargetMode="External"/><Relationship Id="rId27" Type="http://schemas.openxmlformats.org/officeDocument/2006/relationships/hyperlink" Target="https://podminky.urs.cz/item/CS_URS_2023_01/712441559" TargetMode="External"/><Relationship Id="rId30" Type="http://schemas.openxmlformats.org/officeDocument/2006/relationships/hyperlink" Target="https://podminky.urs.cz/item/CS_URS_2023_01/998713101" TargetMode="External"/><Relationship Id="rId35" Type="http://schemas.openxmlformats.org/officeDocument/2006/relationships/hyperlink" Target="https://podminky.urs.cz/item/CS_URS_2023_01/721274103" TargetMode="External"/><Relationship Id="rId43" Type="http://schemas.openxmlformats.org/officeDocument/2006/relationships/hyperlink" Target="https://podminky.urs.cz/item/CS_URS_2023_01/733221104" TargetMode="External"/><Relationship Id="rId48" Type="http://schemas.openxmlformats.org/officeDocument/2006/relationships/hyperlink" Target="https://podminky.urs.cz/item/CS_URS_2023_01/735152474" TargetMode="External"/><Relationship Id="rId56" Type="http://schemas.openxmlformats.org/officeDocument/2006/relationships/hyperlink" Target="https://podminky.urs.cz/item/CS_URS_2023_01/764111641" TargetMode="External"/><Relationship Id="rId64" Type="http://schemas.openxmlformats.org/officeDocument/2006/relationships/hyperlink" Target="https://podminky.urs.cz/item/CS_URS_2023_01/998766101" TargetMode="External"/><Relationship Id="rId69" Type="http://schemas.openxmlformats.org/officeDocument/2006/relationships/hyperlink" Target="https://podminky.urs.cz/item/CS_URS_2023_01/998767101" TargetMode="External"/><Relationship Id="rId8" Type="http://schemas.openxmlformats.org/officeDocument/2006/relationships/hyperlink" Target="https://podminky.urs.cz/item/CS_URS_2023_01/411381113" TargetMode="External"/><Relationship Id="rId51" Type="http://schemas.openxmlformats.org/officeDocument/2006/relationships/hyperlink" Target="https://podminky.urs.cz/item/CS_URS_2023_01/751525052" TargetMode="External"/><Relationship Id="rId72" Type="http://schemas.openxmlformats.org/officeDocument/2006/relationships/hyperlink" Target="https://podminky.urs.cz/item/CS_URS_2023_01/781477114" TargetMode="External"/><Relationship Id="rId3" Type="http://schemas.openxmlformats.org/officeDocument/2006/relationships/hyperlink" Target="https://podminky.urs.cz/item/CS_URS_2023_01/311272311" TargetMode="External"/><Relationship Id="rId12" Type="http://schemas.openxmlformats.org/officeDocument/2006/relationships/hyperlink" Target="https://podminky.urs.cz/item/CS_URS_2023_01/622251231" TargetMode="External"/><Relationship Id="rId17" Type="http://schemas.openxmlformats.org/officeDocument/2006/relationships/hyperlink" Target="https://podminky.urs.cz/item/CS_URS_2023_01/949101111" TargetMode="External"/><Relationship Id="rId25" Type="http://schemas.openxmlformats.org/officeDocument/2006/relationships/hyperlink" Target="https://podminky.urs.cz/item/CS_URS_2023_01/712391171" TargetMode="External"/><Relationship Id="rId33" Type="http://schemas.openxmlformats.org/officeDocument/2006/relationships/hyperlink" Target="https://podminky.urs.cz/item/CS_URS_2023_01/721233113" TargetMode="External"/><Relationship Id="rId38" Type="http://schemas.openxmlformats.org/officeDocument/2006/relationships/hyperlink" Target="https://podminky.urs.cz/item/CS_URS_2023_01/727111002" TargetMode="External"/><Relationship Id="rId46" Type="http://schemas.openxmlformats.org/officeDocument/2006/relationships/hyperlink" Target="https://podminky.urs.cz/item/CS_URS_2023_01/735151579" TargetMode="External"/><Relationship Id="rId59" Type="http://schemas.openxmlformats.org/officeDocument/2006/relationships/hyperlink" Target="https://podminky.urs.cz/item/CS_URS_2023_01/764311608" TargetMode="External"/><Relationship Id="rId67" Type="http://schemas.openxmlformats.org/officeDocument/2006/relationships/hyperlink" Target="https://podminky.urs.cz/item/CS_URS_2023_01/767154110" TargetMode="External"/><Relationship Id="rId20" Type="http://schemas.openxmlformats.org/officeDocument/2006/relationships/hyperlink" Target="https://podminky.urs.cz/item/CS_URS_2023_01/997013112" TargetMode="External"/><Relationship Id="rId41" Type="http://schemas.openxmlformats.org/officeDocument/2006/relationships/hyperlink" Target="https://podminky.urs.cz/item/CS_URS_2023_01/733221102" TargetMode="External"/><Relationship Id="rId54" Type="http://schemas.openxmlformats.org/officeDocument/2006/relationships/hyperlink" Target="https://podminky.urs.cz/item/CS_URS_2023_01/763411125" TargetMode="External"/><Relationship Id="rId62" Type="http://schemas.openxmlformats.org/officeDocument/2006/relationships/hyperlink" Target="https://podminky.urs.cz/item/CS_URS_2023_01/998764101" TargetMode="External"/><Relationship Id="rId70" Type="http://schemas.openxmlformats.org/officeDocument/2006/relationships/hyperlink" Target="https://podminky.urs.cz/item/CS_URS_2023_01/998771101" TargetMode="External"/><Relationship Id="rId75" Type="http://schemas.openxmlformats.org/officeDocument/2006/relationships/hyperlink" Target="https://podminky.urs.cz/item/CS_URS_2023_01/894812311" TargetMode="External"/><Relationship Id="rId1" Type="http://schemas.openxmlformats.org/officeDocument/2006/relationships/hyperlink" Target="https://podminky.urs.cz/item/CS_URS_2023_01/279113144" TargetMode="External"/><Relationship Id="rId6" Type="http://schemas.openxmlformats.org/officeDocument/2006/relationships/hyperlink" Target="https://podminky.urs.cz/item/CS_URS_2023_01/317168054" TargetMode="External"/><Relationship Id="rId15" Type="http://schemas.openxmlformats.org/officeDocument/2006/relationships/hyperlink" Target="https://podminky.urs.cz/item/CS_URS_2023_01/877315211" TargetMode="External"/><Relationship Id="rId23" Type="http://schemas.openxmlformats.org/officeDocument/2006/relationships/hyperlink" Target="https://podminky.urs.cz/item/CS_URS_2023_01/712311101" TargetMode="External"/><Relationship Id="rId28" Type="http://schemas.openxmlformats.org/officeDocument/2006/relationships/hyperlink" Target="https://podminky.urs.cz/item/CS_URS_2023_01/998712101" TargetMode="External"/><Relationship Id="rId36" Type="http://schemas.openxmlformats.org/officeDocument/2006/relationships/hyperlink" Target="https://podminky.urs.cz/item/CS_URS_2023_01/725311111" TargetMode="External"/><Relationship Id="rId49" Type="http://schemas.openxmlformats.org/officeDocument/2006/relationships/hyperlink" Target="https://podminky.urs.cz/item/CS_URS_2023_01/735411203" TargetMode="External"/><Relationship Id="rId57" Type="http://schemas.openxmlformats.org/officeDocument/2006/relationships/hyperlink" Target="https://podminky.urs.cz/item/CS_URS_2023_01/764214607" TargetMode="External"/><Relationship Id="rId10" Type="http://schemas.openxmlformats.org/officeDocument/2006/relationships/hyperlink" Target="https://podminky.urs.cz/item/CS_URS_2023_01/622222051" TargetMode="External"/><Relationship Id="rId31" Type="http://schemas.openxmlformats.org/officeDocument/2006/relationships/hyperlink" Target="https://podminky.urs.cz/item/CS_URS_2024_01/721173404" TargetMode="External"/><Relationship Id="rId44" Type="http://schemas.openxmlformats.org/officeDocument/2006/relationships/hyperlink" Target="https://podminky.urs.cz/item/CS_URS_2023_01/733811221" TargetMode="External"/><Relationship Id="rId52" Type="http://schemas.openxmlformats.org/officeDocument/2006/relationships/hyperlink" Target="https://podminky.urs.cz/item/CS_URS_2023_01/763113314" TargetMode="External"/><Relationship Id="rId60" Type="http://schemas.openxmlformats.org/officeDocument/2006/relationships/hyperlink" Target="https://podminky.urs.cz/item/CS_URS_2023_01/764315603" TargetMode="External"/><Relationship Id="rId65" Type="http://schemas.openxmlformats.org/officeDocument/2006/relationships/hyperlink" Target="https://podminky.urs.cz/item/CS_URS_2023_01/767114111" TargetMode="External"/><Relationship Id="rId73" Type="http://schemas.openxmlformats.org/officeDocument/2006/relationships/hyperlink" Target="https://podminky.urs.cz/item/CS_URS_2023_01/781477115" TargetMode="External"/><Relationship Id="rId4" Type="http://schemas.openxmlformats.org/officeDocument/2006/relationships/hyperlink" Target="https://podminky.urs.cz/item/CS_URS_2023_01/317168022" TargetMode="External"/><Relationship Id="rId9" Type="http://schemas.openxmlformats.org/officeDocument/2006/relationships/hyperlink" Target="https://podminky.urs.cz/item/CS_URS_2023_01/621251105" TargetMode="External"/><Relationship Id="rId13" Type="http://schemas.openxmlformats.org/officeDocument/2006/relationships/hyperlink" Target="https://podminky.urs.cz/item/CS_URS_2023_01/871355211" TargetMode="External"/><Relationship Id="rId18" Type="http://schemas.openxmlformats.org/officeDocument/2006/relationships/hyperlink" Target="https://podminky.urs.cz/item/CS_URS_2023_01/952901111" TargetMode="External"/><Relationship Id="rId39" Type="http://schemas.openxmlformats.org/officeDocument/2006/relationships/hyperlink" Target="https://podminky.urs.cz/item/CS_URS_2023_01/731244004" TargetMode="External"/><Relationship Id="rId34" Type="http://schemas.openxmlformats.org/officeDocument/2006/relationships/hyperlink" Target="https://podminky.urs.cz/item/CS_URS_2023_01/721241103" TargetMode="External"/><Relationship Id="rId50" Type="http://schemas.openxmlformats.org/officeDocument/2006/relationships/hyperlink" Target="https://podminky.urs.cz/item/CS_URS_2023_01/735412201" TargetMode="External"/><Relationship Id="rId55" Type="http://schemas.openxmlformats.org/officeDocument/2006/relationships/hyperlink" Target="https://podminky.urs.cz/item/CS_URS_2023_01/998763100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https://podminky.urs.cz/item/CS_URS_2023_01/411121121" TargetMode="External"/><Relationship Id="rId71" Type="http://schemas.openxmlformats.org/officeDocument/2006/relationships/hyperlink" Target="https://podminky.urs.cz/item/CS_URS_2023_01/7814771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16231212" TargetMode="External"/><Relationship Id="rId13" Type="http://schemas.openxmlformats.org/officeDocument/2006/relationships/hyperlink" Target="https://podminky.urs.cz/item/CS_URS_2024_01/935921317" TargetMode="External"/><Relationship Id="rId3" Type="http://schemas.openxmlformats.org/officeDocument/2006/relationships/hyperlink" Target="https://podminky.urs.cz/item/CS_URS_2024_01/339921111" TargetMode="External"/><Relationship Id="rId7" Type="http://schemas.openxmlformats.org/officeDocument/2006/relationships/hyperlink" Target="https://podminky.urs.cz/item/CS_URS_2024_01/596211211" TargetMode="External"/><Relationship Id="rId12" Type="http://schemas.openxmlformats.org/officeDocument/2006/relationships/hyperlink" Target="https://podminky.urs.cz/item/CS_URS_2024_01/935921117" TargetMode="External"/><Relationship Id="rId2" Type="http://schemas.openxmlformats.org/officeDocument/2006/relationships/hyperlink" Target="https://podminky.urs.cz/item/CS_URS_2024_01/311113212" TargetMode="External"/><Relationship Id="rId1" Type="http://schemas.openxmlformats.org/officeDocument/2006/relationships/hyperlink" Target="https://podminky.urs.cz/item/CS_URS_2024_01/131251100" TargetMode="External"/><Relationship Id="rId6" Type="http://schemas.openxmlformats.org/officeDocument/2006/relationships/hyperlink" Target="https://podminky.urs.cz/item/CS_URS_2024_01/596211112" TargetMode="External"/><Relationship Id="rId11" Type="http://schemas.openxmlformats.org/officeDocument/2006/relationships/hyperlink" Target="https://podminky.urs.cz/item/CS_URS_2024_01/935921111" TargetMode="External"/><Relationship Id="rId5" Type="http://schemas.openxmlformats.org/officeDocument/2006/relationships/hyperlink" Target="https://podminky.urs.cz/item/CS_URS_2024_01/564281111" TargetMode="External"/><Relationship Id="rId10" Type="http://schemas.openxmlformats.org/officeDocument/2006/relationships/hyperlink" Target="https://podminky.urs.cz/item/CS_URS_2024_01/919726123" TargetMode="External"/><Relationship Id="rId4" Type="http://schemas.openxmlformats.org/officeDocument/2006/relationships/hyperlink" Target="https://podminky.urs.cz/item/CS_URS_2024_01/564231111" TargetMode="External"/><Relationship Id="rId9" Type="http://schemas.openxmlformats.org/officeDocument/2006/relationships/hyperlink" Target="https://podminky.urs.cz/item/CS_URS_2024_01/916431111" TargetMode="External"/><Relationship Id="rId1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891219111" TargetMode="External"/><Relationship Id="rId3" Type="http://schemas.openxmlformats.org/officeDocument/2006/relationships/hyperlink" Target="https://podminky.urs.cz/item/CS_URS_2023_01/879181111" TargetMode="External"/><Relationship Id="rId7" Type="http://schemas.openxmlformats.org/officeDocument/2006/relationships/hyperlink" Target="https://podminky.urs.cz/item/CS_URS_2023_01/891185321" TargetMode="External"/><Relationship Id="rId2" Type="http://schemas.openxmlformats.org/officeDocument/2006/relationships/hyperlink" Target="https://podminky.urs.cz/item/CS_URS_2023_01/871171141" TargetMode="External"/><Relationship Id="rId1" Type="http://schemas.openxmlformats.org/officeDocument/2006/relationships/hyperlink" Target="https://podminky.urs.cz/item/CS_URS_2024_01/131251100" TargetMode="External"/><Relationship Id="rId6" Type="http://schemas.openxmlformats.org/officeDocument/2006/relationships/hyperlink" Target="https://podminky.urs.cz/item/CS_URS_2023_01/891163222" TargetMode="External"/><Relationship Id="rId5" Type="http://schemas.openxmlformats.org/officeDocument/2006/relationships/hyperlink" Target="https://podminky.urs.cz/item/CS_URS_2023_01/891162211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s://podminky.urs.cz/item/CS_URS_2023_01/891161321" TargetMode="External"/><Relationship Id="rId9" Type="http://schemas.openxmlformats.org/officeDocument/2006/relationships/hyperlink" Target="https://podminky.urs.cz/item/CS_URS_2023_01/8938111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877355310" TargetMode="External"/><Relationship Id="rId2" Type="http://schemas.openxmlformats.org/officeDocument/2006/relationships/hyperlink" Target="https://podminky.urs.cz/item/CS_URS_2023_01/877350440" TargetMode="External"/><Relationship Id="rId1" Type="http://schemas.openxmlformats.org/officeDocument/2006/relationships/hyperlink" Target="https://podminky.urs.cz/item/CS_URS_2024_01/131251100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podminky.urs.cz/item/CS_URS_2023_01/894811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 x14ac:dyDescent="0.2">
      <c r="AR2" s="237" t="s">
        <v>5</v>
      </c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S2" s="16" t="s">
        <v>6</v>
      </c>
      <c r="BT2" s="16" t="s">
        <v>7</v>
      </c>
    </row>
    <row r="3" spans="1:74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 x14ac:dyDescent="0.2">
      <c r="B4" s="19"/>
      <c r="D4" s="20" t="s">
        <v>9</v>
      </c>
      <c r="AN4" s="197" t="s">
        <v>1807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 x14ac:dyDescent="0.2">
      <c r="B5" s="19"/>
      <c r="D5" s="23" t="s">
        <v>13</v>
      </c>
      <c r="K5" s="246" t="s">
        <v>14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L5" s="217" t="s">
        <v>1806</v>
      </c>
      <c r="AM5" s="217"/>
      <c r="AN5" s="217"/>
      <c r="AR5" s="19"/>
      <c r="BE5" s="243" t="s">
        <v>15</v>
      </c>
      <c r="BS5" s="16" t="s">
        <v>6</v>
      </c>
    </row>
    <row r="6" spans="1:74" ht="36.9" customHeight="1" x14ac:dyDescent="0.2">
      <c r="B6" s="19"/>
      <c r="D6" s="25" t="s">
        <v>16</v>
      </c>
      <c r="K6" s="247" t="s">
        <v>17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R6" s="19"/>
      <c r="BE6" s="244"/>
      <c r="BS6" s="16" t="s">
        <v>6</v>
      </c>
    </row>
    <row r="7" spans="1:74" ht="12" customHeight="1" x14ac:dyDescent="0.2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4"/>
      <c r="BS7" s="16" t="s">
        <v>6</v>
      </c>
    </row>
    <row r="8" spans="1:74" ht="12" customHeight="1" x14ac:dyDescent="0.2">
      <c r="B8" s="19"/>
      <c r="D8" s="26" t="s">
        <v>20</v>
      </c>
      <c r="K8" s="24" t="s">
        <v>21</v>
      </c>
      <c r="AK8" s="26" t="s">
        <v>22</v>
      </c>
      <c r="AN8" s="196">
        <v>45695</v>
      </c>
      <c r="AR8" s="19"/>
      <c r="BE8" s="244"/>
      <c r="BS8" s="16" t="s">
        <v>6</v>
      </c>
    </row>
    <row r="9" spans="1:74" ht="14.4" customHeight="1" x14ac:dyDescent="0.2">
      <c r="B9" s="19"/>
      <c r="AR9" s="19"/>
      <c r="BE9" s="244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244"/>
      <c r="BS10" s="16" t="s">
        <v>6</v>
      </c>
    </row>
    <row r="11" spans="1:74" ht="18.45" customHeight="1" x14ac:dyDescent="0.2">
      <c r="B11" s="19"/>
      <c r="E11" s="24" t="s">
        <v>21</v>
      </c>
      <c r="AK11" s="26" t="s">
        <v>25</v>
      </c>
      <c r="AN11" s="24" t="s">
        <v>1</v>
      </c>
      <c r="AR11" s="19"/>
      <c r="BE11" s="244"/>
      <c r="BS11" s="16" t="s">
        <v>6</v>
      </c>
    </row>
    <row r="12" spans="1:74" ht="6.9" customHeight="1" x14ac:dyDescent="0.2">
      <c r="B12" s="19"/>
      <c r="AR12" s="19"/>
      <c r="BE12" s="244"/>
      <c r="BS12" s="16" t="s">
        <v>6</v>
      </c>
    </row>
    <row r="13" spans="1:74" ht="12" customHeight="1" x14ac:dyDescent="0.2">
      <c r="B13" s="19"/>
      <c r="D13" s="26" t="s">
        <v>26</v>
      </c>
      <c r="AK13" s="26" t="s">
        <v>24</v>
      </c>
      <c r="AN13" s="27" t="s">
        <v>27</v>
      </c>
      <c r="AR13" s="19"/>
      <c r="BE13" s="244"/>
      <c r="BS13" s="16" t="s">
        <v>6</v>
      </c>
    </row>
    <row r="14" spans="1:74" ht="13.2" x14ac:dyDescent="0.2">
      <c r="B14" s="19"/>
      <c r="E14" s="248" t="s">
        <v>27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6" t="s">
        <v>25</v>
      </c>
      <c r="AN14" s="27" t="s">
        <v>27</v>
      </c>
      <c r="AR14" s="19"/>
      <c r="BE14" s="244"/>
      <c r="BS14" s="16" t="s">
        <v>6</v>
      </c>
    </row>
    <row r="15" spans="1:74" ht="6.9" customHeight="1" x14ac:dyDescent="0.2">
      <c r="B15" s="19"/>
      <c r="AR15" s="19"/>
      <c r="BE15" s="244"/>
      <c r="BS15" s="16" t="s">
        <v>3</v>
      </c>
    </row>
    <row r="16" spans="1:74" ht="12" customHeight="1" x14ac:dyDescent="0.2">
      <c r="B16" s="19"/>
      <c r="D16" s="26" t="s">
        <v>28</v>
      </c>
      <c r="AK16" s="26" t="s">
        <v>24</v>
      </c>
      <c r="AN16" s="24" t="s">
        <v>1</v>
      </c>
      <c r="AR16" s="19"/>
      <c r="BE16" s="244"/>
      <c r="BS16" s="16" t="s">
        <v>3</v>
      </c>
    </row>
    <row r="17" spans="2:71" ht="18.45" customHeight="1" x14ac:dyDescent="0.2">
      <c r="B17" s="19"/>
      <c r="E17" s="24" t="s">
        <v>21</v>
      </c>
      <c r="AK17" s="26" t="s">
        <v>25</v>
      </c>
      <c r="AN17" s="24" t="s">
        <v>1</v>
      </c>
      <c r="AR17" s="19"/>
      <c r="BE17" s="244"/>
      <c r="BS17" s="16" t="s">
        <v>29</v>
      </c>
    </row>
    <row r="18" spans="2:71" ht="6.9" customHeight="1" x14ac:dyDescent="0.2">
      <c r="B18" s="19"/>
      <c r="AR18" s="19"/>
      <c r="BE18" s="244"/>
      <c r="BS18" s="16" t="s">
        <v>6</v>
      </c>
    </row>
    <row r="19" spans="2:71" ht="12" customHeight="1" x14ac:dyDescent="0.2">
      <c r="B19" s="19"/>
      <c r="D19" s="26" t="s">
        <v>30</v>
      </c>
      <c r="AK19" s="26" t="s">
        <v>24</v>
      </c>
      <c r="AN19" s="24" t="s">
        <v>1</v>
      </c>
      <c r="AR19" s="19"/>
      <c r="BE19" s="244"/>
      <c r="BS19" s="16" t="s">
        <v>6</v>
      </c>
    </row>
    <row r="20" spans="2:71" ht="18.45" customHeight="1" x14ac:dyDescent="0.2">
      <c r="B20" s="19"/>
      <c r="E20" s="24" t="s">
        <v>21</v>
      </c>
      <c r="AK20" s="26" t="s">
        <v>25</v>
      </c>
      <c r="AN20" s="24" t="s">
        <v>1</v>
      </c>
      <c r="AR20" s="19"/>
      <c r="BE20" s="244"/>
      <c r="BS20" s="16" t="s">
        <v>29</v>
      </c>
    </row>
    <row r="21" spans="2:71" ht="6.9" customHeight="1" x14ac:dyDescent="0.2">
      <c r="B21" s="19"/>
      <c r="AR21" s="19"/>
      <c r="BE21" s="244"/>
    </row>
    <row r="22" spans="2:71" ht="12" customHeight="1" x14ac:dyDescent="0.2">
      <c r="B22" s="19"/>
      <c r="D22" s="26" t="s">
        <v>31</v>
      </c>
      <c r="J22" t="s">
        <v>1805</v>
      </c>
      <c r="AR22" s="19"/>
      <c r="BE22" s="244"/>
    </row>
    <row r="23" spans="2:71" ht="16.5" customHeight="1" x14ac:dyDescent="0.2">
      <c r="B23" s="19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R23" s="19"/>
      <c r="BE23" s="244"/>
    </row>
    <row r="24" spans="2:71" ht="6.9" customHeight="1" x14ac:dyDescent="0.2">
      <c r="B24" s="19"/>
      <c r="AR24" s="19"/>
      <c r="BE24" s="244"/>
    </row>
    <row r="25" spans="2:71" ht="6.9" customHeight="1" x14ac:dyDescent="0.2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244"/>
    </row>
    <row r="26" spans="2:71" s="1" customFormat="1" ht="25.95" customHeight="1" x14ac:dyDescent="0.2">
      <c r="B26" s="30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4">
        <f>ROUND(AG94,2)</f>
        <v>0</v>
      </c>
      <c r="AL26" s="235"/>
      <c r="AM26" s="235"/>
      <c r="AN26" s="235"/>
      <c r="AO26" s="235"/>
      <c r="AR26" s="30"/>
      <c r="BE26" s="244"/>
    </row>
    <row r="27" spans="2:71" s="1" customFormat="1" ht="6.9" customHeight="1" x14ac:dyDescent="0.2">
      <c r="B27" s="30"/>
      <c r="AR27" s="30"/>
      <c r="BE27" s="244"/>
    </row>
    <row r="28" spans="2:71" s="1" customFormat="1" ht="13.2" x14ac:dyDescent="0.2">
      <c r="B28" s="30"/>
      <c r="L28" s="236" t="s">
        <v>33</v>
      </c>
      <c r="M28" s="236"/>
      <c r="N28" s="236"/>
      <c r="O28" s="236"/>
      <c r="P28" s="236"/>
      <c r="W28" s="236" t="s">
        <v>34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35</v>
      </c>
      <c r="AL28" s="236"/>
      <c r="AM28" s="236"/>
      <c r="AN28" s="236"/>
      <c r="AO28" s="236"/>
      <c r="AR28" s="30"/>
      <c r="BE28" s="244"/>
    </row>
    <row r="29" spans="2:71" s="2" customFormat="1" ht="14.4" customHeight="1" x14ac:dyDescent="0.2">
      <c r="B29" s="34"/>
      <c r="D29" s="26" t="s">
        <v>36</v>
      </c>
      <c r="F29" s="26" t="s">
        <v>37</v>
      </c>
      <c r="L29" s="230">
        <v>0.21</v>
      </c>
      <c r="M29" s="229"/>
      <c r="N29" s="229"/>
      <c r="O29" s="229"/>
      <c r="P29" s="229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K29" s="228">
        <f>ROUND(AV94, 2)</f>
        <v>0</v>
      </c>
      <c r="AL29" s="229"/>
      <c r="AM29" s="229"/>
      <c r="AN29" s="229"/>
      <c r="AO29" s="229"/>
      <c r="AR29" s="34"/>
      <c r="BE29" s="245"/>
    </row>
    <row r="30" spans="2:71" s="2" customFormat="1" ht="14.4" customHeight="1" x14ac:dyDescent="0.2">
      <c r="B30" s="34"/>
      <c r="F30" s="26" t="s">
        <v>38</v>
      </c>
      <c r="L30" s="230">
        <v>0.15</v>
      </c>
      <c r="M30" s="229"/>
      <c r="N30" s="229"/>
      <c r="O30" s="229"/>
      <c r="P30" s="229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K30" s="228">
        <f>ROUND(AW94, 2)</f>
        <v>0</v>
      </c>
      <c r="AL30" s="229"/>
      <c r="AM30" s="229"/>
      <c r="AN30" s="229"/>
      <c r="AO30" s="229"/>
      <c r="AR30" s="34"/>
      <c r="BE30" s="245"/>
    </row>
    <row r="31" spans="2:71" s="2" customFormat="1" ht="14.4" hidden="1" customHeight="1" x14ac:dyDescent="0.2">
      <c r="B31" s="34"/>
      <c r="F31" s="26" t="s">
        <v>39</v>
      </c>
      <c r="L31" s="230">
        <v>0.21</v>
      </c>
      <c r="M31" s="229"/>
      <c r="N31" s="229"/>
      <c r="O31" s="229"/>
      <c r="P31" s="229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28">
        <v>0</v>
      </c>
      <c r="AL31" s="229"/>
      <c r="AM31" s="229"/>
      <c r="AN31" s="229"/>
      <c r="AO31" s="229"/>
      <c r="AR31" s="34"/>
      <c r="BE31" s="245"/>
    </row>
    <row r="32" spans="2:71" s="2" customFormat="1" ht="14.4" hidden="1" customHeight="1" x14ac:dyDescent="0.2">
      <c r="B32" s="34"/>
      <c r="F32" s="26" t="s">
        <v>40</v>
      </c>
      <c r="L32" s="230">
        <v>0.15</v>
      </c>
      <c r="M32" s="229"/>
      <c r="N32" s="229"/>
      <c r="O32" s="229"/>
      <c r="P32" s="229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28">
        <v>0</v>
      </c>
      <c r="AL32" s="229"/>
      <c r="AM32" s="229"/>
      <c r="AN32" s="229"/>
      <c r="AO32" s="229"/>
      <c r="AR32" s="34"/>
      <c r="BE32" s="245"/>
    </row>
    <row r="33" spans="2:57" s="2" customFormat="1" ht="14.4" hidden="1" customHeight="1" x14ac:dyDescent="0.2">
      <c r="B33" s="34"/>
      <c r="F33" s="26" t="s">
        <v>41</v>
      </c>
      <c r="L33" s="230">
        <v>0</v>
      </c>
      <c r="M33" s="229"/>
      <c r="N33" s="229"/>
      <c r="O33" s="229"/>
      <c r="P33" s="229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K33" s="228">
        <v>0</v>
      </c>
      <c r="AL33" s="229"/>
      <c r="AM33" s="229"/>
      <c r="AN33" s="229"/>
      <c r="AO33" s="229"/>
      <c r="AR33" s="34"/>
      <c r="BE33" s="245"/>
    </row>
    <row r="34" spans="2:57" s="1" customFormat="1" ht="6.9" customHeight="1" x14ac:dyDescent="0.2">
      <c r="B34" s="30"/>
      <c r="AR34" s="30"/>
      <c r="BE34" s="244"/>
    </row>
    <row r="35" spans="2:57" s="1" customFormat="1" ht="25.95" customHeight="1" x14ac:dyDescent="0.2">
      <c r="B35" s="30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242" t="s">
        <v>44</v>
      </c>
      <c r="Y35" s="240"/>
      <c r="Z35" s="240"/>
      <c r="AA35" s="240"/>
      <c r="AB35" s="240"/>
      <c r="AC35" s="37"/>
      <c r="AD35" s="37"/>
      <c r="AE35" s="37"/>
      <c r="AF35" s="37"/>
      <c r="AG35" s="37"/>
      <c r="AH35" s="37"/>
      <c r="AI35" s="37"/>
      <c r="AJ35" s="37"/>
      <c r="AK35" s="239">
        <f>SUM(AK26:AK33)</f>
        <v>0</v>
      </c>
      <c r="AL35" s="240"/>
      <c r="AM35" s="240"/>
      <c r="AN35" s="240"/>
      <c r="AO35" s="241"/>
      <c r="AP35" s="35"/>
      <c r="AQ35" s="35"/>
      <c r="AR35" s="30"/>
    </row>
    <row r="36" spans="2:57" s="1" customFormat="1" ht="6.9" customHeight="1" x14ac:dyDescent="0.2">
      <c r="B36" s="30"/>
      <c r="AR36" s="30"/>
    </row>
    <row r="37" spans="2:57" s="1" customFormat="1" ht="14.4" customHeight="1" x14ac:dyDescent="0.2">
      <c r="B37" s="30"/>
      <c r="AR37" s="30"/>
    </row>
    <row r="38" spans="2:57" ht="14.4" customHeight="1" x14ac:dyDescent="0.2">
      <c r="B38" s="19"/>
      <c r="AR38" s="19"/>
    </row>
    <row r="39" spans="2:57" ht="14.4" customHeight="1" x14ac:dyDescent="0.2">
      <c r="B39" s="19"/>
      <c r="AR39" s="19"/>
    </row>
    <row r="40" spans="2:57" ht="14.4" customHeight="1" x14ac:dyDescent="0.2">
      <c r="B40" s="19"/>
      <c r="AR40" s="19"/>
    </row>
    <row r="41" spans="2:57" ht="14.4" customHeight="1" x14ac:dyDescent="0.2">
      <c r="B41" s="19"/>
      <c r="AR41" s="19"/>
    </row>
    <row r="42" spans="2:57" ht="14.4" customHeight="1" x14ac:dyDescent="0.2">
      <c r="B42" s="19"/>
      <c r="AR42" s="19"/>
    </row>
    <row r="43" spans="2:57" ht="14.4" customHeight="1" x14ac:dyDescent="0.2">
      <c r="B43" s="19"/>
      <c r="AR43" s="19"/>
    </row>
    <row r="44" spans="2:57" ht="14.4" customHeight="1" x14ac:dyDescent="0.2">
      <c r="B44" s="19"/>
      <c r="AR44" s="19"/>
    </row>
    <row r="45" spans="2:57" ht="14.4" customHeight="1" x14ac:dyDescent="0.2">
      <c r="B45" s="19"/>
      <c r="AR45" s="19"/>
    </row>
    <row r="46" spans="2:57" ht="14.4" customHeight="1" x14ac:dyDescent="0.2">
      <c r="B46" s="19"/>
      <c r="AR46" s="19"/>
    </row>
    <row r="47" spans="2:57" ht="14.4" customHeight="1" x14ac:dyDescent="0.2">
      <c r="B47" s="19"/>
      <c r="AR47" s="19"/>
    </row>
    <row r="48" spans="2:57" ht="14.4" customHeight="1" x14ac:dyDescent="0.2">
      <c r="B48" s="19"/>
      <c r="AR48" s="19"/>
    </row>
    <row r="49" spans="2:44" s="1" customFormat="1" ht="14.4" customHeight="1" x14ac:dyDescent="0.2">
      <c r="B49" s="30"/>
      <c r="D49" s="39" t="s">
        <v>45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46</v>
      </c>
      <c r="AI49" s="40"/>
      <c r="AJ49" s="40"/>
      <c r="AK49" s="40"/>
      <c r="AL49" s="40"/>
      <c r="AM49" s="40"/>
      <c r="AN49" s="40"/>
      <c r="AO49" s="40"/>
      <c r="AR49" s="30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3.2" x14ac:dyDescent="0.2">
      <c r="B60" s="30"/>
      <c r="D60" s="41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47</v>
      </c>
      <c r="AI60" s="32"/>
      <c r="AJ60" s="32"/>
      <c r="AK60" s="32"/>
      <c r="AL60" s="32"/>
      <c r="AM60" s="41" t="s">
        <v>48</v>
      </c>
      <c r="AN60" s="32"/>
      <c r="AO60" s="32"/>
      <c r="AR60" s="30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3.2" x14ac:dyDescent="0.2">
      <c r="B64" s="30"/>
      <c r="D64" s="39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50</v>
      </c>
      <c r="AI64" s="40"/>
      <c r="AJ64" s="40"/>
      <c r="AK64" s="40"/>
      <c r="AL64" s="40"/>
      <c r="AM64" s="40"/>
      <c r="AN64" s="40"/>
      <c r="AO64" s="40"/>
      <c r="AR64" s="30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3.2" x14ac:dyDescent="0.2">
      <c r="B75" s="30"/>
      <c r="D75" s="41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47</v>
      </c>
      <c r="AI75" s="32"/>
      <c r="AJ75" s="32"/>
      <c r="AK75" s="32"/>
      <c r="AL75" s="32"/>
      <c r="AM75" s="41" t="s">
        <v>48</v>
      </c>
      <c r="AN75" s="32"/>
      <c r="AO75" s="32"/>
      <c r="AR75" s="30"/>
    </row>
    <row r="76" spans="2:44" s="1" customFormat="1" x14ac:dyDescent="0.2">
      <c r="B76" s="30"/>
      <c r="AR76" s="30"/>
    </row>
    <row r="77" spans="2:44" s="1" customFormat="1" ht="6.9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" customHeight="1" x14ac:dyDescent="0.2">
      <c r="B82" s="30"/>
      <c r="C82" s="20" t="s">
        <v>51</v>
      </c>
      <c r="AR82" s="30"/>
    </row>
    <row r="83" spans="1:91" s="1" customFormat="1" ht="6.9" customHeight="1" x14ac:dyDescent="0.2">
      <c r="B83" s="30"/>
      <c r="AR83" s="30"/>
    </row>
    <row r="84" spans="1:91" s="3" customFormat="1" ht="12" customHeight="1" x14ac:dyDescent="0.2">
      <c r="B84" s="46"/>
      <c r="C84" s="26" t="s">
        <v>13</v>
      </c>
      <c r="L84" s="3" t="str">
        <f>K5</f>
        <v>01</v>
      </c>
      <c r="AR84" s="46"/>
    </row>
    <row r="85" spans="1:91" s="4" customFormat="1" ht="36.9" customHeight="1" x14ac:dyDescent="0.2">
      <c r="B85" s="47"/>
      <c r="C85" s="48" t="s">
        <v>16</v>
      </c>
      <c r="L85" s="231" t="str">
        <f>K6</f>
        <v>Velký Týnec Čechovice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R85" s="47"/>
    </row>
    <row r="86" spans="1:91" s="1" customFormat="1" ht="6.9" customHeight="1" x14ac:dyDescent="0.2">
      <c r="B86" s="30"/>
      <c r="AR86" s="30"/>
    </row>
    <row r="87" spans="1:91" s="1" customFormat="1" ht="12" customHeight="1" x14ac:dyDescent="0.2">
      <c r="B87" s="30"/>
      <c r="C87" s="26" t="s">
        <v>20</v>
      </c>
      <c r="L87" s="49" t="str">
        <f>IF(K8="","",K8)</f>
        <v xml:space="preserve"> </v>
      </c>
      <c r="AI87" s="26" t="s">
        <v>22</v>
      </c>
      <c r="AM87" s="233">
        <f>IF(AN8= "","",AN8)</f>
        <v>45695</v>
      </c>
      <c r="AN87" s="233"/>
      <c r="AR87" s="30"/>
    </row>
    <row r="88" spans="1:91" s="1" customFormat="1" ht="6.9" customHeight="1" x14ac:dyDescent="0.2">
      <c r="B88" s="30"/>
      <c r="AR88" s="30"/>
    </row>
    <row r="89" spans="1:91" s="1" customFormat="1" ht="15.15" customHeight="1" x14ac:dyDescent="0.2">
      <c r="B89" s="30"/>
      <c r="C89" s="26" t="s">
        <v>23</v>
      </c>
      <c r="L89" s="3" t="str">
        <f>IF(E11= "","",E11)</f>
        <v xml:space="preserve"> </v>
      </c>
      <c r="AI89" s="26" t="s">
        <v>28</v>
      </c>
      <c r="AM89" s="215" t="str">
        <f>IF(E17="","",E17)</f>
        <v xml:space="preserve"> </v>
      </c>
      <c r="AN89" s="216"/>
      <c r="AO89" s="216"/>
      <c r="AP89" s="216"/>
      <c r="AR89" s="30"/>
      <c r="AS89" s="211" t="s">
        <v>52</v>
      </c>
      <c r="AT89" s="21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 x14ac:dyDescent="0.2">
      <c r="B90" s="30"/>
      <c r="C90" s="26" t="s">
        <v>26</v>
      </c>
      <c r="L90" s="3" t="str">
        <f>IF(E14= "Vyplň údaj","",E14)</f>
        <v/>
      </c>
      <c r="AI90" s="26" t="s">
        <v>30</v>
      </c>
      <c r="AM90" s="215" t="str">
        <f>IF(E20="","",E20)</f>
        <v xml:space="preserve"> </v>
      </c>
      <c r="AN90" s="216"/>
      <c r="AO90" s="216"/>
      <c r="AP90" s="216"/>
      <c r="AR90" s="30"/>
      <c r="AS90" s="213"/>
      <c r="AT90" s="214"/>
      <c r="BD90" s="54"/>
    </row>
    <row r="91" spans="1:91" s="1" customFormat="1" ht="10.8" customHeight="1" x14ac:dyDescent="0.2">
      <c r="B91" s="30"/>
      <c r="AR91" s="30"/>
      <c r="AS91" s="213"/>
      <c r="AT91" s="214"/>
      <c r="BD91" s="54"/>
    </row>
    <row r="92" spans="1:91" s="1" customFormat="1" ht="29.25" customHeight="1" x14ac:dyDescent="0.2">
      <c r="B92" s="30"/>
      <c r="C92" s="218" t="s">
        <v>53</v>
      </c>
      <c r="D92" s="219"/>
      <c r="E92" s="219"/>
      <c r="F92" s="219"/>
      <c r="G92" s="219"/>
      <c r="H92" s="55"/>
      <c r="I92" s="221" t="s">
        <v>54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55</v>
      </c>
      <c r="AH92" s="219"/>
      <c r="AI92" s="219"/>
      <c r="AJ92" s="219"/>
      <c r="AK92" s="219"/>
      <c r="AL92" s="219"/>
      <c r="AM92" s="219"/>
      <c r="AN92" s="221" t="s">
        <v>56</v>
      </c>
      <c r="AO92" s="219"/>
      <c r="AP92" s="222"/>
      <c r="AQ92" s="56" t="s">
        <v>57</v>
      </c>
      <c r="AR92" s="30"/>
      <c r="AS92" s="57" t="s">
        <v>58</v>
      </c>
      <c r="AT92" s="58" t="s">
        <v>59</v>
      </c>
      <c r="AU92" s="58" t="s">
        <v>60</v>
      </c>
      <c r="AV92" s="58" t="s">
        <v>61</v>
      </c>
      <c r="AW92" s="58" t="s">
        <v>62</v>
      </c>
      <c r="AX92" s="58" t="s">
        <v>63</v>
      </c>
      <c r="AY92" s="58" t="s">
        <v>64</v>
      </c>
      <c r="AZ92" s="58" t="s">
        <v>65</v>
      </c>
      <c r="BA92" s="58" t="s">
        <v>66</v>
      </c>
      <c r="BB92" s="58" t="s">
        <v>67</v>
      </c>
      <c r="BC92" s="58" t="s">
        <v>68</v>
      </c>
      <c r="BD92" s="59" t="s">
        <v>69</v>
      </c>
    </row>
    <row r="93" spans="1:91" s="1" customFormat="1" ht="10.8" customHeight="1" x14ac:dyDescent="0.2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 x14ac:dyDescent="0.2">
      <c r="B94" s="61"/>
      <c r="C94" s="62" t="s">
        <v>70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6">
        <f>ROUND(SUM(AG95:AG101),2)</f>
        <v>0</v>
      </c>
      <c r="AH94" s="226"/>
      <c r="AI94" s="226"/>
      <c r="AJ94" s="226"/>
      <c r="AK94" s="226"/>
      <c r="AL94" s="226"/>
      <c r="AM94" s="226"/>
      <c r="AN94" s="227">
        <f t="shared" ref="AN94:AN101" si="0">SUM(AG94,AT94)</f>
        <v>0</v>
      </c>
      <c r="AO94" s="227"/>
      <c r="AP94" s="227"/>
      <c r="AQ94" s="65" t="s">
        <v>1</v>
      </c>
      <c r="AR94" s="61"/>
      <c r="AS94" s="66">
        <f>ROUND(SUM(AS95:AS101),2)</f>
        <v>0</v>
      </c>
      <c r="AT94" s="67">
        <f t="shared" ref="AT94:AT101" si="1">ROUND(SUM(AV94:AW94),2)</f>
        <v>0</v>
      </c>
      <c r="AU94" s="68">
        <f>ROUND(SUM(AU95:AU101),5)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ROUND(SUM(AZ95:AZ101),2)</f>
        <v>0</v>
      </c>
      <c r="BA94" s="67">
        <f>ROUND(SUM(BA95:BA101),2)</f>
        <v>0</v>
      </c>
      <c r="BB94" s="67">
        <f>ROUND(SUM(BB95:BB101),2)</f>
        <v>0</v>
      </c>
      <c r="BC94" s="67">
        <f>ROUND(SUM(BC95:BC101),2)</f>
        <v>0</v>
      </c>
      <c r="BD94" s="69">
        <f>ROUND(SUM(BD95:BD101),2)</f>
        <v>0</v>
      </c>
      <c r="BS94" s="70" t="s">
        <v>71</v>
      </c>
      <c r="BT94" s="70" t="s">
        <v>72</v>
      </c>
      <c r="BU94" s="71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1" s="6" customFormat="1" ht="16.5" customHeight="1" x14ac:dyDescent="0.2">
      <c r="A95" s="72" t="s">
        <v>76</v>
      </c>
      <c r="B95" s="73"/>
      <c r="C95" s="74"/>
      <c r="D95" s="223" t="s">
        <v>14</v>
      </c>
      <c r="E95" s="223"/>
      <c r="F95" s="223"/>
      <c r="G95" s="223"/>
      <c r="H95" s="223"/>
      <c r="I95" s="75"/>
      <c r="J95" s="223" t="s">
        <v>77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4">
        <f>'01 - SO-01 Stavební část'!J30</f>
        <v>0</v>
      </c>
      <c r="AH95" s="225"/>
      <c r="AI95" s="225"/>
      <c r="AJ95" s="225"/>
      <c r="AK95" s="225"/>
      <c r="AL95" s="225"/>
      <c r="AM95" s="225"/>
      <c r="AN95" s="224">
        <f t="shared" si="0"/>
        <v>0</v>
      </c>
      <c r="AO95" s="225"/>
      <c r="AP95" s="225"/>
      <c r="AQ95" s="76" t="s">
        <v>78</v>
      </c>
      <c r="AR95" s="73"/>
      <c r="AS95" s="77">
        <v>0</v>
      </c>
      <c r="AT95" s="78">
        <f t="shared" si="1"/>
        <v>0</v>
      </c>
      <c r="AU95" s="79">
        <f>'01 - SO-01 Stavební část'!P153</f>
        <v>0</v>
      </c>
      <c r="AV95" s="78">
        <f>'01 - SO-01 Stavební část'!J33</f>
        <v>0</v>
      </c>
      <c r="AW95" s="78">
        <f>'01 - SO-01 Stavební část'!J34</f>
        <v>0</v>
      </c>
      <c r="AX95" s="78">
        <f>'01 - SO-01 Stavební část'!J35</f>
        <v>0</v>
      </c>
      <c r="AY95" s="78">
        <f>'01 - SO-01 Stavební část'!J36</f>
        <v>0</v>
      </c>
      <c r="AZ95" s="78">
        <f>'01 - SO-01 Stavební část'!F33</f>
        <v>0</v>
      </c>
      <c r="BA95" s="78">
        <f>'01 - SO-01 Stavební část'!F34</f>
        <v>0</v>
      </c>
      <c r="BB95" s="78">
        <f>'01 - SO-01 Stavební část'!F35</f>
        <v>0</v>
      </c>
      <c r="BC95" s="78">
        <f>'01 - SO-01 Stavební část'!F36</f>
        <v>0</v>
      </c>
      <c r="BD95" s="80">
        <f>'01 - SO-01 Stavební část'!F37</f>
        <v>0</v>
      </c>
      <c r="BT95" s="81" t="s">
        <v>79</v>
      </c>
      <c r="BV95" s="81" t="s">
        <v>74</v>
      </c>
      <c r="BW95" s="81" t="s">
        <v>80</v>
      </c>
      <c r="BX95" s="81" t="s">
        <v>4</v>
      </c>
      <c r="CL95" s="81" t="s">
        <v>1</v>
      </c>
      <c r="CM95" s="81" t="s">
        <v>81</v>
      </c>
    </row>
    <row r="96" spans="1:91" s="6" customFormat="1" ht="16.5" customHeight="1" x14ac:dyDescent="0.2">
      <c r="A96" s="72" t="s">
        <v>76</v>
      </c>
      <c r="B96" s="73"/>
      <c r="C96" s="74"/>
      <c r="D96" s="223" t="s">
        <v>82</v>
      </c>
      <c r="E96" s="223"/>
      <c r="F96" s="223"/>
      <c r="G96" s="223"/>
      <c r="H96" s="223"/>
      <c r="I96" s="75"/>
      <c r="J96" s="223" t="s">
        <v>83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4">
        <f>'02 - SO-01 Elektroinstala...'!J30</f>
        <v>0</v>
      </c>
      <c r="AH96" s="225"/>
      <c r="AI96" s="225"/>
      <c r="AJ96" s="225"/>
      <c r="AK96" s="225"/>
      <c r="AL96" s="225"/>
      <c r="AM96" s="225"/>
      <c r="AN96" s="224">
        <f t="shared" si="0"/>
        <v>0</v>
      </c>
      <c r="AO96" s="225"/>
      <c r="AP96" s="225"/>
      <c r="AQ96" s="76" t="s">
        <v>78</v>
      </c>
      <c r="AR96" s="73"/>
      <c r="AS96" s="77">
        <v>0</v>
      </c>
      <c r="AT96" s="78">
        <f t="shared" si="1"/>
        <v>0</v>
      </c>
      <c r="AU96" s="79">
        <f>'02 - SO-01 Elektroinstala...'!P124</f>
        <v>0</v>
      </c>
      <c r="AV96" s="78">
        <f>'02 - SO-01 Elektroinstala...'!J33</f>
        <v>0</v>
      </c>
      <c r="AW96" s="78">
        <f>'02 - SO-01 Elektroinstala...'!J34</f>
        <v>0</v>
      </c>
      <c r="AX96" s="78">
        <f>'02 - SO-01 Elektroinstala...'!J35</f>
        <v>0</v>
      </c>
      <c r="AY96" s="78">
        <f>'02 - SO-01 Elektroinstala...'!J36</f>
        <v>0</v>
      </c>
      <c r="AZ96" s="78">
        <f>'02 - SO-01 Elektroinstala...'!F33</f>
        <v>0</v>
      </c>
      <c r="BA96" s="78">
        <f>'02 - SO-01 Elektroinstala...'!F34</f>
        <v>0</v>
      </c>
      <c r="BB96" s="78">
        <f>'02 - SO-01 Elektroinstala...'!F35</f>
        <v>0</v>
      </c>
      <c r="BC96" s="78">
        <f>'02 - SO-01 Elektroinstala...'!F36</f>
        <v>0</v>
      </c>
      <c r="BD96" s="80">
        <f>'02 - SO-01 Elektroinstala...'!F37</f>
        <v>0</v>
      </c>
      <c r="BT96" s="81" t="s">
        <v>79</v>
      </c>
      <c r="BV96" s="81" t="s">
        <v>74</v>
      </c>
      <c r="BW96" s="81" t="s">
        <v>84</v>
      </c>
      <c r="BX96" s="81" t="s">
        <v>4</v>
      </c>
      <c r="CL96" s="81" t="s">
        <v>1</v>
      </c>
      <c r="CM96" s="81" t="s">
        <v>81</v>
      </c>
    </row>
    <row r="97" spans="1:91" s="6" customFormat="1" ht="16.5" customHeight="1" x14ac:dyDescent="0.2">
      <c r="A97" s="72" t="s">
        <v>76</v>
      </c>
      <c r="B97" s="73"/>
      <c r="C97" s="74"/>
      <c r="D97" s="223" t="s">
        <v>85</v>
      </c>
      <c r="E97" s="223"/>
      <c r="F97" s="223"/>
      <c r="G97" s="223"/>
      <c r="H97" s="223"/>
      <c r="I97" s="75"/>
      <c r="J97" s="223" t="s">
        <v>86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4">
        <f>'03 - SO-01 Hromosvod'!J30</f>
        <v>0</v>
      </c>
      <c r="AH97" s="225"/>
      <c r="AI97" s="225"/>
      <c r="AJ97" s="225"/>
      <c r="AK97" s="225"/>
      <c r="AL97" s="225"/>
      <c r="AM97" s="225"/>
      <c r="AN97" s="224">
        <f t="shared" si="0"/>
        <v>0</v>
      </c>
      <c r="AO97" s="225"/>
      <c r="AP97" s="225"/>
      <c r="AQ97" s="76" t="s">
        <v>78</v>
      </c>
      <c r="AR97" s="73"/>
      <c r="AS97" s="77">
        <v>0</v>
      </c>
      <c r="AT97" s="78">
        <f t="shared" si="1"/>
        <v>0</v>
      </c>
      <c r="AU97" s="79">
        <f>'03 - SO-01 Hromosvod'!P121</f>
        <v>0</v>
      </c>
      <c r="AV97" s="78">
        <f>'03 - SO-01 Hromosvod'!J33</f>
        <v>0</v>
      </c>
      <c r="AW97" s="78">
        <f>'03 - SO-01 Hromosvod'!J34</f>
        <v>0</v>
      </c>
      <c r="AX97" s="78">
        <f>'03 - SO-01 Hromosvod'!J35</f>
        <v>0</v>
      </c>
      <c r="AY97" s="78">
        <f>'03 - SO-01 Hromosvod'!J36</f>
        <v>0</v>
      </c>
      <c r="AZ97" s="78">
        <f>'03 - SO-01 Hromosvod'!F33</f>
        <v>0</v>
      </c>
      <c r="BA97" s="78">
        <f>'03 - SO-01 Hromosvod'!F34</f>
        <v>0</v>
      </c>
      <c r="BB97" s="78">
        <f>'03 - SO-01 Hromosvod'!F35</f>
        <v>0</v>
      </c>
      <c r="BC97" s="78">
        <f>'03 - SO-01 Hromosvod'!F36</f>
        <v>0</v>
      </c>
      <c r="BD97" s="80">
        <f>'03 - SO-01 Hromosvod'!F37</f>
        <v>0</v>
      </c>
      <c r="BT97" s="81" t="s">
        <v>79</v>
      </c>
      <c r="BV97" s="81" t="s">
        <v>74</v>
      </c>
      <c r="BW97" s="81" t="s">
        <v>87</v>
      </c>
      <c r="BX97" s="81" t="s">
        <v>4</v>
      </c>
      <c r="CL97" s="81" t="s">
        <v>1</v>
      </c>
      <c r="CM97" s="81" t="s">
        <v>81</v>
      </c>
    </row>
    <row r="98" spans="1:91" s="6" customFormat="1" ht="16.5" customHeight="1" x14ac:dyDescent="0.2">
      <c r="A98" s="72" t="s">
        <v>76</v>
      </c>
      <c r="B98" s="73"/>
      <c r="C98" s="74"/>
      <c r="D98" s="223" t="s">
        <v>88</v>
      </c>
      <c r="E98" s="223"/>
      <c r="F98" s="223"/>
      <c r="G98" s="223"/>
      <c r="H98" s="223"/>
      <c r="I98" s="75"/>
      <c r="J98" s="223" t="s">
        <v>89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4">
        <f>'04 - SO-01 Zasakovací objekt'!J30</f>
        <v>0</v>
      </c>
      <c r="AH98" s="225"/>
      <c r="AI98" s="225"/>
      <c r="AJ98" s="225"/>
      <c r="AK98" s="225"/>
      <c r="AL98" s="225"/>
      <c r="AM98" s="225"/>
      <c r="AN98" s="224">
        <f t="shared" si="0"/>
        <v>0</v>
      </c>
      <c r="AO98" s="225"/>
      <c r="AP98" s="225"/>
      <c r="AQ98" s="76" t="s">
        <v>78</v>
      </c>
      <c r="AR98" s="73"/>
      <c r="AS98" s="77">
        <v>0</v>
      </c>
      <c r="AT98" s="78">
        <f t="shared" si="1"/>
        <v>0</v>
      </c>
      <c r="AU98" s="79">
        <f>'04 - SO-01 Zasakovací objekt'!P119</f>
        <v>0</v>
      </c>
      <c r="AV98" s="78">
        <f>'04 - SO-01 Zasakovací objekt'!J33</f>
        <v>0</v>
      </c>
      <c r="AW98" s="78">
        <f>'04 - SO-01 Zasakovací objekt'!J34</f>
        <v>0</v>
      </c>
      <c r="AX98" s="78">
        <f>'04 - SO-01 Zasakovací objekt'!J35</f>
        <v>0</v>
      </c>
      <c r="AY98" s="78">
        <f>'04 - SO-01 Zasakovací objekt'!J36</f>
        <v>0</v>
      </c>
      <c r="AZ98" s="78">
        <f>'04 - SO-01 Zasakovací objekt'!F33</f>
        <v>0</v>
      </c>
      <c r="BA98" s="78">
        <f>'04 - SO-01 Zasakovací objekt'!F34</f>
        <v>0</v>
      </c>
      <c r="BB98" s="78">
        <f>'04 - SO-01 Zasakovací objekt'!F35</f>
        <v>0</v>
      </c>
      <c r="BC98" s="78">
        <f>'04 - SO-01 Zasakovací objekt'!F36</f>
        <v>0</v>
      </c>
      <c r="BD98" s="80">
        <f>'04 - SO-01 Zasakovací objekt'!F37</f>
        <v>0</v>
      </c>
      <c r="BT98" s="81" t="s">
        <v>79</v>
      </c>
      <c r="BV98" s="81" t="s">
        <v>74</v>
      </c>
      <c r="BW98" s="81" t="s">
        <v>90</v>
      </c>
      <c r="BX98" s="81" t="s">
        <v>4</v>
      </c>
      <c r="CL98" s="81" t="s">
        <v>1</v>
      </c>
      <c r="CM98" s="81" t="s">
        <v>81</v>
      </c>
    </row>
    <row r="99" spans="1:91" s="6" customFormat="1" ht="16.5" customHeight="1" x14ac:dyDescent="0.2">
      <c r="A99" s="72" t="s">
        <v>76</v>
      </c>
      <c r="B99" s="73"/>
      <c r="C99" s="74"/>
      <c r="D99" s="223" t="s">
        <v>91</v>
      </c>
      <c r="E99" s="223"/>
      <c r="F99" s="223"/>
      <c r="G99" s="223"/>
      <c r="H99" s="223"/>
      <c r="I99" s="75"/>
      <c r="J99" s="223" t="s">
        <v>92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4">
        <f>'SO-02 - Zpevněné plochy'!J30</f>
        <v>0</v>
      </c>
      <c r="AH99" s="225"/>
      <c r="AI99" s="225"/>
      <c r="AJ99" s="225"/>
      <c r="AK99" s="225"/>
      <c r="AL99" s="225"/>
      <c r="AM99" s="225"/>
      <c r="AN99" s="224">
        <f t="shared" si="0"/>
        <v>0</v>
      </c>
      <c r="AO99" s="225"/>
      <c r="AP99" s="225"/>
      <c r="AQ99" s="76" t="s">
        <v>78</v>
      </c>
      <c r="AR99" s="73"/>
      <c r="AS99" s="77">
        <v>0</v>
      </c>
      <c r="AT99" s="78">
        <f t="shared" si="1"/>
        <v>0</v>
      </c>
      <c r="AU99" s="79">
        <f>'SO-02 - Zpevněné plochy'!P125</f>
        <v>0</v>
      </c>
      <c r="AV99" s="78">
        <f>'SO-02 - Zpevněné plochy'!J33</f>
        <v>0</v>
      </c>
      <c r="AW99" s="78">
        <f>'SO-02 - Zpevněné plochy'!J34</f>
        <v>0</v>
      </c>
      <c r="AX99" s="78">
        <f>'SO-02 - Zpevněné plochy'!J35</f>
        <v>0</v>
      </c>
      <c r="AY99" s="78">
        <f>'SO-02 - Zpevněné plochy'!J36</f>
        <v>0</v>
      </c>
      <c r="AZ99" s="78">
        <f>'SO-02 - Zpevněné plochy'!F33</f>
        <v>0</v>
      </c>
      <c r="BA99" s="78">
        <f>'SO-02 - Zpevněné plochy'!F34</f>
        <v>0</v>
      </c>
      <c r="BB99" s="78">
        <f>'SO-02 - Zpevněné plochy'!F35</f>
        <v>0</v>
      </c>
      <c r="BC99" s="78">
        <f>'SO-02 - Zpevněné plochy'!F36</f>
        <v>0</v>
      </c>
      <c r="BD99" s="80">
        <f>'SO-02 - Zpevněné plochy'!F37</f>
        <v>0</v>
      </c>
      <c r="BT99" s="81" t="s">
        <v>79</v>
      </c>
      <c r="BV99" s="81" t="s">
        <v>74</v>
      </c>
      <c r="BW99" s="81" t="s">
        <v>93</v>
      </c>
      <c r="BX99" s="81" t="s">
        <v>4</v>
      </c>
      <c r="CL99" s="81" t="s">
        <v>1</v>
      </c>
      <c r="CM99" s="81" t="s">
        <v>81</v>
      </c>
    </row>
    <row r="100" spans="1:91" s="6" customFormat="1" ht="24.75" customHeight="1" x14ac:dyDescent="0.2">
      <c r="A100" s="72" t="s">
        <v>76</v>
      </c>
      <c r="B100" s="73"/>
      <c r="C100" s="74"/>
      <c r="D100" s="223" t="s">
        <v>94</v>
      </c>
      <c r="E100" s="223"/>
      <c r="F100" s="223"/>
      <c r="G100" s="223"/>
      <c r="H100" s="223"/>
      <c r="I100" s="75"/>
      <c r="J100" s="223" t="s">
        <v>95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4">
        <f>'SO-03 - Přípojka vody – s...'!J30</f>
        <v>0</v>
      </c>
      <c r="AH100" s="225"/>
      <c r="AI100" s="225"/>
      <c r="AJ100" s="225"/>
      <c r="AK100" s="225"/>
      <c r="AL100" s="225"/>
      <c r="AM100" s="225"/>
      <c r="AN100" s="224">
        <f t="shared" si="0"/>
        <v>0</v>
      </c>
      <c r="AO100" s="225"/>
      <c r="AP100" s="225"/>
      <c r="AQ100" s="76" t="s">
        <v>78</v>
      </c>
      <c r="AR100" s="73"/>
      <c r="AS100" s="77">
        <v>0</v>
      </c>
      <c r="AT100" s="78">
        <f t="shared" si="1"/>
        <v>0</v>
      </c>
      <c r="AU100" s="79">
        <f>'SO-03 - Přípojka vody – s...'!P119</f>
        <v>0</v>
      </c>
      <c r="AV100" s="78">
        <f>'SO-03 - Přípojka vody – s...'!J33</f>
        <v>0</v>
      </c>
      <c r="AW100" s="78">
        <f>'SO-03 - Přípojka vody – s...'!J34</f>
        <v>0</v>
      </c>
      <c r="AX100" s="78">
        <f>'SO-03 - Přípojka vody – s...'!J35</f>
        <v>0</v>
      </c>
      <c r="AY100" s="78">
        <f>'SO-03 - Přípojka vody – s...'!J36</f>
        <v>0</v>
      </c>
      <c r="AZ100" s="78">
        <f>'SO-03 - Přípojka vody – s...'!F33</f>
        <v>0</v>
      </c>
      <c r="BA100" s="78">
        <f>'SO-03 - Přípojka vody – s...'!F34</f>
        <v>0</v>
      </c>
      <c r="BB100" s="78">
        <f>'SO-03 - Přípojka vody – s...'!F35</f>
        <v>0</v>
      </c>
      <c r="BC100" s="78">
        <f>'SO-03 - Přípojka vody – s...'!F36</f>
        <v>0</v>
      </c>
      <c r="BD100" s="80">
        <f>'SO-03 - Přípojka vody – s...'!F37</f>
        <v>0</v>
      </c>
      <c r="BT100" s="81" t="s">
        <v>79</v>
      </c>
      <c r="BV100" s="81" t="s">
        <v>74</v>
      </c>
      <c r="BW100" s="81" t="s">
        <v>96</v>
      </c>
      <c r="BX100" s="81" t="s">
        <v>4</v>
      </c>
      <c r="CL100" s="81" t="s">
        <v>1</v>
      </c>
      <c r="CM100" s="81" t="s">
        <v>81</v>
      </c>
    </row>
    <row r="101" spans="1:91" s="6" customFormat="1" ht="24.75" customHeight="1" x14ac:dyDescent="0.2">
      <c r="A101" s="72" t="s">
        <v>76</v>
      </c>
      <c r="B101" s="73"/>
      <c r="C101" s="74"/>
      <c r="D101" s="223" t="s">
        <v>97</v>
      </c>
      <c r="E101" s="223"/>
      <c r="F101" s="223"/>
      <c r="G101" s="223"/>
      <c r="H101" s="223"/>
      <c r="I101" s="75"/>
      <c r="J101" s="223" t="s">
        <v>98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4">
        <f>'SO-04 - Přípojka kanaliza...'!J30</f>
        <v>0</v>
      </c>
      <c r="AH101" s="225"/>
      <c r="AI101" s="225"/>
      <c r="AJ101" s="225"/>
      <c r="AK101" s="225"/>
      <c r="AL101" s="225"/>
      <c r="AM101" s="225"/>
      <c r="AN101" s="224">
        <f t="shared" si="0"/>
        <v>0</v>
      </c>
      <c r="AO101" s="225"/>
      <c r="AP101" s="225"/>
      <c r="AQ101" s="76" t="s">
        <v>78</v>
      </c>
      <c r="AR101" s="73"/>
      <c r="AS101" s="82">
        <v>0</v>
      </c>
      <c r="AT101" s="83">
        <f t="shared" si="1"/>
        <v>0</v>
      </c>
      <c r="AU101" s="84">
        <f>'SO-04 - Přípojka kanaliza...'!P119</f>
        <v>0</v>
      </c>
      <c r="AV101" s="83">
        <f>'SO-04 - Přípojka kanaliza...'!J33</f>
        <v>0</v>
      </c>
      <c r="AW101" s="83">
        <f>'SO-04 - Přípojka kanaliza...'!J34</f>
        <v>0</v>
      </c>
      <c r="AX101" s="83">
        <f>'SO-04 - Přípojka kanaliza...'!J35</f>
        <v>0</v>
      </c>
      <c r="AY101" s="83">
        <f>'SO-04 - Přípojka kanaliza...'!J36</f>
        <v>0</v>
      </c>
      <c r="AZ101" s="83">
        <f>'SO-04 - Přípojka kanaliza...'!F33</f>
        <v>0</v>
      </c>
      <c r="BA101" s="83">
        <f>'SO-04 - Přípojka kanaliza...'!F34</f>
        <v>0</v>
      </c>
      <c r="BB101" s="83">
        <f>'SO-04 - Přípojka kanaliza...'!F35</f>
        <v>0</v>
      </c>
      <c r="BC101" s="83">
        <f>'SO-04 - Přípojka kanaliza...'!F36</f>
        <v>0</v>
      </c>
      <c r="BD101" s="85">
        <f>'SO-04 - Přípojka kanaliza...'!F37</f>
        <v>0</v>
      </c>
      <c r="BT101" s="81" t="s">
        <v>79</v>
      </c>
      <c r="BV101" s="81" t="s">
        <v>74</v>
      </c>
      <c r="BW101" s="81" t="s">
        <v>99</v>
      </c>
      <c r="BX101" s="81" t="s">
        <v>4</v>
      </c>
      <c r="CL101" s="81" t="s">
        <v>1</v>
      </c>
      <c r="CM101" s="81" t="s">
        <v>81</v>
      </c>
    </row>
    <row r="102" spans="1:91" s="1" customFormat="1" ht="30" customHeight="1" x14ac:dyDescent="0.2">
      <c r="B102" s="30"/>
      <c r="AR102" s="30"/>
    </row>
    <row r="103" spans="1:91" s="1" customFormat="1" ht="6.9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30"/>
    </row>
  </sheetData>
  <sheetProtection algorithmName="SHA-512" hashValue="m+gaJQXfNPeUzJxnecLIASXaEtQrt4dxqTo/62XCGSeRsd2eiDAFLfMfWAMYWjnEsv9Fi6LB3mKv+tdzFtaaDQ==" saltValue="WK6gPTE+OT3D+VXNk2KlAg==" spinCount="100000" sheet="1" objects="1" scenarios="1"/>
  <mergeCells count="67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W28:AE28"/>
    <mergeCell ref="AK28:AO28"/>
    <mergeCell ref="W29:AE29"/>
    <mergeCell ref="L29:P29"/>
    <mergeCell ref="AK29:AO29"/>
    <mergeCell ref="D100:H100"/>
    <mergeCell ref="J100:AF100"/>
    <mergeCell ref="AN101:AP101"/>
    <mergeCell ref="AG101:AM101"/>
    <mergeCell ref="D101:H101"/>
    <mergeCell ref="J101:AF101"/>
    <mergeCell ref="AN100:AP100"/>
    <mergeCell ref="AG100:AM100"/>
    <mergeCell ref="D98:H98"/>
    <mergeCell ref="J98:AF98"/>
    <mergeCell ref="AN99:AP99"/>
    <mergeCell ref="AG99:AM99"/>
    <mergeCell ref="D99:H99"/>
    <mergeCell ref="J99:AF99"/>
    <mergeCell ref="AN98:AP98"/>
    <mergeCell ref="AG98:AM98"/>
    <mergeCell ref="D96:H96"/>
    <mergeCell ref="AG96:AM96"/>
    <mergeCell ref="AN96:AP96"/>
    <mergeCell ref="AN97:AP97"/>
    <mergeCell ref="D97:H97"/>
    <mergeCell ref="J97:AF97"/>
    <mergeCell ref="AG97:AM97"/>
    <mergeCell ref="J96:AF96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AL5:AN5"/>
    <mergeCell ref="C92:G92"/>
    <mergeCell ref="AG92:AM92"/>
    <mergeCell ref="I92:AF92"/>
    <mergeCell ref="AN92:AP92"/>
    <mergeCell ref="AK30:AO30"/>
    <mergeCell ref="L30:P30"/>
    <mergeCell ref="W30:AE30"/>
    <mergeCell ref="L31:P31"/>
    <mergeCell ref="L85:AJ85"/>
    <mergeCell ref="AM87:AN87"/>
    <mergeCell ref="AM89:AP89"/>
    <mergeCell ref="AK26:AO26"/>
    <mergeCell ref="L28:P28"/>
  </mergeCells>
  <hyperlinks>
    <hyperlink ref="A95" location="'01 - SO-01 Stavební část'!C2" display="/" xr:uid="{00000000-0004-0000-0000-000000000000}"/>
    <hyperlink ref="A96" location="'02 - SO-01 Elektroinstala...'!C2" display="/" xr:uid="{00000000-0004-0000-0000-000001000000}"/>
    <hyperlink ref="A97" location="'03 - SO-01 Hromosvod'!C2" display="/" xr:uid="{00000000-0004-0000-0000-000002000000}"/>
    <hyperlink ref="A98" location="'04 - SO-01 Zasakovací objekt'!C2" display="/" xr:uid="{00000000-0004-0000-0000-000003000000}"/>
    <hyperlink ref="A99" location="'SO-02 - Zpevněné plochy'!C2" display="/" xr:uid="{00000000-0004-0000-0000-000004000000}"/>
    <hyperlink ref="A100" location="'SO-03 - Přípojka vody – s...'!C2" display="/" xr:uid="{00000000-0004-0000-0000-000005000000}"/>
    <hyperlink ref="A101" location="'SO-04 - Přípojka kanaliza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92"/>
  <sheetViews>
    <sheetView showGridLines="0" zoomScale="80" zoomScaleNormal="8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80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I7" s="217" t="s">
        <v>1806</v>
      </c>
      <c r="J7" s="217"/>
      <c r="K7" s="217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16.5" customHeight="1" x14ac:dyDescent="0.2">
      <c r="B9" s="30"/>
      <c r="E9" s="231" t="s">
        <v>102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L16" s="30"/>
    </row>
    <row r="17" spans="2:12" s="1" customFormat="1" ht="12" customHeight="1" x14ac:dyDescent="0.2">
      <c r="B17" s="30"/>
      <c r="D17" s="26" t="s">
        <v>26</v>
      </c>
      <c r="I17" s="26" t="s">
        <v>24</v>
      </c>
      <c r="J17" s="24" t="str">
        <f>'Rekapitulace stavby'!AN13</f>
        <v>Vyplň údaj</v>
      </c>
      <c r="L17" s="30"/>
    </row>
    <row r="18" spans="2:12" s="1" customFormat="1" ht="18" customHeight="1" x14ac:dyDescent="0.2">
      <c r="B18" s="30"/>
      <c r="E18" s="246" t="str">
        <f>'Rekapitulace stavby'!E14</f>
        <v>Vyplň údaj</v>
      </c>
      <c r="F18" s="246"/>
      <c r="G18" s="246"/>
      <c r="H18" s="246"/>
      <c r="I18" s="26" t="s">
        <v>25</v>
      </c>
      <c r="J18" s="24" t="str">
        <f>'Rekapitulace stavby'!AN14</f>
        <v>Vyplň údaj</v>
      </c>
      <c r="L18" s="30"/>
    </row>
    <row r="19" spans="2:12" s="1" customFormat="1" ht="6.9" customHeight="1" x14ac:dyDescent="0.2">
      <c r="B19" s="30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ROUND(J153,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ROUND((SUM(BE153:BE691)),  2)</f>
        <v>0</v>
      </c>
      <c r="I33" s="90">
        <v>0.21</v>
      </c>
      <c r="J33" s="89">
        <f>ROUND(((SUM(BE153:BE691))*I33),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ROUND((SUM(BF153:BF691)),  2)</f>
        <v>0</v>
      </c>
      <c r="I34" s="90">
        <v>0.15</v>
      </c>
      <c r="J34" s="89">
        <f>ROUND(((SUM(BF153:BF691))*I34),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ROUND((SUM(BG153:BG691)),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ROUND((SUM(BH153:BH691)),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ROUND((SUM(BI153:BI691)),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16.5" customHeight="1" x14ac:dyDescent="0.2">
      <c r="B87" s="30"/>
      <c r="E87" s="231" t="str">
        <f>E9</f>
        <v>01 - SO-01 Stavební část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J153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J154</f>
        <v>0</v>
      </c>
      <c r="L97" s="102"/>
    </row>
    <row r="98" spans="2:12" s="9" customFormat="1" ht="19.95" customHeight="1" x14ac:dyDescent="0.2">
      <c r="B98" s="106"/>
      <c r="D98" s="107" t="s">
        <v>109</v>
      </c>
      <c r="E98" s="108"/>
      <c r="F98" s="108"/>
      <c r="G98" s="108"/>
      <c r="H98" s="108"/>
      <c r="I98" s="108"/>
      <c r="J98" s="109">
        <f>J155</f>
        <v>0</v>
      </c>
      <c r="L98" s="106"/>
    </row>
    <row r="99" spans="2:12" s="9" customFormat="1" ht="19.95" customHeight="1" x14ac:dyDescent="0.2">
      <c r="B99" s="106"/>
      <c r="D99" s="107" t="s">
        <v>110</v>
      </c>
      <c r="E99" s="108"/>
      <c r="F99" s="108"/>
      <c r="G99" s="108"/>
      <c r="H99" s="108"/>
      <c r="I99" s="108"/>
      <c r="J99" s="109">
        <f>J170</f>
        <v>0</v>
      </c>
      <c r="L99" s="106"/>
    </row>
    <row r="100" spans="2:12" s="9" customFormat="1" ht="19.95" customHeight="1" x14ac:dyDescent="0.2">
      <c r="B100" s="106"/>
      <c r="D100" s="107" t="s">
        <v>111</v>
      </c>
      <c r="E100" s="108"/>
      <c r="F100" s="108"/>
      <c r="G100" s="108"/>
      <c r="H100" s="108"/>
      <c r="I100" s="108"/>
      <c r="J100" s="109">
        <f>J196</f>
        <v>0</v>
      </c>
      <c r="L100" s="106"/>
    </row>
    <row r="101" spans="2:12" s="9" customFormat="1" ht="19.95" customHeight="1" x14ac:dyDescent="0.2">
      <c r="B101" s="106"/>
      <c r="D101" s="107" t="s">
        <v>112</v>
      </c>
      <c r="E101" s="108"/>
      <c r="F101" s="108"/>
      <c r="G101" s="108"/>
      <c r="H101" s="108"/>
      <c r="I101" s="108"/>
      <c r="J101" s="109">
        <f>J224</f>
        <v>0</v>
      </c>
      <c r="L101" s="106"/>
    </row>
    <row r="102" spans="2:12" s="9" customFormat="1" ht="19.95" customHeight="1" x14ac:dyDescent="0.2">
      <c r="B102" s="106"/>
      <c r="D102" s="107" t="s">
        <v>113</v>
      </c>
      <c r="E102" s="108"/>
      <c r="F102" s="108"/>
      <c r="G102" s="108"/>
      <c r="H102" s="108"/>
      <c r="I102" s="108"/>
      <c r="J102" s="109">
        <f>J248</f>
        <v>0</v>
      </c>
      <c r="L102" s="106"/>
    </row>
    <row r="103" spans="2:12" s="9" customFormat="1" ht="19.95" customHeight="1" x14ac:dyDescent="0.2">
      <c r="B103" s="106"/>
      <c r="D103" s="107" t="s">
        <v>114</v>
      </c>
      <c r="E103" s="108"/>
      <c r="F103" s="108"/>
      <c r="G103" s="108"/>
      <c r="H103" s="108"/>
      <c r="I103" s="108"/>
      <c r="J103" s="109">
        <f>J294</f>
        <v>0</v>
      </c>
      <c r="L103" s="106"/>
    </row>
    <row r="104" spans="2:12" s="9" customFormat="1" ht="19.95" customHeight="1" x14ac:dyDescent="0.2">
      <c r="B104" s="106"/>
      <c r="D104" s="107" t="s">
        <v>115</v>
      </c>
      <c r="E104" s="108"/>
      <c r="F104" s="108"/>
      <c r="G104" s="108"/>
      <c r="H104" s="108"/>
      <c r="I104" s="108"/>
      <c r="J104" s="109">
        <f>J323</f>
        <v>0</v>
      </c>
      <c r="L104" s="106"/>
    </row>
    <row r="105" spans="2:12" s="9" customFormat="1" ht="19.95" customHeight="1" x14ac:dyDescent="0.2">
      <c r="B105" s="106"/>
      <c r="D105" s="107" t="s">
        <v>116</v>
      </c>
      <c r="E105" s="108"/>
      <c r="F105" s="108"/>
      <c r="G105" s="108"/>
      <c r="H105" s="108"/>
      <c r="I105" s="108"/>
      <c r="J105" s="109">
        <f>J334</f>
        <v>0</v>
      </c>
      <c r="L105" s="106"/>
    </row>
    <row r="106" spans="2:12" s="9" customFormat="1" ht="19.95" customHeight="1" x14ac:dyDescent="0.2">
      <c r="B106" s="106"/>
      <c r="D106" s="107" t="s">
        <v>117</v>
      </c>
      <c r="E106" s="108"/>
      <c r="F106" s="108"/>
      <c r="G106" s="108"/>
      <c r="H106" s="108"/>
      <c r="I106" s="108"/>
      <c r="J106" s="109">
        <f>J340</f>
        <v>0</v>
      </c>
      <c r="L106" s="106"/>
    </row>
    <row r="107" spans="2:12" s="8" customFormat="1" ht="24.9" customHeight="1" x14ac:dyDescent="0.2">
      <c r="B107" s="102"/>
      <c r="D107" s="103" t="s">
        <v>118</v>
      </c>
      <c r="E107" s="104"/>
      <c r="F107" s="104"/>
      <c r="G107" s="104"/>
      <c r="H107" s="104"/>
      <c r="I107" s="104"/>
      <c r="J107" s="105">
        <f>J342</f>
        <v>0</v>
      </c>
      <c r="L107" s="102"/>
    </row>
    <row r="108" spans="2:12" s="9" customFormat="1" ht="19.95" customHeight="1" x14ac:dyDescent="0.2">
      <c r="B108" s="106"/>
      <c r="D108" s="107" t="s">
        <v>119</v>
      </c>
      <c r="E108" s="108"/>
      <c r="F108" s="108"/>
      <c r="G108" s="108"/>
      <c r="H108" s="108"/>
      <c r="I108" s="108"/>
      <c r="J108" s="109">
        <f>J343</f>
        <v>0</v>
      </c>
      <c r="L108" s="106"/>
    </row>
    <row r="109" spans="2:12" s="9" customFormat="1" ht="19.95" customHeight="1" x14ac:dyDescent="0.2">
      <c r="B109" s="106"/>
      <c r="D109" s="107" t="s">
        <v>120</v>
      </c>
      <c r="E109" s="108"/>
      <c r="F109" s="108"/>
      <c r="G109" s="108"/>
      <c r="H109" s="108"/>
      <c r="I109" s="108"/>
      <c r="J109" s="109">
        <f>J361</f>
        <v>0</v>
      </c>
      <c r="L109" s="106"/>
    </row>
    <row r="110" spans="2:12" s="9" customFormat="1" ht="19.95" customHeight="1" x14ac:dyDescent="0.2">
      <c r="B110" s="106"/>
      <c r="D110" s="107" t="s">
        <v>121</v>
      </c>
      <c r="E110" s="108"/>
      <c r="F110" s="108"/>
      <c r="G110" s="108"/>
      <c r="H110" s="108"/>
      <c r="I110" s="108"/>
      <c r="J110" s="109">
        <f>J385</f>
        <v>0</v>
      </c>
      <c r="L110" s="106"/>
    </row>
    <row r="111" spans="2:12" s="9" customFormat="1" ht="19.95" customHeight="1" x14ac:dyDescent="0.2">
      <c r="B111" s="106"/>
      <c r="D111" s="107" t="s">
        <v>122</v>
      </c>
      <c r="E111" s="108"/>
      <c r="F111" s="108"/>
      <c r="G111" s="108"/>
      <c r="H111" s="108"/>
      <c r="I111" s="108"/>
      <c r="J111" s="109">
        <f>J405</f>
        <v>0</v>
      </c>
      <c r="L111" s="106"/>
    </row>
    <row r="112" spans="2:12" s="9" customFormat="1" ht="19.95" customHeight="1" x14ac:dyDescent="0.2">
      <c r="B112" s="106"/>
      <c r="D112" s="107" t="s">
        <v>123</v>
      </c>
      <c r="E112" s="108"/>
      <c r="F112" s="108"/>
      <c r="G112" s="108"/>
      <c r="H112" s="108"/>
      <c r="I112" s="108"/>
      <c r="J112" s="109">
        <f>J435</f>
        <v>0</v>
      </c>
      <c r="L112" s="106"/>
    </row>
    <row r="113" spans="2:12" s="9" customFormat="1" ht="19.95" customHeight="1" x14ac:dyDescent="0.2">
      <c r="B113" s="106"/>
      <c r="D113" s="107" t="s">
        <v>124</v>
      </c>
      <c r="E113" s="108"/>
      <c r="F113" s="108"/>
      <c r="G113" s="108"/>
      <c r="H113" s="108"/>
      <c r="I113" s="108"/>
      <c r="J113" s="109">
        <f>J455</f>
        <v>0</v>
      </c>
      <c r="L113" s="106"/>
    </row>
    <row r="114" spans="2:12" s="9" customFormat="1" ht="19.95" customHeight="1" x14ac:dyDescent="0.2">
      <c r="B114" s="106"/>
      <c r="D114" s="107" t="s">
        <v>125</v>
      </c>
      <c r="E114" s="108"/>
      <c r="F114" s="108"/>
      <c r="G114" s="108"/>
      <c r="H114" s="108"/>
      <c r="I114" s="108"/>
      <c r="J114" s="109">
        <f>J457</f>
        <v>0</v>
      </c>
      <c r="L114" s="106"/>
    </row>
    <row r="115" spans="2:12" s="9" customFormat="1" ht="19.95" customHeight="1" x14ac:dyDescent="0.2">
      <c r="B115" s="106"/>
      <c r="D115" s="107" t="s">
        <v>126</v>
      </c>
      <c r="E115" s="108"/>
      <c r="F115" s="108"/>
      <c r="G115" s="108"/>
      <c r="H115" s="108"/>
      <c r="I115" s="108"/>
      <c r="J115" s="109">
        <f>J468</f>
        <v>0</v>
      </c>
      <c r="L115" s="106"/>
    </row>
    <row r="116" spans="2:12" s="9" customFormat="1" ht="19.95" customHeight="1" x14ac:dyDescent="0.2">
      <c r="B116" s="106"/>
      <c r="D116" s="107" t="s">
        <v>127</v>
      </c>
      <c r="E116" s="108"/>
      <c r="F116" s="108"/>
      <c r="G116" s="108"/>
      <c r="H116" s="108"/>
      <c r="I116" s="108"/>
      <c r="J116" s="109">
        <f>J470</f>
        <v>0</v>
      </c>
      <c r="L116" s="106"/>
    </row>
    <row r="117" spans="2:12" s="9" customFormat="1" ht="19.95" customHeight="1" x14ac:dyDescent="0.2">
      <c r="B117" s="106"/>
      <c r="D117" s="107" t="s">
        <v>128</v>
      </c>
      <c r="E117" s="108"/>
      <c r="F117" s="108"/>
      <c r="G117" s="108"/>
      <c r="H117" s="108"/>
      <c r="I117" s="108"/>
      <c r="J117" s="109">
        <f>J474</f>
        <v>0</v>
      </c>
      <c r="L117" s="106"/>
    </row>
    <row r="118" spans="2:12" s="9" customFormat="1" ht="19.95" customHeight="1" x14ac:dyDescent="0.2">
      <c r="B118" s="106"/>
      <c r="D118" s="107" t="s">
        <v>129</v>
      </c>
      <c r="E118" s="108"/>
      <c r="F118" s="108"/>
      <c r="G118" s="108"/>
      <c r="H118" s="108"/>
      <c r="I118" s="108"/>
      <c r="J118" s="109">
        <f>J479</f>
        <v>0</v>
      </c>
      <c r="L118" s="106"/>
    </row>
    <row r="119" spans="2:12" s="9" customFormat="1" ht="19.95" customHeight="1" x14ac:dyDescent="0.2">
      <c r="B119" s="106"/>
      <c r="D119" s="107" t="s">
        <v>130</v>
      </c>
      <c r="E119" s="108"/>
      <c r="F119" s="108"/>
      <c r="G119" s="108"/>
      <c r="H119" s="108"/>
      <c r="I119" s="108"/>
      <c r="J119" s="109">
        <f>J485</f>
        <v>0</v>
      </c>
      <c r="L119" s="106"/>
    </row>
    <row r="120" spans="2:12" s="9" customFormat="1" ht="19.95" customHeight="1" x14ac:dyDescent="0.2">
      <c r="B120" s="106"/>
      <c r="D120" s="107" t="s">
        <v>131</v>
      </c>
      <c r="E120" s="108"/>
      <c r="F120" s="108"/>
      <c r="G120" s="108"/>
      <c r="H120" s="108"/>
      <c r="I120" s="108"/>
      <c r="J120" s="109">
        <f>J496</f>
        <v>0</v>
      </c>
      <c r="L120" s="106"/>
    </row>
    <row r="121" spans="2:12" s="9" customFormat="1" ht="19.95" customHeight="1" x14ac:dyDescent="0.2">
      <c r="B121" s="106"/>
      <c r="D121" s="107" t="s">
        <v>132</v>
      </c>
      <c r="E121" s="108"/>
      <c r="F121" s="108"/>
      <c r="G121" s="108"/>
      <c r="H121" s="108"/>
      <c r="I121" s="108"/>
      <c r="J121" s="109">
        <f>J507</f>
        <v>0</v>
      </c>
      <c r="L121" s="106"/>
    </row>
    <row r="122" spans="2:12" s="9" customFormat="1" ht="19.95" customHeight="1" x14ac:dyDescent="0.2">
      <c r="B122" s="106"/>
      <c r="D122" s="107" t="s">
        <v>133</v>
      </c>
      <c r="E122" s="108"/>
      <c r="F122" s="108"/>
      <c r="G122" s="108"/>
      <c r="H122" s="108"/>
      <c r="I122" s="108"/>
      <c r="J122" s="109">
        <f>J522</f>
        <v>0</v>
      </c>
      <c r="L122" s="106"/>
    </row>
    <row r="123" spans="2:12" s="9" customFormat="1" ht="19.95" customHeight="1" x14ac:dyDescent="0.2">
      <c r="B123" s="106"/>
      <c r="D123" s="107" t="s">
        <v>134</v>
      </c>
      <c r="E123" s="108"/>
      <c r="F123" s="108"/>
      <c r="G123" s="108"/>
      <c r="H123" s="108"/>
      <c r="I123" s="108"/>
      <c r="J123" s="109">
        <f>J537</f>
        <v>0</v>
      </c>
      <c r="L123" s="106"/>
    </row>
    <row r="124" spans="2:12" s="9" customFormat="1" ht="19.95" customHeight="1" x14ac:dyDescent="0.2">
      <c r="B124" s="106"/>
      <c r="D124" s="107" t="s">
        <v>135</v>
      </c>
      <c r="E124" s="108"/>
      <c r="F124" s="108"/>
      <c r="G124" s="108"/>
      <c r="H124" s="108"/>
      <c r="I124" s="108"/>
      <c r="J124" s="109">
        <f>J551</f>
        <v>0</v>
      </c>
      <c r="L124" s="106"/>
    </row>
    <row r="125" spans="2:12" s="9" customFormat="1" ht="19.95" customHeight="1" x14ac:dyDescent="0.2">
      <c r="B125" s="106"/>
      <c r="D125" s="107" t="s">
        <v>136</v>
      </c>
      <c r="E125" s="108"/>
      <c r="F125" s="108"/>
      <c r="G125" s="108"/>
      <c r="H125" s="108"/>
      <c r="I125" s="108"/>
      <c r="J125" s="109">
        <f>J574</f>
        <v>0</v>
      </c>
      <c r="L125" s="106"/>
    </row>
    <row r="126" spans="2:12" s="9" customFormat="1" ht="19.95" customHeight="1" x14ac:dyDescent="0.2">
      <c r="B126" s="106"/>
      <c r="D126" s="107" t="s">
        <v>137</v>
      </c>
      <c r="E126" s="108"/>
      <c r="F126" s="108"/>
      <c r="G126" s="108"/>
      <c r="H126" s="108"/>
      <c r="I126" s="108"/>
      <c r="J126" s="109">
        <f>J613</f>
        <v>0</v>
      </c>
      <c r="L126" s="106"/>
    </row>
    <row r="127" spans="2:12" s="9" customFormat="1" ht="19.95" customHeight="1" x14ac:dyDescent="0.2">
      <c r="B127" s="106"/>
      <c r="D127" s="107" t="s">
        <v>138</v>
      </c>
      <c r="E127" s="108"/>
      <c r="F127" s="108"/>
      <c r="G127" s="108"/>
      <c r="H127" s="108"/>
      <c r="I127" s="108"/>
      <c r="J127" s="109">
        <f>J637</f>
        <v>0</v>
      </c>
      <c r="L127" s="106"/>
    </row>
    <row r="128" spans="2:12" s="9" customFormat="1" ht="19.95" customHeight="1" x14ac:dyDescent="0.2">
      <c r="B128" s="106"/>
      <c r="D128" s="107" t="s">
        <v>139</v>
      </c>
      <c r="E128" s="108"/>
      <c r="F128" s="108"/>
      <c r="G128" s="108"/>
      <c r="H128" s="108"/>
      <c r="I128" s="108"/>
      <c r="J128" s="109">
        <f>J655</f>
        <v>0</v>
      </c>
      <c r="L128" s="106"/>
    </row>
    <row r="129" spans="2:12" s="9" customFormat="1" ht="19.95" customHeight="1" x14ac:dyDescent="0.2">
      <c r="B129" s="106"/>
      <c r="D129" s="107" t="s">
        <v>140</v>
      </c>
      <c r="E129" s="108"/>
      <c r="F129" s="108"/>
      <c r="G129" s="108"/>
      <c r="H129" s="108"/>
      <c r="I129" s="108"/>
      <c r="J129" s="109">
        <f>J677</f>
        <v>0</v>
      </c>
      <c r="L129" s="106"/>
    </row>
    <row r="130" spans="2:12" s="8" customFormat="1" ht="24.9" customHeight="1" x14ac:dyDescent="0.2">
      <c r="B130" s="102"/>
      <c r="D130" s="103" t="s">
        <v>141</v>
      </c>
      <c r="E130" s="104"/>
      <c r="F130" s="104"/>
      <c r="G130" s="104"/>
      <c r="H130" s="104"/>
      <c r="I130" s="104"/>
      <c r="J130" s="105">
        <f>J682</f>
        <v>0</v>
      </c>
      <c r="L130" s="102"/>
    </row>
    <row r="131" spans="2:12" s="8" customFormat="1" ht="24.9" customHeight="1" x14ac:dyDescent="0.2">
      <c r="B131" s="102"/>
      <c r="D131" s="103" t="s">
        <v>142</v>
      </c>
      <c r="E131" s="104"/>
      <c r="F131" s="104"/>
      <c r="G131" s="104"/>
      <c r="H131" s="104"/>
      <c r="I131" s="104"/>
      <c r="J131" s="105">
        <f>J686</f>
        <v>0</v>
      </c>
      <c r="L131" s="102"/>
    </row>
    <row r="132" spans="2:12" s="9" customFormat="1" ht="19.95" customHeight="1" x14ac:dyDescent="0.2">
      <c r="B132" s="106"/>
      <c r="D132" s="107" t="s">
        <v>143</v>
      </c>
      <c r="E132" s="108"/>
      <c r="F132" s="108"/>
      <c r="G132" s="108"/>
      <c r="H132" s="108"/>
      <c r="I132" s="108"/>
      <c r="J132" s="109">
        <f>J687</f>
        <v>0</v>
      </c>
      <c r="L132" s="106"/>
    </row>
    <row r="133" spans="2:12" s="9" customFormat="1" ht="19.95" customHeight="1" x14ac:dyDescent="0.2">
      <c r="B133" s="106"/>
      <c r="D133" s="107" t="s">
        <v>144</v>
      </c>
      <c r="E133" s="108"/>
      <c r="F133" s="108"/>
      <c r="G133" s="108"/>
      <c r="H133" s="108"/>
      <c r="I133" s="108"/>
      <c r="J133" s="109">
        <f>J689</f>
        <v>0</v>
      </c>
      <c r="L133" s="106"/>
    </row>
    <row r="134" spans="2:12" s="1" customFormat="1" ht="21.75" customHeight="1" x14ac:dyDescent="0.2">
      <c r="B134" s="30"/>
      <c r="L134" s="30"/>
    </row>
    <row r="135" spans="2:12" s="1" customFormat="1" ht="6.9" customHeight="1" x14ac:dyDescent="0.2"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30"/>
    </row>
    <row r="139" spans="2:12" s="1" customFormat="1" ht="6.9" customHeight="1" x14ac:dyDescent="0.2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0"/>
    </row>
    <row r="140" spans="2:12" s="1" customFormat="1" ht="24.9" customHeight="1" x14ac:dyDescent="0.2">
      <c r="B140" s="30"/>
      <c r="C140" s="20" t="s">
        <v>145</v>
      </c>
      <c r="L140" s="30"/>
    </row>
    <row r="141" spans="2:12" s="1" customFormat="1" ht="6.9" customHeight="1" x14ac:dyDescent="0.2">
      <c r="B141" s="30"/>
      <c r="L141" s="30"/>
    </row>
    <row r="142" spans="2:12" s="1" customFormat="1" ht="12" customHeight="1" x14ac:dyDescent="0.2">
      <c r="B142" s="30"/>
      <c r="C142" s="26" t="s">
        <v>16</v>
      </c>
      <c r="L142" s="30"/>
    </row>
    <row r="143" spans="2:12" s="1" customFormat="1" ht="16.5" customHeight="1" x14ac:dyDescent="0.2">
      <c r="B143" s="30"/>
      <c r="E143" s="252" t="str">
        <f>E7</f>
        <v>Velký Týnec Čechovice</v>
      </c>
      <c r="F143" s="253"/>
      <c r="G143" s="253"/>
      <c r="H143" s="253"/>
      <c r="L143" s="30"/>
    </row>
    <row r="144" spans="2:12" s="1" customFormat="1" ht="12" customHeight="1" x14ac:dyDescent="0.2">
      <c r="B144" s="30"/>
      <c r="C144" s="26" t="s">
        <v>101</v>
      </c>
      <c r="L144" s="30"/>
    </row>
    <row r="145" spans="2:65" s="1" customFormat="1" ht="16.5" customHeight="1" x14ac:dyDescent="0.2">
      <c r="B145" s="30"/>
      <c r="E145" s="231" t="str">
        <f>E9</f>
        <v>01 - SO-01 Stavební část</v>
      </c>
      <c r="F145" s="251"/>
      <c r="G145" s="251"/>
      <c r="H145" s="251"/>
      <c r="L145" s="30"/>
    </row>
    <row r="146" spans="2:65" s="1" customFormat="1" ht="6.9" customHeight="1" x14ac:dyDescent="0.2">
      <c r="B146" s="30"/>
      <c r="L146" s="30"/>
    </row>
    <row r="147" spans="2:65" s="1" customFormat="1" ht="12" customHeight="1" x14ac:dyDescent="0.2">
      <c r="B147" s="30"/>
      <c r="C147" s="26" t="s">
        <v>20</v>
      </c>
      <c r="F147" s="24" t="str">
        <f>F12</f>
        <v xml:space="preserve"> </v>
      </c>
      <c r="I147" s="26" t="s">
        <v>22</v>
      </c>
      <c r="J147" s="50">
        <f>IF(J12="","",J12)</f>
        <v>45695</v>
      </c>
      <c r="L147" s="30"/>
    </row>
    <row r="148" spans="2:65" s="1" customFormat="1" ht="6.9" customHeight="1" x14ac:dyDescent="0.2">
      <c r="B148" s="30"/>
      <c r="L148" s="30"/>
    </row>
    <row r="149" spans="2:65" s="1" customFormat="1" ht="15.15" customHeight="1" x14ac:dyDescent="0.2">
      <c r="B149" s="30"/>
      <c r="C149" s="26" t="s">
        <v>23</v>
      </c>
      <c r="F149" s="24" t="str">
        <f>E15</f>
        <v xml:space="preserve"> </v>
      </c>
      <c r="I149" s="26" t="s">
        <v>28</v>
      </c>
      <c r="J149" s="28" t="str">
        <f>E21</f>
        <v xml:space="preserve"> </v>
      </c>
      <c r="L149" s="30"/>
    </row>
    <row r="150" spans="2:65" s="1" customFormat="1" ht="15.15" customHeight="1" x14ac:dyDescent="0.2">
      <c r="B150" s="30"/>
      <c r="C150" s="26" t="s">
        <v>26</v>
      </c>
      <c r="F150" s="24" t="str">
        <f>IF(E18="","",E18)</f>
        <v>Vyplň údaj</v>
      </c>
      <c r="I150" s="26" t="s">
        <v>30</v>
      </c>
      <c r="J150" s="28" t="str">
        <f>E24</f>
        <v xml:space="preserve"> </v>
      </c>
      <c r="L150" s="30"/>
    </row>
    <row r="151" spans="2:65" s="1" customFormat="1" ht="10.35" customHeight="1" x14ac:dyDescent="0.2">
      <c r="B151" s="30"/>
      <c r="L151" s="30"/>
    </row>
    <row r="152" spans="2:65" s="10" customFormat="1" ht="29.25" customHeight="1" x14ac:dyDescent="0.2">
      <c r="B152" s="110"/>
      <c r="C152" s="111" t="s">
        <v>146</v>
      </c>
      <c r="D152" s="112" t="s">
        <v>57</v>
      </c>
      <c r="E152" s="112" t="s">
        <v>53</v>
      </c>
      <c r="F152" s="112" t="s">
        <v>54</v>
      </c>
      <c r="G152" s="112" t="s">
        <v>147</v>
      </c>
      <c r="H152" s="112" t="s">
        <v>148</v>
      </c>
      <c r="I152" s="112" t="s">
        <v>149</v>
      </c>
      <c r="J152" s="113" t="s">
        <v>105</v>
      </c>
      <c r="K152" s="114" t="s">
        <v>150</v>
      </c>
      <c r="L152" s="110"/>
      <c r="M152" s="57" t="s">
        <v>1</v>
      </c>
      <c r="N152" s="58" t="s">
        <v>36</v>
      </c>
      <c r="O152" s="58" t="s">
        <v>151</v>
      </c>
      <c r="P152" s="58" t="s">
        <v>152</v>
      </c>
      <c r="Q152" s="58" t="s">
        <v>153</v>
      </c>
      <c r="R152" s="58" t="s">
        <v>154</v>
      </c>
      <c r="S152" s="58" t="s">
        <v>155</v>
      </c>
      <c r="T152" s="59" t="s">
        <v>156</v>
      </c>
    </row>
    <row r="153" spans="2:65" s="1" customFormat="1" ht="22.8" customHeight="1" x14ac:dyDescent="0.3">
      <c r="B153" s="30"/>
      <c r="C153" s="62" t="s">
        <v>157</v>
      </c>
      <c r="J153" s="115">
        <f>BK153</f>
        <v>0</v>
      </c>
      <c r="L153" s="30"/>
      <c r="M153" s="60"/>
      <c r="N153" s="51"/>
      <c r="O153" s="51"/>
      <c r="P153" s="116">
        <f>P154+P342+P682+P686</f>
        <v>0</v>
      </c>
      <c r="Q153" s="51"/>
      <c r="R153" s="116">
        <f>R154+R342+R682+R686</f>
        <v>873.47361599999999</v>
      </c>
      <c r="S153" s="51"/>
      <c r="T153" s="117">
        <f>T154+T342+T682+T686</f>
        <v>6.2542999999999989</v>
      </c>
      <c r="AT153" s="16" t="s">
        <v>71</v>
      </c>
      <c r="AU153" s="16" t="s">
        <v>107</v>
      </c>
      <c r="BK153" s="118">
        <f>BK154+BK342+BK682+BK686</f>
        <v>0</v>
      </c>
    </row>
    <row r="154" spans="2:65" s="11" customFormat="1" ht="25.95" customHeight="1" x14ac:dyDescent="0.25">
      <c r="B154" s="119"/>
      <c r="D154" s="120" t="s">
        <v>71</v>
      </c>
      <c r="E154" s="121" t="s">
        <v>158</v>
      </c>
      <c r="F154" s="121" t="s">
        <v>159</v>
      </c>
      <c r="I154" s="122"/>
      <c r="J154" s="123">
        <f>BK154</f>
        <v>0</v>
      </c>
      <c r="L154" s="119"/>
      <c r="M154" s="124"/>
      <c r="P154" s="125">
        <f>P155+P170+P196+P224+P248+P294+P323+P334+P340</f>
        <v>0</v>
      </c>
      <c r="R154" s="125">
        <f>R155+R170+R196+R224+R248+R294+R323+R334+R340</f>
        <v>841.90738406000003</v>
      </c>
      <c r="T154" s="126">
        <f>T155+T170+T196+T224+T248+T294+T323+T334+T340</f>
        <v>6.2542999999999989</v>
      </c>
      <c r="AR154" s="120" t="s">
        <v>79</v>
      </c>
      <c r="AT154" s="127" t="s">
        <v>71</v>
      </c>
      <c r="AU154" s="127" t="s">
        <v>72</v>
      </c>
      <c r="AY154" s="120" t="s">
        <v>160</v>
      </c>
      <c r="BK154" s="128">
        <f>BK155+BK170+BK196+BK224+BK248+BK294+BK323+BK334+BK340</f>
        <v>0</v>
      </c>
    </row>
    <row r="155" spans="2:65" s="11" customFormat="1" ht="22.8" customHeight="1" x14ac:dyDescent="0.25">
      <c r="B155" s="119"/>
      <c r="D155" s="120" t="s">
        <v>71</v>
      </c>
      <c r="E155" s="129" t="s">
        <v>79</v>
      </c>
      <c r="F155" s="129" t="s">
        <v>161</v>
      </c>
      <c r="I155" s="122"/>
      <c r="J155" s="130">
        <f>BK155</f>
        <v>0</v>
      </c>
      <c r="L155" s="119"/>
      <c r="M155" s="124"/>
      <c r="P155" s="125">
        <f>SUM(P156:P169)</f>
        <v>0</v>
      </c>
      <c r="R155" s="125">
        <f>SUM(R156:R169)</f>
        <v>0</v>
      </c>
      <c r="T155" s="126">
        <f>SUM(T156:T169)</f>
        <v>0</v>
      </c>
      <c r="AR155" s="120" t="s">
        <v>79</v>
      </c>
      <c r="AT155" s="127" t="s">
        <v>71</v>
      </c>
      <c r="AU155" s="127" t="s">
        <v>79</v>
      </c>
      <c r="AY155" s="120" t="s">
        <v>160</v>
      </c>
      <c r="BK155" s="128">
        <f>SUM(BK156:BK169)</f>
        <v>0</v>
      </c>
    </row>
    <row r="156" spans="2:65" s="1" customFormat="1" ht="24.15" customHeight="1" x14ac:dyDescent="0.2">
      <c r="B156" s="131"/>
      <c r="C156" s="132" t="s">
        <v>79</v>
      </c>
      <c r="D156" s="132" t="s">
        <v>162</v>
      </c>
      <c r="E156" s="133" t="s">
        <v>163</v>
      </c>
      <c r="F156" s="134" t="s">
        <v>164</v>
      </c>
      <c r="G156" s="135" t="s">
        <v>165</v>
      </c>
      <c r="H156" s="136">
        <v>264.39999999999998</v>
      </c>
      <c r="I156" s="137"/>
      <c r="J156" s="138">
        <f>ROUND(I156*H156,2)</f>
        <v>0</v>
      </c>
      <c r="K156" s="139"/>
      <c r="L156" s="30"/>
      <c r="M156" s="140" t="s">
        <v>1</v>
      </c>
      <c r="N156" s="141" t="s">
        <v>37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166</v>
      </c>
      <c r="AT156" s="144" t="s">
        <v>162</v>
      </c>
      <c r="AU156" s="144" t="s">
        <v>81</v>
      </c>
      <c r="AY156" s="16" t="s">
        <v>160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79</v>
      </c>
      <c r="BK156" s="145">
        <f>ROUND(I156*H156,2)</f>
        <v>0</v>
      </c>
      <c r="BL156" s="16" t="s">
        <v>166</v>
      </c>
      <c r="BM156" s="144" t="s">
        <v>167</v>
      </c>
    </row>
    <row r="157" spans="2:65" s="1" customFormat="1" ht="24.15" customHeight="1" x14ac:dyDescent="0.2">
      <c r="B157" s="131"/>
      <c r="C157" s="132" t="s">
        <v>81</v>
      </c>
      <c r="D157" s="132" t="s">
        <v>162</v>
      </c>
      <c r="E157" s="133" t="s">
        <v>168</v>
      </c>
      <c r="F157" s="134" t="s">
        <v>169</v>
      </c>
      <c r="G157" s="135" t="s">
        <v>170</v>
      </c>
      <c r="H157" s="136">
        <v>145.4</v>
      </c>
      <c r="I157" s="137"/>
      <c r="J157" s="138">
        <f>ROUND(I157*H157,2)</f>
        <v>0</v>
      </c>
      <c r="K157" s="139"/>
      <c r="L157" s="30"/>
      <c r="M157" s="140" t="s">
        <v>1</v>
      </c>
      <c r="N157" s="141" t="s">
        <v>37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166</v>
      </c>
      <c r="AT157" s="144" t="s">
        <v>162</v>
      </c>
      <c r="AU157" s="144" t="s">
        <v>81</v>
      </c>
      <c r="AY157" s="16" t="s">
        <v>160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6" t="s">
        <v>79</v>
      </c>
      <c r="BK157" s="145">
        <f>ROUND(I157*H157,2)</f>
        <v>0</v>
      </c>
      <c r="BL157" s="16" t="s">
        <v>166</v>
      </c>
      <c r="BM157" s="144" t="s">
        <v>171</v>
      </c>
    </row>
    <row r="158" spans="2:65" s="12" customFormat="1" x14ac:dyDescent="0.2">
      <c r="B158" s="146"/>
      <c r="D158" s="147" t="s">
        <v>172</v>
      </c>
      <c r="E158" s="148" t="s">
        <v>1</v>
      </c>
      <c r="F158" s="149" t="s">
        <v>173</v>
      </c>
      <c r="H158" s="150">
        <v>145.4</v>
      </c>
      <c r="I158" s="151"/>
      <c r="L158" s="146"/>
      <c r="M158" s="152"/>
      <c r="T158" s="153"/>
      <c r="AT158" s="148" t="s">
        <v>172</v>
      </c>
      <c r="AU158" s="148" t="s">
        <v>81</v>
      </c>
      <c r="AV158" s="12" t="s">
        <v>81</v>
      </c>
      <c r="AW158" s="12" t="s">
        <v>29</v>
      </c>
      <c r="AX158" s="12" t="s">
        <v>79</v>
      </c>
      <c r="AY158" s="148" t="s">
        <v>160</v>
      </c>
    </row>
    <row r="159" spans="2:65" s="1" customFormat="1" ht="24.15" customHeight="1" x14ac:dyDescent="0.2">
      <c r="B159" s="131"/>
      <c r="C159" s="132" t="s">
        <v>174</v>
      </c>
      <c r="D159" s="132" t="s">
        <v>162</v>
      </c>
      <c r="E159" s="133" t="s">
        <v>175</v>
      </c>
      <c r="F159" s="134" t="s">
        <v>176</v>
      </c>
      <c r="G159" s="135" t="s">
        <v>170</v>
      </c>
      <c r="H159" s="136">
        <v>47.536999999999999</v>
      </c>
      <c r="I159" s="137"/>
      <c r="J159" s="138">
        <f>ROUND(I159*H159,2)</f>
        <v>0</v>
      </c>
      <c r="K159" s="139"/>
      <c r="L159" s="30"/>
      <c r="M159" s="140" t="s">
        <v>1</v>
      </c>
      <c r="N159" s="141" t="s">
        <v>37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166</v>
      </c>
      <c r="AT159" s="144" t="s">
        <v>162</v>
      </c>
      <c r="AU159" s="144" t="s">
        <v>81</v>
      </c>
      <c r="AY159" s="16" t="s">
        <v>160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6" t="s">
        <v>79</v>
      </c>
      <c r="BK159" s="145">
        <f>ROUND(I159*H159,2)</f>
        <v>0</v>
      </c>
      <c r="BL159" s="16" t="s">
        <v>166</v>
      </c>
      <c r="BM159" s="144" t="s">
        <v>177</v>
      </c>
    </row>
    <row r="160" spans="2:65" s="12" customFormat="1" ht="20.399999999999999" x14ac:dyDescent="0.2">
      <c r="B160" s="146"/>
      <c r="D160" s="147" t="s">
        <v>172</v>
      </c>
      <c r="E160" s="148" t="s">
        <v>1</v>
      </c>
      <c r="F160" s="149" t="s">
        <v>178</v>
      </c>
      <c r="H160" s="150">
        <v>28.943999999999999</v>
      </c>
      <c r="I160" s="151"/>
      <c r="L160" s="146"/>
      <c r="M160" s="152"/>
      <c r="T160" s="153"/>
      <c r="AT160" s="148" t="s">
        <v>172</v>
      </c>
      <c r="AU160" s="148" t="s">
        <v>81</v>
      </c>
      <c r="AV160" s="12" t="s">
        <v>81</v>
      </c>
      <c r="AW160" s="12" t="s">
        <v>29</v>
      </c>
      <c r="AX160" s="12" t="s">
        <v>72</v>
      </c>
      <c r="AY160" s="148" t="s">
        <v>160</v>
      </c>
    </row>
    <row r="161" spans="2:65" s="12" customFormat="1" x14ac:dyDescent="0.2">
      <c r="B161" s="146"/>
      <c r="D161" s="147" t="s">
        <v>172</v>
      </c>
      <c r="E161" s="148" t="s">
        <v>1</v>
      </c>
      <c r="F161" s="149" t="s">
        <v>179</v>
      </c>
      <c r="H161" s="150">
        <v>8.8019999999999996</v>
      </c>
      <c r="I161" s="151"/>
      <c r="L161" s="146"/>
      <c r="M161" s="152"/>
      <c r="T161" s="153"/>
      <c r="AT161" s="148" t="s">
        <v>172</v>
      </c>
      <c r="AU161" s="148" t="s">
        <v>81</v>
      </c>
      <c r="AV161" s="12" t="s">
        <v>81</v>
      </c>
      <c r="AW161" s="12" t="s">
        <v>29</v>
      </c>
      <c r="AX161" s="12" t="s">
        <v>72</v>
      </c>
      <c r="AY161" s="148" t="s">
        <v>160</v>
      </c>
    </row>
    <row r="162" spans="2:65" s="12" customFormat="1" x14ac:dyDescent="0.2">
      <c r="B162" s="146"/>
      <c r="D162" s="147" t="s">
        <v>172</v>
      </c>
      <c r="E162" s="148" t="s">
        <v>1</v>
      </c>
      <c r="F162" s="149" t="s">
        <v>180</v>
      </c>
      <c r="H162" s="150">
        <v>6.1189999999999998</v>
      </c>
      <c r="I162" s="151"/>
      <c r="L162" s="146"/>
      <c r="M162" s="152"/>
      <c r="T162" s="153"/>
      <c r="AT162" s="148" t="s">
        <v>172</v>
      </c>
      <c r="AU162" s="148" t="s">
        <v>81</v>
      </c>
      <c r="AV162" s="12" t="s">
        <v>81</v>
      </c>
      <c r="AW162" s="12" t="s">
        <v>29</v>
      </c>
      <c r="AX162" s="12" t="s">
        <v>72</v>
      </c>
      <c r="AY162" s="148" t="s">
        <v>160</v>
      </c>
    </row>
    <row r="163" spans="2:65" s="12" customFormat="1" x14ac:dyDescent="0.2">
      <c r="B163" s="146"/>
      <c r="D163" s="147" t="s">
        <v>172</v>
      </c>
      <c r="E163" s="148" t="s">
        <v>1</v>
      </c>
      <c r="F163" s="149" t="s">
        <v>181</v>
      </c>
      <c r="H163" s="150">
        <v>3.6720000000000002</v>
      </c>
      <c r="I163" s="151"/>
      <c r="L163" s="146"/>
      <c r="M163" s="152"/>
      <c r="T163" s="153"/>
      <c r="AT163" s="148" t="s">
        <v>172</v>
      </c>
      <c r="AU163" s="148" t="s">
        <v>81</v>
      </c>
      <c r="AV163" s="12" t="s">
        <v>81</v>
      </c>
      <c r="AW163" s="12" t="s">
        <v>29</v>
      </c>
      <c r="AX163" s="12" t="s">
        <v>72</v>
      </c>
      <c r="AY163" s="148" t="s">
        <v>160</v>
      </c>
    </row>
    <row r="164" spans="2:65" s="13" customFormat="1" x14ac:dyDescent="0.2">
      <c r="B164" s="154"/>
      <c r="D164" s="147" t="s">
        <v>172</v>
      </c>
      <c r="E164" s="155" t="s">
        <v>1</v>
      </c>
      <c r="F164" s="156" t="s">
        <v>182</v>
      </c>
      <c r="H164" s="157">
        <v>47.536999999999999</v>
      </c>
      <c r="I164" s="158"/>
      <c r="L164" s="154"/>
      <c r="M164" s="159"/>
      <c r="T164" s="160"/>
      <c r="AT164" s="155" t="s">
        <v>172</v>
      </c>
      <c r="AU164" s="155" t="s">
        <v>81</v>
      </c>
      <c r="AV164" s="13" t="s">
        <v>166</v>
      </c>
      <c r="AW164" s="13" t="s">
        <v>29</v>
      </c>
      <c r="AX164" s="13" t="s">
        <v>79</v>
      </c>
      <c r="AY164" s="155" t="s">
        <v>160</v>
      </c>
    </row>
    <row r="165" spans="2:65" s="1" customFormat="1" ht="33" customHeight="1" x14ac:dyDescent="0.2">
      <c r="B165" s="131"/>
      <c r="C165" s="132">
        <v>6</v>
      </c>
      <c r="D165" s="132" t="s">
        <v>162</v>
      </c>
      <c r="E165" s="133" t="s">
        <v>184</v>
      </c>
      <c r="F165" s="134" t="s">
        <v>185</v>
      </c>
      <c r="G165" s="135" t="s">
        <v>170</v>
      </c>
      <c r="H165" s="136">
        <v>219.33</v>
      </c>
      <c r="I165" s="137"/>
      <c r="J165" s="138">
        <f>ROUND(I165*H165,2)</f>
        <v>0</v>
      </c>
      <c r="K165" s="139"/>
      <c r="L165" s="30"/>
      <c r="M165" s="140" t="s">
        <v>1</v>
      </c>
      <c r="N165" s="141" t="s">
        <v>37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166</v>
      </c>
      <c r="AT165" s="144" t="s">
        <v>162</v>
      </c>
      <c r="AU165" s="144" t="s">
        <v>81</v>
      </c>
      <c r="AY165" s="16" t="s">
        <v>160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79</v>
      </c>
      <c r="BK165" s="145">
        <f>ROUND(I165*H165,2)</f>
        <v>0</v>
      </c>
      <c r="BL165" s="16" t="s">
        <v>166</v>
      </c>
      <c r="BM165" s="144" t="s">
        <v>186</v>
      </c>
    </row>
    <row r="166" spans="2:65" s="1" customFormat="1" ht="33" customHeight="1" x14ac:dyDescent="0.2">
      <c r="B166" s="131"/>
      <c r="C166" s="132">
        <v>7</v>
      </c>
      <c r="D166" s="132" t="s">
        <v>162</v>
      </c>
      <c r="E166" s="133" t="s">
        <v>188</v>
      </c>
      <c r="F166" s="134" t="s">
        <v>189</v>
      </c>
      <c r="G166" s="135" t="s">
        <v>170</v>
      </c>
      <c r="H166" s="136">
        <v>219.33</v>
      </c>
      <c r="I166" s="137"/>
      <c r="J166" s="138">
        <f>ROUND(I166*H166,2)</f>
        <v>0</v>
      </c>
      <c r="K166" s="139"/>
      <c r="L166" s="30"/>
      <c r="M166" s="140" t="s">
        <v>1</v>
      </c>
      <c r="N166" s="141" t="s">
        <v>37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166</v>
      </c>
      <c r="AT166" s="144" t="s">
        <v>162</v>
      </c>
      <c r="AU166" s="144" t="s">
        <v>81</v>
      </c>
      <c r="AY166" s="16" t="s">
        <v>160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6" t="s">
        <v>79</v>
      </c>
      <c r="BK166" s="145">
        <f>ROUND(I166*H166,2)</f>
        <v>0</v>
      </c>
      <c r="BL166" s="16" t="s">
        <v>166</v>
      </c>
      <c r="BM166" s="144" t="s">
        <v>190</v>
      </c>
    </row>
    <row r="167" spans="2:65" s="1" customFormat="1" ht="24.15" customHeight="1" x14ac:dyDescent="0.2">
      <c r="B167" s="131"/>
      <c r="C167" s="132">
        <v>8</v>
      </c>
      <c r="D167" s="132" t="s">
        <v>162</v>
      </c>
      <c r="E167" s="133" t="s">
        <v>192</v>
      </c>
      <c r="F167" s="134" t="s">
        <v>193</v>
      </c>
      <c r="G167" s="135" t="s">
        <v>170</v>
      </c>
      <c r="H167" s="136">
        <v>219.33</v>
      </c>
      <c r="I167" s="137"/>
      <c r="J167" s="138">
        <f>ROUND(I167*H167,2)</f>
        <v>0</v>
      </c>
      <c r="K167" s="139"/>
      <c r="L167" s="30"/>
      <c r="M167" s="140" t="s">
        <v>1</v>
      </c>
      <c r="N167" s="141" t="s">
        <v>37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166</v>
      </c>
      <c r="AT167" s="144" t="s">
        <v>162</v>
      </c>
      <c r="AU167" s="144" t="s">
        <v>81</v>
      </c>
      <c r="AY167" s="16" t="s">
        <v>160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79</v>
      </c>
      <c r="BK167" s="145">
        <f>ROUND(I167*H167,2)</f>
        <v>0</v>
      </c>
      <c r="BL167" s="16" t="s">
        <v>166</v>
      </c>
      <c r="BM167" s="144" t="s">
        <v>194</v>
      </c>
    </row>
    <row r="168" spans="2:65" s="1" customFormat="1" ht="24.15" customHeight="1" x14ac:dyDescent="0.2">
      <c r="B168" s="131"/>
      <c r="C168" s="132">
        <v>9</v>
      </c>
      <c r="D168" s="132" t="s">
        <v>162</v>
      </c>
      <c r="E168" s="133" t="s">
        <v>196</v>
      </c>
      <c r="F168" s="134" t="s">
        <v>197</v>
      </c>
      <c r="G168" s="135" t="s">
        <v>198</v>
      </c>
      <c r="H168" s="136">
        <v>328</v>
      </c>
      <c r="I168" s="137"/>
      <c r="J168" s="138">
        <f>ROUND(I168*H168,2)</f>
        <v>0</v>
      </c>
      <c r="K168" s="139"/>
      <c r="L168" s="30"/>
      <c r="M168" s="140" t="s">
        <v>1</v>
      </c>
      <c r="N168" s="141" t="s">
        <v>37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166</v>
      </c>
      <c r="AT168" s="144" t="s">
        <v>162</v>
      </c>
      <c r="AU168" s="144" t="s">
        <v>81</v>
      </c>
      <c r="AY168" s="16" t="s">
        <v>160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6" t="s">
        <v>79</v>
      </c>
      <c r="BK168" s="145">
        <f>ROUND(I168*H168,2)</f>
        <v>0</v>
      </c>
      <c r="BL168" s="16" t="s">
        <v>166</v>
      </c>
      <c r="BM168" s="144" t="s">
        <v>199</v>
      </c>
    </row>
    <row r="169" spans="2:65" s="1" customFormat="1" ht="24.15" customHeight="1" x14ac:dyDescent="0.2">
      <c r="B169" s="131"/>
      <c r="C169" s="132">
        <v>10</v>
      </c>
      <c r="D169" s="132" t="s">
        <v>162</v>
      </c>
      <c r="E169" s="133" t="s">
        <v>200</v>
      </c>
      <c r="F169" s="134" t="s">
        <v>201</v>
      </c>
      <c r="G169" s="135" t="s">
        <v>165</v>
      </c>
      <c r="H169" s="136">
        <v>135.6</v>
      </c>
      <c r="I169" s="137"/>
      <c r="J169" s="138">
        <f>ROUND(I169*H169,2)</f>
        <v>0</v>
      </c>
      <c r="K169" s="139"/>
      <c r="L169" s="30"/>
      <c r="M169" s="140" t="s">
        <v>1</v>
      </c>
      <c r="N169" s="141" t="s">
        <v>37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166</v>
      </c>
      <c r="AT169" s="144" t="s">
        <v>162</v>
      </c>
      <c r="AU169" s="144" t="s">
        <v>81</v>
      </c>
      <c r="AY169" s="16" t="s">
        <v>160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79</v>
      </c>
      <c r="BK169" s="145">
        <f>ROUND(I169*H169,2)</f>
        <v>0</v>
      </c>
      <c r="BL169" s="16" t="s">
        <v>166</v>
      </c>
      <c r="BM169" s="144" t="s">
        <v>202</v>
      </c>
    </row>
    <row r="170" spans="2:65" s="11" customFormat="1" ht="22.8" customHeight="1" x14ac:dyDescent="0.25">
      <c r="B170" s="119"/>
      <c r="D170" s="120" t="s">
        <v>71</v>
      </c>
      <c r="E170" s="129" t="s">
        <v>81</v>
      </c>
      <c r="F170" s="129" t="s">
        <v>203</v>
      </c>
      <c r="I170" s="122"/>
      <c r="J170" s="130">
        <f>BK170</f>
        <v>0</v>
      </c>
      <c r="L170" s="119"/>
      <c r="M170" s="124"/>
      <c r="P170" s="125">
        <f>SUM(P171:P195)</f>
        <v>0</v>
      </c>
      <c r="R170" s="125">
        <f>SUM(R171:R195)</f>
        <v>547.80195085000003</v>
      </c>
      <c r="T170" s="126">
        <f>SUM(T171:T195)</f>
        <v>0</v>
      </c>
      <c r="AR170" s="120" t="s">
        <v>79</v>
      </c>
      <c r="AT170" s="127" t="s">
        <v>71</v>
      </c>
      <c r="AU170" s="127" t="s">
        <v>79</v>
      </c>
      <c r="AY170" s="120" t="s">
        <v>160</v>
      </c>
      <c r="BK170" s="128">
        <f>SUM(BK171:BK195)</f>
        <v>0</v>
      </c>
    </row>
    <row r="171" spans="2:65" s="1" customFormat="1" ht="37.799999999999997" customHeight="1" x14ac:dyDescent="0.2">
      <c r="B171" s="131"/>
      <c r="C171" s="132">
        <v>11</v>
      </c>
      <c r="D171" s="132" t="s">
        <v>162</v>
      </c>
      <c r="E171" s="133" t="s">
        <v>205</v>
      </c>
      <c r="F171" s="134" t="s">
        <v>206</v>
      </c>
      <c r="G171" s="135" t="s">
        <v>207</v>
      </c>
      <c r="H171" s="136">
        <v>84.5</v>
      </c>
      <c r="I171" s="137"/>
      <c r="J171" s="138">
        <f>ROUND(I171*H171,2)</f>
        <v>0</v>
      </c>
      <c r="K171" s="139"/>
      <c r="L171" s="30"/>
      <c r="M171" s="140" t="s">
        <v>1</v>
      </c>
      <c r="N171" s="141" t="s">
        <v>37</v>
      </c>
      <c r="P171" s="142">
        <f>O171*H171</f>
        <v>0</v>
      </c>
      <c r="Q171" s="142">
        <v>0.2044</v>
      </c>
      <c r="R171" s="142">
        <f>Q171*H171</f>
        <v>17.271799999999999</v>
      </c>
      <c r="S171" s="142">
        <v>0</v>
      </c>
      <c r="T171" s="143">
        <f>S171*H171</f>
        <v>0</v>
      </c>
      <c r="AR171" s="144" t="s">
        <v>166</v>
      </c>
      <c r="AT171" s="144" t="s">
        <v>162</v>
      </c>
      <c r="AU171" s="144" t="s">
        <v>81</v>
      </c>
      <c r="AY171" s="16" t="s">
        <v>160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6" t="s">
        <v>79</v>
      </c>
      <c r="BK171" s="145">
        <f>ROUND(I171*H171,2)</f>
        <v>0</v>
      </c>
      <c r="BL171" s="16" t="s">
        <v>166</v>
      </c>
      <c r="BM171" s="144" t="s">
        <v>208</v>
      </c>
    </row>
    <row r="172" spans="2:65" s="1" customFormat="1" ht="44.25" customHeight="1" x14ac:dyDescent="0.2">
      <c r="B172" s="131"/>
      <c r="C172" s="132">
        <v>12</v>
      </c>
      <c r="D172" s="132" t="s">
        <v>162</v>
      </c>
      <c r="E172" s="133" t="s">
        <v>210</v>
      </c>
      <c r="F172" s="134" t="s">
        <v>211</v>
      </c>
      <c r="G172" s="135" t="s">
        <v>207</v>
      </c>
      <c r="H172" s="136">
        <v>10.5</v>
      </c>
      <c r="I172" s="137"/>
      <c r="J172" s="138">
        <f>ROUND(I172*H172,2)</f>
        <v>0</v>
      </c>
      <c r="K172" s="139"/>
      <c r="L172" s="30"/>
      <c r="M172" s="140" t="s">
        <v>1</v>
      </c>
      <c r="N172" s="141" t="s">
        <v>37</v>
      </c>
      <c r="P172" s="142">
        <f>O172*H172</f>
        <v>0</v>
      </c>
      <c r="Q172" s="142">
        <v>0.20436000000000001</v>
      </c>
      <c r="R172" s="142">
        <f>Q172*H172</f>
        <v>2.1457800000000002</v>
      </c>
      <c r="S172" s="142">
        <v>0</v>
      </c>
      <c r="T172" s="143">
        <f>S172*H172</f>
        <v>0</v>
      </c>
      <c r="AR172" s="144" t="s">
        <v>166</v>
      </c>
      <c r="AT172" s="144" t="s">
        <v>162</v>
      </c>
      <c r="AU172" s="144" t="s">
        <v>81</v>
      </c>
      <c r="AY172" s="16" t="s">
        <v>160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79</v>
      </c>
      <c r="BK172" s="145">
        <f>ROUND(I172*H172,2)</f>
        <v>0</v>
      </c>
      <c r="BL172" s="16" t="s">
        <v>166</v>
      </c>
      <c r="BM172" s="144" t="s">
        <v>212</v>
      </c>
    </row>
    <row r="173" spans="2:65" s="1" customFormat="1" ht="24.15" customHeight="1" x14ac:dyDescent="0.2">
      <c r="B173" s="131"/>
      <c r="C173" s="132">
        <v>13</v>
      </c>
      <c r="D173" s="132" t="s">
        <v>162</v>
      </c>
      <c r="E173" s="133" t="s">
        <v>214</v>
      </c>
      <c r="F173" s="134" t="s">
        <v>215</v>
      </c>
      <c r="G173" s="135" t="s">
        <v>170</v>
      </c>
      <c r="H173" s="136">
        <v>149.91499999999999</v>
      </c>
      <c r="I173" s="137"/>
      <c r="J173" s="138">
        <f>ROUND(I173*H173,2)</f>
        <v>0</v>
      </c>
      <c r="K173" s="139"/>
      <c r="L173" s="30"/>
      <c r="M173" s="140" t="s">
        <v>1</v>
      </c>
      <c r="N173" s="141" t="s">
        <v>37</v>
      </c>
      <c r="P173" s="142">
        <f>O173*H173</f>
        <v>0</v>
      </c>
      <c r="Q173" s="142">
        <v>2.16</v>
      </c>
      <c r="R173" s="142">
        <f>Q173*H173</f>
        <v>323.81639999999999</v>
      </c>
      <c r="S173" s="142">
        <v>0</v>
      </c>
      <c r="T173" s="143">
        <f>S173*H173</f>
        <v>0</v>
      </c>
      <c r="AR173" s="144" t="s">
        <v>166</v>
      </c>
      <c r="AT173" s="144" t="s">
        <v>162</v>
      </c>
      <c r="AU173" s="144" t="s">
        <v>81</v>
      </c>
      <c r="AY173" s="16" t="s">
        <v>160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6" t="s">
        <v>79</v>
      </c>
      <c r="BK173" s="145">
        <f>ROUND(I173*H173,2)</f>
        <v>0</v>
      </c>
      <c r="BL173" s="16" t="s">
        <v>166</v>
      </c>
      <c r="BM173" s="144" t="s">
        <v>216</v>
      </c>
    </row>
    <row r="174" spans="2:65" s="14" customFormat="1" x14ac:dyDescent="0.2">
      <c r="B174" s="161"/>
      <c r="D174" s="147" t="s">
        <v>172</v>
      </c>
      <c r="E174" s="162" t="s">
        <v>1</v>
      </c>
      <c r="F174" s="163" t="s">
        <v>217</v>
      </c>
      <c r="H174" s="162" t="s">
        <v>1</v>
      </c>
      <c r="I174" s="164"/>
      <c r="L174" s="161"/>
      <c r="M174" s="165"/>
      <c r="T174" s="166"/>
      <c r="AT174" s="162" t="s">
        <v>172</v>
      </c>
      <c r="AU174" s="162" t="s">
        <v>81</v>
      </c>
      <c r="AV174" s="14" t="s">
        <v>79</v>
      </c>
      <c r="AW174" s="14" t="s">
        <v>29</v>
      </c>
      <c r="AX174" s="14" t="s">
        <v>72</v>
      </c>
      <c r="AY174" s="162" t="s">
        <v>160</v>
      </c>
    </row>
    <row r="175" spans="2:65" s="12" customFormat="1" x14ac:dyDescent="0.2">
      <c r="B175" s="146"/>
      <c r="D175" s="147" t="s">
        <v>172</v>
      </c>
      <c r="E175" s="148" t="s">
        <v>1</v>
      </c>
      <c r="F175" s="149" t="s">
        <v>218</v>
      </c>
      <c r="H175" s="150">
        <v>137.876</v>
      </c>
      <c r="I175" s="151"/>
      <c r="L175" s="146"/>
      <c r="M175" s="152"/>
      <c r="T175" s="153"/>
      <c r="AT175" s="148" t="s">
        <v>172</v>
      </c>
      <c r="AU175" s="148" t="s">
        <v>81</v>
      </c>
      <c r="AV175" s="12" t="s">
        <v>81</v>
      </c>
      <c r="AW175" s="12" t="s">
        <v>29</v>
      </c>
      <c r="AX175" s="12" t="s">
        <v>72</v>
      </c>
      <c r="AY175" s="148" t="s">
        <v>160</v>
      </c>
    </row>
    <row r="176" spans="2:65" s="14" customFormat="1" x14ac:dyDescent="0.2">
      <c r="B176" s="161"/>
      <c r="D176" s="147" t="s">
        <v>172</v>
      </c>
      <c r="E176" s="162" t="s">
        <v>1</v>
      </c>
      <c r="F176" s="163" t="s">
        <v>219</v>
      </c>
      <c r="H176" s="162" t="s">
        <v>1</v>
      </c>
      <c r="I176" s="164"/>
      <c r="L176" s="161"/>
      <c r="M176" s="165"/>
      <c r="T176" s="166"/>
      <c r="AT176" s="162" t="s">
        <v>172</v>
      </c>
      <c r="AU176" s="162" t="s">
        <v>81</v>
      </c>
      <c r="AV176" s="14" t="s">
        <v>79</v>
      </c>
      <c r="AW176" s="14" t="s">
        <v>29</v>
      </c>
      <c r="AX176" s="14" t="s">
        <v>72</v>
      </c>
      <c r="AY176" s="162" t="s">
        <v>160</v>
      </c>
    </row>
    <row r="177" spans="2:65" s="12" customFormat="1" x14ac:dyDescent="0.2">
      <c r="B177" s="146"/>
      <c r="D177" s="147" t="s">
        <v>172</v>
      </c>
      <c r="E177" s="148" t="s">
        <v>1</v>
      </c>
      <c r="F177" s="149" t="s">
        <v>220</v>
      </c>
      <c r="H177" s="150">
        <v>12.039</v>
      </c>
      <c r="I177" s="151"/>
      <c r="L177" s="146"/>
      <c r="M177" s="152"/>
      <c r="T177" s="153"/>
      <c r="AT177" s="148" t="s">
        <v>172</v>
      </c>
      <c r="AU177" s="148" t="s">
        <v>81</v>
      </c>
      <c r="AV177" s="12" t="s">
        <v>81</v>
      </c>
      <c r="AW177" s="12" t="s">
        <v>29</v>
      </c>
      <c r="AX177" s="12" t="s">
        <v>72</v>
      </c>
      <c r="AY177" s="148" t="s">
        <v>160</v>
      </c>
    </row>
    <row r="178" spans="2:65" s="13" customFormat="1" x14ac:dyDescent="0.2">
      <c r="B178" s="154"/>
      <c r="D178" s="147" t="s">
        <v>172</v>
      </c>
      <c r="E178" s="155" t="s">
        <v>1</v>
      </c>
      <c r="F178" s="156" t="s">
        <v>182</v>
      </c>
      <c r="H178" s="157">
        <v>149.91499999999999</v>
      </c>
      <c r="I178" s="158"/>
      <c r="L178" s="154"/>
      <c r="M178" s="159"/>
      <c r="T178" s="160"/>
      <c r="AT178" s="155" t="s">
        <v>172</v>
      </c>
      <c r="AU178" s="155" t="s">
        <v>81</v>
      </c>
      <c r="AV178" s="13" t="s">
        <v>166</v>
      </c>
      <c r="AW178" s="13" t="s">
        <v>29</v>
      </c>
      <c r="AX178" s="13" t="s">
        <v>79</v>
      </c>
      <c r="AY178" s="155" t="s">
        <v>160</v>
      </c>
    </row>
    <row r="179" spans="2:65" s="1" customFormat="1" ht="16.5" customHeight="1" x14ac:dyDescent="0.2">
      <c r="B179" s="131"/>
      <c r="C179" s="132">
        <v>14</v>
      </c>
      <c r="D179" s="132" t="s">
        <v>162</v>
      </c>
      <c r="E179" s="133" t="s">
        <v>222</v>
      </c>
      <c r="F179" s="134" t="s">
        <v>223</v>
      </c>
      <c r="G179" s="135" t="s">
        <v>170</v>
      </c>
      <c r="H179" s="136">
        <v>47.536999999999999</v>
      </c>
      <c r="I179" s="137"/>
      <c r="J179" s="138">
        <f>ROUND(I179*H179,2)</f>
        <v>0</v>
      </c>
      <c r="K179" s="139"/>
      <c r="L179" s="30"/>
      <c r="M179" s="140" t="s">
        <v>1</v>
      </c>
      <c r="N179" s="141" t="s">
        <v>37</v>
      </c>
      <c r="P179" s="142">
        <f>O179*H179</f>
        <v>0</v>
      </c>
      <c r="Q179" s="142">
        <v>2.45329</v>
      </c>
      <c r="R179" s="142">
        <f>Q179*H179</f>
        <v>116.62204672999999</v>
      </c>
      <c r="S179" s="142">
        <v>0</v>
      </c>
      <c r="T179" s="143">
        <f>S179*H179</f>
        <v>0</v>
      </c>
      <c r="AR179" s="144" t="s">
        <v>166</v>
      </c>
      <c r="AT179" s="144" t="s">
        <v>162</v>
      </c>
      <c r="AU179" s="144" t="s">
        <v>81</v>
      </c>
      <c r="AY179" s="16" t="s">
        <v>160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6" t="s">
        <v>79</v>
      </c>
      <c r="BK179" s="145">
        <f>ROUND(I179*H179,2)</f>
        <v>0</v>
      </c>
      <c r="BL179" s="16" t="s">
        <v>166</v>
      </c>
      <c r="BM179" s="144" t="s">
        <v>224</v>
      </c>
    </row>
    <row r="180" spans="2:65" s="12" customFormat="1" ht="20.399999999999999" x14ac:dyDescent="0.2">
      <c r="B180" s="146"/>
      <c r="D180" s="147" t="s">
        <v>172</v>
      </c>
      <c r="E180" s="148" t="s">
        <v>1</v>
      </c>
      <c r="F180" s="149" t="s">
        <v>178</v>
      </c>
      <c r="H180" s="150">
        <v>28.943999999999999</v>
      </c>
      <c r="I180" s="151"/>
      <c r="L180" s="146"/>
      <c r="M180" s="152"/>
      <c r="T180" s="153"/>
      <c r="AT180" s="148" t="s">
        <v>172</v>
      </c>
      <c r="AU180" s="148" t="s">
        <v>81</v>
      </c>
      <c r="AV180" s="12" t="s">
        <v>81</v>
      </c>
      <c r="AW180" s="12" t="s">
        <v>29</v>
      </c>
      <c r="AX180" s="12" t="s">
        <v>72</v>
      </c>
      <c r="AY180" s="148" t="s">
        <v>160</v>
      </c>
    </row>
    <row r="181" spans="2:65" s="12" customFormat="1" x14ac:dyDescent="0.2">
      <c r="B181" s="146"/>
      <c r="D181" s="147" t="s">
        <v>172</v>
      </c>
      <c r="E181" s="148" t="s">
        <v>1</v>
      </c>
      <c r="F181" s="149" t="s">
        <v>179</v>
      </c>
      <c r="H181" s="150">
        <v>8.8019999999999996</v>
      </c>
      <c r="I181" s="151"/>
      <c r="L181" s="146"/>
      <c r="M181" s="152"/>
      <c r="T181" s="153"/>
      <c r="AT181" s="148" t="s">
        <v>172</v>
      </c>
      <c r="AU181" s="148" t="s">
        <v>81</v>
      </c>
      <c r="AV181" s="12" t="s">
        <v>81</v>
      </c>
      <c r="AW181" s="12" t="s">
        <v>29</v>
      </c>
      <c r="AX181" s="12" t="s">
        <v>72</v>
      </c>
      <c r="AY181" s="148" t="s">
        <v>160</v>
      </c>
    </row>
    <row r="182" spans="2:65" s="12" customFormat="1" x14ac:dyDescent="0.2">
      <c r="B182" s="146"/>
      <c r="D182" s="147" t="s">
        <v>172</v>
      </c>
      <c r="E182" s="148" t="s">
        <v>1</v>
      </c>
      <c r="F182" s="149" t="s">
        <v>180</v>
      </c>
      <c r="H182" s="150">
        <v>6.1189999999999998</v>
      </c>
      <c r="I182" s="151"/>
      <c r="L182" s="146"/>
      <c r="M182" s="152"/>
      <c r="T182" s="153"/>
      <c r="AT182" s="148" t="s">
        <v>172</v>
      </c>
      <c r="AU182" s="148" t="s">
        <v>81</v>
      </c>
      <c r="AV182" s="12" t="s">
        <v>81</v>
      </c>
      <c r="AW182" s="12" t="s">
        <v>29</v>
      </c>
      <c r="AX182" s="12" t="s">
        <v>72</v>
      </c>
      <c r="AY182" s="148" t="s">
        <v>160</v>
      </c>
    </row>
    <row r="183" spans="2:65" s="12" customFormat="1" x14ac:dyDescent="0.2">
      <c r="B183" s="146"/>
      <c r="D183" s="147" t="s">
        <v>172</v>
      </c>
      <c r="E183" s="148" t="s">
        <v>1</v>
      </c>
      <c r="F183" s="149" t="s">
        <v>181</v>
      </c>
      <c r="H183" s="150">
        <v>3.6720000000000002</v>
      </c>
      <c r="I183" s="151"/>
      <c r="L183" s="146"/>
      <c r="M183" s="152"/>
      <c r="T183" s="153"/>
      <c r="AT183" s="148" t="s">
        <v>172</v>
      </c>
      <c r="AU183" s="148" t="s">
        <v>81</v>
      </c>
      <c r="AV183" s="12" t="s">
        <v>81</v>
      </c>
      <c r="AW183" s="12" t="s">
        <v>29</v>
      </c>
      <c r="AX183" s="12" t="s">
        <v>72</v>
      </c>
      <c r="AY183" s="148" t="s">
        <v>160</v>
      </c>
    </row>
    <row r="184" spans="2:65" s="13" customFormat="1" x14ac:dyDescent="0.2">
      <c r="B184" s="154"/>
      <c r="D184" s="147" t="s">
        <v>172</v>
      </c>
      <c r="E184" s="155" t="s">
        <v>1</v>
      </c>
      <c r="F184" s="156" t="s">
        <v>182</v>
      </c>
      <c r="H184" s="157">
        <v>47.536999999999992</v>
      </c>
      <c r="I184" s="158"/>
      <c r="L184" s="154"/>
      <c r="M184" s="159"/>
      <c r="T184" s="160"/>
      <c r="AT184" s="155" t="s">
        <v>172</v>
      </c>
      <c r="AU184" s="155" t="s">
        <v>81</v>
      </c>
      <c r="AV184" s="13" t="s">
        <v>166</v>
      </c>
      <c r="AW184" s="13" t="s">
        <v>29</v>
      </c>
      <c r="AX184" s="13" t="s">
        <v>79</v>
      </c>
      <c r="AY184" s="155" t="s">
        <v>160</v>
      </c>
    </row>
    <row r="185" spans="2:65" s="1" customFormat="1" ht="16.5" customHeight="1" x14ac:dyDescent="0.2">
      <c r="B185" s="131"/>
      <c r="C185" s="132">
        <v>15</v>
      </c>
      <c r="D185" s="132" t="s">
        <v>162</v>
      </c>
      <c r="E185" s="133" t="s">
        <v>226</v>
      </c>
      <c r="F185" s="134" t="s">
        <v>227</v>
      </c>
      <c r="G185" s="135" t="s">
        <v>165</v>
      </c>
      <c r="H185" s="136">
        <v>24.8</v>
      </c>
      <c r="I185" s="137"/>
      <c r="J185" s="138">
        <f>ROUND(I185*H185,2)</f>
        <v>0</v>
      </c>
      <c r="K185" s="139"/>
      <c r="L185" s="30"/>
      <c r="M185" s="140" t="s">
        <v>1</v>
      </c>
      <c r="N185" s="141" t="s">
        <v>37</v>
      </c>
      <c r="P185" s="142">
        <f>O185*H185</f>
        <v>0</v>
      </c>
      <c r="Q185" s="142">
        <v>2.6900000000000001E-3</v>
      </c>
      <c r="R185" s="142">
        <f>Q185*H185</f>
        <v>6.6712000000000007E-2</v>
      </c>
      <c r="S185" s="142">
        <v>0</v>
      </c>
      <c r="T185" s="143">
        <f>S185*H185</f>
        <v>0</v>
      </c>
      <c r="AR185" s="144" t="s">
        <v>166</v>
      </c>
      <c r="AT185" s="144" t="s">
        <v>162</v>
      </c>
      <c r="AU185" s="144" t="s">
        <v>81</v>
      </c>
      <c r="AY185" s="16" t="s">
        <v>160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6" t="s">
        <v>79</v>
      </c>
      <c r="BK185" s="145">
        <f>ROUND(I185*H185,2)</f>
        <v>0</v>
      </c>
      <c r="BL185" s="16" t="s">
        <v>166</v>
      </c>
      <c r="BM185" s="144" t="s">
        <v>228</v>
      </c>
    </row>
    <row r="186" spans="2:65" s="1" customFormat="1" ht="16.5" customHeight="1" x14ac:dyDescent="0.2">
      <c r="B186" s="131"/>
      <c r="C186" s="132">
        <v>16</v>
      </c>
      <c r="D186" s="132" t="s">
        <v>162</v>
      </c>
      <c r="E186" s="133" t="s">
        <v>229</v>
      </c>
      <c r="F186" s="134" t="s">
        <v>230</v>
      </c>
      <c r="G186" s="135" t="s">
        <v>165</v>
      </c>
      <c r="H186" s="136">
        <v>24.8</v>
      </c>
      <c r="I186" s="137"/>
      <c r="J186" s="138">
        <f>ROUND(I186*H186,2)</f>
        <v>0</v>
      </c>
      <c r="K186" s="139"/>
      <c r="L186" s="30"/>
      <c r="M186" s="140" t="s">
        <v>1</v>
      </c>
      <c r="N186" s="141" t="s">
        <v>37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166</v>
      </c>
      <c r="AT186" s="144" t="s">
        <v>162</v>
      </c>
      <c r="AU186" s="144" t="s">
        <v>81</v>
      </c>
      <c r="AY186" s="16" t="s">
        <v>160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6" t="s">
        <v>79</v>
      </c>
      <c r="BK186" s="145">
        <f>ROUND(I186*H186,2)</f>
        <v>0</v>
      </c>
      <c r="BL186" s="16" t="s">
        <v>166</v>
      </c>
      <c r="BM186" s="144" t="s">
        <v>231</v>
      </c>
    </row>
    <row r="187" spans="2:65" s="1" customFormat="1" ht="33" customHeight="1" x14ac:dyDescent="0.2">
      <c r="B187" s="131"/>
      <c r="C187" s="132">
        <v>17</v>
      </c>
      <c r="D187" s="132" t="s">
        <v>162</v>
      </c>
      <c r="E187" s="133" t="s">
        <v>232</v>
      </c>
      <c r="F187" s="134" t="s">
        <v>233</v>
      </c>
      <c r="G187" s="135" t="s">
        <v>165</v>
      </c>
      <c r="H187" s="136">
        <v>117.35299999999999</v>
      </c>
      <c r="I187" s="137"/>
      <c r="J187" s="138">
        <f>ROUND(I187*H187,2)</f>
        <v>0</v>
      </c>
      <c r="K187" s="139"/>
      <c r="L187" s="30"/>
      <c r="M187" s="140" t="s">
        <v>1</v>
      </c>
      <c r="N187" s="141" t="s">
        <v>37</v>
      </c>
      <c r="P187" s="142">
        <f>O187*H187</f>
        <v>0</v>
      </c>
      <c r="Q187" s="142">
        <v>0.73404000000000003</v>
      </c>
      <c r="R187" s="142">
        <f>Q187*H187</f>
        <v>86.141796119999995</v>
      </c>
      <c r="S187" s="142">
        <v>0</v>
      </c>
      <c r="T187" s="143">
        <f>S187*H187</f>
        <v>0</v>
      </c>
      <c r="AR187" s="144" t="s">
        <v>166</v>
      </c>
      <c r="AT187" s="144" t="s">
        <v>162</v>
      </c>
      <c r="AU187" s="144" t="s">
        <v>81</v>
      </c>
      <c r="AY187" s="16" t="s">
        <v>160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6" t="s">
        <v>79</v>
      </c>
      <c r="BK187" s="145">
        <f>ROUND(I187*H187,2)</f>
        <v>0</v>
      </c>
      <c r="BL187" s="16" t="s">
        <v>166</v>
      </c>
      <c r="BM187" s="144" t="s">
        <v>234</v>
      </c>
    </row>
    <row r="188" spans="2:65" s="1" customFormat="1" x14ac:dyDescent="0.2">
      <c r="B188" s="30"/>
      <c r="D188" s="167" t="s">
        <v>235</v>
      </c>
      <c r="F188" s="168" t="s">
        <v>236</v>
      </c>
      <c r="I188" s="169"/>
      <c r="L188" s="30"/>
      <c r="M188" s="170"/>
      <c r="T188" s="54"/>
      <c r="AT188" s="16" t="s">
        <v>235</v>
      </c>
      <c r="AU188" s="16" t="s">
        <v>81</v>
      </c>
    </row>
    <row r="189" spans="2:65" s="12" customFormat="1" x14ac:dyDescent="0.2">
      <c r="B189" s="146"/>
      <c r="D189" s="147" t="s">
        <v>172</v>
      </c>
      <c r="E189" s="148" t="s">
        <v>1</v>
      </c>
      <c r="F189" s="149" t="s">
        <v>237</v>
      </c>
      <c r="H189" s="150">
        <v>32.924999999999997</v>
      </c>
      <c r="I189" s="151"/>
      <c r="L189" s="146"/>
      <c r="M189" s="152"/>
      <c r="T189" s="153"/>
      <c r="AT189" s="148" t="s">
        <v>172</v>
      </c>
      <c r="AU189" s="148" t="s">
        <v>81</v>
      </c>
      <c r="AV189" s="12" t="s">
        <v>81</v>
      </c>
      <c r="AW189" s="12" t="s">
        <v>29</v>
      </c>
      <c r="AX189" s="12" t="s">
        <v>72</v>
      </c>
      <c r="AY189" s="148" t="s">
        <v>160</v>
      </c>
    </row>
    <row r="190" spans="2:65" s="12" customFormat="1" x14ac:dyDescent="0.2">
      <c r="B190" s="146"/>
      <c r="D190" s="147" t="s">
        <v>172</v>
      </c>
      <c r="E190" s="148" t="s">
        <v>1</v>
      </c>
      <c r="F190" s="149" t="s">
        <v>238</v>
      </c>
      <c r="H190" s="150">
        <v>41.213000000000001</v>
      </c>
      <c r="I190" s="151"/>
      <c r="L190" s="146"/>
      <c r="M190" s="152"/>
      <c r="T190" s="153"/>
      <c r="AT190" s="148" t="s">
        <v>172</v>
      </c>
      <c r="AU190" s="148" t="s">
        <v>81</v>
      </c>
      <c r="AV190" s="12" t="s">
        <v>81</v>
      </c>
      <c r="AW190" s="12" t="s">
        <v>29</v>
      </c>
      <c r="AX190" s="12" t="s">
        <v>72</v>
      </c>
      <c r="AY190" s="148" t="s">
        <v>160</v>
      </c>
    </row>
    <row r="191" spans="2:65" s="12" customFormat="1" x14ac:dyDescent="0.2">
      <c r="B191" s="146"/>
      <c r="D191" s="147" t="s">
        <v>172</v>
      </c>
      <c r="E191" s="148" t="s">
        <v>1</v>
      </c>
      <c r="F191" s="149" t="s">
        <v>239</v>
      </c>
      <c r="H191" s="150">
        <v>14.715</v>
      </c>
      <c r="I191" s="151"/>
      <c r="L191" s="146"/>
      <c r="M191" s="152"/>
      <c r="T191" s="153"/>
      <c r="AT191" s="148" t="s">
        <v>172</v>
      </c>
      <c r="AU191" s="148" t="s">
        <v>81</v>
      </c>
      <c r="AV191" s="12" t="s">
        <v>81</v>
      </c>
      <c r="AW191" s="12" t="s">
        <v>29</v>
      </c>
      <c r="AX191" s="12" t="s">
        <v>72</v>
      </c>
      <c r="AY191" s="148" t="s">
        <v>160</v>
      </c>
    </row>
    <row r="192" spans="2:65" s="12" customFormat="1" x14ac:dyDescent="0.2">
      <c r="B192" s="146"/>
      <c r="D192" s="147" t="s">
        <v>172</v>
      </c>
      <c r="E192" s="148" t="s">
        <v>1</v>
      </c>
      <c r="F192" s="149" t="s">
        <v>240</v>
      </c>
      <c r="H192" s="150">
        <v>28.5</v>
      </c>
      <c r="I192" s="151"/>
      <c r="L192" s="146"/>
      <c r="M192" s="152"/>
      <c r="T192" s="153"/>
      <c r="AT192" s="148" t="s">
        <v>172</v>
      </c>
      <c r="AU192" s="148" t="s">
        <v>81</v>
      </c>
      <c r="AV192" s="12" t="s">
        <v>81</v>
      </c>
      <c r="AW192" s="12" t="s">
        <v>29</v>
      </c>
      <c r="AX192" s="12" t="s">
        <v>72</v>
      </c>
      <c r="AY192" s="148" t="s">
        <v>160</v>
      </c>
    </row>
    <row r="193" spans="2:65" s="13" customFormat="1" x14ac:dyDescent="0.2">
      <c r="B193" s="154"/>
      <c r="D193" s="147" t="s">
        <v>172</v>
      </c>
      <c r="E193" s="155" t="s">
        <v>1</v>
      </c>
      <c r="F193" s="156" t="s">
        <v>182</v>
      </c>
      <c r="H193" s="157">
        <v>117.35299999999999</v>
      </c>
      <c r="I193" s="158"/>
      <c r="L193" s="154"/>
      <c r="M193" s="159"/>
      <c r="T193" s="160"/>
      <c r="AT193" s="155" t="s">
        <v>172</v>
      </c>
      <c r="AU193" s="155" t="s">
        <v>81</v>
      </c>
      <c r="AV193" s="13" t="s">
        <v>166</v>
      </c>
      <c r="AW193" s="13" t="s">
        <v>29</v>
      </c>
      <c r="AX193" s="13" t="s">
        <v>79</v>
      </c>
      <c r="AY193" s="155" t="s">
        <v>160</v>
      </c>
    </row>
    <row r="194" spans="2:65" s="1" customFormat="1" ht="24.15" customHeight="1" x14ac:dyDescent="0.2">
      <c r="B194" s="131"/>
      <c r="C194" s="132">
        <v>18</v>
      </c>
      <c r="D194" s="132" t="s">
        <v>162</v>
      </c>
      <c r="E194" s="133" t="s">
        <v>241</v>
      </c>
      <c r="F194" s="134" t="s">
        <v>242</v>
      </c>
      <c r="G194" s="135" t="s">
        <v>198</v>
      </c>
      <c r="H194" s="136">
        <v>1.64</v>
      </c>
      <c r="I194" s="137"/>
      <c r="J194" s="138">
        <f>ROUND(I194*H194,2)</f>
        <v>0</v>
      </c>
      <c r="K194" s="139"/>
      <c r="L194" s="30"/>
      <c r="M194" s="140" t="s">
        <v>1</v>
      </c>
      <c r="N194" s="141" t="s">
        <v>37</v>
      </c>
      <c r="P194" s="142">
        <f>O194*H194</f>
        <v>0</v>
      </c>
      <c r="Q194" s="142">
        <v>1.0593999999999999</v>
      </c>
      <c r="R194" s="142">
        <f>Q194*H194</f>
        <v>1.7374159999999996</v>
      </c>
      <c r="S194" s="142">
        <v>0</v>
      </c>
      <c r="T194" s="143">
        <f>S194*H194</f>
        <v>0</v>
      </c>
      <c r="AR194" s="144" t="s">
        <v>166</v>
      </c>
      <c r="AT194" s="144" t="s">
        <v>162</v>
      </c>
      <c r="AU194" s="144" t="s">
        <v>81</v>
      </c>
      <c r="AY194" s="16" t="s">
        <v>160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79</v>
      </c>
      <c r="BK194" s="145">
        <f>ROUND(I194*H194,2)</f>
        <v>0</v>
      </c>
      <c r="BL194" s="16" t="s">
        <v>166</v>
      </c>
      <c r="BM194" s="144" t="s">
        <v>243</v>
      </c>
    </row>
    <row r="195" spans="2:65" s="1" customFormat="1" x14ac:dyDescent="0.2">
      <c r="B195" s="30"/>
      <c r="D195" s="167" t="s">
        <v>235</v>
      </c>
      <c r="F195" s="168" t="s">
        <v>244</v>
      </c>
      <c r="I195" s="169"/>
      <c r="L195" s="30"/>
      <c r="M195" s="170"/>
      <c r="T195" s="54"/>
      <c r="AT195" s="16" t="s">
        <v>235</v>
      </c>
      <c r="AU195" s="16" t="s">
        <v>81</v>
      </c>
    </row>
    <row r="196" spans="2:65" s="11" customFormat="1" ht="22.8" customHeight="1" x14ac:dyDescent="0.25">
      <c r="B196" s="119"/>
      <c r="D196" s="120" t="s">
        <v>71</v>
      </c>
      <c r="E196" s="129" t="s">
        <v>174</v>
      </c>
      <c r="F196" s="129" t="s">
        <v>245</v>
      </c>
      <c r="I196" s="122"/>
      <c r="J196" s="130">
        <f>BK196</f>
        <v>0</v>
      </c>
      <c r="L196" s="119"/>
      <c r="M196" s="124"/>
      <c r="P196" s="125">
        <f>SUM(P197:P223)</f>
        <v>0</v>
      </c>
      <c r="R196" s="125">
        <f>SUM(R197:R223)</f>
        <v>63.369232040000014</v>
      </c>
      <c r="T196" s="126">
        <f>SUM(T197:T223)</f>
        <v>0</v>
      </c>
      <c r="AR196" s="120" t="s">
        <v>79</v>
      </c>
      <c r="AT196" s="127" t="s">
        <v>71</v>
      </c>
      <c r="AU196" s="127" t="s">
        <v>79</v>
      </c>
      <c r="AY196" s="120" t="s">
        <v>160</v>
      </c>
      <c r="BK196" s="128">
        <f>SUM(BK197:BK223)</f>
        <v>0</v>
      </c>
    </row>
    <row r="197" spans="2:65" s="1" customFormat="1" ht="24.15" customHeight="1" x14ac:dyDescent="0.2">
      <c r="B197" s="131"/>
      <c r="C197" s="132">
        <v>19</v>
      </c>
      <c r="D197" s="132" t="s">
        <v>162</v>
      </c>
      <c r="E197" s="133" t="s">
        <v>247</v>
      </c>
      <c r="F197" s="134" t="s">
        <v>248</v>
      </c>
      <c r="G197" s="135" t="s">
        <v>165</v>
      </c>
      <c r="H197" s="136">
        <v>211.14400000000001</v>
      </c>
      <c r="I197" s="137"/>
      <c r="J197" s="138">
        <f>ROUND(I197*H197,2)</f>
        <v>0</v>
      </c>
      <c r="K197" s="139"/>
      <c r="L197" s="30"/>
      <c r="M197" s="140" t="s">
        <v>1</v>
      </c>
      <c r="N197" s="141" t="s">
        <v>37</v>
      </c>
      <c r="P197" s="142">
        <f>O197*H197</f>
        <v>0</v>
      </c>
      <c r="Q197" s="142">
        <v>0.25933</v>
      </c>
      <c r="R197" s="142">
        <f>Q197*H197</f>
        <v>54.755973520000005</v>
      </c>
      <c r="S197" s="142">
        <v>0</v>
      </c>
      <c r="T197" s="143">
        <f>S197*H197</f>
        <v>0</v>
      </c>
      <c r="AR197" s="144" t="s">
        <v>166</v>
      </c>
      <c r="AT197" s="144" t="s">
        <v>162</v>
      </c>
      <c r="AU197" s="144" t="s">
        <v>81</v>
      </c>
      <c r="AY197" s="16" t="s">
        <v>160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6" t="s">
        <v>79</v>
      </c>
      <c r="BK197" s="145">
        <f>ROUND(I197*H197,2)</f>
        <v>0</v>
      </c>
      <c r="BL197" s="16" t="s">
        <v>166</v>
      </c>
      <c r="BM197" s="144" t="s">
        <v>249</v>
      </c>
    </row>
    <row r="198" spans="2:65" s="12" customFormat="1" x14ac:dyDescent="0.2">
      <c r="B198" s="146"/>
      <c r="D198" s="147" t="s">
        <v>172</v>
      </c>
      <c r="E198" s="148" t="s">
        <v>1</v>
      </c>
      <c r="F198" s="149" t="s">
        <v>250</v>
      </c>
      <c r="H198" s="150">
        <v>233.27500000000001</v>
      </c>
      <c r="I198" s="151"/>
      <c r="L198" s="146"/>
      <c r="M198" s="152"/>
      <c r="T198" s="153"/>
      <c r="AT198" s="148" t="s">
        <v>172</v>
      </c>
      <c r="AU198" s="148" t="s">
        <v>81</v>
      </c>
      <c r="AV198" s="12" t="s">
        <v>81</v>
      </c>
      <c r="AW198" s="12" t="s">
        <v>29</v>
      </c>
      <c r="AX198" s="12" t="s">
        <v>72</v>
      </c>
      <c r="AY198" s="148" t="s">
        <v>160</v>
      </c>
    </row>
    <row r="199" spans="2:65" s="12" customFormat="1" ht="30.6" x14ac:dyDescent="0.2">
      <c r="B199" s="146"/>
      <c r="D199" s="147" t="s">
        <v>172</v>
      </c>
      <c r="E199" s="148" t="s">
        <v>1</v>
      </c>
      <c r="F199" s="149" t="s">
        <v>251</v>
      </c>
      <c r="H199" s="150">
        <v>-50.686</v>
      </c>
      <c r="I199" s="151"/>
      <c r="L199" s="146"/>
      <c r="M199" s="152"/>
      <c r="T199" s="153"/>
      <c r="AT199" s="148" t="s">
        <v>172</v>
      </c>
      <c r="AU199" s="148" t="s">
        <v>81</v>
      </c>
      <c r="AV199" s="12" t="s">
        <v>81</v>
      </c>
      <c r="AW199" s="12" t="s">
        <v>29</v>
      </c>
      <c r="AX199" s="12" t="s">
        <v>72</v>
      </c>
      <c r="AY199" s="148" t="s">
        <v>160</v>
      </c>
    </row>
    <row r="200" spans="2:65" s="12" customFormat="1" x14ac:dyDescent="0.2">
      <c r="B200" s="146"/>
      <c r="D200" s="147" t="s">
        <v>172</v>
      </c>
      <c r="E200" s="148" t="s">
        <v>1</v>
      </c>
      <c r="F200" s="149" t="s">
        <v>252</v>
      </c>
      <c r="H200" s="150">
        <v>28.555</v>
      </c>
      <c r="I200" s="151"/>
      <c r="L200" s="146"/>
      <c r="M200" s="152"/>
      <c r="T200" s="153"/>
      <c r="AT200" s="148" t="s">
        <v>172</v>
      </c>
      <c r="AU200" s="148" t="s">
        <v>81</v>
      </c>
      <c r="AV200" s="12" t="s">
        <v>81</v>
      </c>
      <c r="AW200" s="12" t="s">
        <v>29</v>
      </c>
      <c r="AX200" s="12" t="s">
        <v>72</v>
      </c>
      <c r="AY200" s="148" t="s">
        <v>160</v>
      </c>
    </row>
    <row r="201" spans="2:65" s="13" customFormat="1" x14ac:dyDescent="0.2">
      <c r="B201" s="154"/>
      <c r="D201" s="147" t="s">
        <v>172</v>
      </c>
      <c r="E201" s="155" t="s">
        <v>1</v>
      </c>
      <c r="F201" s="156" t="s">
        <v>182</v>
      </c>
      <c r="H201" s="157">
        <v>211.14400000000001</v>
      </c>
      <c r="I201" s="158"/>
      <c r="L201" s="154"/>
      <c r="M201" s="159"/>
      <c r="T201" s="160"/>
      <c r="AT201" s="155" t="s">
        <v>172</v>
      </c>
      <c r="AU201" s="155" t="s">
        <v>81</v>
      </c>
      <c r="AV201" s="13" t="s">
        <v>166</v>
      </c>
      <c r="AW201" s="13" t="s">
        <v>29</v>
      </c>
      <c r="AX201" s="13" t="s">
        <v>79</v>
      </c>
      <c r="AY201" s="155" t="s">
        <v>160</v>
      </c>
    </row>
    <row r="202" spans="2:65" s="1" customFormat="1" ht="33" customHeight="1" x14ac:dyDescent="0.2">
      <c r="B202" s="131"/>
      <c r="C202" s="132">
        <v>20</v>
      </c>
      <c r="D202" s="132" t="s">
        <v>162</v>
      </c>
      <c r="E202" s="133" t="s">
        <v>253</v>
      </c>
      <c r="F202" s="134" t="s">
        <v>254</v>
      </c>
      <c r="G202" s="135" t="s">
        <v>165</v>
      </c>
      <c r="H202" s="136">
        <v>7.1269999999999998</v>
      </c>
      <c r="I202" s="137"/>
      <c r="J202" s="138">
        <f>ROUND(I202*H202,2)</f>
        <v>0</v>
      </c>
      <c r="K202" s="139"/>
      <c r="L202" s="30"/>
      <c r="M202" s="140" t="s">
        <v>1</v>
      </c>
      <c r="N202" s="141" t="s">
        <v>37</v>
      </c>
      <c r="P202" s="142">
        <f>O202*H202</f>
        <v>0</v>
      </c>
      <c r="Q202" s="142">
        <v>0.18415000000000001</v>
      </c>
      <c r="R202" s="142">
        <f>Q202*H202</f>
        <v>1.31243705</v>
      </c>
      <c r="S202" s="142">
        <v>0</v>
      </c>
      <c r="T202" s="143">
        <f>S202*H202</f>
        <v>0</v>
      </c>
      <c r="AR202" s="144" t="s">
        <v>166</v>
      </c>
      <c r="AT202" s="144" t="s">
        <v>162</v>
      </c>
      <c r="AU202" s="144" t="s">
        <v>81</v>
      </c>
      <c r="AY202" s="16" t="s">
        <v>160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6" t="s">
        <v>79</v>
      </c>
      <c r="BK202" s="145">
        <f>ROUND(I202*H202,2)</f>
        <v>0</v>
      </c>
      <c r="BL202" s="16" t="s">
        <v>166</v>
      </c>
      <c r="BM202" s="144" t="s">
        <v>255</v>
      </c>
    </row>
    <row r="203" spans="2:65" s="1" customFormat="1" x14ac:dyDescent="0.2">
      <c r="B203" s="30"/>
      <c r="D203" s="167" t="s">
        <v>235</v>
      </c>
      <c r="F203" s="168" t="s">
        <v>256</v>
      </c>
      <c r="I203" s="169"/>
      <c r="L203" s="30"/>
      <c r="M203" s="170"/>
      <c r="T203" s="54"/>
      <c r="AT203" s="16" t="s">
        <v>235</v>
      </c>
      <c r="AU203" s="16" t="s">
        <v>81</v>
      </c>
    </row>
    <row r="204" spans="2:65" s="12" customFormat="1" x14ac:dyDescent="0.2">
      <c r="B204" s="146"/>
      <c r="D204" s="147" t="s">
        <v>172</v>
      </c>
      <c r="E204" s="148" t="s">
        <v>1</v>
      </c>
      <c r="F204" s="149" t="s">
        <v>257</v>
      </c>
      <c r="H204" s="150">
        <v>7.1269999999999998</v>
      </c>
      <c r="I204" s="151"/>
      <c r="L204" s="146"/>
      <c r="M204" s="152"/>
      <c r="T204" s="153"/>
      <c r="AT204" s="148" t="s">
        <v>172</v>
      </c>
      <c r="AU204" s="148" t="s">
        <v>81</v>
      </c>
      <c r="AV204" s="12" t="s">
        <v>81</v>
      </c>
      <c r="AW204" s="12" t="s">
        <v>29</v>
      </c>
      <c r="AX204" s="12" t="s">
        <v>79</v>
      </c>
      <c r="AY204" s="148" t="s">
        <v>160</v>
      </c>
    </row>
    <row r="205" spans="2:65" s="1" customFormat="1" ht="37.799999999999997" customHeight="1" x14ac:dyDescent="0.2">
      <c r="B205" s="131"/>
      <c r="C205" s="132">
        <v>21</v>
      </c>
      <c r="D205" s="132" t="s">
        <v>162</v>
      </c>
      <c r="E205" s="133" t="s">
        <v>258</v>
      </c>
      <c r="F205" s="134" t="s">
        <v>259</v>
      </c>
      <c r="G205" s="135" t="s">
        <v>260</v>
      </c>
      <c r="H205" s="136">
        <v>1</v>
      </c>
      <c r="I205" s="137"/>
      <c r="J205" s="138">
        <f>ROUND(I205*H205,2)</f>
        <v>0</v>
      </c>
      <c r="K205" s="139"/>
      <c r="L205" s="30"/>
      <c r="M205" s="140" t="s">
        <v>1</v>
      </c>
      <c r="N205" s="141" t="s">
        <v>37</v>
      </c>
      <c r="P205" s="142">
        <f>O205*H205</f>
        <v>0</v>
      </c>
      <c r="Q205" s="142">
        <v>2.588E-2</v>
      </c>
      <c r="R205" s="142">
        <f>Q205*H205</f>
        <v>2.588E-2</v>
      </c>
      <c r="S205" s="142">
        <v>0</v>
      </c>
      <c r="T205" s="143">
        <f>S205*H205</f>
        <v>0</v>
      </c>
      <c r="AR205" s="144" t="s">
        <v>166</v>
      </c>
      <c r="AT205" s="144" t="s">
        <v>162</v>
      </c>
      <c r="AU205" s="144" t="s">
        <v>81</v>
      </c>
      <c r="AY205" s="16" t="s">
        <v>160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6" t="s">
        <v>79</v>
      </c>
      <c r="BK205" s="145">
        <f>ROUND(I205*H205,2)</f>
        <v>0</v>
      </c>
      <c r="BL205" s="16" t="s">
        <v>166</v>
      </c>
      <c r="BM205" s="144" t="s">
        <v>261</v>
      </c>
    </row>
    <row r="206" spans="2:65" s="1" customFormat="1" ht="24.15" customHeight="1" x14ac:dyDescent="0.2">
      <c r="B206" s="131"/>
      <c r="C206" s="171">
        <v>22</v>
      </c>
      <c r="D206" s="171" t="s">
        <v>262</v>
      </c>
      <c r="E206" s="172" t="s">
        <v>263</v>
      </c>
      <c r="F206" s="173" t="s">
        <v>264</v>
      </c>
      <c r="G206" s="174" t="s">
        <v>198</v>
      </c>
      <c r="H206" s="175">
        <v>0.1</v>
      </c>
      <c r="I206" s="176"/>
      <c r="J206" s="177">
        <f>ROUND(I206*H206,2)</f>
        <v>0</v>
      </c>
      <c r="K206" s="178"/>
      <c r="L206" s="179"/>
      <c r="M206" s="180" t="s">
        <v>1</v>
      </c>
      <c r="N206" s="181" t="s">
        <v>37</v>
      </c>
      <c r="P206" s="142">
        <f>O206*H206</f>
        <v>0</v>
      </c>
      <c r="Q206" s="142">
        <v>1</v>
      </c>
      <c r="R206" s="142">
        <f>Q206*H206</f>
        <v>0.1</v>
      </c>
      <c r="S206" s="142">
        <v>0</v>
      </c>
      <c r="T206" s="143">
        <f>S206*H206</f>
        <v>0</v>
      </c>
      <c r="AR206" s="144" t="s">
        <v>191</v>
      </c>
      <c r="AT206" s="144" t="s">
        <v>262</v>
      </c>
      <c r="AU206" s="144" t="s">
        <v>81</v>
      </c>
      <c r="AY206" s="16" t="s">
        <v>160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6" t="s">
        <v>79</v>
      </c>
      <c r="BK206" s="145">
        <f>ROUND(I206*H206,2)</f>
        <v>0</v>
      </c>
      <c r="BL206" s="16" t="s">
        <v>166</v>
      </c>
      <c r="BM206" s="144" t="s">
        <v>265</v>
      </c>
    </row>
    <row r="207" spans="2:65" s="1" customFormat="1" ht="16.5" customHeight="1" x14ac:dyDescent="0.2">
      <c r="B207" s="131"/>
      <c r="C207" s="132">
        <v>23</v>
      </c>
      <c r="D207" s="132" t="s">
        <v>162</v>
      </c>
      <c r="E207" s="133" t="s">
        <v>267</v>
      </c>
      <c r="F207" s="134" t="s">
        <v>268</v>
      </c>
      <c r="G207" s="135" t="s">
        <v>260</v>
      </c>
      <c r="H207" s="136">
        <v>2</v>
      </c>
      <c r="I207" s="137"/>
      <c r="J207" s="138">
        <f>ROUND(I207*H207,2)</f>
        <v>0</v>
      </c>
      <c r="K207" s="139"/>
      <c r="L207" s="30"/>
      <c r="M207" s="140" t="s">
        <v>1</v>
      </c>
      <c r="N207" s="141" t="s">
        <v>37</v>
      </c>
      <c r="P207" s="142">
        <f>O207*H207</f>
        <v>0</v>
      </c>
      <c r="Q207" s="142">
        <v>2.2780000000000002E-2</v>
      </c>
      <c r="R207" s="142">
        <f>Q207*H207</f>
        <v>4.5560000000000003E-2</v>
      </c>
      <c r="S207" s="142">
        <v>0</v>
      </c>
      <c r="T207" s="143">
        <f>S207*H207</f>
        <v>0</v>
      </c>
      <c r="AR207" s="144" t="s">
        <v>166</v>
      </c>
      <c r="AT207" s="144" t="s">
        <v>162</v>
      </c>
      <c r="AU207" s="144" t="s">
        <v>81</v>
      </c>
      <c r="AY207" s="16" t="s">
        <v>160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6" t="s">
        <v>79</v>
      </c>
      <c r="BK207" s="145">
        <f>ROUND(I207*H207,2)</f>
        <v>0</v>
      </c>
      <c r="BL207" s="16" t="s">
        <v>166</v>
      </c>
      <c r="BM207" s="144" t="s">
        <v>269</v>
      </c>
    </row>
    <row r="208" spans="2:65" s="1" customFormat="1" ht="21.75" customHeight="1" x14ac:dyDescent="0.2">
      <c r="B208" s="131"/>
      <c r="C208" s="132">
        <v>24</v>
      </c>
      <c r="D208" s="132" t="s">
        <v>162</v>
      </c>
      <c r="E208" s="133" t="s">
        <v>270</v>
      </c>
      <c r="F208" s="134" t="s">
        <v>271</v>
      </c>
      <c r="G208" s="135" t="s">
        <v>260</v>
      </c>
      <c r="H208" s="136">
        <v>1</v>
      </c>
      <c r="I208" s="137"/>
      <c r="J208" s="138">
        <f>ROUND(I208*H208,2)</f>
        <v>0</v>
      </c>
      <c r="K208" s="139"/>
      <c r="L208" s="30"/>
      <c r="M208" s="140" t="s">
        <v>1</v>
      </c>
      <c r="N208" s="141" t="s">
        <v>37</v>
      </c>
      <c r="P208" s="142">
        <f>O208*H208</f>
        <v>0</v>
      </c>
      <c r="Q208" s="142">
        <v>2.6929999999999999E-2</v>
      </c>
      <c r="R208" s="142">
        <f>Q208*H208</f>
        <v>2.6929999999999999E-2</v>
      </c>
      <c r="S208" s="142">
        <v>0</v>
      </c>
      <c r="T208" s="143">
        <f>S208*H208</f>
        <v>0</v>
      </c>
      <c r="AR208" s="144" t="s">
        <v>166</v>
      </c>
      <c r="AT208" s="144" t="s">
        <v>162</v>
      </c>
      <c r="AU208" s="144" t="s">
        <v>81</v>
      </c>
      <c r="AY208" s="16" t="s">
        <v>160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6" t="s">
        <v>79</v>
      </c>
      <c r="BK208" s="145">
        <f>ROUND(I208*H208,2)</f>
        <v>0</v>
      </c>
      <c r="BL208" s="16" t="s">
        <v>166</v>
      </c>
      <c r="BM208" s="144" t="s">
        <v>272</v>
      </c>
    </row>
    <row r="209" spans="2:65" s="1" customFormat="1" x14ac:dyDescent="0.2">
      <c r="B209" s="30"/>
      <c r="D209" s="167" t="s">
        <v>235</v>
      </c>
      <c r="F209" s="168" t="s">
        <v>273</v>
      </c>
      <c r="I209" s="169"/>
      <c r="L209" s="30"/>
      <c r="M209" s="170"/>
      <c r="T209" s="54"/>
      <c r="AT209" s="16" t="s">
        <v>235</v>
      </c>
      <c r="AU209" s="16" t="s">
        <v>81</v>
      </c>
    </row>
    <row r="210" spans="2:65" s="1" customFormat="1" ht="21.75" customHeight="1" x14ac:dyDescent="0.2">
      <c r="B210" s="131"/>
      <c r="C210" s="132">
        <v>25</v>
      </c>
      <c r="D210" s="132" t="s">
        <v>162</v>
      </c>
      <c r="E210" s="133" t="s">
        <v>274</v>
      </c>
      <c r="F210" s="134" t="s">
        <v>275</v>
      </c>
      <c r="G210" s="135" t="s">
        <v>260</v>
      </c>
      <c r="H210" s="136">
        <v>3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37</v>
      </c>
      <c r="P210" s="142">
        <f>O210*H210</f>
        <v>0</v>
      </c>
      <c r="Q210" s="142">
        <v>3.6549999999999999E-2</v>
      </c>
      <c r="R210" s="142">
        <f>Q210*H210</f>
        <v>0.10965</v>
      </c>
      <c r="S210" s="142">
        <v>0</v>
      </c>
      <c r="T210" s="143">
        <f>S210*H210</f>
        <v>0</v>
      </c>
      <c r="AR210" s="144" t="s">
        <v>166</v>
      </c>
      <c r="AT210" s="144" t="s">
        <v>162</v>
      </c>
      <c r="AU210" s="144" t="s">
        <v>81</v>
      </c>
      <c r="AY210" s="16" t="s">
        <v>160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6" t="s">
        <v>79</v>
      </c>
      <c r="BK210" s="145">
        <f>ROUND(I210*H210,2)</f>
        <v>0</v>
      </c>
      <c r="BL210" s="16" t="s">
        <v>166</v>
      </c>
      <c r="BM210" s="144" t="s">
        <v>276</v>
      </c>
    </row>
    <row r="211" spans="2:65" s="1" customFormat="1" x14ac:dyDescent="0.2">
      <c r="B211" s="30"/>
      <c r="D211" s="167" t="s">
        <v>235</v>
      </c>
      <c r="F211" s="168" t="s">
        <v>277</v>
      </c>
      <c r="I211" s="169"/>
      <c r="L211" s="30"/>
      <c r="M211" s="170"/>
      <c r="T211" s="54"/>
      <c r="AT211" s="16" t="s">
        <v>235</v>
      </c>
      <c r="AU211" s="16" t="s">
        <v>81</v>
      </c>
    </row>
    <row r="212" spans="2:65" s="1" customFormat="1" ht="16.5" customHeight="1" x14ac:dyDescent="0.2">
      <c r="B212" s="131"/>
      <c r="C212" s="132">
        <v>26</v>
      </c>
      <c r="D212" s="132" t="s">
        <v>162</v>
      </c>
      <c r="E212" s="133" t="s">
        <v>279</v>
      </c>
      <c r="F212" s="134" t="s">
        <v>280</v>
      </c>
      <c r="G212" s="135" t="s">
        <v>260</v>
      </c>
      <c r="H212" s="136">
        <v>12</v>
      </c>
      <c r="I212" s="137"/>
      <c r="J212" s="138">
        <f>ROUND(I212*H212,2)</f>
        <v>0</v>
      </c>
      <c r="K212" s="139"/>
      <c r="L212" s="30"/>
      <c r="M212" s="140" t="s">
        <v>1</v>
      </c>
      <c r="N212" s="141" t="s">
        <v>37</v>
      </c>
      <c r="P212" s="142">
        <f>O212*H212</f>
        <v>0</v>
      </c>
      <c r="Q212" s="142">
        <v>4.555E-2</v>
      </c>
      <c r="R212" s="142">
        <f>Q212*H212</f>
        <v>0.54659999999999997</v>
      </c>
      <c r="S212" s="142">
        <v>0</v>
      </c>
      <c r="T212" s="143">
        <f>S212*H212</f>
        <v>0</v>
      </c>
      <c r="AR212" s="144" t="s">
        <v>166</v>
      </c>
      <c r="AT212" s="144" t="s">
        <v>162</v>
      </c>
      <c r="AU212" s="144" t="s">
        <v>81</v>
      </c>
      <c r="AY212" s="16" t="s">
        <v>160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6" t="s">
        <v>79</v>
      </c>
      <c r="BK212" s="145">
        <f>ROUND(I212*H212,2)</f>
        <v>0</v>
      </c>
      <c r="BL212" s="16" t="s">
        <v>166</v>
      </c>
      <c r="BM212" s="144" t="s">
        <v>281</v>
      </c>
    </row>
    <row r="213" spans="2:65" s="1" customFormat="1" ht="16.5" customHeight="1" x14ac:dyDescent="0.2">
      <c r="B213" s="131"/>
      <c r="C213" s="132">
        <v>27</v>
      </c>
      <c r="D213" s="132" t="s">
        <v>162</v>
      </c>
      <c r="E213" s="133" t="s">
        <v>283</v>
      </c>
      <c r="F213" s="134" t="s">
        <v>284</v>
      </c>
      <c r="G213" s="135" t="s">
        <v>260</v>
      </c>
      <c r="H213" s="136">
        <v>4</v>
      </c>
      <c r="I213" s="137"/>
      <c r="J213" s="138">
        <f>ROUND(I213*H213,2)</f>
        <v>0</v>
      </c>
      <c r="K213" s="139"/>
      <c r="L213" s="30"/>
      <c r="M213" s="140" t="s">
        <v>1</v>
      </c>
      <c r="N213" s="141" t="s">
        <v>37</v>
      </c>
      <c r="P213" s="142">
        <f>O213*H213</f>
        <v>0</v>
      </c>
      <c r="Q213" s="142">
        <v>5.4550000000000001E-2</v>
      </c>
      <c r="R213" s="142">
        <f>Q213*H213</f>
        <v>0.21820000000000001</v>
      </c>
      <c r="S213" s="142">
        <v>0</v>
      </c>
      <c r="T213" s="143">
        <f>S213*H213</f>
        <v>0</v>
      </c>
      <c r="AR213" s="144" t="s">
        <v>166</v>
      </c>
      <c r="AT213" s="144" t="s">
        <v>162</v>
      </c>
      <c r="AU213" s="144" t="s">
        <v>81</v>
      </c>
      <c r="AY213" s="16" t="s">
        <v>160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79</v>
      </c>
      <c r="BK213" s="145">
        <f>ROUND(I213*H213,2)</f>
        <v>0</v>
      </c>
      <c r="BL213" s="16" t="s">
        <v>166</v>
      </c>
      <c r="BM213" s="144" t="s">
        <v>285</v>
      </c>
    </row>
    <row r="214" spans="2:65" s="1" customFormat="1" ht="21.75" customHeight="1" x14ac:dyDescent="0.2">
      <c r="B214" s="131"/>
      <c r="C214" s="132">
        <v>28</v>
      </c>
      <c r="D214" s="132" t="s">
        <v>162</v>
      </c>
      <c r="E214" s="133" t="s">
        <v>286</v>
      </c>
      <c r="F214" s="134" t="s">
        <v>287</v>
      </c>
      <c r="G214" s="135" t="s">
        <v>260</v>
      </c>
      <c r="H214" s="136">
        <v>8</v>
      </c>
      <c r="I214" s="137"/>
      <c r="J214" s="138">
        <f>ROUND(I214*H214,2)</f>
        <v>0</v>
      </c>
      <c r="K214" s="139"/>
      <c r="L214" s="30"/>
      <c r="M214" s="140" t="s">
        <v>1</v>
      </c>
      <c r="N214" s="141" t="s">
        <v>37</v>
      </c>
      <c r="P214" s="142">
        <f>O214*H214</f>
        <v>0</v>
      </c>
      <c r="Q214" s="142">
        <v>6.3549999999999995E-2</v>
      </c>
      <c r="R214" s="142">
        <f>Q214*H214</f>
        <v>0.50839999999999996</v>
      </c>
      <c r="S214" s="142">
        <v>0</v>
      </c>
      <c r="T214" s="143">
        <f>S214*H214</f>
        <v>0</v>
      </c>
      <c r="AR214" s="144" t="s">
        <v>166</v>
      </c>
      <c r="AT214" s="144" t="s">
        <v>162</v>
      </c>
      <c r="AU214" s="144" t="s">
        <v>81</v>
      </c>
      <c r="AY214" s="16" t="s">
        <v>160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6" t="s">
        <v>79</v>
      </c>
      <c r="BK214" s="145">
        <f>ROUND(I214*H214,2)</f>
        <v>0</v>
      </c>
      <c r="BL214" s="16" t="s">
        <v>166</v>
      </c>
      <c r="BM214" s="144" t="s">
        <v>288</v>
      </c>
    </row>
    <row r="215" spans="2:65" s="1" customFormat="1" x14ac:dyDescent="0.2">
      <c r="B215" s="30"/>
      <c r="D215" s="167" t="s">
        <v>235</v>
      </c>
      <c r="F215" s="168" t="s">
        <v>289</v>
      </c>
      <c r="I215" s="169"/>
      <c r="L215" s="30"/>
      <c r="M215" s="170"/>
      <c r="T215" s="54"/>
      <c r="AT215" s="16" t="s">
        <v>235</v>
      </c>
      <c r="AU215" s="16" t="s">
        <v>81</v>
      </c>
    </row>
    <row r="216" spans="2:65" s="1" customFormat="1" ht="24.15" customHeight="1" x14ac:dyDescent="0.2">
      <c r="B216" s="131"/>
      <c r="C216" s="132">
        <v>29</v>
      </c>
      <c r="D216" s="132" t="s">
        <v>162</v>
      </c>
      <c r="E216" s="133" t="s">
        <v>291</v>
      </c>
      <c r="F216" s="134" t="s">
        <v>292</v>
      </c>
      <c r="G216" s="135" t="s">
        <v>165</v>
      </c>
      <c r="H216" s="136">
        <v>34.012999999999998</v>
      </c>
      <c r="I216" s="137"/>
      <c r="J216" s="138">
        <f>ROUND(I216*H216,2)</f>
        <v>0</v>
      </c>
      <c r="K216" s="139"/>
      <c r="L216" s="30"/>
      <c r="M216" s="140" t="s">
        <v>1</v>
      </c>
      <c r="N216" s="141" t="s">
        <v>37</v>
      </c>
      <c r="P216" s="142">
        <f>O216*H216</f>
        <v>0</v>
      </c>
      <c r="Q216" s="142">
        <v>0.11549</v>
      </c>
      <c r="R216" s="142">
        <f>Q216*H216</f>
        <v>3.9281613699999998</v>
      </c>
      <c r="S216" s="142">
        <v>0</v>
      </c>
      <c r="T216" s="143">
        <f>S216*H216</f>
        <v>0</v>
      </c>
      <c r="AR216" s="144" t="s">
        <v>166</v>
      </c>
      <c r="AT216" s="144" t="s">
        <v>162</v>
      </c>
      <c r="AU216" s="144" t="s">
        <v>81</v>
      </c>
      <c r="AY216" s="16" t="s">
        <v>160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6" t="s">
        <v>79</v>
      </c>
      <c r="BK216" s="145">
        <f>ROUND(I216*H216,2)</f>
        <v>0</v>
      </c>
      <c r="BL216" s="16" t="s">
        <v>166</v>
      </c>
      <c r="BM216" s="144" t="s">
        <v>293</v>
      </c>
    </row>
    <row r="217" spans="2:65" s="12" customFormat="1" x14ac:dyDescent="0.2">
      <c r="B217" s="146"/>
      <c r="D217" s="147" t="s">
        <v>172</v>
      </c>
      <c r="E217" s="148" t="s">
        <v>1</v>
      </c>
      <c r="F217" s="149" t="s">
        <v>294</v>
      </c>
      <c r="H217" s="150">
        <v>37.213000000000001</v>
      </c>
      <c r="I217" s="151"/>
      <c r="L217" s="146"/>
      <c r="M217" s="152"/>
      <c r="T217" s="153"/>
      <c r="AT217" s="148" t="s">
        <v>172</v>
      </c>
      <c r="AU217" s="148" t="s">
        <v>81</v>
      </c>
      <c r="AV217" s="12" t="s">
        <v>81</v>
      </c>
      <c r="AW217" s="12" t="s">
        <v>29</v>
      </c>
      <c r="AX217" s="12" t="s">
        <v>72</v>
      </c>
      <c r="AY217" s="148" t="s">
        <v>160</v>
      </c>
    </row>
    <row r="218" spans="2:65" s="12" customFormat="1" x14ac:dyDescent="0.2">
      <c r="B218" s="146"/>
      <c r="D218" s="147" t="s">
        <v>172</v>
      </c>
      <c r="E218" s="148" t="s">
        <v>1</v>
      </c>
      <c r="F218" s="149" t="s">
        <v>295</v>
      </c>
      <c r="H218" s="150">
        <v>-3.2</v>
      </c>
      <c r="I218" s="151"/>
      <c r="L218" s="146"/>
      <c r="M218" s="152"/>
      <c r="T218" s="153"/>
      <c r="AT218" s="148" t="s">
        <v>172</v>
      </c>
      <c r="AU218" s="148" t="s">
        <v>81</v>
      </c>
      <c r="AV218" s="12" t="s">
        <v>81</v>
      </c>
      <c r="AW218" s="12" t="s">
        <v>29</v>
      </c>
      <c r="AX218" s="12" t="s">
        <v>72</v>
      </c>
      <c r="AY218" s="148" t="s">
        <v>160</v>
      </c>
    </row>
    <row r="219" spans="2:65" s="13" customFormat="1" x14ac:dyDescent="0.2">
      <c r="B219" s="154"/>
      <c r="D219" s="147" t="s">
        <v>172</v>
      </c>
      <c r="E219" s="155" t="s">
        <v>1</v>
      </c>
      <c r="F219" s="156" t="s">
        <v>182</v>
      </c>
      <c r="H219" s="157">
        <v>34.012999999999998</v>
      </c>
      <c r="I219" s="158"/>
      <c r="L219" s="154"/>
      <c r="M219" s="159"/>
      <c r="T219" s="160"/>
      <c r="AT219" s="155" t="s">
        <v>172</v>
      </c>
      <c r="AU219" s="155" t="s">
        <v>81</v>
      </c>
      <c r="AV219" s="13" t="s">
        <v>166</v>
      </c>
      <c r="AW219" s="13" t="s">
        <v>29</v>
      </c>
      <c r="AX219" s="13" t="s">
        <v>79</v>
      </c>
      <c r="AY219" s="155" t="s">
        <v>160</v>
      </c>
    </row>
    <row r="220" spans="2:65" s="1" customFormat="1" ht="24.15" customHeight="1" x14ac:dyDescent="0.2">
      <c r="B220" s="131"/>
      <c r="C220" s="132">
        <v>30</v>
      </c>
      <c r="D220" s="132" t="s">
        <v>162</v>
      </c>
      <c r="E220" s="133" t="s">
        <v>297</v>
      </c>
      <c r="F220" s="134" t="s">
        <v>298</v>
      </c>
      <c r="G220" s="135" t="s">
        <v>165</v>
      </c>
      <c r="H220" s="136">
        <v>12.765000000000001</v>
      </c>
      <c r="I220" s="137"/>
      <c r="J220" s="138">
        <f>ROUND(I220*H220,2)</f>
        <v>0</v>
      </c>
      <c r="K220" s="139"/>
      <c r="L220" s="30"/>
      <c r="M220" s="140" t="s">
        <v>1</v>
      </c>
      <c r="N220" s="141" t="s">
        <v>37</v>
      </c>
      <c r="P220" s="142">
        <f>O220*H220</f>
        <v>0</v>
      </c>
      <c r="Q220" s="142">
        <v>0.14033999999999999</v>
      </c>
      <c r="R220" s="142">
        <f>Q220*H220</f>
        <v>1.7914401</v>
      </c>
      <c r="S220" s="142">
        <v>0</v>
      </c>
      <c r="T220" s="143">
        <f>S220*H220</f>
        <v>0</v>
      </c>
      <c r="AR220" s="144" t="s">
        <v>166</v>
      </c>
      <c r="AT220" s="144" t="s">
        <v>162</v>
      </c>
      <c r="AU220" s="144" t="s">
        <v>81</v>
      </c>
      <c r="AY220" s="16" t="s">
        <v>160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79</v>
      </c>
      <c r="BK220" s="145">
        <f>ROUND(I220*H220,2)</f>
        <v>0</v>
      </c>
      <c r="BL220" s="16" t="s">
        <v>166</v>
      </c>
      <c r="BM220" s="144" t="s">
        <v>299</v>
      </c>
    </row>
    <row r="221" spans="2:65" s="12" customFormat="1" x14ac:dyDescent="0.2">
      <c r="B221" s="146"/>
      <c r="D221" s="147" t="s">
        <v>172</v>
      </c>
      <c r="E221" s="148" t="s">
        <v>1</v>
      </c>
      <c r="F221" s="149" t="s">
        <v>300</v>
      </c>
      <c r="H221" s="150">
        <v>14.365</v>
      </c>
      <c r="I221" s="151"/>
      <c r="L221" s="146"/>
      <c r="M221" s="152"/>
      <c r="T221" s="153"/>
      <c r="AT221" s="148" t="s">
        <v>172</v>
      </c>
      <c r="AU221" s="148" t="s">
        <v>81</v>
      </c>
      <c r="AV221" s="12" t="s">
        <v>81</v>
      </c>
      <c r="AW221" s="12" t="s">
        <v>29</v>
      </c>
      <c r="AX221" s="12" t="s">
        <v>72</v>
      </c>
      <c r="AY221" s="148" t="s">
        <v>160</v>
      </c>
    </row>
    <row r="222" spans="2:65" s="12" customFormat="1" x14ac:dyDescent="0.2">
      <c r="B222" s="146"/>
      <c r="D222" s="147" t="s">
        <v>172</v>
      </c>
      <c r="E222" s="148" t="s">
        <v>1</v>
      </c>
      <c r="F222" s="149" t="s">
        <v>301</v>
      </c>
      <c r="H222" s="150">
        <v>-1.6</v>
      </c>
      <c r="I222" s="151"/>
      <c r="L222" s="146"/>
      <c r="M222" s="152"/>
      <c r="T222" s="153"/>
      <c r="AT222" s="148" t="s">
        <v>172</v>
      </c>
      <c r="AU222" s="148" t="s">
        <v>81</v>
      </c>
      <c r="AV222" s="12" t="s">
        <v>81</v>
      </c>
      <c r="AW222" s="12" t="s">
        <v>29</v>
      </c>
      <c r="AX222" s="12" t="s">
        <v>72</v>
      </c>
      <c r="AY222" s="148" t="s">
        <v>160</v>
      </c>
    </row>
    <row r="223" spans="2:65" s="13" customFormat="1" x14ac:dyDescent="0.2">
      <c r="B223" s="154"/>
      <c r="D223" s="147" t="s">
        <v>172</v>
      </c>
      <c r="E223" s="155" t="s">
        <v>1</v>
      </c>
      <c r="F223" s="156" t="s">
        <v>182</v>
      </c>
      <c r="H223" s="157">
        <v>12.765000000000001</v>
      </c>
      <c r="I223" s="158"/>
      <c r="L223" s="154"/>
      <c r="M223" s="159"/>
      <c r="T223" s="160"/>
      <c r="AT223" s="155" t="s">
        <v>172</v>
      </c>
      <c r="AU223" s="155" t="s">
        <v>81</v>
      </c>
      <c r="AV223" s="13" t="s">
        <v>166</v>
      </c>
      <c r="AW223" s="13" t="s">
        <v>29</v>
      </c>
      <c r="AX223" s="13" t="s">
        <v>79</v>
      </c>
      <c r="AY223" s="155" t="s">
        <v>160</v>
      </c>
    </row>
    <row r="224" spans="2:65" s="11" customFormat="1" ht="22.8" customHeight="1" x14ac:dyDescent="0.25">
      <c r="B224" s="119"/>
      <c r="D224" s="120" t="s">
        <v>71</v>
      </c>
      <c r="E224" s="129" t="s">
        <v>166</v>
      </c>
      <c r="F224" s="129" t="s">
        <v>302</v>
      </c>
      <c r="I224" s="122"/>
      <c r="J224" s="130">
        <f>BK224</f>
        <v>0</v>
      </c>
      <c r="L224" s="119"/>
      <c r="M224" s="124"/>
      <c r="P224" s="125">
        <f>SUM(P225:P247)</f>
        <v>0</v>
      </c>
      <c r="R224" s="125">
        <f>SUM(R225:R247)</f>
        <v>97.010943279999992</v>
      </c>
      <c r="T224" s="126">
        <f>SUM(T225:T247)</f>
        <v>0</v>
      </c>
      <c r="AR224" s="120" t="s">
        <v>79</v>
      </c>
      <c r="AT224" s="127" t="s">
        <v>71</v>
      </c>
      <c r="AU224" s="127" t="s">
        <v>79</v>
      </c>
      <c r="AY224" s="120" t="s">
        <v>160</v>
      </c>
      <c r="BK224" s="128">
        <f>SUM(BK225:BK247)</f>
        <v>0</v>
      </c>
    </row>
    <row r="225" spans="2:65" s="1" customFormat="1" ht="24.15" customHeight="1" x14ac:dyDescent="0.2">
      <c r="B225" s="131"/>
      <c r="C225" s="132">
        <v>31</v>
      </c>
      <c r="D225" s="132" t="s">
        <v>162</v>
      </c>
      <c r="E225" s="133" t="s">
        <v>303</v>
      </c>
      <c r="F225" s="134" t="s">
        <v>304</v>
      </c>
      <c r="G225" s="135" t="s">
        <v>165</v>
      </c>
      <c r="H225" s="136">
        <v>170.2</v>
      </c>
      <c r="I225" s="137"/>
      <c r="J225" s="138">
        <f>ROUND(I225*H225,2)</f>
        <v>0</v>
      </c>
      <c r="K225" s="139"/>
      <c r="L225" s="30"/>
      <c r="M225" s="140" t="s">
        <v>1</v>
      </c>
      <c r="N225" s="141" t="s">
        <v>37</v>
      </c>
      <c r="P225" s="142">
        <f>O225*H225</f>
        <v>0</v>
      </c>
      <c r="Q225" s="142">
        <v>8.7720000000000006E-2</v>
      </c>
      <c r="R225" s="142">
        <f>Q225*H225</f>
        <v>14.929944000000001</v>
      </c>
      <c r="S225" s="142">
        <v>0</v>
      </c>
      <c r="T225" s="143">
        <f>S225*H225</f>
        <v>0</v>
      </c>
      <c r="AR225" s="144" t="s">
        <v>166</v>
      </c>
      <c r="AT225" s="144" t="s">
        <v>162</v>
      </c>
      <c r="AU225" s="144" t="s">
        <v>81</v>
      </c>
      <c r="AY225" s="16" t="s">
        <v>160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6" t="s">
        <v>79</v>
      </c>
      <c r="BK225" s="145">
        <f>ROUND(I225*H225,2)</f>
        <v>0</v>
      </c>
      <c r="BL225" s="16" t="s">
        <v>166</v>
      </c>
      <c r="BM225" s="144" t="s">
        <v>305</v>
      </c>
    </row>
    <row r="226" spans="2:65" s="1" customFormat="1" x14ac:dyDescent="0.2">
      <c r="B226" s="30"/>
      <c r="D226" s="167" t="s">
        <v>235</v>
      </c>
      <c r="F226" s="168" t="s">
        <v>306</v>
      </c>
      <c r="I226" s="169"/>
      <c r="L226" s="30"/>
      <c r="M226" s="170"/>
      <c r="T226" s="54"/>
      <c r="AT226" s="16" t="s">
        <v>235</v>
      </c>
      <c r="AU226" s="16" t="s">
        <v>81</v>
      </c>
    </row>
    <row r="227" spans="2:65" s="12" customFormat="1" x14ac:dyDescent="0.2">
      <c r="B227" s="146"/>
      <c r="D227" s="147" t="s">
        <v>172</v>
      </c>
      <c r="E227" s="148" t="s">
        <v>1</v>
      </c>
      <c r="F227" s="149" t="s">
        <v>307</v>
      </c>
      <c r="H227" s="150">
        <v>170.2</v>
      </c>
      <c r="I227" s="151"/>
      <c r="L227" s="146"/>
      <c r="M227" s="152"/>
      <c r="T227" s="153"/>
      <c r="AT227" s="148" t="s">
        <v>172</v>
      </c>
      <c r="AU227" s="148" t="s">
        <v>81</v>
      </c>
      <c r="AV227" s="12" t="s">
        <v>81</v>
      </c>
      <c r="AW227" s="12" t="s">
        <v>29</v>
      </c>
      <c r="AX227" s="12" t="s">
        <v>72</v>
      </c>
      <c r="AY227" s="148" t="s">
        <v>160</v>
      </c>
    </row>
    <row r="228" spans="2:65" s="13" customFormat="1" x14ac:dyDescent="0.2">
      <c r="B228" s="154"/>
      <c r="D228" s="147" t="s">
        <v>172</v>
      </c>
      <c r="E228" s="155" t="s">
        <v>1</v>
      </c>
      <c r="F228" s="156" t="s">
        <v>182</v>
      </c>
      <c r="H228" s="157">
        <v>170.2</v>
      </c>
      <c r="I228" s="158"/>
      <c r="L228" s="154"/>
      <c r="M228" s="159"/>
      <c r="T228" s="160"/>
      <c r="AT228" s="155" t="s">
        <v>172</v>
      </c>
      <c r="AU228" s="155" t="s">
        <v>81</v>
      </c>
      <c r="AV228" s="13" t="s">
        <v>166</v>
      </c>
      <c r="AW228" s="13" t="s">
        <v>29</v>
      </c>
      <c r="AX228" s="13" t="s">
        <v>79</v>
      </c>
      <c r="AY228" s="155" t="s">
        <v>160</v>
      </c>
    </row>
    <row r="229" spans="2:65" s="1" customFormat="1" ht="16.5" customHeight="1" x14ac:dyDescent="0.2">
      <c r="B229" s="131"/>
      <c r="C229" s="171">
        <v>32</v>
      </c>
      <c r="D229" s="171" t="s">
        <v>262</v>
      </c>
      <c r="E229" s="172" t="s">
        <v>308</v>
      </c>
      <c r="F229" s="173" t="s">
        <v>309</v>
      </c>
      <c r="G229" s="174" t="s">
        <v>1</v>
      </c>
      <c r="H229" s="175">
        <v>170.2</v>
      </c>
      <c r="I229" s="176"/>
      <c r="J229" s="177">
        <f>ROUND(I229*H229,2)</f>
        <v>0</v>
      </c>
      <c r="K229" s="178"/>
      <c r="L229" s="179"/>
      <c r="M229" s="180" t="s">
        <v>1</v>
      </c>
      <c r="N229" s="181" t="s">
        <v>37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191</v>
      </c>
      <c r="AT229" s="144" t="s">
        <v>262</v>
      </c>
      <c r="AU229" s="144" t="s">
        <v>81</v>
      </c>
      <c r="AY229" s="16" t="s">
        <v>160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6" t="s">
        <v>79</v>
      </c>
      <c r="BK229" s="145">
        <f>ROUND(I229*H229,2)</f>
        <v>0</v>
      </c>
      <c r="BL229" s="16" t="s">
        <v>166</v>
      </c>
      <c r="BM229" s="144" t="s">
        <v>310</v>
      </c>
    </row>
    <row r="230" spans="2:65" s="1" customFormat="1" ht="16.5" customHeight="1" x14ac:dyDescent="0.2">
      <c r="B230" s="131"/>
      <c r="C230" s="132">
        <v>33</v>
      </c>
      <c r="D230" s="132" t="s">
        <v>162</v>
      </c>
      <c r="E230" s="133" t="s">
        <v>311</v>
      </c>
      <c r="F230" s="134" t="s">
        <v>312</v>
      </c>
      <c r="G230" s="135" t="s">
        <v>165</v>
      </c>
      <c r="H230" s="136">
        <v>170.2</v>
      </c>
      <c r="I230" s="137"/>
      <c r="J230" s="138">
        <f>ROUND(I230*H230,2)</f>
        <v>0</v>
      </c>
      <c r="K230" s="139"/>
      <c r="L230" s="30"/>
      <c r="M230" s="140" t="s">
        <v>1</v>
      </c>
      <c r="N230" s="141" t="s">
        <v>37</v>
      </c>
      <c r="P230" s="142">
        <f>O230*H230</f>
        <v>0</v>
      </c>
      <c r="Q230" s="142">
        <v>0.27151999999999998</v>
      </c>
      <c r="R230" s="142">
        <f>Q230*H230</f>
        <v>46.212703999999995</v>
      </c>
      <c r="S230" s="142">
        <v>0</v>
      </c>
      <c r="T230" s="143">
        <f>S230*H230</f>
        <v>0</v>
      </c>
      <c r="AR230" s="144" t="s">
        <v>166</v>
      </c>
      <c r="AT230" s="144" t="s">
        <v>162</v>
      </c>
      <c r="AU230" s="144" t="s">
        <v>81</v>
      </c>
      <c r="AY230" s="16" t="s">
        <v>160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6" t="s">
        <v>79</v>
      </c>
      <c r="BK230" s="145">
        <f>ROUND(I230*H230,2)</f>
        <v>0</v>
      </c>
      <c r="BL230" s="16" t="s">
        <v>166</v>
      </c>
      <c r="BM230" s="144" t="s">
        <v>313</v>
      </c>
    </row>
    <row r="231" spans="2:65" s="1" customFormat="1" x14ac:dyDescent="0.2">
      <c r="B231" s="30"/>
      <c r="D231" s="167" t="s">
        <v>235</v>
      </c>
      <c r="F231" s="168" t="s">
        <v>314</v>
      </c>
      <c r="I231" s="169"/>
      <c r="L231" s="30"/>
      <c r="M231" s="170"/>
      <c r="T231" s="54"/>
      <c r="AT231" s="16" t="s">
        <v>235</v>
      </c>
      <c r="AU231" s="16" t="s">
        <v>81</v>
      </c>
    </row>
    <row r="232" spans="2:65" s="1" customFormat="1" ht="16.5" customHeight="1" x14ac:dyDescent="0.2">
      <c r="B232" s="131"/>
      <c r="C232" s="132">
        <v>34</v>
      </c>
      <c r="D232" s="132" t="s">
        <v>162</v>
      </c>
      <c r="E232" s="133" t="s">
        <v>316</v>
      </c>
      <c r="F232" s="134" t="s">
        <v>317</v>
      </c>
      <c r="G232" s="135" t="s">
        <v>170</v>
      </c>
      <c r="H232" s="136">
        <v>13.678000000000001</v>
      </c>
      <c r="I232" s="137"/>
      <c r="J232" s="138">
        <f>ROUND(I232*H232,2)</f>
        <v>0</v>
      </c>
      <c r="K232" s="139"/>
      <c r="L232" s="30"/>
      <c r="M232" s="140" t="s">
        <v>1</v>
      </c>
      <c r="N232" s="141" t="s">
        <v>37</v>
      </c>
      <c r="P232" s="142">
        <f>O232*H232</f>
        <v>0</v>
      </c>
      <c r="Q232" s="142">
        <v>2.4533999999999998</v>
      </c>
      <c r="R232" s="142">
        <f>Q232*H232</f>
        <v>33.557605199999998</v>
      </c>
      <c r="S232" s="142">
        <v>0</v>
      </c>
      <c r="T232" s="143">
        <f>S232*H232</f>
        <v>0</v>
      </c>
      <c r="AR232" s="144" t="s">
        <v>166</v>
      </c>
      <c r="AT232" s="144" t="s">
        <v>162</v>
      </c>
      <c r="AU232" s="144" t="s">
        <v>81</v>
      </c>
      <c r="AY232" s="16" t="s">
        <v>160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6" t="s">
        <v>79</v>
      </c>
      <c r="BK232" s="145">
        <f>ROUND(I232*H232,2)</f>
        <v>0</v>
      </c>
      <c r="BL232" s="16" t="s">
        <v>166</v>
      </c>
      <c r="BM232" s="144" t="s">
        <v>318</v>
      </c>
    </row>
    <row r="233" spans="2:65" s="12" customFormat="1" ht="20.399999999999999" x14ac:dyDescent="0.2">
      <c r="B233" s="146"/>
      <c r="D233" s="147" t="s">
        <v>172</v>
      </c>
      <c r="E233" s="148" t="s">
        <v>1</v>
      </c>
      <c r="F233" s="149" t="s">
        <v>319</v>
      </c>
      <c r="H233" s="150">
        <v>5.6440000000000001</v>
      </c>
      <c r="I233" s="151"/>
      <c r="L233" s="146"/>
      <c r="M233" s="152"/>
      <c r="T233" s="153"/>
      <c r="AT233" s="148" t="s">
        <v>172</v>
      </c>
      <c r="AU233" s="148" t="s">
        <v>81</v>
      </c>
      <c r="AV233" s="12" t="s">
        <v>81</v>
      </c>
      <c r="AW233" s="12" t="s">
        <v>29</v>
      </c>
      <c r="AX233" s="12" t="s">
        <v>72</v>
      </c>
      <c r="AY233" s="148" t="s">
        <v>160</v>
      </c>
    </row>
    <row r="234" spans="2:65" s="12" customFormat="1" x14ac:dyDescent="0.2">
      <c r="B234" s="146"/>
      <c r="D234" s="147" t="s">
        <v>172</v>
      </c>
      <c r="E234" s="148" t="s">
        <v>1</v>
      </c>
      <c r="F234" s="149" t="s">
        <v>320</v>
      </c>
      <c r="H234" s="150">
        <v>1.7130000000000001</v>
      </c>
      <c r="I234" s="151"/>
      <c r="L234" s="146"/>
      <c r="M234" s="152"/>
      <c r="T234" s="153"/>
      <c r="AT234" s="148" t="s">
        <v>172</v>
      </c>
      <c r="AU234" s="148" t="s">
        <v>81</v>
      </c>
      <c r="AV234" s="12" t="s">
        <v>81</v>
      </c>
      <c r="AW234" s="12" t="s">
        <v>29</v>
      </c>
      <c r="AX234" s="12" t="s">
        <v>72</v>
      </c>
      <c r="AY234" s="148" t="s">
        <v>160</v>
      </c>
    </row>
    <row r="235" spans="2:65" s="12" customFormat="1" x14ac:dyDescent="0.2">
      <c r="B235" s="146"/>
      <c r="D235" s="147" t="s">
        <v>172</v>
      </c>
      <c r="E235" s="148" t="s">
        <v>1</v>
      </c>
      <c r="F235" s="149" t="s">
        <v>321</v>
      </c>
      <c r="H235" s="150">
        <v>1.1910000000000001</v>
      </c>
      <c r="I235" s="151"/>
      <c r="L235" s="146"/>
      <c r="M235" s="152"/>
      <c r="T235" s="153"/>
      <c r="AT235" s="148" t="s">
        <v>172</v>
      </c>
      <c r="AU235" s="148" t="s">
        <v>81</v>
      </c>
      <c r="AV235" s="12" t="s">
        <v>81</v>
      </c>
      <c r="AW235" s="12" t="s">
        <v>29</v>
      </c>
      <c r="AX235" s="12" t="s">
        <v>72</v>
      </c>
      <c r="AY235" s="148" t="s">
        <v>160</v>
      </c>
    </row>
    <row r="236" spans="2:65" s="12" customFormat="1" x14ac:dyDescent="0.2">
      <c r="B236" s="146"/>
      <c r="D236" s="147" t="s">
        <v>172</v>
      </c>
      <c r="E236" s="148" t="s">
        <v>1</v>
      </c>
      <c r="F236" s="149" t="s">
        <v>322</v>
      </c>
      <c r="H236" s="150">
        <v>2.3079999999999998</v>
      </c>
      <c r="I236" s="151"/>
      <c r="L236" s="146"/>
      <c r="M236" s="152"/>
      <c r="T236" s="153"/>
      <c r="AT236" s="148" t="s">
        <v>172</v>
      </c>
      <c r="AU236" s="148" t="s">
        <v>81</v>
      </c>
      <c r="AV236" s="12" t="s">
        <v>81</v>
      </c>
      <c r="AW236" s="12" t="s">
        <v>29</v>
      </c>
      <c r="AX236" s="12" t="s">
        <v>72</v>
      </c>
      <c r="AY236" s="148" t="s">
        <v>160</v>
      </c>
    </row>
    <row r="237" spans="2:65" s="12" customFormat="1" ht="30.6" x14ac:dyDescent="0.2">
      <c r="B237" s="146"/>
      <c r="D237" s="147" t="s">
        <v>172</v>
      </c>
      <c r="E237" s="148" t="s">
        <v>1</v>
      </c>
      <c r="F237" s="149" t="s">
        <v>323</v>
      </c>
      <c r="H237" s="150">
        <v>2.8220000000000001</v>
      </c>
      <c r="I237" s="151"/>
      <c r="L237" s="146"/>
      <c r="M237" s="152"/>
      <c r="T237" s="153"/>
      <c r="AT237" s="148" t="s">
        <v>172</v>
      </c>
      <c r="AU237" s="148" t="s">
        <v>81</v>
      </c>
      <c r="AV237" s="12" t="s">
        <v>81</v>
      </c>
      <c r="AW237" s="12" t="s">
        <v>29</v>
      </c>
      <c r="AX237" s="12" t="s">
        <v>72</v>
      </c>
      <c r="AY237" s="148" t="s">
        <v>160</v>
      </c>
    </row>
    <row r="238" spans="2:65" s="13" customFormat="1" x14ac:dyDescent="0.2">
      <c r="B238" s="154"/>
      <c r="D238" s="147" t="s">
        <v>172</v>
      </c>
      <c r="E238" s="155" t="s">
        <v>1</v>
      </c>
      <c r="F238" s="156" t="s">
        <v>182</v>
      </c>
      <c r="H238" s="157">
        <v>13.678000000000001</v>
      </c>
      <c r="I238" s="158"/>
      <c r="L238" s="154"/>
      <c r="M238" s="159"/>
      <c r="T238" s="160"/>
      <c r="AT238" s="155" t="s">
        <v>172</v>
      </c>
      <c r="AU238" s="155" t="s">
        <v>81</v>
      </c>
      <c r="AV238" s="13" t="s">
        <v>166</v>
      </c>
      <c r="AW238" s="13" t="s">
        <v>29</v>
      </c>
      <c r="AX238" s="13" t="s">
        <v>79</v>
      </c>
      <c r="AY238" s="155" t="s">
        <v>160</v>
      </c>
    </row>
    <row r="239" spans="2:65" s="1" customFormat="1" ht="16.5" customHeight="1" x14ac:dyDescent="0.2">
      <c r="B239" s="131"/>
      <c r="C239" s="132">
        <v>35</v>
      </c>
      <c r="D239" s="132" t="s">
        <v>162</v>
      </c>
      <c r="E239" s="133" t="s">
        <v>325</v>
      </c>
      <c r="F239" s="134" t="s">
        <v>326</v>
      </c>
      <c r="G239" s="135" t="s">
        <v>165</v>
      </c>
      <c r="H239" s="136">
        <v>85.028000000000006</v>
      </c>
      <c r="I239" s="137"/>
      <c r="J239" s="138">
        <f>ROUND(I239*H239,2)</f>
        <v>0</v>
      </c>
      <c r="K239" s="139"/>
      <c r="L239" s="30"/>
      <c r="M239" s="140" t="s">
        <v>1</v>
      </c>
      <c r="N239" s="141" t="s">
        <v>37</v>
      </c>
      <c r="P239" s="142">
        <f>O239*H239</f>
        <v>0</v>
      </c>
      <c r="Q239" s="142">
        <v>5.7600000000000004E-3</v>
      </c>
      <c r="R239" s="142">
        <f>Q239*H239</f>
        <v>0.48976128000000008</v>
      </c>
      <c r="S239" s="142">
        <v>0</v>
      </c>
      <c r="T239" s="143">
        <f>S239*H239</f>
        <v>0</v>
      </c>
      <c r="AR239" s="144" t="s">
        <v>166</v>
      </c>
      <c r="AT239" s="144" t="s">
        <v>162</v>
      </c>
      <c r="AU239" s="144" t="s">
        <v>81</v>
      </c>
      <c r="AY239" s="16" t="s">
        <v>160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6" t="s">
        <v>79</v>
      </c>
      <c r="BK239" s="145">
        <f>ROUND(I239*H239,2)</f>
        <v>0</v>
      </c>
      <c r="BL239" s="16" t="s">
        <v>166</v>
      </c>
      <c r="BM239" s="144" t="s">
        <v>327</v>
      </c>
    </row>
    <row r="240" spans="2:65" s="12" customFormat="1" x14ac:dyDescent="0.2">
      <c r="B240" s="146"/>
      <c r="D240" s="147" t="s">
        <v>172</v>
      </c>
      <c r="E240" s="148" t="s">
        <v>1</v>
      </c>
      <c r="F240" s="149" t="s">
        <v>328</v>
      </c>
      <c r="H240" s="150">
        <v>37.625</v>
      </c>
      <c r="I240" s="151"/>
      <c r="L240" s="146"/>
      <c r="M240" s="152"/>
      <c r="T240" s="153"/>
      <c r="AT240" s="148" t="s">
        <v>172</v>
      </c>
      <c r="AU240" s="148" t="s">
        <v>81</v>
      </c>
      <c r="AV240" s="12" t="s">
        <v>81</v>
      </c>
      <c r="AW240" s="12" t="s">
        <v>29</v>
      </c>
      <c r="AX240" s="12" t="s">
        <v>72</v>
      </c>
      <c r="AY240" s="148" t="s">
        <v>160</v>
      </c>
    </row>
    <row r="241" spans="2:65" s="12" customFormat="1" x14ac:dyDescent="0.2">
      <c r="B241" s="146"/>
      <c r="D241" s="147" t="s">
        <v>172</v>
      </c>
      <c r="E241" s="148" t="s">
        <v>1</v>
      </c>
      <c r="F241" s="149" t="s">
        <v>329</v>
      </c>
      <c r="H241" s="150">
        <v>11.422000000000001</v>
      </c>
      <c r="I241" s="151"/>
      <c r="L241" s="146"/>
      <c r="M241" s="152"/>
      <c r="T241" s="153"/>
      <c r="AT241" s="148" t="s">
        <v>172</v>
      </c>
      <c r="AU241" s="148" t="s">
        <v>81</v>
      </c>
      <c r="AV241" s="12" t="s">
        <v>81</v>
      </c>
      <c r="AW241" s="12" t="s">
        <v>29</v>
      </c>
      <c r="AX241" s="12" t="s">
        <v>72</v>
      </c>
      <c r="AY241" s="148" t="s">
        <v>160</v>
      </c>
    </row>
    <row r="242" spans="2:65" s="12" customFormat="1" x14ac:dyDescent="0.2">
      <c r="B242" s="146"/>
      <c r="D242" s="147" t="s">
        <v>172</v>
      </c>
      <c r="E242" s="148" t="s">
        <v>1</v>
      </c>
      <c r="F242" s="149" t="s">
        <v>330</v>
      </c>
      <c r="H242" s="150">
        <v>7.9379999999999997</v>
      </c>
      <c r="I242" s="151"/>
      <c r="L242" s="146"/>
      <c r="M242" s="152"/>
      <c r="T242" s="153"/>
      <c r="AT242" s="148" t="s">
        <v>172</v>
      </c>
      <c r="AU242" s="148" t="s">
        <v>81</v>
      </c>
      <c r="AV242" s="12" t="s">
        <v>81</v>
      </c>
      <c r="AW242" s="12" t="s">
        <v>29</v>
      </c>
      <c r="AX242" s="12" t="s">
        <v>72</v>
      </c>
      <c r="AY242" s="148" t="s">
        <v>160</v>
      </c>
    </row>
    <row r="243" spans="2:65" s="12" customFormat="1" x14ac:dyDescent="0.2">
      <c r="B243" s="146"/>
      <c r="D243" s="147" t="s">
        <v>172</v>
      </c>
      <c r="E243" s="148" t="s">
        <v>1</v>
      </c>
      <c r="F243" s="149" t="s">
        <v>331</v>
      </c>
      <c r="H243" s="150">
        <v>9.23</v>
      </c>
      <c r="I243" s="151"/>
      <c r="L243" s="146"/>
      <c r="M243" s="152"/>
      <c r="T243" s="153"/>
      <c r="AT243" s="148" t="s">
        <v>172</v>
      </c>
      <c r="AU243" s="148" t="s">
        <v>81</v>
      </c>
      <c r="AV243" s="12" t="s">
        <v>81</v>
      </c>
      <c r="AW243" s="12" t="s">
        <v>29</v>
      </c>
      <c r="AX243" s="12" t="s">
        <v>72</v>
      </c>
      <c r="AY243" s="148" t="s">
        <v>160</v>
      </c>
    </row>
    <row r="244" spans="2:65" s="12" customFormat="1" ht="20.399999999999999" x14ac:dyDescent="0.2">
      <c r="B244" s="146"/>
      <c r="D244" s="147" t="s">
        <v>172</v>
      </c>
      <c r="E244" s="148" t="s">
        <v>1</v>
      </c>
      <c r="F244" s="149" t="s">
        <v>332</v>
      </c>
      <c r="H244" s="150">
        <v>18.812999999999999</v>
      </c>
      <c r="I244" s="151"/>
      <c r="L244" s="146"/>
      <c r="M244" s="152"/>
      <c r="T244" s="153"/>
      <c r="AT244" s="148" t="s">
        <v>172</v>
      </c>
      <c r="AU244" s="148" t="s">
        <v>81</v>
      </c>
      <c r="AV244" s="12" t="s">
        <v>81</v>
      </c>
      <c r="AW244" s="12" t="s">
        <v>29</v>
      </c>
      <c r="AX244" s="12" t="s">
        <v>72</v>
      </c>
      <c r="AY244" s="148" t="s">
        <v>160</v>
      </c>
    </row>
    <row r="245" spans="2:65" s="13" customFormat="1" x14ac:dyDescent="0.2">
      <c r="B245" s="154"/>
      <c r="D245" s="147" t="s">
        <v>172</v>
      </c>
      <c r="E245" s="155" t="s">
        <v>1</v>
      </c>
      <c r="F245" s="156" t="s">
        <v>182</v>
      </c>
      <c r="H245" s="157">
        <v>85.028000000000006</v>
      </c>
      <c r="I245" s="158"/>
      <c r="L245" s="154"/>
      <c r="M245" s="159"/>
      <c r="T245" s="160"/>
      <c r="AT245" s="155" t="s">
        <v>172</v>
      </c>
      <c r="AU245" s="155" t="s">
        <v>81</v>
      </c>
      <c r="AV245" s="13" t="s">
        <v>166</v>
      </c>
      <c r="AW245" s="13" t="s">
        <v>29</v>
      </c>
      <c r="AX245" s="13" t="s">
        <v>79</v>
      </c>
      <c r="AY245" s="155" t="s">
        <v>160</v>
      </c>
    </row>
    <row r="246" spans="2:65" s="1" customFormat="1" ht="16.5" customHeight="1" x14ac:dyDescent="0.2">
      <c r="B246" s="131"/>
      <c r="C246" s="132">
        <v>36</v>
      </c>
      <c r="D246" s="132" t="s">
        <v>162</v>
      </c>
      <c r="E246" s="133" t="s">
        <v>334</v>
      </c>
      <c r="F246" s="134" t="s">
        <v>335</v>
      </c>
      <c r="G246" s="135" t="s">
        <v>165</v>
      </c>
      <c r="H246" s="136">
        <v>85.027000000000001</v>
      </c>
      <c r="I246" s="137"/>
      <c r="J246" s="138">
        <f>ROUND(I246*H246,2)</f>
        <v>0</v>
      </c>
      <c r="K246" s="139"/>
      <c r="L246" s="30"/>
      <c r="M246" s="140" t="s">
        <v>1</v>
      </c>
      <c r="N246" s="141" t="s">
        <v>37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166</v>
      </c>
      <c r="AT246" s="144" t="s">
        <v>162</v>
      </c>
      <c r="AU246" s="144" t="s">
        <v>81</v>
      </c>
      <c r="AY246" s="16" t="s">
        <v>160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6" t="s">
        <v>79</v>
      </c>
      <c r="BK246" s="145">
        <f>ROUND(I246*H246,2)</f>
        <v>0</v>
      </c>
      <c r="BL246" s="16" t="s">
        <v>166</v>
      </c>
      <c r="BM246" s="144" t="s">
        <v>336</v>
      </c>
    </row>
    <row r="247" spans="2:65" s="1" customFormat="1" ht="24.15" customHeight="1" x14ac:dyDescent="0.2">
      <c r="B247" s="131"/>
      <c r="C247" s="132">
        <v>37</v>
      </c>
      <c r="D247" s="132" t="s">
        <v>162</v>
      </c>
      <c r="E247" s="133" t="s">
        <v>338</v>
      </c>
      <c r="F247" s="134" t="s">
        <v>339</v>
      </c>
      <c r="G247" s="135" t="s">
        <v>198</v>
      </c>
      <c r="H247" s="136">
        <v>1.73</v>
      </c>
      <c r="I247" s="137"/>
      <c r="J247" s="138">
        <f>ROUND(I247*H247,2)</f>
        <v>0</v>
      </c>
      <c r="K247" s="139"/>
      <c r="L247" s="30"/>
      <c r="M247" s="140" t="s">
        <v>1</v>
      </c>
      <c r="N247" s="141" t="s">
        <v>37</v>
      </c>
      <c r="P247" s="142">
        <f>O247*H247</f>
        <v>0</v>
      </c>
      <c r="Q247" s="142">
        <v>1.0525599999999999</v>
      </c>
      <c r="R247" s="142">
        <f>Q247*H247</f>
        <v>1.8209287999999999</v>
      </c>
      <c r="S247" s="142">
        <v>0</v>
      </c>
      <c r="T247" s="143">
        <f>S247*H247</f>
        <v>0</v>
      </c>
      <c r="AR247" s="144" t="s">
        <v>166</v>
      </c>
      <c r="AT247" s="144" t="s">
        <v>162</v>
      </c>
      <c r="AU247" s="144" t="s">
        <v>81</v>
      </c>
      <c r="AY247" s="16" t="s">
        <v>160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6" t="s">
        <v>79</v>
      </c>
      <c r="BK247" s="145">
        <f>ROUND(I247*H247,2)</f>
        <v>0</v>
      </c>
      <c r="BL247" s="16" t="s">
        <v>166</v>
      </c>
      <c r="BM247" s="144" t="s">
        <v>340</v>
      </c>
    </row>
    <row r="248" spans="2:65" s="11" customFormat="1" ht="22.8" customHeight="1" x14ac:dyDescent="0.25">
      <c r="B248" s="119"/>
      <c r="D248" s="120" t="s">
        <v>71</v>
      </c>
      <c r="E248" s="129" t="s">
        <v>183</v>
      </c>
      <c r="F248" s="129" t="s">
        <v>341</v>
      </c>
      <c r="I248" s="122"/>
      <c r="J248" s="130">
        <f>BK248</f>
        <v>0</v>
      </c>
      <c r="L248" s="119"/>
      <c r="M248" s="124"/>
      <c r="P248" s="125">
        <f>SUM(P249:P293)</f>
        <v>0</v>
      </c>
      <c r="R248" s="125">
        <f>SUM(R249:R293)</f>
        <v>132.65906149</v>
      </c>
      <c r="T248" s="126">
        <f>SUM(T249:T293)</f>
        <v>0</v>
      </c>
      <c r="AR248" s="120" t="s">
        <v>79</v>
      </c>
      <c r="AT248" s="127" t="s">
        <v>71</v>
      </c>
      <c r="AU248" s="127" t="s">
        <v>79</v>
      </c>
      <c r="AY248" s="120" t="s">
        <v>160</v>
      </c>
      <c r="BK248" s="128">
        <f>SUM(BK249:BK293)</f>
        <v>0</v>
      </c>
    </row>
    <row r="249" spans="2:65" s="1" customFormat="1" ht="24.15" customHeight="1" x14ac:dyDescent="0.2">
      <c r="B249" s="131"/>
      <c r="C249" s="132">
        <v>38</v>
      </c>
      <c r="D249" s="132" t="s">
        <v>162</v>
      </c>
      <c r="E249" s="133" t="s">
        <v>342</v>
      </c>
      <c r="F249" s="134" t="s">
        <v>343</v>
      </c>
      <c r="G249" s="135" t="s">
        <v>207</v>
      </c>
      <c r="H249" s="136">
        <v>115.7</v>
      </c>
      <c r="I249" s="137"/>
      <c r="J249" s="138">
        <f>ROUND(I249*H249,2)</f>
        <v>0</v>
      </c>
      <c r="K249" s="139"/>
      <c r="L249" s="30"/>
      <c r="M249" s="140" t="s">
        <v>1</v>
      </c>
      <c r="N249" s="141" t="s">
        <v>37</v>
      </c>
      <c r="P249" s="142">
        <f>O249*H249</f>
        <v>0</v>
      </c>
      <c r="Q249" s="142">
        <v>2.3999999999999998E-3</v>
      </c>
      <c r="R249" s="142">
        <f>Q249*H249</f>
        <v>0.27767999999999998</v>
      </c>
      <c r="S249" s="142">
        <v>0</v>
      </c>
      <c r="T249" s="143">
        <f>S249*H249</f>
        <v>0</v>
      </c>
      <c r="AR249" s="144" t="s">
        <v>166</v>
      </c>
      <c r="AT249" s="144" t="s">
        <v>162</v>
      </c>
      <c r="AU249" s="144" t="s">
        <v>81</v>
      </c>
      <c r="AY249" s="16" t="s">
        <v>160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6" t="s">
        <v>79</v>
      </c>
      <c r="BK249" s="145">
        <f>ROUND(I249*H249,2)</f>
        <v>0</v>
      </c>
      <c r="BL249" s="16" t="s">
        <v>166</v>
      </c>
      <c r="BM249" s="144" t="s">
        <v>344</v>
      </c>
    </row>
    <row r="250" spans="2:65" s="1" customFormat="1" ht="24.15" customHeight="1" x14ac:dyDescent="0.2">
      <c r="B250" s="131"/>
      <c r="C250" s="132">
        <v>39</v>
      </c>
      <c r="D250" s="132" t="s">
        <v>162</v>
      </c>
      <c r="E250" s="133" t="s">
        <v>346</v>
      </c>
      <c r="F250" s="134" t="s">
        <v>347</v>
      </c>
      <c r="G250" s="135" t="s">
        <v>165</v>
      </c>
      <c r="H250" s="136">
        <v>413.4</v>
      </c>
      <c r="I250" s="137"/>
      <c r="J250" s="138">
        <f>ROUND(I250*H250,2)</f>
        <v>0</v>
      </c>
      <c r="K250" s="139"/>
      <c r="L250" s="30"/>
      <c r="M250" s="140" t="s">
        <v>1</v>
      </c>
      <c r="N250" s="141" t="s">
        <v>37</v>
      </c>
      <c r="P250" s="142">
        <f>O250*H250</f>
        <v>0</v>
      </c>
      <c r="Q250" s="142">
        <v>1.54E-2</v>
      </c>
      <c r="R250" s="142">
        <f>Q250*H250</f>
        <v>6.3663600000000002</v>
      </c>
      <c r="S250" s="142">
        <v>0</v>
      </c>
      <c r="T250" s="143">
        <f>S250*H250</f>
        <v>0</v>
      </c>
      <c r="AR250" s="144" t="s">
        <v>166</v>
      </c>
      <c r="AT250" s="144" t="s">
        <v>162</v>
      </c>
      <c r="AU250" s="144" t="s">
        <v>81</v>
      </c>
      <c r="AY250" s="16" t="s">
        <v>160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6" t="s">
        <v>79</v>
      </c>
      <c r="BK250" s="145">
        <f>ROUND(I250*H250,2)</f>
        <v>0</v>
      </c>
      <c r="BL250" s="16" t="s">
        <v>166</v>
      </c>
      <c r="BM250" s="144" t="s">
        <v>348</v>
      </c>
    </row>
    <row r="251" spans="2:65" s="14" customFormat="1" x14ac:dyDescent="0.2">
      <c r="B251" s="161"/>
      <c r="D251" s="147" t="s">
        <v>172</v>
      </c>
      <c r="E251" s="162" t="s">
        <v>1</v>
      </c>
      <c r="F251" s="163" t="s">
        <v>349</v>
      </c>
      <c r="H251" s="162" t="s">
        <v>1</v>
      </c>
      <c r="I251" s="164"/>
      <c r="L251" s="161"/>
      <c r="M251" s="165"/>
      <c r="T251" s="166"/>
      <c r="AT251" s="162" t="s">
        <v>172</v>
      </c>
      <c r="AU251" s="162" t="s">
        <v>81</v>
      </c>
      <c r="AV251" s="14" t="s">
        <v>79</v>
      </c>
      <c r="AW251" s="14" t="s">
        <v>29</v>
      </c>
      <c r="AX251" s="14" t="s">
        <v>72</v>
      </c>
      <c r="AY251" s="162" t="s">
        <v>160</v>
      </c>
    </row>
    <row r="252" spans="2:65" s="14" customFormat="1" x14ac:dyDescent="0.2">
      <c r="B252" s="161"/>
      <c r="D252" s="147" t="s">
        <v>172</v>
      </c>
      <c r="E252" s="162" t="s">
        <v>1</v>
      </c>
      <c r="F252" s="163" t="s">
        <v>350</v>
      </c>
      <c r="H252" s="162" t="s">
        <v>1</v>
      </c>
      <c r="I252" s="164"/>
      <c r="L252" s="161"/>
      <c r="M252" s="165"/>
      <c r="T252" s="166"/>
      <c r="AT252" s="162" t="s">
        <v>172</v>
      </c>
      <c r="AU252" s="162" t="s">
        <v>81</v>
      </c>
      <c r="AV252" s="14" t="s">
        <v>79</v>
      </c>
      <c r="AW252" s="14" t="s">
        <v>29</v>
      </c>
      <c r="AX252" s="14" t="s">
        <v>72</v>
      </c>
      <c r="AY252" s="162" t="s">
        <v>160</v>
      </c>
    </row>
    <row r="253" spans="2:65" s="12" customFormat="1" x14ac:dyDescent="0.2">
      <c r="B253" s="146"/>
      <c r="D253" s="147" t="s">
        <v>172</v>
      </c>
      <c r="E253" s="148" t="s">
        <v>1</v>
      </c>
      <c r="F253" s="149" t="s">
        <v>351</v>
      </c>
      <c r="H253" s="150">
        <v>413.4</v>
      </c>
      <c r="I253" s="151"/>
      <c r="L253" s="146"/>
      <c r="M253" s="152"/>
      <c r="T253" s="153"/>
      <c r="AT253" s="148" t="s">
        <v>172</v>
      </c>
      <c r="AU253" s="148" t="s">
        <v>81</v>
      </c>
      <c r="AV253" s="12" t="s">
        <v>81</v>
      </c>
      <c r="AW253" s="12" t="s">
        <v>29</v>
      </c>
      <c r="AX253" s="12" t="s">
        <v>72</v>
      </c>
      <c r="AY253" s="148" t="s">
        <v>160</v>
      </c>
    </row>
    <row r="254" spans="2:65" s="13" customFormat="1" x14ac:dyDescent="0.2">
      <c r="B254" s="154"/>
      <c r="D254" s="147" t="s">
        <v>172</v>
      </c>
      <c r="E254" s="155" t="s">
        <v>1</v>
      </c>
      <c r="F254" s="156" t="s">
        <v>182</v>
      </c>
      <c r="H254" s="157">
        <v>413.4</v>
      </c>
      <c r="I254" s="158"/>
      <c r="L254" s="154"/>
      <c r="M254" s="159"/>
      <c r="T254" s="160"/>
      <c r="AT254" s="155" t="s">
        <v>172</v>
      </c>
      <c r="AU254" s="155" t="s">
        <v>81</v>
      </c>
      <c r="AV254" s="13" t="s">
        <v>166</v>
      </c>
      <c r="AW254" s="13" t="s">
        <v>29</v>
      </c>
      <c r="AX254" s="13" t="s">
        <v>79</v>
      </c>
      <c r="AY254" s="155" t="s">
        <v>160</v>
      </c>
    </row>
    <row r="255" spans="2:65" s="1" customFormat="1" ht="24.15" customHeight="1" x14ac:dyDescent="0.2">
      <c r="B255" s="131"/>
      <c r="C255" s="132">
        <v>40</v>
      </c>
      <c r="D255" s="132" t="s">
        <v>162</v>
      </c>
      <c r="E255" s="133" t="s">
        <v>353</v>
      </c>
      <c r="F255" s="134" t="s">
        <v>354</v>
      </c>
      <c r="G255" s="135" t="s">
        <v>165</v>
      </c>
      <c r="H255" s="136">
        <v>311.77</v>
      </c>
      <c r="I255" s="137"/>
      <c r="J255" s="138">
        <f>ROUND(I255*H255,2)</f>
        <v>0</v>
      </c>
      <c r="K255" s="139"/>
      <c r="L255" s="30"/>
      <c r="M255" s="140" t="s">
        <v>1</v>
      </c>
      <c r="N255" s="141" t="s">
        <v>37</v>
      </c>
      <c r="P255" s="142">
        <f>O255*H255</f>
        <v>0</v>
      </c>
      <c r="Q255" s="142">
        <v>1.6279999999999999E-2</v>
      </c>
      <c r="R255" s="142">
        <f>Q255*H255</f>
        <v>5.0756155999999999</v>
      </c>
      <c r="S255" s="142">
        <v>0</v>
      </c>
      <c r="T255" s="143">
        <f>S255*H255</f>
        <v>0</v>
      </c>
      <c r="AR255" s="144" t="s">
        <v>166</v>
      </c>
      <c r="AT255" s="144" t="s">
        <v>162</v>
      </c>
      <c r="AU255" s="144" t="s">
        <v>81</v>
      </c>
      <c r="AY255" s="16" t="s">
        <v>160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6" t="s">
        <v>79</v>
      </c>
      <c r="BK255" s="145">
        <f>ROUND(I255*H255,2)</f>
        <v>0</v>
      </c>
      <c r="BL255" s="16" t="s">
        <v>166</v>
      </c>
      <c r="BM255" s="144" t="s">
        <v>355</v>
      </c>
    </row>
    <row r="256" spans="2:65" s="12" customFormat="1" x14ac:dyDescent="0.2">
      <c r="B256" s="146"/>
      <c r="D256" s="147" t="s">
        <v>172</v>
      </c>
      <c r="E256" s="148" t="s">
        <v>1</v>
      </c>
      <c r="F256" s="149" t="s">
        <v>356</v>
      </c>
      <c r="H256" s="150">
        <v>311.77</v>
      </c>
      <c r="I256" s="151"/>
      <c r="L256" s="146"/>
      <c r="M256" s="152"/>
      <c r="T256" s="153"/>
      <c r="AT256" s="148" t="s">
        <v>172</v>
      </c>
      <c r="AU256" s="148" t="s">
        <v>81</v>
      </c>
      <c r="AV256" s="12" t="s">
        <v>81</v>
      </c>
      <c r="AW256" s="12" t="s">
        <v>29</v>
      </c>
      <c r="AX256" s="12" t="s">
        <v>79</v>
      </c>
      <c r="AY256" s="148" t="s">
        <v>160</v>
      </c>
    </row>
    <row r="257" spans="2:65" s="1" customFormat="1" ht="37.799999999999997" customHeight="1" x14ac:dyDescent="0.2">
      <c r="B257" s="131"/>
      <c r="C257" s="132">
        <v>41</v>
      </c>
      <c r="D257" s="132" t="s">
        <v>162</v>
      </c>
      <c r="E257" s="133" t="s">
        <v>357</v>
      </c>
      <c r="F257" s="134" t="s">
        <v>358</v>
      </c>
      <c r="G257" s="135" t="s">
        <v>165</v>
      </c>
      <c r="H257" s="136">
        <v>218.32</v>
      </c>
      <c r="I257" s="137"/>
      <c r="J257" s="138">
        <f>ROUND(I257*H257,2)</f>
        <v>0</v>
      </c>
      <c r="K257" s="139"/>
      <c r="L257" s="30"/>
      <c r="M257" s="140" t="s">
        <v>1</v>
      </c>
      <c r="N257" s="141" t="s">
        <v>37</v>
      </c>
      <c r="P257" s="142">
        <f>O257*H257</f>
        <v>0</v>
      </c>
      <c r="Q257" s="142">
        <v>1E-4</v>
      </c>
      <c r="R257" s="142">
        <f>Q257*H257</f>
        <v>2.1832000000000001E-2</v>
      </c>
      <c r="S257" s="142">
        <v>0</v>
      </c>
      <c r="T257" s="143">
        <f>S257*H257</f>
        <v>0</v>
      </c>
      <c r="AR257" s="144" t="s">
        <v>166</v>
      </c>
      <c r="AT257" s="144" t="s">
        <v>162</v>
      </c>
      <c r="AU257" s="144" t="s">
        <v>81</v>
      </c>
      <c r="AY257" s="16" t="s">
        <v>160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6" t="s">
        <v>79</v>
      </c>
      <c r="BK257" s="145">
        <f>ROUND(I257*H257,2)</f>
        <v>0</v>
      </c>
      <c r="BL257" s="16" t="s">
        <v>166</v>
      </c>
      <c r="BM257" s="144" t="s">
        <v>359</v>
      </c>
    </row>
    <row r="258" spans="2:65" s="1" customFormat="1" x14ac:dyDescent="0.2">
      <c r="B258" s="30"/>
      <c r="D258" s="167" t="s">
        <v>235</v>
      </c>
      <c r="F258" s="168" t="s">
        <v>360</v>
      </c>
      <c r="I258" s="169"/>
      <c r="L258" s="30"/>
      <c r="M258" s="170"/>
      <c r="T258" s="54"/>
      <c r="AT258" s="16" t="s">
        <v>235</v>
      </c>
      <c r="AU258" s="16" t="s">
        <v>81</v>
      </c>
    </row>
    <row r="259" spans="2:65" s="1" customFormat="1" ht="44.25" customHeight="1" x14ac:dyDescent="0.2">
      <c r="B259" s="131"/>
      <c r="C259" s="132">
        <v>42</v>
      </c>
      <c r="D259" s="132" t="s">
        <v>162</v>
      </c>
      <c r="E259" s="133" t="s">
        <v>362</v>
      </c>
      <c r="F259" s="134" t="s">
        <v>363</v>
      </c>
      <c r="G259" s="135" t="s">
        <v>165</v>
      </c>
      <c r="H259" s="136">
        <v>218.321</v>
      </c>
      <c r="I259" s="137"/>
      <c r="J259" s="138">
        <f>ROUND(I259*H259,2)</f>
        <v>0</v>
      </c>
      <c r="K259" s="139"/>
      <c r="L259" s="30"/>
      <c r="M259" s="140" t="s">
        <v>1</v>
      </c>
      <c r="N259" s="141" t="s">
        <v>37</v>
      </c>
      <c r="P259" s="142">
        <f>O259*H259</f>
        <v>0</v>
      </c>
      <c r="Q259" s="142">
        <v>9.5999999999999992E-3</v>
      </c>
      <c r="R259" s="142">
        <f>Q259*H259</f>
        <v>2.0958815999999998</v>
      </c>
      <c r="S259" s="142">
        <v>0</v>
      </c>
      <c r="T259" s="143">
        <f>S259*H259</f>
        <v>0</v>
      </c>
      <c r="AR259" s="144" t="s">
        <v>166</v>
      </c>
      <c r="AT259" s="144" t="s">
        <v>162</v>
      </c>
      <c r="AU259" s="144" t="s">
        <v>81</v>
      </c>
      <c r="AY259" s="16" t="s">
        <v>160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6" t="s">
        <v>79</v>
      </c>
      <c r="BK259" s="145">
        <f>ROUND(I259*H259,2)</f>
        <v>0</v>
      </c>
      <c r="BL259" s="16" t="s">
        <v>166</v>
      </c>
      <c r="BM259" s="144" t="s">
        <v>364</v>
      </c>
    </row>
    <row r="260" spans="2:65" s="14" customFormat="1" x14ac:dyDescent="0.2">
      <c r="B260" s="161"/>
      <c r="D260" s="147" t="s">
        <v>172</v>
      </c>
      <c r="E260" s="162" t="s">
        <v>1</v>
      </c>
      <c r="F260" s="163" t="s">
        <v>365</v>
      </c>
      <c r="H260" s="162" t="s">
        <v>1</v>
      </c>
      <c r="I260" s="164"/>
      <c r="L260" s="161"/>
      <c r="M260" s="165"/>
      <c r="T260" s="166"/>
      <c r="AT260" s="162" t="s">
        <v>172</v>
      </c>
      <c r="AU260" s="162" t="s">
        <v>81</v>
      </c>
      <c r="AV260" s="14" t="s">
        <v>79</v>
      </c>
      <c r="AW260" s="14" t="s">
        <v>29</v>
      </c>
      <c r="AX260" s="14" t="s">
        <v>72</v>
      </c>
      <c r="AY260" s="162" t="s">
        <v>160</v>
      </c>
    </row>
    <row r="261" spans="2:65" s="12" customFormat="1" x14ac:dyDescent="0.2">
      <c r="B261" s="146"/>
      <c r="D261" s="147" t="s">
        <v>172</v>
      </c>
      <c r="E261" s="148" t="s">
        <v>1</v>
      </c>
      <c r="F261" s="149" t="s">
        <v>366</v>
      </c>
      <c r="H261" s="150">
        <v>66.23</v>
      </c>
      <c r="I261" s="151"/>
      <c r="L261" s="146"/>
      <c r="M261" s="152"/>
      <c r="T261" s="153"/>
      <c r="AT261" s="148" t="s">
        <v>172</v>
      </c>
      <c r="AU261" s="148" t="s">
        <v>81</v>
      </c>
      <c r="AV261" s="12" t="s">
        <v>81</v>
      </c>
      <c r="AW261" s="12" t="s">
        <v>29</v>
      </c>
      <c r="AX261" s="12" t="s">
        <v>72</v>
      </c>
      <c r="AY261" s="148" t="s">
        <v>160</v>
      </c>
    </row>
    <row r="262" spans="2:65" s="14" customFormat="1" x14ac:dyDescent="0.2">
      <c r="B262" s="161"/>
      <c r="D262" s="147" t="s">
        <v>172</v>
      </c>
      <c r="E262" s="162" t="s">
        <v>1</v>
      </c>
      <c r="F262" s="163" t="s">
        <v>367</v>
      </c>
      <c r="H262" s="162" t="s">
        <v>1</v>
      </c>
      <c r="I262" s="164"/>
      <c r="L262" s="161"/>
      <c r="M262" s="165"/>
      <c r="T262" s="166"/>
      <c r="AT262" s="162" t="s">
        <v>172</v>
      </c>
      <c r="AU262" s="162" t="s">
        <v>81</v>
      </c>
      <c r="AV262" s="14" t="s">
        <v>79</v>
      </c>
      <c r="AW262" s="14" t="s">
        <v>29</v>
      </c>
      <c r="AX262" s="14" t="s">
        <v>72</v>
      </c>
      <c r="AY262" s="162" t="s">
        <v>160</v>
      </c>
    </row>
    <row r="263" spans="2:65" s="12" customFormat="1" x14ac:dyDescent="0.2">
      <c r="B263" s="146"/>
      <c r="D263" s="147" t="s">
        <v>172</v>
      </c>
      <c r="E263" s="148" t="s">
        <v>1</v>
      </c>
      <c r="F263" s="149" t="s">
        <v>368</v>
      </c>
      <c r="H263" s="150">
        <v>66.563000000000002</v>
      </c>
      <c r="I263" s="151"/>
      <c r="L263" s="146"/>
      <c r="M263" s="152"/>
      <c r="T263" s="153"/>
      <c r="AT263" s="148" t="s">
        <v>172</v>
      </c>
      <c r="AU263" s="148" t="s">
        <v>81</v>
      </c>
      <c r="AV263" s="12" t="s">
        <v>81</v>
      </c>
      <c r="AW263" s="12" t="s">
        <v>29</v>
      </c>
      <c r="AX263" s="12" t="s">
        <v>72</v>
      </c>
      <c r="AY263" s="148" t="s">
        <v>160</v>
      </c>
    </row>
    <row r="264" spans="2:65" s="14" customFormat="1" x14ac:dyDescent="0.2">
      <c r="B264" s="161"/>
      <c r="D264" s="147" t="s">
        <v>172</v>
      </c>
      <c r="E264" s="162" t="s">
        <v>1</v>
      </c>
      <c r="F264" s="163" t="s">
        <v>369</v>
      </c>
      <c r="H264" s="162" t="s">
        <v>1</v>
      </c>
      <c r="I264" s="164"/>
      <c r="L264" s="161"/>
      <c r="M264" s="165"/>
      <c r="T264" s="166"/>
      <c r="AT264" s="162" t="s">
        <v>172</v>
      </c>
      <c r="AU264" s="162" t="s">
        <v>81</v>
      </c>
      <c r="AV264" s="14" t="s">
        <v>79</v>
      </c>
      <c r="AW264" s="14" t="s">
        <v>29</v>
      </c>
      <c r="AX264" s="14" t="s">
        <v>72</v>
      </c>
      <c r="AY264" s="162" t="s">
        <v>160</v>
      </c>
    </row>
    <row r="265" spans="2:65" s="12" customFormat="1" x14ac:dyDescent="0.2">
      <c r="B265" s="146"/>
      <c r="D265" s="147" t="s">
        <v>172</v>
      </c>
      <c r="E265" s="148" t="s">
        <v>1</v>
      </c>
      <c r="F265" s="149" t="s">
        <v>370</v>
      </c>
      <c r="H265" s="150">
        <v>62.902000000000001</v>
      </c>
      <c r="I265" s="151"/>
      <c r="L265" s="146"/>
      <c r="M265" s="152"/>
      <c r="T265" s="153"/>
      <c r="AT265" s="148" t="s">
        <v>172</v>
      </c>
      <c r="AU265" s="148" t="s">
        <v>81</v>
      </c>
      <c r="AV265" s="12" t="s">
        <v>81</v>
      </c>
      <c r="AW265" s="12" t="s">
        <v>29</v>
      </c>
      <c r="AX265" s="12" t="s">
        <v>72</v>
      </c>
      <c r="AY265" s="148" t="s">
        <v>160</v>
      </c>
    </row>
    <row r="266" spans="2:65" s="14" customFormat="1" x14ac:dyDescent="0.2">
      <c r="B266" s="161"/>
      <c r="D266" s="147" t="s">
        <v>172</v>
      </c>
      <c r="E266" s="162" t="s">
        <v>1</v>
      </c>
      <c r="F266" s="163" t="s">
        <v>371</v>
      </c>
      <c r="H266" s="162" t="s">
        <v>1</v>
      </c>
      <c r="I266" s="164"/>
      <c r="L266" s="161"/>
      <c r="M266" s="165"/>
      <c r="T266" s="166"/>
      <c r="AT266" s="162" t="s">
        <v>172</v>
      </c>
      <c r="AU266" s="162" t="s">
        <v>81</v>
      </c>
      <c r="AV266" s="14" t="s">
        <v>79</v>
      </c>
      <c r="AW266" s="14" t="s">
        <v>29</v>
      </c>
      <c r="AX266" s="14" t="s">
        <v>72</v>
      </c>
      <c r="AY266" s="162" t="s">
        <v>160</v>
      </c>
    </row>
    <row r="267" spans="2:65" s="12" customFormat="1" x14ac:dyDescent="0.2">
      <c r="B267" s="146"/>
      <c r="D267" s="147" t="s">
        <v>172</v>
      </c>
      <c r="E267" s="148" t="s">
        <v>1</v>
      </c>
      <c r="F267" s="149" t="s">
        <v>372</v>
      </c>
      <c r="H267" s="150">
        <v>22.626000000000001</v>
      </c>
      <c r="I267" s="151"/>
      <c r="L267" s="146"/>
      <c r="M267" s="152"/>
      <c r="T267" s="153"/>
      <c r="AT267" s="148" t="s">
        <v>172</v>
      </c>
      <c r="AU267" s="148" t="s">
        <v>81</v>
      </c>
      <c r="AV267" s="12" t="s">
        <v>81</v>
      </c>
      <c r="AW267" s="12" t="s">
        <v>29</v>
      </c>
      <c r="AX267" s="12" t="s">
        <v>72</v>
      </c>
      <c r="AY267" s="148" t="s">
        <v>160</v>
      </c>
    </row>
    <row r="268" spans="2:65" s="13" customFormat="1" x14ac:dyDescent="0.2">
      <c r="B268" s="154"/>
      <c r="D268" s="147" t="s">
        <v>172</v>
      </c>
      <c r="E268" s="155" t="s">
        <v>1</v>
      </c>
      <c r="F268" s="156" t="s">
        <v>182</v>
      </c>
      <c r="H268" s="157">
        <v>218.321</v>
      </c>
      <c r="I268" s="158"/>
      <c r="L268" s="154"/>
      <c r="M268" s="159"/>
      <c r="T268" s="160"/>
      <c r="AT268" s="155" t="s">
        <v>172</v>
      </c>
      <c r="AU268" s="155" t="s">
        <v>81</v>
      </c>
      <c r="AV268" s="13" t="s">
        <v>166</v>
      </c>
      <c r="AW268" s="13" t="s">
        <v>29</v>
      </c>
      <c r="AX268" s="13" t="s">
        <v>79</v>
      </c>
      <c r="AY268" s="155" t="s">
        <v>160</v>
      </c>
    </row>
    <row r="269" spans="2:65" s="1" customFormat="1" ht="24.15" customHeight="1" x14ac:dyDescent="0.2">
      <c r="B269" s="131"/>
      <c r="C269" s="171">
        <v>43</v>
      </c>
      <c r="D269" s="171" t="s">
        <v>262</v>
      </c>
      <c r="E269" s="172" t="s">
        <v>374</v>
      </c>
      <c r="F269" s="173" t="s">
        <v>375</v>
      </c>
      <c r="G269" s="174" t="s">
        <v>165</v>
      </c>
      <c r="H269" s="175">
        <v>230</v>
      </c>
      <c r="I269" s="176"/>
      <c r="J269" s="177">
        <f>ROUND(I269*H269,2)</f>
        <v>0</v>
      </c>
      <c r="K269" s="178"/>
      <c r="L269" s="179"/>
      <c r="M269" s="180" t="s">
        <v>1</v>
      </c>
      <c r="N269" s="181" t="s">
        <v>37</v>
      </c>
      <c r="P269" s="142">
        <f>O269*H269</f>
        <v>0</v>
      </c>
      <c r="Q269" s="142">
        <v>1.7999999999999999E-2</v>
      </c>
      <c r="R269" s="142">
        <f>Q269*H269</f>
        <v>4.1399999999999997</v>
      </c>
      <c r="S269" s="142">
        <v>0</v>
      </c>
      <c r="T269" s="143">
        <f>S269*H269</f>
        <v>0</v>
      </c>
      <c r="AR269" s="144" t="s">
        <v>191</v>
      </c>
      <c r="AT269" s="144" t="s">
        <v>262</v>
      </c>
      <c r="AU269" s="144" t="s">
        <v>81</v>
      </c>
      <c r="AY269" s="16" t="s">
        <v>160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6" t="s">
        <v>79</v>
      </c>
      <c r="BK269" s="145">
        <f>ROUND(I269*H269,2)</f>
        <v>0</v>
      </c>
      <c r="BL269" s="16" t="s">
        <v>166</v>
      </c>
      <c r="BM269" s="144" t="s">
        <v>376</v>
      </c>
    </row>
    <row r="270" spans="2:65" s="1" customFormat="1" ht="37.799999999999997" customHeight="1" x14ac:dyDescent="0.2">
      <c r="B270" s="131"/>
      <c r="C270" s="132">
        <v>44</v>
      </c>
      <c r="D270" s="132" t="s">
        <v>162</v>
      </c>
      <c r="E270" s="133" t="s">
        <v>377</v>
      </c>
      <c r="F270" s="134" t="s">
        <v>378</v>
      </c>
      <c r="G270" s="135" t="s">
        <v>207</v>
      </c>
      <c r="H270" s="136">
        <v>75.5</v>
      </c>
      <c r="I270" s="137"/>
      <c r="J270" s="138">
        <f>ROUND(I270*H270,2)</f>
        <v>0</v>
      </c>
      <c r="K270" s="139"/>
      <c r="L270" s="30"/>
      <c r="M270" s="140" t="s">
        <v>1</v>
      </c>
      <c r="N270" s="141" t="s">
        <v>37</v>
      </c>
      <c r="P270" s="142">
        <f>O270*H270</f>
        <v>0</v>
      </c>
      <c r="Q270" s="142">
        <v>3.3899999999999998E-3</v>
      </c>
      <c r="R270" s="142">
        <f>Q270*H270</f>
        <v>0.25594499999999998</v>
      </c>
      <c r="S270" s="142">
        <v>0</v>
      </c>
      <c r="T270" s="143">
        <f>S270*H270</f>
        <v>0</v>
      </c>
      <c r="AR270" s="144" t="s">
        <v>166</v>
      </c>
      <c r="AT270" s="144" t="s">
        <v>162</v>
      </c>
      <c r="AU270" s="144" t="s">
        <v>81</v>
      </c>
      <c r="AY270" s="16" t="s">
        <v>160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6" t="s">
        <v>79</v>
      </c>
      <c r="BK270" s="145">
        <f>ROUND(I270*H270,2)</f>
        <v>0</v>
      </c>
      <c r="BL270" s="16" t="s">
        <v>166</v>
      </c>
      <c r="BM270" s="144" t="s">
        <v>379</v>
      </c>
    </row>
    <row r="271" spans="2:65" s="1" customFormat="1" x14ac:dyDescent="0.2">
      <c r="B271" s="30"/>
      <c r="D271" s="167" t="s">
        <v>235</v>
      </c>
      <c r="F271" s="168" t="s">
        <v>380</v>
      </c>
      <c r="I271" s="169"/>
      <c r="L271" s="30"/>
      <c r="M271" s="170"/>
      <c r="T271" s="54"/>
      <c r="AT271" s="16" t="s">
        <v>235</v>
      </c>
      <c r="AU271" s="16" t="s">
        <v>81</v>
      </c>
    </row>
    <row r="272" spans="2:65" s="1" customFormat="1" ht="24.15" customHeight="1" x14ac:dyDescent="0.2">
      <c r="B272" s="131"/>
      <c r="C272" s="171">
        <v>45</v>
      </c>
      <c r="D272" s="171" t="s">
        <v>262</v>
      </c>
      <c r="E272" s="172" t="s">
        <v>381</v>
      </c>
      <c r="F272" s="173" t="s">
        <v>382</v>
      </c>
      <c r="G272" s="174" t="s">
        <v>165</v>
      </c>
      <c r="H272" s="175">
        <v>85</v>
      </c>
      <c r="I272" s="176"/>
      <c r="J272" s="177">
        <f>ROUND(I272*H272,2)</f>
        <v>0</v>
      </c>
      <c r="K272" s="178"/>
      <c r="L272" s="179"/>
      <c r="M272" s="180" t="s">
        <v>1</v>
      </c>
      <c r="N272" s="181" t="s">
        <v>37</v>
      </c>
      <c r="P272" s="142">
        <f>O272*H272</f>
        <v>0</v>
      </c>
      <c r="Q272" s="142">
        <v>6.0000000000000001E-3</v>
      </c>
      <c r="R272" s="142">
        <f>Q272*H272</f>
        <v>0.51</v>
      </c>
      <c r="S272" s="142">
        <v>0</v>
      </c>
      <c r="T272" s="143">
        <f>S272*H272</f>
        <v>0</v>
      </c>
      <c r="AR272" s="144" t="s">
        <v>191</v>
      </c>
      <c r="AT272" s="144" t="s">
        <v>262</v>
      </c>
      <c r="AU272" s="144" t="s">
        <v>81</v>
      </c>
      <c r="AY272" s="16" t="s">
        <v>160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6" t="s">
        <v>79</v>
      </c>
      <c r="BK272" s="145">
        <f>ROUND(I272*H272,2)</f>
        <v>0</v>
      </c>
      <c r="BL272" s="16" t="s">
        <v>166</v>
      </c>
      <c r="BM272" s="144" t="s">
        <v>383</v>
      </c>
    </row>
    <row r="273" spans="2:65" s="12" customFormat="1" x14ac:dyDescent="0.2">
      <c r="B273" s="146"/>
      <c r="D273" s="147" t="s">
        <v>172</v>
      </c>
      <c r="F273" s="149" t="s">
        <v>384</v>
      </c>
      <c r="H273" s="150">
        <v>85</v>
      </c>
      <c r="I273" s="151"/>
      <c r="L273" s="146"/>
      <c r="M273" s="152"/>
      <c r="T273" s="153"/>
      <c r="AT273" s="148" t="s">
        <v>172</v>
      </c>
      <c r="AU273" s="148" t="s">
        <v>81</v>
      </c>
      <c r="AV273" s="12" t="s">
        <v>81</v>
      </c>
      <c r="AW273" s="12" t="s">
        <v>3</v>
      </c>
      <c r="AX273" s="12" t="s">
        <v>79</v>
      </c>
      <c r="AY273" s="148" t="s">
        <v>160</v>
      </c>
    </row>
    <row r="274" spans="2:65" s="1" customFormat="1" ht="24.15" customHeight="1" x14ac:dyDescent="0.2">
      <c r="B274" s="131"/>
      <c r="C274" s="132">
        <v>46</v>
      </c>
      <c r="D274" s="132" t="s">
        <v>162</v>
      </c>
      <c r="E274" s="133" t="s">
        <v>385</v>
      </c>
      <c r="F274" s="134" t="s">
        <v>386</v>
      </c>
      <c r="G274" s="135" t="s">
        <v>165</v>
      </c>
      <c r="H274" s="136">
        <v>146.30000000000001</v>
      </c>
      <c r="I274" s="137"/>
      <c r="J274" s="138">
        <f>ROUND(I274*H274,2)</f>
        <v>0</v>
      </c>
      <c r="K274" s="139"/>
      <c r="L274" s="30"/>
      <c r="M274" s="140" t="s">
        <v>1</v>
      </c>
      <c r="N274" s="141" t="s">
        <v>37</v>
      </c>
      <c r="P274" s="142">
        <f>O274*H274</f>
        <v>0</v>
      </c>
      <c r="Q274" s="142">
        <v>3.7799999999999999E-3</v>
      </c>
      <c r="R274" s="142">
        <f>Q274*H274</f>
        <v>0.55301400000000001</v>
      </c>
      <c r="S274" s="142">
        <v>0</v>
      </c>
      <c r="T274" s="143">
        <f>S274*H274</f>
        <v>0</v>
      </c>
      <c r="AR274" s="144" t="s">
        <v>166</v>
      </c>
      <c r="AT274" s="144" t="s">
        <v>162</v>
      </c>
      <c r="AU274" s="144" t="s">
        <v>81</v>
      </c>
      <c r="AY274" s="16" t="s">
        <v>160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6" t="s">
        <v>79</v>
      </c>
      <c r="BK274" s="145">
        <f>ROUND(I274*H274,2)</f>
        <v>0</v>
      </c>
      <c r="BL274" s="16" t="s">
        <v>166</v>
      </c>
      <c r="BM274" s="144" t="s">
        <v>387</v>
      </c>
    </row>
    <row r="275" spans="2:65" s="1" customFormat="1" x14ac:dyDescent="0.2">
      <c r="B275" s="30"/>
      <c r="D275" s="167" t="s">
        <v>235</v>
      </c>
      <c r="F275" s="168" t="s">
        <v>388</v>
      </c>
      <c r="I275" s="169"/>
      <c r="L275" s="30"/>
      <c r="M275" s="170"/>
      <c r="T275" s="54"/>
      <c r="AT275" s="16" t="s">
        <v>235</v>
      </c>
      <c r="AU275" s="16" t="s">
        <v>81</v>
      </c>
    </row>
    <row r="276" spans="2:65" s="1" customFormat="1" ht="24.15" customHeight="1" x14ac:dyDescent="0.2">
      <c r="B276" s="131"/>
      <c r="C276" s="132">
        <v>47</v>
      </c>
      <c r="D276" s="132" t="s">
        <v>162</v>
      </c>
      <c r="E276" s="133" t="s">
        <v>389</v>
      </c>
      <c r="F276" s="134" t="s">
        <v>390</v>
      </c>
      <c r="G276" s="135" t="s">
        <v>260</v>
      </c>
      <c r="H276" s="136">
        <v>585</v>
      </c>
      <c r="I276" s="137"/>
      <c r="J276" s="138">
        <f>ROUND(I276*H276,2)</f>
        <v>0</v>
      </c>
      <c r="K276" s="139"/>
      <c r="L276" s="30"/>
      <c r="M276" s="140" t="s">
        <v>1</v>
      </c>
      <c r="N276" s="141" t="s">
        <v>37</v>
      </c>
      <c r="P276" s="142">
        <f>O276*H276</f>
        <v>0</v>
      </c>
      <c r="Q276" s="142">
        <v>0</v>
      </c>
      <c r="R276" s="142">
        <f>Q276*H276</f>
        <v>0</v>
      </c>
      <c r="S276" s="142">
        <v>0</v>
      </c>
      <c r="T276" s="143">
        <f>S276*H276</f>
        <v>0</v>
      </c>
      <c r="AR276" s="144" t="s">
        <v>166</v>
      </c>
      <c r="AT276" s="144" t="s">
        <v>162</v>
      </c>
      <c r="AU276" s="144" t="s">
        <v>81</v>
      </c>
      <c r="AY276" s="16" t="s">
        <v>160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6" t="s">
        <v>79</v>
      </c>
      <c r="BK276" s="145">
        <f>ROUND(I276*H276,2)</f>
        <v>0</v>
      </c>
      <c r="BL276" s="16" t="s">
        <v>166</v>
      </c>
      <c r="BM276" s="144" t="s">
        <v>391</v>
      </c>
    </row>
    <row r="277" spans="2:65" s="1" customFormat="1" x14ac:dyDescent="0.2">
      <c r="B277" s="30"/>
      <c r="D277" s="167" t="s">
        <v>235</v>
      </c>
      <c r="F277" s="168" t="s">
        <v>392</v>
      </c>
      <c r="I277" s="169"/>
      <c r="L277" s="30"/>
      <c r="M277" s="170"/>
      <c r="T277" s="54"/>
      <c r="AT277" s="16" t="s">
        <v>235</v>
      </c>
      <c r="AU277" s="16" t="s">
        <v>81</v>
      </c>
    </row>
    <row r="278" spans="2:65" s="1" customFormat="1" ht="24.15" customHeight="1" x14ac:dyDescent="0.2">
      <c r="B278" s="131"/>
      <c r="C278" s="132">
        <v>48</v>
      </c>
      <c r="D278" s="132" t="s">
        <v>162</v>
      </c>
      <c r="E278" s="133" t="s">
        <v>394</v>
      </c>
      <c r="F278" s="134" t="s">
        <v>395</v>
      </c>
      <c r="G278" s="135" t="s">
        <v>207</v>
      </c>
      <c r="H278" s="136">
        <v>57.1</v>
      </c>
      <c r="I278" s="137"/>
      <c r="J278" s="138">
        <f>ROUND(I278*H278,2)</f>
        <v>0</v>
      </c>
      <c r="K278" s="139"/>
      <c r="L278" s="30"/>
      <c r="M278" s="140" t="s">
        <v>1</v>
      </c>
      <c r="N278" s="141" t="s">
        <v>37</v>
      </c>
      <c r="P278" s="142">
        <f>O278*H278</f>
        <v>0</v>
      </c>
      <c r="Q278" s="142">
        <v>3.0000000000000001E-5</v>
      </c>
      <c r="R278" s="142">
        <f>Q278*H278</f>
        <v>1.7130000000000001E-3</v>
      </c>
      <c r="S278" s="142">
        <v>0</v>
      </c>
      <c r="T278" s="143">
        <f>S278*H278</f>
        <v>0</v>
      </c>
      <c r="AR278" s="144" t="s">
        <v>166</v>
      </c>
      <c r="AT278" s="144" t="s">
        <v>162</v>
      </c>
      <c r="AU278" s="144" t="s">
        <v>81</v>
      </c>
      <c r="AY278" s="16" t="s">
        <v>160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6" t="s">
        <v>79</v>
      </c>
      <c r="BK278" s="145">
        <f>ROUND(I278*H278,2)</f>
        <v>0</v>
      </c>
      <c r="BL278" s="16" t="s">
        <v>166</v>
      </c>
      <c r="BM278" s="144" t="s">
        <v>396</v>
      </c>
    </row>
    <row r="279" spans="2:65" s="1" customFormat="1" ht="24.15" customHeight="1" x14ac:dyDescent="0.2">
      <c r="B279" s="131"/>
      <c r="C279" s="171">
        <v>49</v>
      </c>
      <c r="D279" s="171" t="s">
        <v>262</v>
      </c>
      <c r="E279" s="172" t="s">
        <v>398</v>
      </c>
      <c r="F279" s="173" t="s">
        <v>399</v>
      </c>
      <c r="G279" s="174" t="s">
        <v>207</v>
      </c>
      <c r="H279" s="175">
        <v>60</v>
      </c>
      <c r="I279" s="176"/>
      <c r="J279" s="177">
        <f>ROUND(I279*H279,2)</f>
        <v>0</v>
      </c>
      <c r="K279" s="178"/>
      <c r="L279" s="179"/>
      <c r="M279" s="180" t="s">
        <v>1</v>
      </c>
      <c r="N279" s="181" t="s">
        <v>37</v>
      </c>
      <c r="P279" s="142">
        <f>O279*H279</f>
        <v>0</v>
      </c>
      <c r="Q279" s="142">
        <v>5.9999999999999995E-4</v>
      </c>
      <c r="R279" s="142">
        <f>Q279*H279</f>
        <v>3.5999999999999997E-2</v>
      </c>
      <c r="S279" s="142">
        <v>0</v>
      </c>
      <c r="T279" s="143">
        <f>S279*H279</f>
        <v>0</v>
      </c>
      <c r="AR279" s="144" t="s">
        <v>191</v>
      </c>
      <c r="AT279" s="144" t="s">
        <v>262</v>
      </c>
      <c r="AU279" s="144" t="s">
        <v>81</v>
      </c>
      <c r="AY279" s="16" t="s">
        <v>160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6" t="s">
        <v>79</v>
      </c>
      <c r="BK279" s="145">
        <f>ROUND(I279*H279,2)</f>
        <v>0</v>
      </c>
      <c r="BL279" s="16" t="s">
        <v>166</v>
      </c>
      <c r="BM279" s="144" t="s">
        <v>400</v>
      </c>
    </row>
    <row r="280" spans="2:65" s="1" customFormat="1" ht="24.15" customHeight="1" x14ac:dyDescent="0.2">
      <c r="B280" s="131"/>
      <c r="C280" s="132">
        <v>50</v>
      </c>
      <c r="D280" s="132" t="s">
        <v>162</v>
      </c>
      <c r="E280" s="133" t="s">
        <v>402</v>
      </c>
      <c r="F280" s="134" t="s">
        <v>403</v>
      </c>
      <c r="G280" s="135" t="s">
        <v>165</v>
      </c>
      <c r="H280" s="136">
        <v>56.6</v>
      </c>
      <c r="I280" s="137"/>
      <c r="J280" s="138">
        <f>ROUND(I280*H280,2)</f>
        <v>0</v>
      </c>
      <c r="K280" s="139"/>
      <c r="L280" s="30"/>
      <c r="M280" s="140" t="s">
        <v>1</v>
      </c>
      <c r="N280" s="141" t="s">
        <v>37</v>
      </c>
      <c r="P280" s="142">
        <f>O280*H280</f>
        <v>0</v>
      </c>
      <c r="Q280" s="142">
        <v>2.6800000000000001E-3</v>
      </c>
      <c r="R280" s="142">
        <f>Q280*H280</f>
        <v>0.15168800000000002</v>
      </c>
      <c r="S280" s="142">
        <v>0</v>
      </c>
      <c r="T280" s="143">
        <f>S280*H280</f>
        <v>0</v>
      </c>
      <c r="AR280" s="144" t="s">
        <v>166</v>
      </c>
      <c r="AT280" s="144" t="s">
        <v>162</v>
      </c>
      <c r="AU280" s="144" t="s">
        <v>81</v>
      </c>
      <c r="AY280" s="16" t="s">
        <v>160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6" t="s">
        <v>79</v>
      </c>
      <c r="BK280" s="145">
        <f>ROUND(I280*H280,2)</f>
        <v>0</v>
      </c>
      <c r="BL280" s="16" t="s">
        <v>166</v>
      </c>
      <c r="BM280" s="144" t="s">
        <v>404</v>
      </c>
    </row>
    <row r="281" spans="2:65" s="1" customFormat="1" ht="24.15" customHeight="1" x14ac:dyDescent="0.2">
      <c r="B281" s="131"/>
      <c r="C281" s="132">
        <v>51</v>
      </c>
      <c r="D281" s="132" t="s">
        <v>162</v>
      </c>
      <c r="E281" s="133" t="s">
        <v>406</v>
      </c>
      <c r="F281" s="134" t="s">
        <v>407</v>
      </c>
      <c r="G281" s="135" t="s">
        <v>165</v>
      </c>
      <c r="H281" s="136">
        <v>38.6</v>
      </c>
      <c r="I281" s="137"/>
      <c r="J281" s="138">
        <f>ROUND(I281*H281,2)</f>
        <v>0</v>
      </c>
      <c r="K281" s="139"/>
      <c r="L281" s="30"/>
      <c r="M281" s="140" t="s">
        <v>1</v>
      </c>
      <c r="N281" s="141" t="s">
        <v>37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166</v>
      </c>
      <c r="AT281" s="144" t="s">
        <v>162</v>
      </c>
      <c r="AU281" s="144" t="s">
        <v>81</v>
      </c>
      <c r="AY281" s="16" t="s">
        <v>160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6" t="s">
        <v>79</v>
      </c>
      <c r="BK281" s="145">
        <f>ROUND(I281*H281,2)</f>
        <v>0</v>
      </c>
      <c r="BL281" s="16" t="s">
        <v>166</v>
      </c>
      <c r="BM281" s="144" t="s">
        <v>408</v>
      </c>
    </row>
    <row r="282" spans="2:65" s="1" customFormat="1" ht="24.15" customHeight="1" x14ac:dyDescent="0.2">
      <c r="B282" s="131"/>
      <c r="C282" s="132">
        <v>52</v>
      </c>
      <c r="D282" s="132" t="s">
        <v>162</v>
      </c>
      <c r="E282" s="133" t="s">
        <v>410</v>
      </c>
      <c r="F282" s="134" t="s">
        <v>411</v>
      </c>
      <c r="G282" s="135" t="s">
        <v>170</v>
      </c>
      <c r="H282" s="136">
        <v>35.600999999999999</v>
      </c>
      <c r="I282" s="137"/>
      <c r="J282" s="138">
        <f>ROUND(I282*H282,2)</f>
        <v>0</v>
      </c>
      <c r="K282" s="139"/>
      <c r="L282" s="30"/>
      <c r="M282" s="140" t="s">
        <v>1</v>
      </c>
      <c r="N282" s="141" t="s">
        <v>37</v>
      </c>
      <c r="P282" s="142">
        <f>O282*H282</f>
        <v>0</v>
      </c>
      <c r="Q282" s="142">
        <v>2.45329</v>
      </c>
      <c r="R282" s="142">
        <f>Q282*H282</f>
        <v>87.339577289999994</v>
      </c>
      <c r="S282" s="142">
        <v>0</v>
      </c>
      <c r="T282" s="143">
        <f>S282*H282</f>
        <v>0</v>
      </c>
      <c r="AR282" s="144" t="s">
        <v>166</v>
      </c>
      <c r="AT282" s="144" t="s">
        <v>162</v>
      </c>
      <c r="AU282" s="144" t="s">
        <v>81</v>
      </c>
      <c r="AY282" s="16" t="s">
        <v>160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6" t="s">
        <v>79</v>
      </c>
      <c r="BK282" s="145">
        <f>ROUND(I282*H282,2)</f>
        <v>0</v>
      </c>
      <c r="BL282" s="16" t="s">
        <v>166</v>
      </c>
      <c r="BM282" s="144" t="s">
        <v>412</v>
      </c>
    </row>
    <row r="283" spans="2:65" s="14" customFormat="1" x14ac:dyDescent="0.2">
      <c r="B283" s="161"/>
      <c r="D283" s="147" t="s">
        <v>172</v>
      </c>
      <c r="E283" s="162" t="s">
        <v>1</v>
      </c>
      <c r="F283" s="163" t="s">
        <v>217</v>
      </c>
      <c r="H283" s="162" t="s">
        <v>1</v>
      </c>
      <c r="I283" s="164"/>
      <c r="L283" s="161"/>
      <c r="M283" s="165"/>
      <c r="T283" s="166"/>
      <c r="AT283" s="162" t="s">
        <v>172</v>
      </c>
      <c r="AU283" s="162" t="s">
        <v>81</v>
      </c>
      <c r="AV283" s="14" t="s">
        <v>79</v>
      </c>
      <c r="AW283" s="14" t="s">
        <v>29</v>
      </c>
      <c r="AX283" s="14" t="s">
        <v>72</v>
      </c>
      <c r="AY283" s="162" t="s">
        <v>160</v>
      </c>
    </row>
    <row r="284" spans="2:65" s="12" customFormat="1" x14ac:dyDescent="0.2">
      <c r="B284" s="146"/>
      <c r="D284" s="147" t="s">
        <v>172</v>
      </c>
      <c r="E284" s="148" t="s">
        <v>1</v>
      </c>
      <c r="F284" s="149" t="s">
        <v>413</v>
      </c>
      <c r="H284" s="150">
        <v>27.574999999999999</v>
      </c>
      <c r="I284" s="151"/>
      <c r="L284" s="146"/>
      <c r="M284" s="152"/>
      <c r="T284" s="153"/>
      <c r="AT284" s="148" t="s">
        <v>172</v>
      </c>
      <c r="AU284" s="148" t="s">
        <v>81</v>
      </c>
      <c r="AV284" s="12" t="s">
        <v>81</v>
      </c>
      <c r="AW284" s="12" t="s">
        <v>29</v>
      </c>
      <c r="AX284" s="12" t="s">
        <v>72</v>
      </c>
      <c r="AY284" s="148" t="s">
        <v>160</v>
      </c>
    </row>
    <row r="285" spans="2:65" s="14" customFormat="1" x14ac:dyDescent="0.2">
      <c r="B285" s="161"/>
      <c r="D285" s="147" t="s">
        <v>172</v>
      </c>
      <c r="E285" s="162" t="s">
        <v>1</v>
      </c>
      <c r="F285" s="163" t="s">
        <v>219</v>
      </c>
      <c r="H285" s="162" t="s">
        <v>1</v>
      </c>
      <c r="I285" s="164"/>
      <c r="L285" s="161"/>
      <c r="M285" s="165"/>
      <c r="T285" s="166"/>
      <c r="AT285" s="162" t="s">
        <v>172</v>
      </c>
      <c r="AU285" s="162" t="s">
        <v>81</v>
      </c>
      <c r="AV285" s="14" t="s">
        <v>79</v>
      </c>
      <c r="AW285" s="14" t="s">
        <v>29</v>
      </c>
      <c r="AX285" s="14" t="s">
        <v>72</v>
      </c>
      <c r="AY285" s="162" t="s">
        <v>160</v>
      </c>
    </row>
    <row r="286" spans="2:65" s="12" customFormat="1" x14ac:dyDescent="0.2">
      <c r="B286" s="146"/>
      <c r="D286" s="147" t="s">
        <v>172</v>
      </c>
      <c r="E286" s="148" t="s">
        <v>1</v>
      </c>
      <c r="F286" s="149" t="s">
        <v>414</v>
      </c>
      <c r="H286" s="150">
        <v>8.0259999999999998</v>
      </c>
      <c r="I286" s="151"/>
      <c r="L286" s="146"/>
      <c r="M286" s="152"/>
      <c r="T286" s="153"/>
      <c r="AT286" s="148" t="s">
        <v>172</v>
      </c>
      <c r="AU286" s="148" t="s">
        <v>81</v>
      </c>
      <c r="AV286" s="12" t="s">
        <v>81</v>
      </c>
      <c r="AW286" s="12" t="s">
        <v>29</v>
      </c>
      <c r="AX286" s="12" t="s">
        <v>72</v>
      </c>
      <c r="AY286" s="148" t="s">
        <v>160</v>
      </c>
    </row>
    <row r="287" spans="2:65" s="13" customFormat="1" x14ac:dyDescent="0.2">
      <c r="B287" s="154"/>
      <c r="D287" s="147" t="s">
        <v>172</v>
      </c>
      <c r="E287" s="155" t="s">
        <v>1</v>
      </c>
      <c r="F287" s="156" t="s">
        <v>182</v>
      </c>
      <c r="H287" s="157">
        <v>35.600999999999999</v>
      </c>
      <c r="I287" s="158"/>
      <c r="L287" s="154"/>
      <c r="M287" s="159"/>
      <c r="T287" s="160"/>
      <c r="AT287" s="155" t="s">
        <v>172</v>
      </c>
      <c r="AU287" s="155" t="s">
        <v>81</v>
      </c>
      <c r="AV287" s="13" t="s">
        <v>166</v>
      </c>
      <c r="AW287" s="13" t="s">
        <v>29</v>
      </c>
      <c r="AX287" s="13" t="s">
        <v>79</v>
      </c>
      <c r="AY287" s="155" t="s">
        <v>160</v>
      </c>
    </row>
    <row r="288" spans="2:65" s="1" customFormat="1" ht="24.15" customHeight="1" x14ac:dyDescent="0.2">
      <c r="B288" s="131"/>
      <c r="C288" s="132">
        <v>53</v>
      </c>
      <c r="D288" s="132" t="s">
        <v>162</v>
      </c>
      <c r="E288" s="133" t="s">
        <v>416</v>
      </c>
      <c r="F288" s="134" t="s">
        <v>417</v>
      </c>
      <c r="G288" s="135" t="s">
        <v>170</v>
      </c>
      <c r="H288" s="136">
        <v>35.6</v>
      </c>
      <c r="I288" s="137"/>
      <c r="J288" s="138">
        <f>ROUND(I288*H288,2)</f>
        <v>0</v>
      </c>
      <c r="K288" s="139"/>
      <c r="L288" s="30"/>
      <c r="M288" s="140" t="s">
        <v>1</v>
      </c>
      <c r="N288" s="141" t="s">
        <v>37</v>
      </c>
      <c r="P288" s="142">
        <f>O288*H288</f>
        <v>0</v>
      </c>
      <c r="Q288" s="142">
        <v>0</v>
      </c>
      <c r="R288" s="142">
        <f>Q288*H288</f>
        <v>0</v>
      </c>
      <c r="S288" s="142">
        <v>0</v>
      </c>
      <c r="T288" s="143">
        <f>S288*H288</f>
        <v>0</v>
      </c>
      <c r="AR288" s="144" t="s">
        <v>166</v>
      </c>
      <c r="AT288" s="144" t="s">
        <v>162</v>
      </c>
      <c r="AU288" s="144" t="s">
        <v>81</v>
      </c>
      <c r="AY288" s="16" t="s">
        <v>160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6" t="s">
        <v>79</v>
      </c>
      <c r="BK288" s="145">
        <f>ROUND(I288*H288,2)</f>
        <v>0</v>
      </c>
      <c r="BL288" s="16" t="s">
        <v>166</v>
      </c>
      <c r="BM288" s="144" t="s">
        <v>418</v>
      </c>
    </row>
    <row r="289" spans="2:65" s="1" customFormat="1" ht="16.5" customHeight="1" x14ac:dyDescent="0.2">
      <c r="B289" s="131"/>
      <c r="C289" s="132">
        <v>54</v>
      </c>
      <c r="D289" s="132" t="s">
        <v>162</v>
      </c>
      <c r="E289" s="133" t="s">
        <v>419</v>
      </c>
      <c r="F289" s="134" t="s">
        <v>420</v>
      </c>
      <c r="G289" s="135" t="s">
        <v>198</v>
      </c>
      <c r="H289" s="136">
        <v>1.5</v>
      </c>
      <c r="I289" s="137"/>
      <c r="J289" s="138">
        <f>ROUND(I289*H289,2)</f>
        <v>0</v>
      </c>
      <c r="K289" s="139"/>
      <c r="L289" s="30"/>
      <c r="M289" s="140" t="s">
        <v>1</v>
      </c>
      <c r="N289" s="141" t="s">
        <v>37</v>
      </c>
      <c r="P289" s="142">
        <f>O289*H289</f>
        <v>0</v>
      </c>
      <c r="Q289" s="142">
        <v>1.06277</v>
      </c>
      <c r="R289" s="142">
        <f>Q289*H289</f>
        <v>1.594155</v>
      </c>
      <c r="S289" s="142">
        <v>0</v>
      </c>
      <c r="T289" s="143">
        <f>S289*H289</f>
        <v>0</v>
      </c>
      <c r="AR289" s="144" t="s">
        <v>166</v>
      </c>
      <c r="AT289" s="144" t="s">
        <v>162</v>
      </c>
      <c r="AU289" s="144" t="s">
        <v>81</v>
      </c>
      <c r="AY289" s="16" t="s">
        <v>160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6" t="s">
        <v>79</v>
      </c>
      <c r="BK289" s="145">
        <f>ROUND(I289*H289,2)</f>
        <v>0</v>
      </c>
      <c r="BL289" s="16" t="s">
        <v>166</v>
      </c>
      <c r="BM289" s="144" t="s">
        <v>421</v>
      </c>
    </row>
    <row r="290" spans="2:65" s="1" customFormat="1" ht="24.15" customHeight="1" x14ac:dyDescent="0.2">
      <c r="B290" s="131"/>
      <c r="C290" s="132">
        <v>55</v>
      </c>
      <c r="D290" s="132" t="s">
        <v>162</v>
      </c>
      <c r="E290" s="133" t="s">
        <v>422</v>
      </c>
      <c r="F290" s="134" t="s">
        <v>423</v>
      </c>
      <c r="G290" s="135" t="s">
        <v>165</v>
      </c>
      <c r="H290" s="136">
        <v>157.4</v>
      </c>
      <c r="I290" s="137"/>
      <c r="J290" s="138">
        <f>ROUND(I290*H290,2)</f>
        <v>0</v>
      </c>
      <c r="K290" s="139"/>
      <c r="L290" s="30"/>
      <c r="M290" s="140" t="s">
        <v>1</v>
      </c>
      <c r="N290" s="141" t="s">
        <v>37</v>
      </c>
      <c r="P290" s="142">
        <f>O290*H290</f>
        <v>0</v>
      </c>
      <c r="Q290" s="142">
        <v>0.11</v>
      </c>
      <c r="R290" s="142">
        <f>Q290*H290</f>
        <v>17.314</v>
      </c>
      <c r="S290" s="142">
        <v>0</v>
      </c>
      <c r="T290" s="143">
        <f>S290*H290</f>
        <v>0</v>
      </c>
      <c r="AR290" s="144" t="s">
        <v>166</v>
      </c>
      <c r="AT290" s="144" t="s">
        <v>162</v>
      </c>
      <c r="AU290" s="144" t="s">
        <v>81</v>
      </c>
      <c r="AY290" s="16" t="s">
        <v>160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6" t="s">
        <v>79</v>
      </c>
      <c r="BK290" s="145">
        <f>ROUND(I290*H290,2)</f>
        <v>0</v>
      </c>
      <c r="BL290" s="16" t="s">
        <v>166</v>
      </c>
      <c r="BM290" s="144" t="s">
        <v>424</v>
      </c>
    </row>
    <row r="291" spans="2:65" s="14" customFormat="1" x14ac:dyDescent="0.2">
      <c r="B291" s="161"/>
      <c r="D291" s="147" t="s">
        <v>172</v>
      </c>
      <c r="E291" s="162" t="s">
        <v>1</v>
      </c>
      <c r="F291" s="163" t="s">
        <v>425</v>
      </c>
      <c r="H291" s="162" t="s">
        <v>1</v>
      </c>
      <c r="I291" s="164"/>
      <c r="L291" s="161"/>
      <c r="M291" s="165"/>
      <c r="T291" s="166"/>
      <c r="AT291" s="162" t="s">
        <v>172</v>
      </c>
      <c r="AU291" s="162" t="s">
        <v>81</v>
      </c>
      <c r="AV291" s="14" t="s">
        <v>79</v>
      </c>
      <c r="AW291" s="14" t="s">
        <v>29</v>
      </c>
      <c r="AX291" s="14" t="s">
        <v>72</v>
      </c>
      <c r="AY291" s="162" t="s">
        <v>160</v>
      </c>
    </row>
    <row r="292" spans="2:65" s="12" customFormat="1" x14ac:dyDescent="0.2">
      <c r="B292" s="146"/>
      <c r="D292" s="147" t="s">
        <v>172</v>
      </c>
      <c r="E292" s="148" t="s">
        <v>1</v>
      </c>
      <c r="F292" s="149" t="s">
        <v>426</v>
      </c>
      <c r="H292" s="150">
        <v>157.4</v>
      </c>
      <c r="I292" s="151"/>
      <c r="L292" s="146"/>
      <c r="M292" s="152"/>
      <c r="T292" s="153"/>
      <c r="AT292" s="148" t="s">
        <v>172</v>
      </c>
      <c r="AU292" s="148" t="s">
        <v>81</v>
      </c>
      <c r="AV292" s="12" t="s">
        <v>81</v>
      </c>
      <c r="AW292" s="12" t="s">
        <v>29</v>
      </c>
      <c r="AX292" s="12" t="s">
        <v>79</v>
      </c>
      <c r="AY292" s="148" t="s">
        <v>160</v>
      </c>
    </row>
    <row r="293" spans="2:65" s="1" customFormat="1" ht="33" customHeight="1" x14ac:dyDescent="0.2">
      <c r="B293" s="131"/>
      <c r="C293" s="132">
        <v>56</v>
      </c>
      <c r="D293" s="132" t="s">
        <v>162</v>
      </c>
      <c r="E293" s="133" t="s">
        <v>427</v>
      </c>
      <c r="F293" s="134" t="s">
        <v>428</v>
      </c>
      <c r="G293" s="135" t="s">
        <v>165</v>
      </c>
      <c r="H293" s="136">
        <v>629.6</v>
      </c>
      <c r="I293" s="137"/>
      <c r="J293" s="138">
        <f>ROUND(I293*H293,2)</f>
        <v>0</v>
      </c>
      <c r="K293" s="139"/>
      <c r="L293" s="30"/>
      <c r="M293" s="140" t="s">
        <v>1</v>
      </c>
      <c r="N293" s="141" t="s">
        <v>37</v>
      </c>
      <c r="P293" s="142">
        <f>O293*H293</f>
        <v>0</v>
      </c>
      <c r="Q293" s="142">
        <v>1.0999999999999999E-2</v>
      </c>
      <c r="R293" s="142">
        <f>Q293*H293</f>
        <v>6.9256000000000002</v>
      </c>
      <c r="S293" s="142">
        <v>0</v>
      </c>
      <c r="T293" s="143">
        <f>S293*H293</f>
        <v>0</v>
      </c>
      <c r="AR293" s="144" t="s">
        <v>166</v>
      </c>
      <c r="AT293" s="144" t="s">
        <v>162</v>
      </c>
      <c r="AU293" s="144" t="s">
        <v>81</v>
      </c>
      <c r="AY293" s="16" t="s">
        <v>160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6" t="s">
        <v>79</v>
      </c>
      <c r="BK293" s="145">
        <f>ROUND(I293*H293,2)</f>
        <v>0</v>
      </c>
      <c r="BL293" s="16" t="s">
        <v>166</v>
      </c>
      <c r="BM293" s="144" t="s">
        <v>429</v>
      </c>
    </row>
    <row r="294" spans="2:65" s="11" customFormat="1" ht="22.8" customHeight="1" x14ac:dyDescent="0.25">
      <c r="B294" s="119"/>
      <c r="D294" s="120" t="s">
        <v>71</v>
      </c>
      <c r="E294" s="129" t="s">
        <v>191</v>
      </c>
      <c r="F294" s="129" t="s">
        <v>430</v>
      </c>
      <c r="I294" s="122"/>
      <c r="J294" s="130">
        <f>BK294</f>
        <v>0</v>
      </c>
      <c r="L294" s="119"/>
      <c r="M294" s="124"/>
      <c r="P294" s="125">
        <f>SUM(P295:P322)</f>
        <v>0</v>
      </c>
      <c r="R294" s="125">
        <f>SUM(R295:R322)</f>
        <v>1.0394384000000001</v>
      </c>
      <c r="T294" s="126">
        <f>SUM(T295:T322)</f>
        <v>0</v>
      </c>
      <c r="AR294" s="120" t="s">
        <v>79</v>
      </c>
      <c r="AT294" s="127" t="s">
        <v>71</v>
      </c>
      <c r="AU294" s="127" t="s">
        <v>79</v>
      </c>
      <c r="AY294" s="120" t="s">
        <v>160</v>
      </c>
      <c r="BK294" s="128">
        <f>SUM(BK295:BK322)</f>
        <v>0</v>
      </c>
    </row>
    <row r="295" spans="2:65" s="1" customFormat="1" ht="24.15" customHeight="1" x14ac:dyDescent="0.2">
      <c r="B295" s="131"/>
      <c r="C295" s="132">
        <v>57</v>
      </c>
      <c r="D295" s="132" t="s">
        <v>162</v>
      </c>
      <c r="E295" s="133" t="s">
        <v>431</v>
      </c>
      <c r="F295" s="134" t="s">
        <v>432</v>
      </c>
      <c r="G295" s="135" t="s">
        <v>207</v>
      </c>
      <c r="H295" s="136">
        <v>13.2</v>
      </c>
      <c r="I295" s="137"/>
      <c r="J295" s="138">
        <f>ROUND(I295*H295,2)</f>
        <v>0</v>
      </c>
      <c r="K295" s="139"/>
      <c r="L295" s="30"/>
      <c r="M295" s="140" t="s">
        <v>1</v>
      </c>
      <c r="N295" s="141" t="s">
        <v>37</v>
      </c>
      <c r="P295" s="142">
        <f>O295*H295</f>
        <v>0</v>
      </c>
      <c r="Q295" s="142">
        <v>1.2800000000000001E-3</v>
      </c>
      <c r="R295" s="142">
        <f>Q295*H295</f>
        <v>1.6896000000000001E-2</v>
      </c>
      <c r="S295" s="142">
        <v>0</v>
      </c>
      <c r="T295" s="143">
        <f>S295*H295</f>
        <v>0</v>
      </c>
      <c r="AR295" s="144" t="s">
        <v>166</v>
      </c>
      <c r="AT295" s="144" t="s">
        <v>162</v>
      </c>
      <c r="AU295" s="144" t="s">
        <v>81</v>
      </c>
      <c r="AY295" s="16" t="s">
        <v>160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6" t="s">
        <v>79</v>
      </c>
      <c r="BK295" s="145">
        <f>ROUND(I295*H295,2)</f>
        <v>0</v>
      </c>
      <c r="BL295" s="16" t="s">
        <v>166</v>
      </c>
      <c r="BM295" s="144" t="s">
        <v>433</v>
      </c>
    </row>
    <row r="296" spans="2:65" s="12" customFormat="1" x14ac:dyDescent="0.2">
      <c r="B296" s="146"/>
      <c r="D296" s="147" t="s">
        <v>172</v>
      </c>
      <c r="E296" s="148" t="s">
        <v>1</v>
      </c>
      <c r="F296" s="149" t="s">
        <v>434</v>
      </c>
      <c r="H296" s="150">
        <v>13.2</v>
      </c>
      <c r="I296" s="151"/>
      <c r="L296" s="146"/>
      <c r="M296" s="152"/>
      <c r="T296" s="153"/>
      <c r="AT296" s="148" t="s">
        <v>172</v>
      </c>
      <c r="AU296" s="148" t="s">
        <v>81</v>
      </c>
      <c r="AV296" s="12" t="s">
        <v>81</v>
      </c>
      <c r="AW296" s="12" t="s">
        <v>29</v>
      </c>
      <c r="AX296" s="12" t="s">
        <v>79</v>
      </c>
      <c r="AY296" s="148" t="s">
        <v>160</v>
      </c>
    </row>
    <row r="297" spans="2:65" s="1" customFormat="1" ht="33" customHeight="1" x14ac:dyDescent="0.2">
      <c r="B297" s="131"/>
      <c r="C297" s="132">
        <v>58</v>
      </c>
      <c r="D297" s="132" t="s">
        <v>162</v>
      </c>
      <c r="E297" s="133" t="s">
        <v>435</v>
      </c>
      <c r="F297" s="134" t="s">
        <v>436</v>
      </c>
      <c r="G297" s="135" t="s">
        <v>207</v>
      </c>
      <c r="H297" s="136">
        <v>16.07</v>
      </c>
      <c r="I297" s="137"/>
      <c r="J297" s="138">
        <f>ROUND(I297*H297,2)</f>
        <v>0</v>
      </c>
      <c r="K297" s="139"/>
      <c r="L297" s="30"/>
      <c r="M297" s="140" t="s">
        <v>1</v>
      </c>
      <c r="N297" s="141" t="s">
        <v>37</v>
      </c>
      <c r="P297" s="142">
        <f>O297*H297</f>
        <v>0</v>
      </c>
      <c r="Q297" s="142">
        <v>1.7799999999999999E-3</v>
      </c>
      <c r="R297" s="142">
        <f>Q297*H297</f>
        <v>2.8604599999999997E-2</v>
      </c>
      <c r="S297" s="142">
        <v>0</v>
      </c>
      <c r="T297" s="143">
        <f>S297*H297</f>
        <v>0</v>
      </c>
      <c r="AR297" s="144" t="s">
        <v>166</v>
      </c>
      <c r="AT297" s="144" t="s">
        <v>162</v>
      </c>
      <c r="AU297" s="144" t="s">
        <v>81</v>
      </c>
      <c r="AY297" s="16" t="s">
        <v>160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6" t="s">
        <v>79</v>
      </c>
      <c r="BK297" s="145">
        <f>ROUND(I297*H297,2)</f>
        <v>0</v>
      </c>
      <c r="BL297" s="16" t="s">
        <v>166</v>
      </c>
      <c r="BM297" s="144" t="s">
        <v>437</v>
      </c>
    </row>
    <row r="298" spans="2:65" s="12" customFormat="1" x14ac:dyDescent="0.2">
      <c r="B298" s="146"/>
      <c r="D298" s="147" t="s">
        <v>172</v>
      </c>
      <c r="E298" s="148" t="s">
        <v>1</v>
      </c>
      <c r="F298" s="149" t="s">
        <v>438</v>
      </c>
      <c r="H298" s="150">
        <v>16.07</v>
      </c>
      <c r="I298" s="151"/>
      <c r="L298" s="146"/>
      <c r="M298" s="152"/>
      <c r="T298" s="153"/>
      <c r="AT298" s="148" t="s">
        <v>172</v>
      </c>
      <c r="AU298" s="148" t="s">
        <v>81</v>
      </c>
      <c r="AV298" s="12" t="s">
        <v>81</v>
      </c>
      <c r="AW298" s="12" t="s">
        <v>29</v>
      </c>
      <c r="AX298" s="12" t="s">
        <v>79</v>
      </c>
      <c r="AY298" s="148" t="s">
        <v>160</v>
      </c>
    </row>
    <row r="299" spans="2:65" s="1" customFormat="1" ht="37.799999999999997" customHeight="1" x14ac:dyDescent="0.2">
      <c r="B299" s="131"/>
      <c r="C299" s="132">
        <v>59</v>
      </c>
      <c r="D299" s="132" t="s">
        <v>162</v>
      </c>
      <c r="E299" s="133" t="s">
        <v>439</v>
      </c>
      <c r="F299" s="134" t="s">
        <v>440</v>
      </c>
      <c r="G299" s="135" t="s">
        <v>207</v>
      </c>
      <c r="H299" s="136">
        <v>33.32</v>
      </c>
      <c r="I299" s="137"/>
      <c r="J299" s="138">
        <f>ROUND(I299*H299,2)</f>
        <v>0</v>
      </c>
      <c r="K299" s="139"/>
      <c r="L299" s="30"/>
      <c r="M299" s="140" t="s">
        <v>1</v>
      </c>
      <c r="N299" s="141" t="s">
        <v>37</v>
      </c>
      <c r="P299" s="142">
        <f>O299*H299</f>
        <v>0</v>
      </c>
      <c r="Q299" s="142">
        <v>1.7799999999999999E-3</v>
      </c>
      <c r="R299" s="142">
        <f>Q299*H299</f>
        <v>5.9309599999999997E-2</v>
      </c>
      <c r="S299" s="142">
        <v>0</v>
      </c>
      <c r="T299" s="143">
        <f>S299*H299</f>
        <v>0</v>
      </c>
      <c r="AR299" s="144" t="s">
        <v>166</v>
      </c>
      <c r="AT299" s="144" t="s">
        <v>162</v>
      </c>
      <c r="AU299" s="144" t="s">
        <v>81</v>
      </c>
      <c r="AY299" s="16" t="s">
        <v>160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6" t="s">
        <v>79</v>
      </c>
      <c r="BK299" s="145">
        <f>ROUND(I299*H299,2)</f>
        <v>0</v>
      </c>
      <c r="BL299" s="16" t="s">
        <v>166</v>
      </c>
      <c r="BM299" s="144" t="s">
        <v>441</v>
      </c>
    </row>
    <row r="300" spans="2:65" s="12" customFormat="1" x14ac:dyDescent="0.2">
      <c r="B300" s="146"/>
      <c r="D300" s="147" t="s">
        <v>172</v>
      </c>
      <c r="E300" s="148" t="s">
        <v>1</v>
      </c>
      <c r="F300" s="149" t="s">
        <v>442</v>
      </c>
      <c r="H300" s="150">
        <v>33.32</v>
      </c>
      <c r="I300" s="151"/>
      <c r="L300" s="146"/>
      <c r="M300" s="152"/>
      <c r="T300" s="153"/>
      <c r="AT300" s="148" t="s">
        <v>172</v>
      </c>
      <c r="AU300" s="148" t="s">
        <v>81</v>
      </c>
      <c r="AV300" s="12" t="s">
        <v>81</v>
      </c>
      <c r="AW300" s="12" t="s">
        <v>29</v>
      </c>
      <c r="AX300" s="12" t="s">
        <v>72</v>
      </c>
      <c r="AY300" s="148" t="s">
        <v>160</v>
      </c>
    </row>
    <row r="301" spans="2:65" s="13" customFormat="1" x14ac:dyDescent="0.2">
      <c r="B301" s="154"/>
      <c r="D301" s="147" t="s">
        <v>172</v>
      </c>
      <c r="E301" s="155" t="s">
        <v>1</v>
      </c>
      <c r="F301" s="156" t="s">
        <v>182</v>
      </c>
      <c r="H301" s="157">
        <v>33.32</v>
      </c>
      <c r="I301" s="158"/>
      <c r="L301" s="154"/>
      <c r="M301" s="159"/>
      <c r="T301" s="160"/>
      <c r="AT301" s="155" t="s">
        <v>172</v>
      </c>
      <c r="AU301" s="155" t="s">
        <v>81</v>
      </c>
      <c r="AV301" s="13" t="s">
        <v>166</v>
      </c>
      <c r="AW301" s="13" t="s">
        <v>29</v>
      </c>
      <c r="AX301" s="13" t="s">
        <v>79</v>
      </c>
      <c r="AY301" s="155" t="s">
        <v>160</v>
      </c>
    </row>
    <row r="302" spans="2:65" s="1" customFormat="1" ht="33" customHeight="1" x14ac:dyDescent="0.2">
      <c r="B302" s="131"/>
      <c r="C302" s="132">
        <v>60</v>
      </c>
      <c r="D302" s="132" t="s">
        <v>162</v>
      </c>
      <c r="E302" s="133" t="s">
        <v>443</v>
      </c>
      <c r="F302" s="134" t="s">
        <v>444</v>
      </c>
      <c r="G302" s="135" t="s">
        <v>207</v>
      </c>
      <c r="H302" s="136">
        <v>12.45</v>
      </c>
      <c r="I302" s="137"/>
      <c r="J302" s="138">
        <f>ROUND(I302*H302,2)</f>
        <v>0</v>
      </c>
      <c r="K302" s="139"/>
      <c r="L302" s="30"/>
      <c r="M302" s="140" t="s">
        <v>1</v>
      </c>
      <c r="N302" s="141" t="s">
        <v>37</v>
      </c>
      <c r="P302" s="142">
        <f>O302*H302</f>
        <v>0</v>
      </c>
      <c r="Q302" s="142">
        <v>1.235E-2</v>
      </c>
      <c r="R302" s="142">
        <f>Q302*H302</f>
        <v>0.15375749999999999</v>
      </c>
      <c r="S302" s="142">
        <v>0</v>
      </c>
      <c r="T302" s="143">
        <f>S302*H302</f>
        <v>0</v>
      </c>
      <c r="AR302" s="144" t="s">
        <v>166</v>
      </c>
      <c r="AT302" s="144" t="s">
        <v>162</v>
      </c>
      <c r="AU302" s="144" t="s">
        <v>81</v>
      </c>
      <c r="AY302" s="16" t="s">
        <v>160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6" t="s">
        <v>79</v>
      </c>
      <c r="BK302" s="145">
        <f>ROUND(I302*H302,2)</f>
        <v>0</v>
      </c>
      <c r="BL302" s="16" t="s">
        <v>166</v>
      </c>
      <c r="BM302" s="144" t="s">
        <v>445</v>
      </c>
    </row>
    <row r="303" spans="2:65" s="12" customFormat="1" x14ac:dyDescent="0.2">
      <c r="B303" s="146"/>
      <c r="D303" s="147" t="s">
        <v>172</v>
      </c>
      <c r="E303" s="148" t="s">
        <v>1</v>
      </c>
      <c r="F303" s="149" t="s">
        <v>446</v>
      </c>
      <c r="H303" s="150">
        <v>12.45</v>
      </c>
      <c r="I303" s="151"/>
      <c r="L303" s="146"/>
      <c r="M303" s="152"/>
      <c r="T303" s="153"/>
      <c r="AT303" s="148" t="s">
        <v>172</v>
      </c>
      <c r="AU303" s="148" t="s">
        <v>81</v>
      </c>
      <c r="AV303" s="12" t="s">
        <v>81</v>
      </c>
      <c r="AW303" s="12" t="s">
        <v>29</v>
      </c>
      <c r="AX303" s="12" t="s">
        <v>72</v>
      </c>
      <c r="AY303" s="148" t="s">
        <v>160</v>
      </c>
    </row>
    <row r="304" spans="2:65" s="13" customFormat="1" x14ac:dyDescent="0.2">
      <c r="B304" s="154"/>
      <c r="D304" s="147" t="s">
        <v>172</v>
      </c>
      <c r="E304" s="155" t="s">
        <v>1</v>
      </c>
      <c r="F304" s="156" t="s">
        <v>182</v>
      </c>
      <c r="H304" s="157">
        <v>12.45</v>
      </c>
      <c r="I304" s="158"/>
      <c r="L304" s="154"/>
      <c r="M304" s="159"/>
      <c r="T304" s="160"/>
      <c r="AT304" s="155" t="s">
        <v>172</v>
      </c>
      <c r="AU304" s="155" t="s">
        <v>81</v>
      </c>
      <c r="AV304" s="13" t="s">
        <v>166</v>
      </c>
      <c r="AW304" s="13" t="s">
        <v>29</v>
      </c>
      <c r="AX304" s="13" t="s">
        <v>79</v>
      </c>
      <c r="AY304" s="155" t="s">
        <v>160</v>
      </c>
    </row>
    <row r="305" spans="2:65" s="1" customFormat="1" ht="37.799999999999997" customHeight="1" x14ac:dyDescent="0.2">
      <c r="B305" s="131"/>
      <c r="C305" s="132">
        <v>61</v>
      </c>
      <c r="D305" s="132" t="s">
        <v>162</v>
      </c>
      <c r="E305" s="133" t="s">
        <v>447</v>
      </c>
      <c r="F305" s="134" t="s">
        <v>448</v>
      </c>
      <c r="G305" s="135" t="s">
        <v>207</v>
      </c>
      <c r="H305" s="136">
        <v>34.64</v>
      </c>
      <c r="I305" s="137"/>
      <c r="J305" s="138">
        <f>ROUND(I305*H305,2)</f>
        <v>0</v>
      </c>
      <c r="K305" s="139"/>
      <c r="L305" s="30"/>
      <c r="M305" s="140" t="s">
        <v>1</v>
      </c>
      <c r="N305" s="141" t="s">
        <v>37</v>
      </c>
      <c r="P305" s="142">
        <f>O305*H305</f>
        <v>0</v>
      </c>
      <c r="Q305" s="142">
        <v>1.235E-2</v>
      </c>
      <c r="R305" s="142">
        <f>Q305*H305</f>
        <v>0.42780400000000002</v>
      </c>
      <c r="S305" s="142">
        <v>0</v>
      </c>
      <c r="T305" s="143">
        <f>S305*H305</f>
        <v>0</v>
      </c>
      <c r="AR305" s="144" t="s">
        <v>166</v>
      </c>
      <c r="AT305" s="144" t="s">
        <v>162</v>
      </c>
      <c r="AU305" s="144" t="s">
        <v>81</v>
      </c>
      <c r="AY305" s="16" t="s">
        <v>160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6" t="s">
        <v>79</v>
      </c>
      <c r="BK305" s="145">
        <f>ROUND(I305*H305,2)</f>
        <v>0</v>
      </c>
      <c r="BL305" s="16" t="s">
        <v>166</v>
      </c>
      <c r="BM305" s="144" t="s">
        <v>449</v>
      </c>
    </row>
    <row r="306" spans="2:65" s="12" customFormat="1" x14ac:dyDescent="0.2">
      <c r="B306" s="146"/>
      <c r="D306" s="147" t="s">
        <v>172</v>
      </c>
      <c r="E306" s="148" t="s">
        <v>1</v>
      </c>
      <c r="F306" s="149" t="s">
        <v>450</v>
      </c>
      <c r="H306" s="150">
        <v>34.64</v>
      </c>
      <c r="I306" s="151"/>
      <c r="L306" s="146"/>
      <c r="M306" s="152"/>
      <c r="T306" s="153"/>
      <c r="AT306" s="148" t="s">
        <v>172</v>
      </c>
      <c r="AU306" s="148" t="s">
        <v>81</v>
      </c>
      <c r="AV306" s="12" t="s">
        <v>81</v>
      </c>
      <c r="AW306" s="12" t="s">
        <v>29</v>
      </c>
      <c r="AX306" s="12" t="s">
        <v>72</v>
      </c>
      <c r="AY306" s="148" t="s">
        <v>160</v>
      </c>
    </row>
    <row r="307" spans="2:65" s="13" customFormat="1" x14ac:dyDescent="0.2">
      <c r="B307" s="154"/>
      <c r="D307" s="147" t="s">
        <v>172</v>
      </c>
      <c r="E307" s="155" t="s">
        <v>1</v>
      </c>
      <c r="F307" s="156" t="s">
        <v>182</v>
      </c>
      <c r="H307" s="157">
        <v>34.64</v>
      </c>
      <c r="I307" s="158"/>
      <c r="L307" s="154"/>
      <c r="M307" s="159"/>
      <c r="T307" s="160"/>
      <c r="AT307" s="155" t="s">
        <v>172</v>
      </c>
      <c r="AU307" s="155" t="s">
        <v>81</v>
      </c>
      <c r="AV307" s="13" t="s">
        <v>166</v>
      </c>
      <c r="AW307" s="13" t="s">
        <v>29</v>
      </c>
      <c r="AX307" s="13" t="s">
        <v>79</v>
      </c>
      <c r="AY307" s="155" t="s">
        <v>160</v>
      </c>
    </row>
    <row r="308" spans="2:65" s="1" customFormat="1" ht="33" customHeight="1" x14ac:dyDescent="0.2">
      <c r="B308" s="131"/>
      <c r="C308" s="132">
        <v>62</v>
      </c>
      <c r="D308" s="132" t="s">
        <v>162</v>
      </c>
      <c r="E308" s="133" t="s">
        <v>451</v>
      </c>
      <c r="F308" s="134" t="s">
        <v>452</v>
      </c>
      <c r="G308" s="135" t="s">
        <v>207</v>
      </c>
      <c r="H308" s="136">
        <v>7.43</v>
      </c>
      <c r="I308" s="137"/>
      <c r="J308" s="138">
        <f>ROUND(I308*H308,2)</f>
        <v>0</v>
      </c>
      <c r="K308" s="139"/>
      <c r="L308" s="30"/>
      <c r="M308" s="140" t="s">
        <v>1</v>
      </c>
      <c r="N308" s="141" t="s">
        <v>37</v>
      </c>
      <c r="P308" s="142">
        <f>O308*H308</f>
        <v>0</v>
      </c>
      <c r="Q308" s="142">
        <v>1.9689999999999999E-2</v>
      </c>
      <c r="R308" s="142">
        <f>Q308*H308</f>
        <v>0.1462967</v>
      </c>
      <c r="S308" s="142">
        <v>0</v>
      </c>
      <c r="T308" s="143">
        <f>S308*H308</f>
        <v>0</v>
      </c>
      <c r="AR308" s="144" t="s">
        <v>166</v>
      </c>
      <c r="AT308" s="144" t="s">
        <v>162</v>
      </c>
      <c r="AU308" s="144" t="s">
        <v>81</v>
      </c>
      <c r="AY308" s="16" t="s">
        <v>160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6" t="s">
        <v>79</v>
      </c>
      <c r="BK308" s="145">
        <f>ROUND(I308*H308,2)</f>
        <v>0</v>
      </c>
      <c r="BL308" s="16" t="s">
        <v>166</v>
      </c>
      <c r="BM308" s="144" t="s">
        <v>453</v>
      </c>
    </row>
    <row r="309" spans="2:65" s="1" customFormat="1" x14ac:dyDescent="0.2">
      <c r="B309" s="30"/>
      <c r="D309" s="167" t="s">
        <v>235</v>
      </c>
      <c r="F309" s="168" t="s">
        <v>454</v>
      </c>
      <c r="I309" s="169"/>
      <c r="L309" s="30"/>
      <c r="M309" s="170"/>
      <c r="T309" s="54"/>
      <c r="AT309" s="16" t="s">
        <v>235</v>
      </c>
      <c r="AU309" s="16" t="s">
        <v>81</v>
      </c>
    </row>
    <row r="310" spans="2:65" s="12" customFormat="1" x14ac:dyDescent="0.2">
      <c r="B310" s="146"/>
      <c r="D310" s="147" t="s">
        <v>172</v>
      </c>
      <c r="E310" s="148" t="s">
        <v>1</v>
      </c>
      <c r="F310" s="149" t="s">
        <v>455</v>
      </c>
      <c r="H310" s="150">
        <v>7.43</v>
      </c>
      <c r="I310" s="151"/>
      <c r="L310" s="146"/>
      <c r="M310" s="152"/>
      <c r="T310" s="153"/>
      <c r="AT310" s="148" t="s">
        <v>172</v>
      </c>
      <c r="AU310" s="148" t="s">
        <v>81</v>
      </c>
      <c r="AV310" s="12" t="s">
        <v>81</v>
      </c>
      <c r="AW310" s="12" t="s">
        <v>29</v>
      </c>
      <c r="AX310" s="12" t="s">
        <v>72</v>
      </c>
      <c r="AY310" s="148" t="s">
        <v>160</v>
      </c>
    </row>
    <row r="311" spans="2:65" s="13" customFormat="1" x14ac:dyDescent="0.2">
      <c r="B311" s="154"/>
      <c r="D311" s="147" t="s">
        <v>172</v>
      </c>
      <c r="E311" s="155" t="s">
        <v>1</v>
      </c>
      <c r="F311" s="156" t="s">
        <v>182</v>
      </c>
      <c r="H311" s="157">
        <v>7.43</v>
      </c>
      <c r="I311" s="158"/>
      <c r="L311" s="154"/>
      <c r="M311" s="159"/>
      <c r="T311" s="160"/>
      <c r="AT311" s="155" t="s">
        <v>172</v>
      </c>
      <c r="AU311" s="155" t="s">
        <v>81</v>
      </c>
      <c r="AV311" s="13" t="s">
        <v>166</v>
      </c>
      <c r="AW311" s="13" t="s">
        <v>29</v>
      </c>
      <c r="AX311" s="13" t="s">
        <v>79</v>
      </c>
      <c r="AY311" s="155" t="s">
        <v>160</v>
      </c>
    </row>
    <row r="312" spans="2:65" s="1" customFormat="1" ht="33" customHeight="1" x14ac:dyDescent="0.2">
      <c r="B312" s="131"/>
      <c r="C312" s="132">
        <v>63</v>
      </c>
      <c r="D312" s="132" t="s">
        <v>162</v>
      </c>
      <c r="E312" s="133" t="s">
        <v>456</v>
      </c>
      <c r="F312" s="134" t="s">
        <v>457</v>
      </c>
      <c r="G312" s="135" t="s">
        <v>260</v>
      </c>
      <c r="H312" s="136">
        <v>34</v>
      </c>
      <c r="I312" s="137"/>
      <c r="J312" s="138">
        <f>ROUND(I312*H312,2)</f>
        <v>0</v>
      </c>
      <c r="K312" s="139"/>
      <c r="L312" s="30"/>
      <c r="M312" s="140" t="s">
        <v>1</v>
      </c>
      <c r="N312" s="141" t="s">
        <v>37</v>
      </c>
      <c r="P312" s="142">
        <f>O312*H312</f>
        <v>0</v>
      </c>
      <c r="Q312" s="142">
        <v>0</v>
      </c>
      <c r="R312" s="142">
        <f>Q312*H312</f>
        <v>0</v>
      </c>
      <c r="S312" s="142">
        <v>0</v>
      </c>
      <c r="T312" s="143">
        <f>S312*H312</f>
        <v>0</v>
      </c>
      <c r="AR312" s="144" t="s">
        <v>166</v>
      </c>
      <c r="AT312" s="144" t="s">
        <v>162</v>
      </c>
      <c r="AU312" s="144" t="s">
        <v>81</v>
      </c>
      <c r="AY312" s="16" t="s">
        <v>160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6" t="s">
        <v>79</v>
      </c>
      <c r="BK312" s="145">
        <f>ROUND(I312*H312,2)</f>
        <v>0</v>
      </c>
      <c r="BL312" s="16" t="s">
        <v>166</v>
      </c>
      <c r="BM312" s="144" t="s">
        <v>458</v>
      </c>
    </row>
    <row r="313" spans="2:65" s="1" customFormat="1" x14ac:dyDescent="0.2">
      <c r="B313" s="30"/>
      <c r="D313" s="167" t="s">
        <v>235</v>
      </c>
      <c r="F313" s="168" t="s">
        <v>459</v>
      </c>
      <c r="I313" s="169"/>
      <c r="L313" s="30"/>
      <c r="M313" s="170"/>
      <c r="T313" s="54"/>
      <c r="AT313" s="16" t="s">
        <v>235</v>
      </c>
      <c r="AU313" s="16" t="s">
        <v>81</v>
      </c>
    </row>
    <row r="314" spans="2:65" s="1" customFormat="1" ht="24.15" customHeight="1" x14ac:dyDescent="0.2">
      <c r="B314" s="131"/>
      <c r="C314" s="171">
        <v>64</v>
      </c>
      <c r="D314" s="171" t="s">
        <v>262</v>
      </c>
      <c r="E314" s="172" t="s">
        <v>460</v>
      </c>
      <c r="F314" s="173" t="s">
        <v>461</v>
      </c>
      <c r="G314" s="174" t="s">
        <v>260</v>
      </c>
      <c r="H314" s="175">
        <v>34</v>
      </c>
      <c r="I314" s="176"/>
      <c r="J314" s="177">
        <f>ROUND(I314*H314,2)</f>
        <v>0</v>
      </c>
      <c r="K314" s="178"/>
      <c r="L314" s="179"/>
      <c r="M314" s="180" t="s">
        <v>1</v>
      </c>
      <c r="N314" s="181" t="s">
        <v>37</v>
      </c>
      <c r="P314" s="142">
        <f>O314*H314</f>
        <v>0</v>
      </c>
      <c r="Q314" s="142">
        <v>3.4000000000000002E-4</v>
      </c>
      <c r="R314" s="142">
        <f>Q314*H314</f>
        <v>1.1560000000000001E-2</v>
      </c>
      <c r="S314" s="142">
        <v>0</v>
      </c>
      <c r="T314" s="143">
        <f>S314*H314</f>
        <v>0</v>
      </c>
      <c r="AR314" s="144" t="s">
        <v>191</v>
      </c>
      <c r="AT314" s="144" t="s">
        <v>262</v>
      </c>
      <c r="AU314" s="144" t="s">
        <v>81</v>
      </c>
      <c r="AY314" s="16" t="s">
        <v>160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6" t="s">
        <v>79</v>
      </c>
      <c r="BK314" s="145">
        <f>ROUND(I314*H314,2)</f>
        <v>0</v>
      </c>
      <c r="BL314" s="16" t="s">
        <v>166</v>
      </c>
      <c r="BM314" s="144" t="s">
        <v>462</v>
      </c>
    </row>
    <row r="315" spans="2:65" s="1" customFormat="1" ht="33" customHeight="1" x14ac:dyDescent="0.2">
      <c r="B315" s="131"/>
      <c r="C315" s="132">
        <v>65</v>
      </c>
      <c r="D315" s="132" t="s">
        <v>162</v>
      </c>
      <c r="E315" s="133" t="s">
        <v>463</v>
      </c>
      <c r="F315" s="134" t="s">
        <v>464</v>
      </c>
      <c r="G315" s="135" t="s">
        <v>260</v>
      </c>
      <c r="H315" s="136">
        <v>14</v>
      </c>
      <c r="I315" s="137"/>
      <c r="J315" s="138">
        <f>ROUND(I315*H315,2)</f>
        <v>0</v>
      </c>
      <c r="K315" s="139"/>
      <c r="L315" s="30"/>
      <c r="M315" s="140" t="s">
        <v>1</v>
      </c>
      <c r="N315" s="141" t="s">
        <v>37</v>
      </c>
      <c r="P315" s="142">
        <f>O315*H315</f>
        <v>0</v>
      </c>
      <c r="Q315" s="142">
        <v>0</v>
      </c>
      <c r="R315" s="142">
        <f>Q315*H315</f>
        <v>0</v>
      </c>
      <c r="S315" s="142">
        <v>0</v>
      </c>
      <c r="T315" s="143">
        <f>S315*H315</f>
        <v>0</v>
      </c>
      <c r="AR315" s="144" t="s">
        <v>166</v>
      </c>
      <c r="AT315" s="144" t="s">
        <v>162</v>
      </c>
      <c r="AU315" s="144" t="s">
        <v>81</v>
      </c>
      <c r="AY315" s="16" t="s">
        <v>160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6" t="s">
        <v>79</v>
      </c>
      <c r="BK315" s="145">
        <f>ROUND(I315*H315,2)</f>
        <v>0</v>
      </c>
      <c r="BL315" s="16" t="s">
        <v>166</v>
      </c>
      <c r="BM315" s="144" t="s">
        <v>465</v>
      </c>
    </row>
    <row r="316" spans="2:65" s="1" customFormat="1" x14ac:dyDescent="0.2">
      <c r="B316" s="30"/>
      <c r="D316" s="167" t="s">
        <v>235</v>
      </c>
      <c r="F316" s="168" t="s">
        <v>466</v>
      </c>
      <c r="I316" s="169"/>
      <c r="L316" s="30"/>
      <c r="M316" s="170"/>
      <c r="T316" s="54"/>
      <c r="AT316" s="16" t="s">
        <v>235</v>
      </c>
      <c r="AU316" s="16" t="s">
        <v>81</v>
      </c>
    </row>
    <row r="317" spans="2:65" s="1" customFormat="1" ht="24.15" customHeight="1" x14ac:dyDescent="0.2">
      <c r="B317" s="131"/>
      <c r="C317" s="171">
        <v>66</v>
      </c>
      <c r="D317" s="171" t="s">
        <v>262</v>
      </c>
      <c r="E317" s="172" t="s">
        <v>467</v>
      </c>
      <c r="F317" s="173" t="s">
        <v>468</v>
      </c>
      <c r="G317" s="174" t="s">
        <v>260</v>
      </c>
      <c r="H317" s="175">
        <v>14</v>
      </c>
      <c r="I317" s="176"/>
      <c r="J317" s="177">
        <f>ROUND(I317*H317,2)</f>
        <v>0</v>
      </c>
      <c r="K317" s="178"/>
      <c r="L317" s="179"/>
      <c r="M317" s="180" t="s">
        <v>1</v>
      </c>
      <c r="N317" s="181" t="s">
        <v>37</v>
      </c>
      <c r="P317" s="142">
        <f>O317*H317</f>
        <v>0</v>
      </c>
      <c r="Q317" s="142">
        <v>5.4000000000000001E-4</v>
      </c>
      <c r="R317" s="142">
        <f>Q317*H317</f>
        <v>7.5599999999999999E-3</v>
      </c>
      <c r="S317" s="142">
        <v>0</v>
      </c>
      <c r="T317" s="143">
        <f>S317*H317</f>
        <v>0</v>
      </c>
      <c r="AR317" s="144" t="s">
        <v>191</v>
      </c>
      <c r="AT317" s="144" t="s">
        <v>262</v>
      </c>
      <c r="AU317" s="144" t="s">
        <v>81</v>
      </c>
      <c r="AY317" s="16" t="s">
        <v>160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6" t="s">
        <v>79</v>
      </c>
      <c r="BK317" s="145">
        <f>ROUND(I317*H317,2)</f>
        <v>0</v>
      </c>
      <c r="BL317" s="16" t="s">
        <v>166</v>
      </c>
      <c r="BM317" s="144" t="s">
        <v>469</v>
      </c>
    </row>
    <row r="318" spans="2:65" s="1" customFormat="1" ht="24.15" customHeight="1" x14ac:dyDescent="0.2">
      <c r="B318" s="131"/>
      <c r="C318" s="132">
        <v>67</v>
      </c>
      <c r="D318" s="132" t="s">
        <v>162</v>
      </c>
      <c r="E318" s="133" t="s">
        <v>474</v>
      </c>
      <c r="F318" s="134" t="s">
        <v>475</v>
      </c>
      <c r="G318" s="135" t="s">
        <v>260</v>
      </c>
      <c r="H318" s="136">
        <v>1</v>
      </c>
      <c r="I318" s="137"/>
      <c r="J318" s="138">
        <f>ROUND(I318*H318,2)</f>
        <v>0</v>
      </c>
      <c r="K318" s="139"/>
      <c r="L318" s="30"/>
      <c r="M318" s="140" t="s">
        <v>1</v>
      </c>
      <c r="N318" s="141" t="s">
        <v>37</v>
      </c>
      <c r="P318" s="142">
        <f>O318*H318</f>
        <v>0</v>
      </c>
      <c r="Q318" s="142">
        <v>0</v>
      </c>
      <c r="R318" s="142">
        <f>Q318*H318</f>
        <v>0</v>
      </c>
      <c r="S318" s="142">
        <v>0</v>
      </c>
      <c r="T318" s="143">
        <f>S318*H318</f>
        <v>0</v>
      </c>
      <c r="AR318" s="144" t="s">
        <v>166</v>
      </c>
      <c r="AT318" s="144" t="s">
        <v>162</v>
      </c>
      <c r="AU318" s="144" t="s">
        <v>81</v>
      </c>
      <c r="AY318" s="16" t="s">
        <v>160</v>
      </c>
      <c r="BE318" s="145">
        <f>IF(N318="základní",J318,0)</f>
        <v>0</v>
      </c>
      <c r="BF318" s="145">
        <f>IF(N318="snížená",J318,0)</f>
        <v>0</v>
      </c>
      <c r="BG318" s="145">
        <f>IF(N318="zákl. přenesená",J318,0)</f>
        <v>0</v>
      </c>
      <c r="BH318" s="145">
        <f>IF(N318="sníž. přenesená",J318,0)</f>
        <v>0</v>
      </c>
      <c r="BI318" s="145">
        <f>IF(N318="nulová",J318,0)</f>
        <v>0</v>
      </c>
      <c r="BJ318" s="16" t="s">
        <v>79</v>
      </c>
      <c r="BK318" s="145">
        <f>ROUND(I318*H318,2)</f>
        <v>0</v>
      </c>
      <c r="BL318" s="16" t="s">
        <v>166</v>
      </c>
      <c r="BM318" s="144" t="s">
        <v>476</v>
      </c>
    </row>
    <row r="319" spans="2:65" s="1" customFormat="1" ht="24.15" customHeight="1" x14ac:dyDescent="0.2">
      <c r="B319" s="131"/>
      <c r="C319" s="132">
        <v>68</v>
      </c>
      <c r="D319" s="132" t="s">
        <v>162</v>
      </c>
      <c r="E319" s="133" t="s">
        <v>477</v>
      </c>
      <c r="F319" s="134" t="s">
        <v>478</v>
      </c>
      <c r="G319" s="135" t="s">
        <v>260</v>
      </c>
      <c r="H319" s="136">
        <v>1</v>
      </c>
      <c r="I319" s="137"/>
      <c r="J319" s="138">
        <f>ROUND(I319*H319,2)</f>
        <v>0</v>
      </c>
      <c r="K319" s="139"/>
      <c r="L319" s="30"/>
      <c r="M319" s="140" t="s">
        <v>1</v>
      </c>
      <c r="N319" s="141" t="s">
        <v>37</v>
      </c>
      <c r="P319" s="142">
        <f>O319*H319</f>
        <v>0</v>
      </c>
      <c r="Q319" s="142">
        <v>0.1056</v>
      </c>
      <c r="R319" s="142">
        <f>Q319*H319</f>
        <v>0.1056</v>
      </c>
      <c r="S319" s="142">
        <v>0</v>
      </c>
      <c r="T319" s="143">
        <f>S319*H319</f>
        <v>0</v>
      </c>
      <c r="AR319" s="144" t="s">
        <v>166</v>
      </c>
      <c r="AT319" s="144" t="s">
        <v>162</v>
      </c>
      <c r="AU319" s="144" t="s">
        <v>81</v>
      </c>
      <c r="AY319" s="16" t="s">
        <v>160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6" t="s">
        <v>79</v>
      </c>
      <c r="BK319" s="145">
        <f>ROUND(I319*H319,2)</f>
        <v>0</v>
      </c>
      <c r="BL319" s="16" t="s">
        <v>166</v>
      </c>
      <c r="BM319" s="144" t="s">
        <v>479</v>
      </c>
    </row>
    <row r="320" spans="2:65" s="1" customFormat="1" x14ac:dyDescent="0.2">
      <c r="B320" s="30"/>
      <c r="D320" s="167" t="s">
        <v>235</v>
      </c>
      <c r="F320" s="168" t="s">
        <v>480</v>
      </c>
      <c r="I320" s="169"/>
      <c r="L320" s="30"/>
      <c r="M320" s="170"/>
      <c r="T320" s="54"/>
      <c r="AT320" s="16" t="s">
        <v>235</v>
      </c>
      <c r="AU320" s="16" t="s">
        <v>81</v>
      </c>
    </row>
    <row r="321" spans="2:65" s="1" customFormat="1" ht="24.15" customHeight="1" x14ac:dyDescent="0.2">
      <c r="B321" s="131"/>
      <c r="C321" s="198">
        <v>69</v>
      </c>
      <c r="D321" s="132" t="s">
        <v>162</v>
      </c>
      <c r="E321" s="133" t="s">
        <v>470</v>
      </c>
      <c r="F321" s="260" t="s">
        <v>471</v>
      </c>
      <c r="G321" s="135" t="s">
        <v>260</v>
      </c>
      <c r="H321" s="136">
        <v>1</v>
      </c>
      <c r="I321" s="137"/>
      <c r="J321" s="138">
        <f>ROUND(I321*H321,2)</f>
        <v>0</v>
      </c>
      <c r="K321" s="139"/>
      <c r="L321" s="30"/>
      <c r="M321" s="140" t="s">
        <v>1</v>
      </c>
      <c r="N321" s="141" t="s">
        <v>37</v>
      </c>
      <c r="P321" s="142">
        <f>O321*H321</f>
        <v>0</v>
      </c>
      <c r="Q321" s="142">
        <v>8.2049999999999998E-2</v>
      </c>
      <c r="R321" s="142">
        <f>Q321*H321</f>
        <v>8.2049999999999998E-2</v>
      </c>
      <c r="S321" s="142">
        <v>0</v>
      </c>
      <c r="T321" s="143">
        <f>S321*H321</f>
        <v>0</v>
      </c>
      <c r="AR321" s="144" t="s">
        <v>166</v>
      </c>
      <c r="AT321" s="144" t="s">
        <v>162</v>
      </c>
      <c r="AU321" s="144" t="s">
        <v>81</v>
      </c>
      <c r="AY321" s="16" t="s">
        <v>160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6" t="s">
        <v>79</v>
      </c>
      <c r="BK321" s="145">
        <f>ROUND(I321*H321,2)</f>
        <v>0</v>
      </c>
      <c r="BL321" s="16" t="s">
        <v>166</v>
      </c>
      <c r="BM321" s="144" t="s">
        <v>472</v>
      </c>
    </row>
    <row r="322" spans="2:65" s="1" customFormat="1" x14ac:dyDescent="0.2">
      <c r="B322" s="30"/>
      <c r="D322" s="167" t="s">
        <v>235</v>
      </c>
      <c r="F322" s="168" t="s">
        <v>473</v>
      </c>
      <c r="I322" s="169"/>
      <c r="L322" s="30"/>
      <c r="M322" s="170"/>
      <c r="T322" s="54"/>
      <c r="AT322" s="16" t="s">
        <v>235</v>
      </c>
      <c r="AU322" s="16" t="s">
        <v>81</v>
      </c>
    </row>
    <row r="323" spans="2:65" s="11" customFormat="1" ht="22.8" customHeight="1" x14ac:dyDescent="0.25">
      <c r="B323" s="119"/>
      <c r="D323" s="120" t="s">
        <v>71</v>
      </c>
      <c r="E323" s="129" t="s">
        <v>195</v>
      </c>
      <c r="F323" s="129" t="s">
        <v>481</v>
      </c>
      <c r="I323" s="122"/>
      <c r="J323" s="130">
        <f>BK323</f>
        <v>0</v>
      </c>
      <c r="L323" s="119"/>
      <c r="M323" s="124"/>
      <c r="P323" s="125">
        <f>SUM(P324:P333)</f>
        <v>0</v>
      </c>
      <c r="R323" s="125">
        <f>SUM(R324:R333)</f>
        <v>2.6757999999999997E-2</v>
      </c>
      <c r="T323" s="126">
        <f>SUM(T324:T333)</f>
        <v>6.2542999999999989</v>
      </c>
      <c r="AR323" s="120" t="s">
        <v>79</v>
      </c>
      <c r="AT323" s="127" t="s">
        <v>71</v>
      </c>
      <c r="AU323" s="127" t="s">
        <v>79</v>
      </c>
      <c r="AY323" s="120" t="s">
        <v>160</v>
      </c>
      <c r="BK323" s="128">
        <f>SUM(BK324:BK333)</f>
        <v>0</v>
      </c>
    </row>
    <row r="324" spans="2:65" s="1" customFormat="1" ht="33" customHeight="1" x14ac:dyDescent="0.2">
      <c r="B324" s="131"/>
      <c r="C324" s="132">
        <v>70</v>
      </c>
      <c r="D324" s="132" t="s">
        <v>162</v>
      </c>
      <c r="E324" s="133" t="s">
        <v>482</v>
      </c>
      <c r="F324" s="134" t="s">
        <v>483</v>
      </c>
      <c r="G324" s="135" t="s">
        <v>165</v>
      </c>
      <c r="H324" s="136">
        <v>248.4</v>
      </c>
      <c r="I324" s="137"/>
      <c r="J324" s="138">
        <f>ROUND(I324*H324,2)</f>
        <v>0</v>
      </c>
      <c r="K324" s="139"/>
      <c r="L324" s="30"/>
      <c r="M324" s="140" t="s">
        <v>1</v>
      </c>
      <c r="N324" s="141" t="s">
        <v>37</v>
      </c>
      <c r="P324" s="142">
        <f>O324*H324</f>
        <v>0</v>
      </c>
      <c r="Q324" s="142">
        <v>0</v>
      </c>
      <c r="R324" s="142">
        <f>Q324*H324</f>
        <v>0</v>
      </c>
      <c r="S324" s="142">
        <v>0</v>
      </c>
      <c r="T324" s="143">
        <f>S324*H324</f>
        <v>0</v>
      </c>
      <c r="AR324" s="144" t="s">
        <v>166</v>
      </c>
      <c r="AT324" s="144" t="s">
        <v>162</v>
      </c>
      <c r="AU324" s="144" t="s">
        <v>81</v>
      </c>
      <c r="AY324" s="16" t="s">
        <v>160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6" t="s">
        <v>79</v>
      </c>
      <c r="BK324" s="145">
        <f>ROUND(I324*H324,2)</f>
        <v>0</v>
      </c>
      <c r="BL324" s="16" t="s">
        <v>166</v>
      </c>
      <c r="BM324" s="144" t="s">
        <v>484</v>
      </c>
    </row>
    <row r="325" spans="2:65" s="1" customFormat="1" ht="33" customHeight="1" x14ac:dyDescent="0.2">
      <c r="B325" s="131"/>
      <c r="C325" s="132">
        <v>71</v>
      </c>
      <c r="D325" s="132" t="s">
        <v>162</v>
      </c>
      <c r="E325" s="133" t="s">
        <v>485</v>
      </c>
      <c r="F325" s="134" t="s">
        <v>486</v>
      </c>
      <c r="G325" s="135" t="s">
        <v>165</v>
      </c>
      <c r="H325" s="136">
        <v>9936</v>
      </c>
      <c r="I325" s="137"/>
      <c r="J325" s="138">
        <f>ROUND(I325*H325,2)</f>
        <v>0</v>
      </c>
      <c r="K325" s="139"/>
      <c r="L325" s="30"/>
      <c r="M325" s="140" t="s">
        <v>1</v>
      </c>
      <c r="N325" s="141" t="s">
        <v>37</v>
      </c>
      <c r="P325" s="142">
        <f>O325*H325</f>
        <v>0</v>
      </c>
      <c r="Q325" s="142">
        <v>0</v>
      </c>
      <c r="R325" s="142">
        <f>Q325*H325</f>
        <v>0</v>
      </c>
      <c r="S325" s="142">
        <v>0</v>
      </c>
      <c r="T325" s="143">
        <f>S325*H325</f>
        <v>0</v>
      </c>
      <c r="AR325" s="144" t="s">
        <v>166</v>
      </c>
      <c r="AT325" s="144" t="s">
        <v>162</v>
      </c>
      <c r="AU325" s="144" t="s">
        <v>81</v>
      </c>
      <c r="AY325" s="16" t="s">
        <v>160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6" t="s">
        <v>79</v>
      </c>
      <c r="BK325" s="145">
        <f>ROUND(I325*H325,2)</f>
        <v>0</v>
      </c>
      <c r="BL325" s="16" t="s">
        <v>166</v>
      </c>
      <c r="BM325" s="144" t="s">
        <v>487</v>
      </c>
    </row>
    <row r="326" spans="2:65" s="1" customFormat="1" ht="33" customHeight="1" x14ac:dyDescent="0.2">
      <c r="B326" s="131"/>
      <c r="C326" s="132">
        <v>72</v>
      </c>
      <c r="D326" s="132" t="s">
        <v>162</v>
      </c>
      <c r="E326" s="133" t="s">
        <v>488</v>
      </c>
      <c r="F326" s="134" t="s">
        <v>489</v>
      </c>
      <c r="G326" s="135" t="s">
        <v>165</v>
      </c>
      <c r="H326" s="136">
        <v>248.4</v>
      </c>
      <c r="I326" s="137"/>
      <c r="J326" s="138">
        <f>ROUND(I326*H326,2)</f>
        <v>0</v>
      </c>
      <c r="K326" s="139"/>
      <c r="L326" s="30"/>
      <c r="M326" s="140" t="s">
        <v>1</v>
      </c>
      <c r="N326" s="141" t="s">
        <v>37</v>
      </c>
      <c r="P326" s="142">
        <f>O326*H326</f>
        <v>0</v>
      </c>
      <c r="Q326" s="142">
        <v>0</v>
      </c>
      <c r="R326" s="142">
        <f>Q326*H326</f>
        <v>0</v>
      </c>
      <c r="S326" s="142">
        <v>0</v>
      </c>
      <c r="T326" s="143">
        <f>S326*H326</f>
        <v>0</v>
      </c>
      <c r="AR326" s="144" t="s">
        <v>166</v>
      </c>
      <c r="AT326" s="144" t="s">
        <v>162</v>
      </c>
      <c r="AU326" s="144" t="s">
        <v>81</v>
      </c>
      <c r="AY326" s="16" t="s">
        <v>160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6" t="s">
        <v>79</v>
      </c>
      <c r="BK326" s="145">
        <f>ROUND(I326*H326,2)</f>
        <v>0</v>
      </c>
      <c r="BL326" s="16" t="s">
        <v>166</v>
      </c>
      <c r="BM326" s="144" t="s">
        <v>490</v>
      </c>
    </row>
    <row r="327" spans="2:65" s="1" customFormat="1" ht="33" customHeight="1" x14ac:dyDescent="0.2">
      <c r="B327" s="131"/>
      <c r="C327" s="198">
        <v>904</v>
      </c>
      <c r="D327" s="132" t="s">
        <v>162</v>
      </c>
      <c r="E327" s="133" t="s">
        <v>491</v>
      </c>
      <c r="F327" s="134" t="s">
        <v>492</v>
      </c>
      <c r="G327" s="135" t="s">
        <v>165</v>
      </c>
      <c r="H327" s="136">
        <v>157.4</v>
      </c>
      <c r="I327" s="137"/>
      <c r="J327" s="138">
        <f>ROUND(I327*H327,2)</f>
        <v>0</v>
      </c>
      <c r="K327" s="139"/>
      <c r="L327" s="30"/>
      <c r="M327" s="140" t="s">
        <v>1</v>
      </c>
      <c r="N327" s="141" t="s">
        <v>37</v>
      </c>
      <c r="P327" s="142">
        <f>O327*H327</f>
        <v>0</v>
      </c>
      <c r="Q327" s="142">
        <v>1.2999999999999999E-4</v>
      </c>
      <c r="R327" s="142">
        <f>Q327*H327</f>
        <v>2.0461999999999998E-2</v>
      </c>
      <c r="S327" s="142">
        <v>0</v>
      </c>
      <c r="T327" s="143">
        <f>S327*H327</f>
        <v>0</v>
      </c>
      <c r="AR327" s="144" t="s">
        <v>166</v>
      </c>
      <c r="AT327" s="144" t="s">
        <v>162</v>
      </c>
      <c r="AU327" s="144" t="s">
        <v>81</v>
      </c>
      <c r="AY327" s="16" t="s">
        <v>160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6" t="s">
        <v>79</v>
      </c>
      <c r="BK327" s="145">
        <f>ROUND(I327*H327,2)</f>
        <v>0</v>
      </c>
      <c r="BL327" s="16" t="s">
        <v>166</v>
      </c>
      <c r="BM327" s="144" t="s">
        <v>493</v>
      </c>
    </row>
    <row r="328" spans="2:65" s="1" customFormat="1" x14ac:dyDescent="0.2">
      <c r="B328" s="30"/>
      <c r="D328" s="167" t="s">
        <v>235</v>
      </c>
      <c r="F328" s="168" t="s">
        <v>494</v>
      </c>
      <c r="I328" s="169"/>
      <c r="L328" s="30"/>
      <c r="M328" s="170"/>
      <c r="T328" s="54"/>
      <c r="AT328" s="16" t="s">
        <v>235</v>
      </c>
      <c r="AU328" s="16" t="s">
        <v>81</v>
      </c>
    </row>
    <row r="329" spans="2:65" s="1" customFormat="1" ht="24.15" customHeight="1" x14ac:dyDescent="0.2">
      <c r="B329" s="131"/>
      <c r="C329" s="198">
        <v>905</v>
      </c>
      <c r="D329" s="132" t="s">
        <v>162</v>
      </c>
      <c r="E329" s="133" t="s">
        <v>495</v>
      </c>
      <c r="F329" s="134" t="s">
        <v>496</v>
      </c>
      <c r="G329" s="135" t="s">
        <v>165</v>
      </c>
      <c r="H329" s="136">
        <v>157.4</v>
      </c>
      <c r="I329" s="137"/>
      <c r="J329" s="138">
        <f>ROUND(I329*H329,2)</f>
        <v>0</v>
      </c>
      <c r="K329" s="139"/>
      <c r="L329" s="30"/>
      <c r="M329" s="140" t="s">
        <v>1</v>
      </c>
      <c r="N329" s="141" t="s">
        <v>37</v>
      </c>
      <c r="P329" s="142">
        <f>O329*H329</f>
        <v>0</v>
      </c>
      <c r="Q329" s="142">
        <v>4.0000000000000003E-5</v>
      </c>
      <c r="R329" s="142">
        <f>Q329*H329</f>
        <v>6.2960000000000004E-3</v>
      </c>
      <c r="S329" s="142">
        <v>0</v>
      </c>
      <c r="T329" s="143">
        <f>S329*H329</f>
        <v>0</v>
      </c>
      <c r="AR329" s="144" t="s">
        <v>166</v>
      </c>
      <c r="AT329" s="144" t="s">
        <v>162</v>
      </c>
      <c r="AU329" s="144" t="s">
        <v>81</v>
      </c>
      <c r="AY329" s="16" t="s">
        <v>160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79</v>
      </c>
      <c r="BK329" s="145">
        <f>ROUND(I329*H329,2)</f>
        <v>0</v>
      </c>
      <c r="BL329" s="16" t="s">
        <v>166</v>
      </c>
      <c r="BM329" s="144" t="s">
        <v>497</v>
      </c>
    </row>
    <row r="330" spans="2:65" s="1" customFormat="1" x14ac:dyDescent="0.2">
      <c r="B330" s="30"/>
      <c r="D330" s="167" t="s">
        <v>235</v>
      </c>
      <c r="F330" s="168" t="s">
        <v>498</v>
      </c>
      <c r="I330" s="169"/>
      <c r="L330" s="30"/>
      <c r="M330" s="170"/>
      <c r="T330" s="54"/>
      <c r="AT330" s="16" t="s">
        <v>235</v>
      </c>
      <c r="AU330" s="16" t="s">
        <v>81</v>
      </c>
    </row>
    <row r="331" spans="2:65" s="1" customFormat="1" ht="24.15" customHeight="1" x14ac:dyDescent="0.2">
      <c r="B331" s="131"/>
      <c r="C331" s="132">
        <v>73</v>
      </c>
      <c r="D331" s="132" t="s">
        <v>162</v>
      </c>
      <c r="E331" s="133" t="s">
        <v>499</v>
      </c>
      <c r="F331" s="134" t="s">
        <v>500</v>
      </c>
      <c r="G331" s="135" t="s">
        <v>170</v>
      </c>
      <c r="H331" s="136">
        <v>8.4499999999999993</v>
      </c>
      <c r="I331" s="137"/>
      <c r="J331" s="138">
        <f>ROUND(I331*H331,2)</f>
        <v>0</v>
      </c>
      <c r="K331" s="139"/>
      <c r="L331" s="30"/>
      <c r="M331" s="140" t="s">
        <v>1</v>
      </c>
      <c r="N331" s="141" t="s">
        <v>37</v>
      </c>
      <c r="P331" s="142">
        <f>O331*H331</f>
        <v>0</v>
      </c>
      <c r="Q331" s="142">
        <v>0</v>
      </c>
      <c r="R331" s="142">
        <f>Q331*H331</f>
        <v>0</v>
      </c>
      <c r="S331" s="142">
        <v>0.48</v>
      </c>
      <c r="T331" s="143">
        <f>S331*H331</f>
        <v>4.0559999999999992</v>
      </c>
      <c r="AR331" s="144" t="s">
        <v>166</v>
      </c>
      <c r="AT331" s="144" t="s">
        <v>162</v>
      </c>
      <c r="AU331" s="144" t="s">
        <v>81</v>
      </c>
      <c r="AY331" s="16" t="s">
        <v>160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6" t="s">
        <v>79</v>
      </c>
      <c r="BK331" s="145">
        <f>ROUND(I331*H331,2)</f>
        <v>0</v>
      </c>
      <c r="BL331" s="16" t="s">
        <v>166</v>
      </c>
      <c r="BM331" s="144" t="s">
        <v>501</v>
      </c>
    </row>
    <row r="332" spans="2:65" s="1" customFormat="1" ht="24.15" customHeight="1" x14ac:dyDescent="0.2">
      <c r="B332" s="131"/>
      <c r="C332" s="132">
        <v>74</v>
      </c>
      <c r="D332" s="132" t="s">
        <v>162</v>
      </c>
      <c r="E332" s="133" t="s">
        <v>502</v>
      </c>
      <c r="F332" s="134" t="s">
        <v>503</v>
      </c>
      <c r="G332" s="135" t="s">
        <v>207</v>
      </c>
      <c r="H332" s="136">
        <v>115.7</v>
      </c>
      <c r="I332" s="137"/>
      <c r="J332" s="138">
        <f>ROUND(I332*H332,2)</f>
        <v>0</v>
      </c>
      <c r="K332" s="139"/>
      <c r="L332" s="30"/>
      <c r="M332" s="140" t="s">
        <v>1</v>
      </c>
      <c r="N332" s="141" t="s">
        <v>37</v>
      </c>
      <c r="P332" s="142">
        <f>O332*H332</f>
        <v>0</v>
      </c>
      <c r="Q332" s="142">
        <v>0</v>
      </c>
      <c r="R332" s="142">
        <f>Q332*H332</f>
        <v>0</v>
      </c>
      <c r="S332" s="142">
        <v>1.9E-2</v>
      </c>
      <c r="T332" s="143">
        <f>S332*H332</f>
        <v>2.1983000000000001</v>
      </c>
      <c r="AR332" s="144" t="s">
        <v>166</v>
      </c>
      <c r="AT332" s="144" t="s">
        <v>162</v>
      </c>
      <c r="AU332" s="144" t="s">
        <v>81</v>
      </c>
      <c r="AY332" s="16" t="s">
        <v>160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6" t="s">
        <v>79</v>
      </c>
      <c r="BK332" s="145">
        <f>ROUND(I332*H332,2)</f>
        <v>0</v>
      </c>
      <c r="BL332" s="16" t="s">
        <v>166</v>
      </c>
      <c r="BM332" s="144" t="s">
        <v>504</v>
      </c>
    </row>
    <row r="333" spans="2:65" s="1" customFormat="1" x14ac:dyDescent="0.2">
      <c r="B333" s="30"/>
      <c r="D333" s="167" t="s">
        <v>235</v>
      </c>
      <c r="F333" s="168" t="s">
        <v>505</v>
      </c>
      <c r="I333" s="169"/>
      <c r="L333" s="30"/>
      <c r="M333" s="170"/>
      <c r="T333" s="54"/>
      <c r="AT333" s="16" t="s">
        <v>235</v>
      </c>
      <c r="AU333" s="16" t="s">
        <v>81</v>
      </c>
    </row>
    <row r="334" spans="2:65" s="11" customFormat="1" ht="22.8" customHeight="1" x14ac:dyDescent="0.25">
      <c r="B334" s="119"/>
      <c r="D334" s="120" t="s">
        <v>71</v>
      </c>
      <c r="E334" s="129" t="s">
        <v>506</v>
      </c>
      <c r="F334" s="129" t="s">
        <v>507</v>
      </c>
      <c r="I334" s="122"/>
      <c r="J334" s="130">
        <f>BK334</f>
        <v>0</v>
      </c>
      <c r="L334" s="119"/>
      <c r="M334" s="124"/>
      <c r="P334" s="125">
        <f>SUM(P335:P339)</f>
        <v>0</v>
      </c>
      <c r="R334" s="125">
        <f>SUM(R335:R339)</f>
        <v>0</v>
      </c>
      <c r="T334" s="126">
        <f>SUM(T335:T339)</f>
        <v>0</v>
      </c>
      <c r="AR334" s="120" t="s">
        <v>79</v>
      </c>
      <c r="AT334" s="127" t="s">
        <v>71</v>
      </c>
      <c r="AU334" s="127" t="s">
        <v>79</v>
      </c>
      <c r="AY334" s="120" t="s">
        <v>160</v>
      </c>
      <c r="BK334" s="128">
        <f>SUM(BK335:BK339)</f>
        <v>0</v>
      </c>
    </row>
    <row r="335" spans="2:65" s="1" customFormat="1" ht="33" customHeight="1" x14ac:dyDescent="0.2">
      <c r="B335" s="131"/>
      <c r="C335" s="198">
        <v>906</v>
      </c>
      <c r="D335" s="132" t="s">
        <v>162</v>
      </c>
      <c r="E335" s="133" t="s">
        <v>508</v>
      </c>
      <c r="F335" s="134" t="s">
        <v>509</v>
      </c>
      <c r="G335" s="135" t="s">
        <v>198</v>
      </c>
      <c r="H335" s="136">
        <v>6.2539999999999996</v>
      </c>
      <c r="I335" s="137"/>
      <c r="J335" s="138">
        <f>ROUND(I335*H335,2)</f>
        <v>0</v>
      </c>
      <c r="K335" s="139"/>
      <c r="L335" s="30"/>
      <c r="M335" s="140" t="s">
        <v>1</v>
      </c>
      <c r="N335" s="141" t="s">
        <v>37</v>
      </c>
      <c r="P335" s="142">
        <f>O335*H335</f>
        <v>0</v>
      </c>
      <c r="Q335" s="142">
        <v>0</v>
      </c>
      <c r="R335" s="142">
        <f>Q335*H335</f>
        <v>0</v>
      </c>
      <c r="S335" s="142">
        <v>0</v>
      </c>
      <c r="T335" s="143">
        <f>S335*H335</f>
        <v>0</v>
      </c>
      <c r="AR335" s="144" t="s">
        <v>166</v>
      </c>
      <c r="AT335" s="144" t="s">
        <v>162</v>
      </c>
      <c r="AU335" s="144" t="s">
        <v>81</v>
      </c>
      <c r="AY335" s="16" t="s">
        <v>160</v>
      </c>
      <c r="BE335" s="145">
        <f>IF(N335="základní",J335,0)</f>
        <v>0</v>
      </c>
      <c r="BF335" s="145">
        <f>IF(N335="snížená",J335,0)</f>
        <v>0</v>
      </c>
      <c r="BG335" s="145">
        <f>IF(N335="zákl. přenesená",J335,0)</f>
        <v>0</v>
      </c>
      <c r="BH335" s="145">
        <f>IF(N335="sníž. přenesená",J335,0)</f>
        <v>0</v>
      </c>
      <c r="BI335" s="145">
        <f>IF(N335="nulová",J335,0)</f>
        <v>0</v>
      </c>
      <c r="BJ335" s="16" t="s">
        <v>79</v>
      </c>
      <c r="BK335" s="145">
        <f>ROUND(I335*H335,2)</f>
        <v>0</v>
      </c>
      <c r="BL335" s="16" t="s">
        <v>166</v>
      </c>
      <c r="BM335" s="144" t="s">
        <v>510</v>
      </c>
    </row>
    <row r="336" spans="2:65" s="1" customFormat="1" x14ac:dyDescent="0.2">
      <c r="B336" s="30"/>
      <c r="D336" s="167" t="s">
        <v>235</v>
      </c>
      <c r="F336" s="168" t="s">
        <v>511</v>
      </c>
      <c r="I336" s="169"/>
      <c r="L336" s="30"/>
      <c r="M336" s="170"/>
      <c r="T336" s="54"/>
      <c r="AT336" s="16" t="s">
        <v>235</v>
      </c>
      <c r="AU336" s="16" t="s">
        <v>81</v>
      </c>
    </row>
    <row r="337" spans="2:65" s="1" customFormat="1" ht="24.15" customHeight="1" x14ac:dyDescent="0.2">
      <c r="B337" s="131"/>
      <c r="C337" s="132">
        <v>75</v>
      </c>
      <c r="D337" s="132" t="s">
        <v>162</v>
      </c>
      <c r="E337" s="133" t="s">
        <v>512</v>
      </c>
      <c r="F337" s="134" t="s">
        <v>513</v>
      </c>
      <c r="G337" s="135" t="s">
        <v>198</v>
      </c>
      <c r="H337" s="136">
        <v>6.2539999999999996</v>
      </c>
      <c r="I337" s="137"/>
      <c r="J337" s="138">
        <f>ROUND(I337*H337,2)</f>
        <v>0</v>
      </c>
      <c r="K337" s="139"/>
      <c r="L337" s="30"/>
      <c r="M337" s="140" t="s">
        <v>1</v>
      </c>
      <c r="N337" s="141" t="s">
        <v>37</v>
      </c>
      <c r="P337" s="142">
        <f>O337*H337</f>
        <v>0</v>
      </c>
      <c r="Q337" s="142">
        <v>0</v>
      </c>
      <c r="R337" s="142">
        <f>Q337*H337</f>
        <v>0</v>
      </c>
      <c r="S337" s="142">
        <v>0</v>
      </c>
      <c r="T337" s="143">
        <f>S337*H337</f>
        <v>0</v>
      </c>
      <c r="AR337" s="144" t="s">
        <v>166</v>
      </c>
      <c r="AT337" s="144" t="s">
        <v>162</v>
      </c>
      <c r="AU337" s="144" t="s">
        <v>81</v>
      </c>
      <c r="AY337" s="16" t="s">
        <v>160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6" t="s">
        <v>79</v>
      </c>
      <c r="BK337" s="145">
        <f>ROUND(I337*H337,2)</f>
        <v>0</v>
      </c>
      <c r="BL337" s="16" t="s">
        <v>166</v>
      </c>
      <c r="BM337" s="144" t="s">
        <v>514</v>
      </c>
    </row>
    <row r="338" spans="2:65" s="1" customFormat="1" ht="24.15" customHeight="1" x14ac:dyDescent="0.2">
      <c r="B338" s="131"/>
      <c r="C338" s="132">
        <v>76</v>
      </c>
      <c r="D338" s="132" t="s">
        <v>162</v>
      </c>
      <c r="E338" s="133" t="s">
        <v>515</v>
      </c>
      <c r="F338" s="134" t="s">
        <v>516</v>
      </c>
      <c r="G338" s="135" t="s">
        <v>198</v>
      </c>
      <c r="H338" s="136">
        <v>62.54</v>
      </c>
      <c r="I338" s="137"/>
      <c r="J338" s="138">
        <f>ROUND(I338*H338,2)</f>
        <v>0</v>
      </c>
      <c r="K338" s="139"/>
      <c r="L338" s="30"/>
      <c r="M338" s="140" t="s">
        <v>1</v>
      </c>
      <c r="N338" s="141" t="s">
        <v>37</v>
      </c>
      <c r="P338" s="142">
        <f>O338*H338</f>
        <v>0</v>
      </c>
      <c r="Q338" s="142">
        <v>0</v>
      </c>
      <c r="R338" s="142">
        <f>Q338*H338</f>
        <v>0</v>
      </c>
      <c r="S338" s="142">
        <v>0</v>
      </c>
      <c r="T338" s="143">
        <f>S338*H338</f>
        <v>0</v>
      </c>
      <c r="AR338" s="144" t="s">
        <v>166</v>
      </c>
      <c r="AT338" s="144" t="s">
        <v>162</v>
      </c>
      <c r="AU338" s="144" t="s">
        <v>81</v>
      </c>
      <c r="AY338" s="16" t="s">
        <v>160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6" t="s">
        <v>79</v>
      </c>
      <c r="BK338" s="145">
        <f>ROUND(I338*H338,2)</f>
        <v>0</v>
      </c>
      <c r="BL338" s="16" t="s">
        <v>166</v>
      </c>
      <c r="BM338" s="144" t="s">
        <v>517</v>
      </c>
    </row>
    <row r="339" spans="2:65" s="1" customFormat="1" ht="33" customHeight="1" x14ac:dyDescent="0.2">
      <c r="B339" s="131"/>
      <c r="C339" s="132">
        <v>77</v>
      </c>
      <c r="D339" s="132" t="s">
        <v>162</v>
      </c>
      <c r="E339" s="133" t="s">
        <v>518</v>
      </c>
      <c r="F339" s="134" t="s">
        <v>519</v>
      </c>
      <c r="G339" s="135" t="s">
        <v>198</v>
      </c>
      <c r="H339" s="136">
        <v>6.2539999999999996</v>
      </c>
      <c r="I339" s="137"/>
      <c r="J339" s="138">
        <f>ROUND(I339*H339,2)</f>
        <v>0</v>
      </c>
      <c r="K339" s="139"/>
      <c r="L339" s="30"/>
      <c r="M339" s="140" t="s">
        <v>1</v>
      </c>
      <c r="N339" s="141" t="s">
        <v>37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166</v>
      </c>
      <c r="AT339" s="144" t="s">
        <v>162</v>
      </c>
      <c r="AU339" s="144" t="s">
        <v>81</v>
      </c>
      <c r="AY339" s="16" t="s">
        <v>160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6" t="s">
        <v>79</v>
      </c>
      <c r="BK339" s="145">
        <f>ROUND(I339*H339,2)</f>
        <v>0</v>
      </c>
      <c r="BL339" s="16" t="s">
        <v>166</v>
      </c>
      <c r="BM339" s="144" t="s">
        <v>520</v>
      </c>
    </row>
    <row r="340" spans="2:65" s="11" customFormat="1" ht="22.8" customHeight="1" x14ac:dyDescent="0.25">
      <c r="B340" s="119"/>
      <c r="D340" s="120" t="s">
        <v>71</v>
      </c>
      <c r="E340" s="129" t="s">
        <v>521</v>
      </c>
      <c r="F340" s="129" t="s">
        <v>522</v>
      </c>
      <c r="I340" s="122"/>
      <c r="J340" s="130">
        <f>BK340</f>
        <v>0</v>
      </c>
      <c r="L340" s="119"/>
      <c r="M340" s="124"/>
      <c r="P340" s="125">
        <f>P341</f>
        <v>0</v>
      </c>
      <c r="R340" s="125">
        <f>R341</f>
        <v>0</v>
      </c>
      <c r="T340" s="126">
        <f>T341</f>
        <v>0</v>
      </c>
      <c r="AR340" s="120" t="s">
        <v>79</v>
      </c>
      <c r="AT340" s="127" t="s">
        <v>71</v>
      </c>
      <c r="AU340" s="127" t="s">
        <v>79</v>
      </c>
      <c r="AY340" s="120" t="s">
        <v>160</v>
      </c>
      <c r="BK340" s="128">
        <f>BK341</f>
        <v>0</v>
      </c>
    </row>
    <row r="341" spans="2:65" s="1" customFormat="1" ht="16.5" customHeight="1" x14ac:dyDescent="0.2">
      <c r="B341" s="131"/>
      <c r="C341" s="132">
        <v>78</v>
      </c>
      <c r="D341" s="132" t="s">
        <v>162</v>
      </c>
      <c r="E341" s="133" t="s">
        <v>523</v>
      </c>
      <c r="F341" s="134" t="s">
        <v>524</v>
      </c>
      <c r="G341" s="135" t="s">
        <v>198</v>
      </c>
      <c r="H341" s="136">
        <v>869.2</v>
      </c>
      <c r="I341" s="137"/>
      <c r="J341" s="138">
        <f>ROUND(I341*H341,2)</f>
        <v>0</v>
      </c>
      <c r="K341" s="139"/>
      <c r="L341" s="30"/>
      <c r="M341" s="140" t="s">
        <v>1</v>
      </c>
      <c r="N341" s="141" t="s">
        <v>37</v>
      </c>
      <c r="P341" s="142">
        <f>O341*H341</f>
        <v>0</v>
      </c>
      <c r="Q341" s="142">
        <v>0</v>
      </c>
      <c r="R341" s="142">
        <f>Q341*H341</f>
        <v>0</v>
      </c>
      <c r="S341" s="142">
        <v>0</v>
      </c>
      <c r="T341" s="143">
        <f>S341*H341</f>
        <v>0</v>
      </c>
      <c r="AR341" s="144" t="s">
        <v>166</v>
      </c>
      <c r="AT341" s="144" t="s">
        <v>162</v>
      </c>
      <c r="AU341" s="144" t="s">
        <v>81</v>
      </c>
      <c r="AY341" s="16" t="s">
        <v>160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6" t="s">
        <v>79</v>
      </c>
      <c r="BK341" s="145">
        <f>ROUND(I341*H341,2)</f>
        <v>0</v>
      </c>
      <c r="BL341" s="16" t="s">
        <v>166</v>
      </c>
      <c r="BM341" s="144" t="s">
        <v>525</v>
      </c>
    </row>
    <row r="342" spans="2:65" s="11" customFormat="1" ht="25.95" customHeight="1" x14ac:dyDescent="0.25">
      <c r="B342" s="119"/>
      <c r="D342" s="120" t="s">
        <v>71</v>
      </c>
      <c r="E342" s="121" t="s">
        <v>526</v>
      </c>
      <c r="F342" s="121" t="s">
        <v>527</v>
      </c>
      <c r="I342" s="122"/>
      <c r="J342" s="123">
        <f>BK342</f>
        <v>0</v>
      </c>
      <c r="L342" s="119"/>
      <c r="M342" s="124"/>
      <c r="P342" s="125">
        <f>P343+P361+P385+P405+P435+P455+P457+P468+P470+P474+P479+P485+P496+P507+P522+P537+P551+P574+P613+P637+P655+P677</f>
        <v>0</v>
      </c>
      <c r="R342" s="125">
        <f>R343+R361+R385+R405+R435+R455+R457+R468+R470+R474+R479+R485+R496+R507+R522+R537+R551+R574+R613+R637+R655+R677</f>
        <v>31.566231939999998</v>
      </c>
      <c r="T342" s="126">
        <f>T343+T361+T385+T405+T435+T455+T457+T468+T470+T474+T479+T485+T496+T507+T522+T537+T551+T574+T613+T637+T655+T677</f>
        <v>0</v>
      </c>
      <c r="AR342" s="120" t="s">
        <v>81</v>
      </c>
      <c r="AT342" s="127" t="s">
        <v>71</v>
      </c>
      <c r="AU342" s="127" t="s">
        <v>72</v>
      </c>
      <c r="AY342" s="120" t="s">
        <v>160</v>
      </c>
      <c r="BK342" s="128">
        <f>BK343+BK361+BK385+BK405+BK435+BK455+BK457+BK468+BK470+BK474+BK479+BK485+BK496+BK507+BK522+BK537+BK551+BK574+BK613+BK637+BK655+BK677</f>
        <v>0</v>
      </c>
    </row>
    <row r="343" spans="2:65" s="11" customFormat="1" ht="22.8" customHeight="1" x14ac:dyDescent="0.25">
      <c r="B343" s="119"/>
      <c r="D343" s="120" t="s">
        <v>71</v>
      </c>
      <c r="E343" s="129" t="s">
        <v>528</v>
      </c>
      <c r="F343" s="129" t="s">
        <v>529</v>
      </c>
      <c r="I343" s="122"/>
      <c r="J343" s="130">
        <f>BK343</f>
        <v>0</v>
      </c>
      <c r="L343" s="119"/>
      <c r="M343" s="124"/>
      <c r="P343" s="125">
        <f>SUM(P344:P360)</f>
        <v>0</v>
      </c>
      <c r="R343" s="125">
        <f>SUM(R344:R360)</f>
        <v>2.1676296000000002</v>
      </c>
      <c r="T343" s="126">
        <f>SUM(T344:T360)</f>
        <v>0</v>
      </c>
      <c r="AR343" s="120" t="s">
        <v>81</v>
      </c>
      <c r="AT343" s="127" t="s">
        <v>71</v>
      </c>
      <c r="AU343" s="127" t="s">
        <v>79</v>
      </c>
      <c r="AY343" s="120" t="s">
        <v>160</v>
      </c>
      <c r="BK343" s="128">
        <f>SUM(BK344:BK360)</f>
        <v>0</v>
      </c>
    </row>
    <row r="344" spans="2:65" s="1" customFormat="1" ht="24.15" customHeight="1" x14ac:dyDescent="0.2">
      <c r="B344" s="131"/>
      <c r="C344" s="132">
        <v>79</v>
      </c>
      <c r="D344" s="132" t="s">
        <v>162</v>
      </c>
      <c r="E344" s="133" t="s">
        <v>530</v>
      </c>
      <c r="F344" s="134" t="s">
        <v>531</v>
      </c>
      <c r="G344" s="135" t="s">
        <v>165</v>
      </c>
      <c r="H344" s="136">
        <v>306</v>
      </c>
      <c r="I344" s="137"/>
      <c r="J344" s="138">
        <f>ROUND(I344*H344,2)</f>
        <v>0</v>
      </c>
      <c r="K344" s="139"/>
      <c r="L344" s="30"/>
      <c r="M344" s="140" t="s">
        <v>1</v>
      </c>
      <c r="N344" s="141" t="s">
        <v>37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AR344" s="144" t="s">
        <v>204</v>
      </c>
      <c r="AT344" s="144" t="s">
        <v>162</v>
      </c>
      <c r="AU344" s="144" t="s">
        <v>81</v>
      </c>
      <c r="AY344" s="16" t="s">
        <v>160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6" t="s">
        <v>79</v>
      </c>
      <c r="BK344" s="145">
        <f>ROUND(I344*H344,2)</f>
        <v>0</v>
      </c>
      <c r="BL344" s="16" t="s">
        <v>204</v>
      </c>
      <c r="BM344" s="144" t="s">
        <v>532</v>
      </c>
    </row>
    <row r="345" spans="2:65" s="1" customFormat="1" ht="16.5" customHeight="1" x14ac:dyDescent="0.2">
      <c r="B345" s="131"/>
      <c r="C345" s="171">
        <v>80</v>
      </c>
      <c r="D345" s="171" t="s">
        <v>262</v>
      </c>
      <c r="E345" s="172" t="s">
        <v>533</v>
      </c>
      <c r="F345" s="173" t="s">
        <v>534</v>
      </c>
      <c r="G345" s="174" t="s">
        <v>198</v>
      </c>
      <c r="H345" s="175">
        <v>0.124</v>
      </c>
      <c r="I345" s="176"/>
      <c r="J345" s="177">
        <f>ROUND(I345*H345,2)</f>
        <v>0</v>
      </c>
      <c r="K345" s="178"/>
      <c r="L345" s="179"/>
      <c r="M345" s="180" t="s">
        <v>1</v>
      </c>
      <c r="N345" s="181" t="s">
        <v>37</v>
      </c>
      <c r="P345" s="142">
        <f>O345*H345</f>
        <v>0</v>
      </c>
      <c r="Q345" s="142">
        <v>1</v>
      </c>
      <c r="R345" s="142">
        <f>Q345*H345</f>
        <v>0.124</v>
      </c>
      <c r="S345" s="142">
        <v>0</v>
      </c>
      <c r="T345" s="143">
        <f>S345*H345</f>
        <v>0</v>
      </c>
      <c r="AR345" s="144" t="s">
        <v>296</v>
      </c>
      <c r="AT345" s="144" t="s">
        <v>262</v>
      </c>
      <c r="AU345" s="144" t="s">
        <v>81</v>
      </c>
      <c r="AY345" s="16" t="s">
        <v>160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6" t="s">
        <v>79</v>
      </c>
      <c r="BK345" s="145">
        <f>ROUND(I345*H345,2)</f>
        <v>0</v>
      </c>
      <c r="BL345" s="16" t="s">
        <v>204</v>
      </c>
      <c r="BM345" s="144" t="s">
        <v>535</v>
      </c>
    </row>
    <row r="346" spans="2:65" s="1" customFormat="1" ht="24.15" customHeight="1" x14ac:dyDescent="0.2">
      <c r="B346" s="131"/>
      <c r="C346" s="132">
        <v>81</v>
      </c>
      <c r="D346" s="132" t="s">
        <v>162</v>
      </c>
      <c r="E346" s="133" t="s">
        <v>536</v>
      </c>
      <c r="F346" s="134" t="s">
        <v>537</v>
      </c>
      <c r="G346" s="135" t="s">
        <v>165</v>
      </c>
      <c r="H346" s="136">
        <v>223.96700000000001</v>
      </c>
      <c r="I346" s="137"/>
      <c r="J346" s="138">
        <f>ROUND(I346*H346,2)</f>
        <v>0</v>
      </c>
      <c r="K346" s="139"/>
      <c r="L346" s="30"/>
      <c r="M346" s="140" t="s">
        <v>1</v>
      </c>
      <c r="N346" s="141" t="s">
        <v>37</v>
      </c>
      <c r="P346" s="142">
        <f>O346*H346</f>
        <v>0</v>
      </c>
      <c r="Q346" s="142">
        <v>4.0000000000000002E-4</v>
      </c>
      <c r="R346" s="142">
        <f>Q346*H346</f>
        <v>8.9586800000000008E-2</v>
      </c>
      <c r="S346" s="142">
        <v>0</v>
      </c>
      <c r="T346" s="143">
        <f>S346*H346</f>
        <v>0</v>
      </c>
      <c r="AR346" s="144" t="s">
        <v>204</v>
      </c>
      <c r="AT346" s="144" t="s">
        <v>162</v>
      </c>
      <c r="AU346" s="144" t="s">
        <v>81</v>
      </c>
      <c r="AY346" s="16" t="s">
        <v>160</v>
      </c>
      <c r="BE346" s="145">
        <f>IF(N346="základní",J346,0)</f>
        <v>0</v>
      </c>
      <c r="BF346" s="145">
        <f>IF(N346="snížená",J346,0)</f>
        <v>0</v>
      </c>
      <c r="BG346" s="145">
        <f>IF(N346="zákl. přenesená",J346,0)</f>
        <v>0</v>
      </c>
      <c r="BH346" s="145">
        <f>IF(N346="sníž. přenesená",J346,0)</f>
        <v>0</v>
      </c>
      <c r="BI346" s="145">
        <f>IF(N346="nulová",J346,0)</f>
        <v>0</v>
      </c>
      <c r="BJ346" s="16" t="s">
        <v>79</v>
      </c>
      <c r="BK346" s="145">
        <f>ROUND(I346*H346,2)</f>
        <v>0</v>
      </c>
      <c r="BL346" s="16" t="s">
        <v>204</v>
      </c>
      <c r="BM346" s="144" t="s">
        <v>538</v>
      </c>
    </row>
    <row r="347" spans="2:65" s="14" customFormat="1" x14ac:dyDescent="0.2">
      <c r="B347" s="161"/>
      <c r="D347" s="147" t="s">
        <v>172</v>
      </c>
      <c r="E347" s="162" t="s">
        <v>1</v>
      </c>
      <c r="F347" s="163" t="s">
        <v>217</v>
      </c>
      <c r="H347" s="162" t="s">
        <v>1</v>
      </c>
      <c r="I347" s="164"/>
      <c r="L347" s="161"/>
      <c r="M347" s="165"/>
      <c r="T347" s="166"/>
      <c r="AT347" s="162" t="s">
        <v>172</v>
      </c>
      <c r="AU347" s="162" t="s">
        <v>81</v>
      </c>
      <c r="AV347" s="14" t="s">
        <v>79</v>
      </c>
      <c r="AW347" s="14" t="s">
        <v>29</v>
      </c>
      <c r="AX347" s="14" t="s">
        <v>72</v>
      </c>
      <c r="AY347" s="162" t="s">
        <v>160</v>
      </c>
    </row>
    <row r="348" spans="2:65" s="12" customFormat="1" x14ac:dyDescent="0.2">
      <c r="B348" s="146"/>
      <c r="D348" s="147" t="s">
        <v>172</v>
      </c>
      <c r="E348" s="148" t="s">
        <v>1</v>
      </c>
      <c r="F348" s="149" t="s">
        <v>539</v>
      </c>
      <c r="H348" s="150">
        <v>183.83500000000001</v>
      </c>
      <c r="I348" s="151"/>
      <c r="L348" s="146"/>
      <c r="M348" s="152"/>
      <c r="T348" s="153"/>
      <c r="AT348" s="148" t="s">
        <v>172</v>
      </c>
      <c r="AU348" s="148" t="s">
        <v>81</v>
      </c>
      <c r="AV348" s="12" t="s">
        <v>81</v>
      </c>
      <c r="AW348" s="12" t="s">
        <v>29</v>
      </c>
      <c r="AX348" s="12" t="s">
        <v>72</v>
      </c>
      <c r="AY348" s="148" t="s">
        <v>160</v>
      </c>
    </row>
    <row r="349" spans="2:65" s="14" customFormat="1" x14ac:dyDescent="0.2">
      <c r="B349" s="161"/>
      <c r="D349" s="147" t="s">
        <v>172</v>
      </c>
      <c r="E349" s="162" t="s">
        <v>1</v>
      </c>
      <c r="F349" s="163" t="s">
        <v>219</v>
      </c>
      <c r="H349" s="162" t="s">
        <v>1</v>
      </c>
      <c r="I349" s="164"/>
      <c r="L349" s="161"/>
      <c r="M349" s="165"/>
      <c r="T349" s="166"/>
      <c r="AT349" s="162" t="s">
        <v>172</v>
      </c>
      <c r="AU349" s="162" t="s">
        <v>81</v>
      </c>
      <c r="AV349" s="14" t="s">
        <v>79</v>
      </c>
      <c r="AW349" s="14" t="s">
        <v>29</v>
      </c>
      <c r="AX349" s="14" t="s">
        <v>72</v>
      </c>
      <c r="AY349" s="162" t="s">
        <v>160</v>
      </c>
    </row>
    <row r="350" spans="2:65" s="12" customFormat="1" x14ac:dyDescent="0.2">
      <c r="B350" s="146"/>
      <c r="D350" s="147" t="s">
        <v>172</v>
      </c>
      <c r="E350" s="148" t="s">
        <v>1</v>
      </c>
      <c r="F350" s="149" t="s">
        <v>540</v>
      </c>
      <c r="H350" s="150">
        <v>40.131999999999998</v>
      </c>
      <c r="I350" s="151"/>
      <c r="L350" s="146"/>
      <c r="M350" s="152"/>
      <c r="T350" s="153"/>
      <c r="AT350" s="148" t="s">
        <v>172</v>
      </c>
      <c r="AU350" s="148" t="s">
        <v>81</v>
      </c>
      <c r="AV350" s="12" t="s">
        <v>81</v>
      </c>
      <c r="AW350" s="12" t="s">
        <v>29</v>
      </c>
      <c r="AX350" s="12" t="s">
        <v>72</v>
      </c>
      <c r="AY350" s="148" t="s">
        <v>160</v>
      </c>
    </row>
    <row r="351" spans="2:65" s="13" customFormat="1" x14ac:dyDescent="0.2">
      <c r="B351" s="154"/>
      <c r="D351" s="147" t="s">
        <v>172</v>
      </c>
      <c r="E351" s="155" t="s">
        <v>1</v>
      </c>
      <c r="F351" s="156" t="s">
        <v>182</v>
      </c>
      <c r="H351" s="157">
        <v>223.96700000000001</v>
      </c>
      <c r="I351" s="158"/>
      <c r="L351" s="154"/>
      <c r="M351" s="159"/>
      <c r="T351" s="160"/>
      <c r="AT351" s="155" t="s">
        <v>172</v>
      </c>
      <c r="AU351" s="155" t="s">
        <v>81</v>
      </c>
      <c r="AV351" s="13" t="s">
        <v>166</v>
      </c>
      <c r="AW351" s="13" t="s">
        <v>29</v>
      </c>
      <c r="AX351" s="13" t="s">
        <v>79</v>
      </c>
      <c r="AY351" s="155" t="s">
        <v>160</v>
      </c>
    </row>
    <row r="352" spans="2:65" s="1" customFormat="1" ht="16.5" customHeight="1" x14ac:dyDescent="0.2">
      <c r="B352" s="131"/>
      <c r="C352" s="171">
        <v>82</v>
      </c>
      <c r="D352" s="171" t="s">
        <v>262</v>
      </c>
      <c r="E352" s="172" t="s">
        <v>541</v>
      </c>
      <c r="F352" s="173" t="s">
        <v>542</v>
      </c>
      <c r="G352" s="174" t="s">
        <v>165</v>
      </c>
      <c r="H352" s="175">
        <v>257.60000000000002</v>
      </c>
      <c r="I352" s="176"/>
      <c r="J352" s="177">
        <f>ROUND(I352*H352,2)</f>
        <v>0</v>
      </c>
      <c r="K352" s="178"/>
      <c r="L352" s="179"/>
      <c r="M352" s="180" t="s">
        <v>1</v>
      </c>
      <c r="N352" s="181" t="s">
        <v>37</v>
      </c>
      <c r="P352" s="142">
        <f>O352*H352</f>
        <v>0</v>
      </c>
      <c r="Q352" s="142">
        <v>5.4000000000000003E-3</v>
      </c>
      <c r="R352" s="142">
        <f>Q352*H352</f>
        <v>1.3910400000000003</v>
      </c>
      <c r="S352" s="142">
        <v>0</v>
      </c>
      <c r="T352" s="143">
        <f>S352*H352</f>
        <v>0</v>
      </c>
      <c r="AR352" s="144" t="s">
        <v>296</v>
      </c>
      <c r="AT352" s="144" t="s">
        <v>262</v>
      </c>
      <c r="AU352" s="144" t="s">
        <v>81</v>
      </c>
      <c r="AY352" s="16" t="s">
        <v>160</v>
      </c>
      <c r="BE352" s="145">
        <f>IF(N352="základní",J352,0)</f>
        <v>0</v>
      </c>
      <c r="BF352" s="145">
        <f>IF(N352="snížená",J352,0)</f>
        <v>0</v>
      </c>
      <c r="BG352" s="145">
        <f>IF(N352="zákl. přenesená",J352,0)</f>
        <v>0</v>
      </c>
      <c r="BH352" s="145">
        <f>IF(N352="sníž. přenesená",J352,0)</f>
        <v>0</v>
      </c>
      <c r="BI352" s="145">
        <f>IF(N352="nulová",J352,0)</f>
        <v>0</v>
      </c>
      <c r="BJ352" s="16" t="s">
        <v>79</v>
      </c>
      <c r="BK352" s="145">
        <f>ROUND(I352*H352,2)</f>
        <v>0</v>
      </c>
      <c r="BL352" s="16" t="s">
        <v>204</v>
      </c>
      <c r="BM352" s="144" t="s">
        <v>543</v>
      </c>
    </row>
    <row r="353" spans="2:65" s="1" customFormat="1" ht="24.15" customHeight="1" x14ac:dyDescent="0.2">
      <c r="B353" s="131"/>
      <c r="C353" s="132">
        <v>83</v>
      </c>
      <c r="D353" s="132" t="s">
        <v>162</v>
      </c>
      <c r="E353" s="133" t="s">
        <v>544</v>
      </c>
      <c r="F353" s="134" t="s">
        <v>545</v>
      </c>
      <c r="G353" s="135" t="s">
        <v>165</v>
      </c>
      <c r="H353" s="136">
        <v>81.406999999999996</v>
      </c>
      <c r="I353" s="137"/>
      <c r="J353" s="138">
        <f>ROUND(I353*H353,2)</f>
        <v>0</v>
      </c>
      <c r="K353" s="139"/>
      <c r="L353" s="30"/>
      <c r="M353" s="140" t="s">
        <v>1</v>
      </c>
      <c r="N353" s="141" t="s">
        <v>37</v>
      </c>
      <c r="P353" s="142">
        <f>O353*H353</f>
        <v>0</v>
      </c>
      <c r="Q353" s="142">
        <v>4.0000000000000002E-4</v>
      </c>
      <c r="R353" s="142">
        <f>Q353*H353</f>
        <v>3.2562800000000003E-2</v>
      </c>
      <c r="S353" s="142">
        <v>0</v>
      </c>
      <c r="T353" s="143">
        <f>S353*H353</f>
        <v>0</v>
      </c>
      <c r="AR353" s="144" t="s">
        <v>204</v>
      </c>
      <c r="AT353" s="144" t="s">
        <v>162</v>
      </c>
      <c r="AU353" s="144" t="s">
        <v>81</v>
      </c>
      <c r="AY353" s="16" t="s">
        <v>160</v>
      </c>
      <c r="BE353" s="145">
        <f>IF(N353="základní",J353,0)</f>
        <v>0</v>
      </c>
      <c r="BF353" s="145">
        <f>IF(N353="snížená",J353,0)</f>
        <v>0</v>
      </c>
      <c r="BG353" s="145">
        <f>IF(N353="zákl. přenesená",J353,0)</f>
        <v>0</v>
      </c>
      <c r="BH353" s="145">
        <f>IF(N353="sníž. přenesená",J353,0)</f>
        <v>0</v>
      </c>
      <c r="BI353" s="145">
        <f>IF(N353="nulová",J353,0)</f>
        <v>0</v>
      </c>
      <c r="BJ353" s="16" t="s">
        <v>79</v>
      </c>
      <c r="BK353" s="145">
        <f>ROUND(I353*H353,2)</f>
        <v>0</v>
      </c>
      <c r="BL353" s="16" t="s">
        <v>204</v>
      </c>
      <c r="BM353" s="144" t="s">
        <v>546</v>
      </c>
    </row>
    <row r="354" spans="2:65" s="12" customFormat="1" x14ac:dyDescent="0.2">
      <c r="B354" s="146"/>
      <c r="D354" s="147" t="s">
        <v>172</v>
      </c>
      <c r="E354" s="148" t="s">
        <v>1</v>
      </c>
      <c r="F354" s="149" t="s">
        <v>547</v>
      </c>
      <c r="H354" s="150">
        <v>81.406999999999996</v>
      </c>
      <c r="I354" s="151"/>
      <c r="L354" s="146"/>
      <c r="M354" s="152"/>
      <c r="T354" s="153"/>
      <c r="AT354" s="148" t="s">
        <v>172</v>
      </c>
      <c r="AU354" s="148" t="s">
        <v>81</v>
      </c>
      <c r="AV354" s="12" t="s">
        <v>81</v>
      </c>
      <c r="AW354" s="12" t="s">
        <v>29</v>
      </c>
      <c r="AX354" s="12" t="s">
        <v>79</v>
      </c>
      <c r="AY354" s="148" t="s">
        <v>160</v>
      </c>
    </row>
    <row r="355" spans="2:65" s="1" customFormat="1" ht="16.5" customHeight="1" x14ac:dyDescent="0.2">
      <c r="B355" s="131"/>
      <c r="C355" s="171">
        <v>84</v>
      </c>
      <c r="D355" s="171" t="s">
        <v>262</v>
      </c>
      <c r="E355" s="172" t="s">
        <v>541</v>
      </c>
      <c r="F355" s="173" t="s">
        <v>542</v>
      </c>
      <c r="G355" s="174" t="s">
        <v>165</v>
      </c>
      <c r="H355" s="175">
        <v>93.6</v>
      </c>
      <c r="I355" s="176"/>
      <c r="J355" s="177">
        <f>ROUND(I355*H355,2)</f>
        <v>0</v>
      </c>
      <c r="K355" s="178"/>
      <c r="L355" s="179"/>
      <c r="M355" s="180" t="s">
        <v>1</v>
      </c>
      <c r="N355" s="181" t="s">
        <v>37</v>
      </c>
      <c r="P355" s="142">
        <f>O355*H355</f>
        <v>0</v>
      </c>
      <c r="Q355" s="142">
        <v>5.4000000000000003E-3</v>
      </c>
      <c r="R355" s="142">
        <f>Q355*H355</f>
        <v>0.50544</v>
      </c>
      <c r="S355" s="142">
        <v>0</v>
      </c>
      <c r="T355" s="143">
        <f>S355*H355</f>
        <v>0</v>
      </c>
      <c r="AR355" s="144" t="s">
        <v>296</v>
      </c>
      <c r="AT355" s="144" t="s">
        <v>262</v>
      </c>
      <c r="AU355" s="144" t="s">
        <v>81</v>
      </c>
      <c r="AY355" s="16" t="s">
        <v>160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6" t="s">
        <v>79</v>
      </c>
      <c r="BK355" s="145">
        <f>ROUND(I355*H355,2)</f>
        <v>0</v>
      </c>
      <c r="BL355" s="16" t="s">
        <v>204</v>
      </c>
      <c r="BM355" s="144" t="s">
        <v>548</v>
      </c>
    </row>
    <row r="356" spans="2:65" s="1" customFormat="1" ht="24.15" customHeight="1" x14ac:dyDescent="0.2">
      <c r="B356" s="131"/>
      <c r="C356" s="132">
        <v>85</v>
      </c>
      <c r="D356" s="132" t="s">
        <v>162</v>
      </c>
      <c r="E356" s="133" t="s">
        <v>549</v>
      </c>
      <c r="F356" s="134" t="s">
        <v>550</v>
      </c>
      <c r="G356" s="135" t="s">
        <v>165</v>
      </c>
      <c r="H356" s="136">
        <v>16.399999999999999</v>
      </c>
      <c r="I356" s="137"/>
      <c r="J356" s="138">
        <f>ROUND(I356*H356,2)</f>
        <v>0</v>
      </c>
      <c r="K356" s="139"/>
      <c r="L356" s="30"/>
      <c r="M356" s="140" t="s">
        <v>1</v>
      </c>
      <c r="N356" s="141" t="s">
        <v>37</v>
      </c>
      <c r="P356" s="142">
        <f>O356*H356</f>
        <v>0</v>
      </c>
      <c r="Q356" s="142">
        <v>0</v>
      </c>
      <c r="R356" s="142">
        <f>Q356*H356</f>
        <v>0</v>
      </c>
      <c r="S356" s="142">
        <v>0</v>
      </c>
      <c r="T356" s="143">
        <f>S356*H356</f>
        <v>0</v>
      </c>
      <c r="AR356" s="144" t="s">
        <v>204</v>
      </c>
      <c r="AT356" s="144" t="s">
        <v>162</v>
      </c>
      <c r="AU356" s="144" t="s">
        <v>81</v>
      </c>
      <c r="AY356" s="16" t="s">
        <v>160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6" t="s">
        <v>79</v>
      </c>
      <c r="BK356" s="145">
        <f>ROUND(I356*H356,2)</f>
        <v>0</v>
      </c>
      <c r="BL356" s="16" t="s">
        <v>204</v>
      </c>
      <c r="BM356" s="144" t="s">
        <v>551</v>
      </c>
    </row>
    <row r="357" spans="2:65" s="1" customFormat="1" x14ac:dyDescent="0.2">
      <c r="B357" s="30"/>
      <c r="D357" s="167" t="s">
        <v>235</v>
      </c>
      <c r="F357" s="168" t="s">
        <v>552</v>
      </c>
      <c r="I357" s="169"/>
      <c r="L357" s="30"/>
      <c r="M357" s="170"/>
      <c r="T357" s="54"/>
      <c r="AT357" s="16" t="s">
        <v>235</v>
      </c>
      <c r="AU357" s="16" t="s">
        <v>81</v>
      </c>
    </row>
    <row r="358" spans="2:65" s="1" customFormat="1" ht="16.5" customHeight="1" x14ac:dyDescent="0.2">
      <c r="B358" s="131"/>
      <c r="C358" s="171">
        <v>86</v>
      </c>
      <c r="D358" s="171" t="s">
        <v>262</v>
      </c>
      <c r="E358" s="172" t="s">
        <v>553</v>
      </c>
      <c r="F358" s="173" t="s">
        <v>554</v>
      </c>
      <c r="G358" s="174" t="s">
        <v>555</v>
      </c>
      <c r="H358" s="175">
        <v>25</v>
      </c>
      <c r="I358" s="176"/>
      <c r="J358" s="177">
        <f>ROUND(I358*H358,2)</f>
        <v>0</v>
      </c>
      <c r="K358" s="178"/>
      <c r="L358" s="179"/>
      <c r="M358" s="180" t="s">
        <v>1</v>
      </c>
      <c r="N358" s="181" t="s">
        <v>37</v>
      </c>
      <c r="P358" s="142">
        <f>O358*H358</f>
        <v>0</v>
      </c>
      <c r="Q358" s="142">
        <v>1E-3</v>
      </c>
      <c r="R358" s="142">
        <f>Q358*H358</f>
        <v>2.5000000000000001E-2</v>
      </c>
      <c r="S358" s="142">
        <v>0</v>
      </c>
      <c r="T358" s="143">
        <f>S358*H358</f>
        <v>0</v>
      </c>
      <c r="AR358" s="144" t="s">
        <v>296</v>
      </c>
      <c r="AT358" s="144" t="s">
        <v>262</v>
      </c>
      <c r="AU358" s="144" t="s">
        <v>81</v>
      </c>
      <c r="AY358" s="16" t="s">
        <v>160</v>
      </c>
      <c r="BE358" s="145">
        <f>IF(N358="základní",J358,0)</f>
        <v>0</v>
      </c>
      <c r="BF358" s="145">
        <f>IF(N358="snížená",J358,0)</f>
        <v>0</v>
      </c>
      <c r="BG358" s="145">
        <f>IF(N358="zákl. přenesená",J358,0)</f>
        <v>0</v>
      </c>
      <c r="BH358" s="145">
        <f>IF(N358="sníž. přenesená",J358,0)</f>
        <v>0</v>
      </c>
      <c r="BI358" s="145">
        <f>IF(N358="nulová",J358,0)</f>
        <v>0</v>
      </c>
      <c r="BJ358" s="16" t="s">
        <v>79</v>
      </c>
      <c r="BK358" s="145">
        <f>ROUND(I358*H358,2)</f>
        <v>0</v>
      </c>
      <c r="BL358" s="16" t="s">
        <v>204</v>
      </c>
      <c r="BM358" s="144" t="s">
        <v>556</v>
      </c>
    </row>
    <row r="359" spans="2:65" s="1" customFormat="1" ht="24.15" customHeight="1" x14ac:dyDescent="0.2">
      <c r="B359" s="131"/>
      <c r="C359" s="132">
        <v>87</v>
      </c>
      <c r="D359" s="132" t="s">
        <v>162</v>
      </c>
      <c r="E359" s="133" t="s">
        <v>557</v>
      </c>
      <c r="F359" s="134" t="s">
        <v>558</v>
      </c>
      <c r="G359" s="135" t="s">
        <v>198</v>
      </c>
      <c r="H359" s="136">
        <v>2.1680000000000001</v>
      </c>
      <c r="I359" s="137"/>
      <c r="J359" s="138">
        <f>ROUND(I359*H359,2)</f>
        <v>0</v>
      </c>
      <c r="K359" s="139"/>
      <c r="L359" s="30"/>
      <c r="M359" s="140" t="s">
        <v>1</v>
      </c>
      <c r="N359" s="141" t="s">
        <v>37</v>
      </c>
      <c r="P359" s="142">
        <f>O359*H359</f>
        <v>0</v>
      </c>
      <c r="Q359" s="142">
        <v>0</v>
      </c>
      <c r="R359" s="142">
        <f>Q359*H359</f>
        <v>0</v>
      </c>
      <c r="S359" s="142">
        <v>0</v>
      </c>
      <c r="T359" s="143">
        <f>S359*H359</f>
        <v>0</v>
      </c>
      <c r="AR359" s="144" t="s">
        <v>204</v>
      </c>
      <c r="AT359" s="144" t="s">
        <v>162</v>
      </c>
      <c r="AU359" s="144" t="s">
        <v>81</v>
      </c>
      <c r="AY359" s="16" t="s">
        <v>160</v>
      </c>
      <c r="BE359" s="145">
        <f>IF(N359="základní",J359,0)</f>
        <v>0</v>
      </c>
      <c r="BF359" s="145">
        <f>IF(N359="snížená",J359,0)</f>
        <v>0</v>
      </c>
      <c r="BG359" s="145">
        <f>IF(N359="zákl. přenesená",J359,0)</f>
        <v>0</v>
      </c>
      <c r="BH359" s="145">
        <f>IF(N359="sníž. přenesená",J359,0)</f>
        <v>0</v>
      </c>
      <c r="BI359" s="145">
        <f>IF(N359="nulová",J359,0)</f>
        <v>0</v>
      </c>
      <c r="BJ359" s="16" t="s">
        <v>79</v>
      </c>
      <c r="BK359" s="145">
        <f>ROUND(I359*H359,2)</f>
        <v>0</v>
      </c>
      <c r="BL359" s="16" t="s">
        <v>204</v>
      </c>
      <c r="BM359" s="144" t="s">
        <v>559</v>
      </c>
    </row>
    <row r="360" spans="2:65" s="1" customFormat="1" x14ac:dyDescent="0.2">
      <c r="B360" s="30"/>
      <c r="D360" s="167" t="s">
        <v>235</v>
      </c>
      <c r="F360" s="168" t="s">
        <v>560</v>
      </c>
      <c r="I360" s="169"/>
      <c r="L360" s="30"/>
      <c r="M360" s="170"/>
      <c r="T360" s="54"/>
      <c r="AT360" s="16" t="s">
        <v>235</v>
      </c>
      <c r="AU360" s="16" t="s">
        <v>81</v>
      </c>
    </row>
    <row r="361" spans="2:65" s="11" customFormat="1" ht="22.8" customHeight="1" x14ac:dyDescent="0.25">
      <c r="B361" s="119"/>
      <c r="D361" s="120" t="s">
        <v>71</v>
      </c>
      <c r="E361" s="129" t="s">
        <v>561</v>
      </c>
      <c r="F361" s="129" t="s">
        <v>562</v>
      </c>
      <c r="I361" s="122"/>
      <c r="J361" s="130">
        <f>BK361</f>
        <v>0</v>
      </c>
      <c r="L361" s="119"/>
      <c r="M361" s="124"/>
      <c r="P361" s="125">
        <f>SUM(P362:P384)</f>
        <v>0</v>
      </c>
      <c r="R361" s="125">
        <f>SUM(R362:R384)</f>
        <v>4.3879964000000005</v>
      </c>
      <c r="T361" s="126">
        <f>SUM(T362:T384)</f>
        <v>0</v>
      </c>
      <c r="AR361" s="120" t="s">
        <v>81</v>
      </c>
      <c r="AT361" s="127" t="s">
        <v>71</v>
      </c>
      <c r="AU361" s="127" t="s">
        <v>79</v>
      </c>
      <c r="AY361" s="120" t="s">
        <v>160</v>
      </c>
      <c r="BK361" s="128">
        <f>SUM(BK362:BK384)</f>
        <v>0</v>
      </c>
    </row>
    <row r="362" spans="2:65" s="1" customFormat="1" ht="24.15" customHeight="1" x14ac:dyDescent="0.2">
      <c r="B362" s="131"/>
      <c r="C362" s="132">
        <v>88</v>
      </c>
      <c r="D362" s="132" t="s">
        <v>162</v>
      </c>
      <c r="E362" s="133" t="s">
        <v>563</v>
      </c>
      <c r="F362" s="134" t="s">
        <v>564</v>
      </c>
      <c r="G362" s="135" t="s">
        <v>165</v>
      </c>
      <c r="H362" s="136">
        <v>263.81099999999998</v>
      </c>
      <c r="I362" s="137"/>
      <c r="J362" s="138">
        <f>ROUND(I362*H362,2)</f>
        <v>0</v>
      </c>
      <c r="K362" s="139"/>
      <c r="L362" s="30"/>
      <c r="M362" s="140" t="s">
        <v>1</v>
      </c>
      <c r="N362" s="141" t="s">
        <v>37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204</v>
      </c>
      <c r="AT362" s="144" t="s">
        <v>162</v>
      </c>
      <c r="AU362" s="144" t="s">
        <v>81</v>
      </c>
      <c r="AY362" s="16" t="s">
        <v>160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6" t="s">
        <v>79</v>
      </c>
      <c r="BK362" s="145">
        <f>ROUND(I362*H362,2)</f>
        <v>0</v>
      </c>
      <c r="BL362" s="16" t="s">
        <v>204</v>
      </c>
      <c r="BM362" s="144" t="s">
        <v>565</v>
      </c>
    </row>
    <row r="363" spans="2:65" s="1" customFormat="1" x14ac:dyDescent="0.2">
      <c r="B363" s="30"/>
      <c r="D363" s="167" t="s">
        <v>235</v>
      </c>
      <c r="F363" s="168" t="s">
        <v>566</v>
      </c>
      <c r="I363" s="169"/>
      <c r="L363" s="30"/>
      <c r="M363" s="170"/>
      <c r="T363" s="54"/>
      <c r="AT363" s="16" t="s">
        <v>235</v>
      </c>
      <c r="AU363" s="16" t="s">
        <v>81</v>
      </c>
    </row>
    <row r="364" spans="2:65" s="12" customFormat="1" x14ac:dyDescent="0.2">
      <c r="B364" s="146"/>
      <c r="D364" s="147" t="s">
        <v>172</v>
      </c>
      <c r="E364" s="148" t="s">
        <v>1</v>
      </c>
      <c r="F364" s="149" t="s">
        <v>567</v>
      </c>
      <c r="H364" s="150">
        <v>193.20599999999999</v>
      </c>
      <c r="I364" s="151"/>
      <c r="L364" s="146"/>
      <c r="M364" s="152"/>
      <c r="T364" s="153"/>
      <c r="AT364" s="148" t="s">
        <v>172</v>
      </c>
      <c r="AU364" s="148" t="s">
        <v>81</v>
      </c>
      <c r="AV364" s="12" t="s">
        <v>81</v>
      </c>
      <c r="AW364" s="12" t="s">
        <v>29</v>
      </c>
      <c r="AX364" s="12" t="s">
        <v>72</v>
      </c>
      <c r="AY364" s="148" t="s">
        <v>160</v>
      </c>
    </row>
    <row r="365" spans="2:65" s="14" customFormat="1" x14ac:dyDescent="0.2">
      <c r="B365" s="161"/>
      <c r="D365" s="147" t="s">
        <v>172</v>
      </c>
      <c r="E365" s="162" t="s">
        <v>1</v>
      </c>
      <c r="F365" s="163" t="s">
        <v>568</v>
      </c>
      <c r="H365" s="162" t="s">
        <v>1</v>
      </c>
      <c r="I365" s="164"/>
      <c r="L365" s="161"/>
      <c r="M365" s="165"/>
      <c r="T365" s="166"/>
      <c r="AT365" s="162" t="s">
        <v>172</v>
      </c>
      <c r="AU365" s="162" t="s">
        <v>81</v>
      </c>
      <c r="AV365" s="14" t="s">
        <v>79</v>
      </c>
      <c r="AW365" s="14" t="s">
        <v>29</v>
      </c>
      <c r="AX365" s="14" t="s">
        <v>72</v>
      </c>
      <c r="AY365" s="162" t="s">
        <v>160</v>
      </c>
    </row>
    <row r="366" spans="2:65" s="12" customFormat="1" x14ac:dyDescent="0.2">
      <c r="B366" s="146"/>
      <c r="D366" s="147" t="s">
        <v>172</v>
      </c>
      <c r="E366" s="148" t="s">
        <v>1</v>
      </c>
      <c r="F366" s="149" t="s">
        <v>569</v>
      </c>
      <c r="H366" s="150">
        <v>70.605000000000004</v>
      </c>
      <c r="I366" s="151"/>
      <c r="L366" s="146"/>
      <c r="M366" s="152"/>
      <c r="T366" s="153"/>
      <c r="AT366" s="148" t="s">
        <v>172</v>
      </c>
      <c r="AU366" s="148" t="s">
        <v>81</v>
      </c>
      <c r="AV366" s="12" t="s">
        <v>81</v>
      </c>
      <c r="AW366" s="12" t="s">
        <v>29</v>
      </c>
      <c r="AX366" s="12" t="s">
        <v>72</v>
      </c>
      <c r="AY366" s="148" t="s">
        <v>160</v>
      </c>
    </row>
    <row r="367" spans="2:65" s="13" customFormat="1" x14ac:dyDescent="0.2">
      <c r="B367" s="154"/>
      <c r="D367" s="147" t="s">
        <v>172</v>
      </c>
      <c r="E367" s="155" t="s">
        <v>1</v>
      </c>
      <c r="F367" s="156" t="s">
        <v>182</v>
      </c>
      <c r="H367" s="157">
        <v>263.81099999999998</v>
      </c>
      <c r="I367" s="158"/>
      <c r="L367" s="154"/>
      <c r="M367" s="159"/>
      <c r="T367" s="160"/>
      <c r="AT367" s="155" t="s">
        <v>172</v>
      </c>
      <c r="AU367" s="155" t="s">
        <v>81</v>
      </c>
      <c r="AV367" s="13" t="s">
        <v>166</v>
      </c>
      <c r="AW367" s="13" t="s">
        <v>29</v>
      </c>
      <c r="AX367" s="13" t="s">
        <v>79</v>
      </c>
      <c r="AY367" s="155" t="s">
        <v>160</v>
      </c>
    </row>
    <row r="368" spans="2:65" s="1" customFormat="1" ht="37.799999999999997" customHeight="1" x14ac:dyDescent="0.2">
      <c r="B368" s="131"/>
      <c r="C368" s="132">
        <v>89</v>
      </c>
      <c r="D368" s="132" t="s">
        <v>162</v>
      </c>
      <c r="E368" s="133" t="s">
        <v>570</v>
      </c>
      <c r="F368" s="134" t="s">
        <v>571</v>
      </c>
      <c r="G368" s="135" t="s">
        <v>165</v>
      </c>
      <c r="H368" s="136">
        <v>43.2</v>
      </c>
      <c r="I368" s="137"/>
      <c r="J368" s="138">
        <f>ROUND(I368*H368,2)</f>
        <v>0</v>
      </c>
      <c r="K368" s="139"/>
      <c r="L368" s="30"/>
      <c r="M368" s="140" t="s">
        <v>1</v>
      </c>
      <c r="N368" s="141" t="s">
        <v>37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204</v>
      </c>
      <c r="AT368" s="144" t="s">
        <v>162</v>
      </c>
      <c r="AU368" s="144" t="s">
        <v>81</v>
      </c>
      <c r="AY368" s="16" t="s">
        <v>160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6" t="s">
        <v>79</v>
      </c>
      <c r="BK368" s="145">
        <f>ROUND(I368*H368,2)</f>
        <v>0</v>
      </c>
      <c r="BL368" s="16" t="s">
        <v>204</v>
      </c>
      <c r="BM368" s="144" t="s">
        <v>572</v>
      </c>
    </row>
    <row r="369" spans="2:65" s="1" customFormat="1" x14ac:dyDescent="0.2">
      <c r="B369" s="30"/>
      <c r="D369" s="167" t="s">
        <v>235</v>
      </c>
      <c r="F369" s="168" t="s">
        <v>573</v>
      </c>
      <c r="I369" s="169"/>
      <c r="L369" s="30"/>
      <c r="M369" s="170"/>
      <c r="T369" s="54"/>
      <c r="AT369" s="16" t="s">
        <v>235</v>
      </c>
      <c r="AU369" s="16" t="s">
        <v>81</v>
      </c>
    </row>
    <row r="370" spans="2:65" s="1" customFormat="1" ht="37.799999999999997" customHeight="1" x14ac:dyDescent="0.2">
      <c r="B370" s="131"/>
      <c r="C370" s="132">
        <v>90</v>
      </c>
      <c r="D370" s="132" t="s">
        <v>162</v>
      </c>
      <c r="E370" s="133" t="s">
        <v>574</v>
      </c>
      <c r="F370" s="134" t="s">
        <v>575</v>
      </c>
      <c r="G370" s="135" t="s">
        <v>165</v>
      </c>
      <c r="H370" s="136">
        <v>263.81</v>
      </c>
      <c r="I370" s="137"/>
      <c r="J370" s="138">
        <f>ROUND(I370*H370,2)</f>
        <v>0</v>
      </c>
      <c r="K370" s="139"/>
      <c r="L370" s="30"/>
      <c r="M370" s="140" t="s">
        <v>1</v>
      </c>
      <c r="N370" s="141" t="s">
        <v>37</v>
      </c>
      <c r="P370" s="142">
        <f>O370*H370</f>
        <v>0</v>
      </c>
      <c r="Q370" s="142">
        <v>0</v>
      </c>
      <c r="R370" s="142">
        <f>Q370*H370</f>
        <v>0</v>
      </c>
      <c r="S370" s="142">
        <v>0</v>
      </c>
      <c r="T370" s="143">
        <f>S370*H370</f>
        <v>0</v>
      </c>
      <c r="AR370" s="144" t="s">
        <v>204</v>
      </c>
      <c r="AT370" s="144" t="s">
        <v>162</v>
      </c>
      <c r="AU370" s="144" t="s">
        <v>81</v>
      </c>
      <c r="AY370" s="16" t="s">
        <v>160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79</v>
      </c>
      <c r="BK370" s="145">
        <f>ROUND(I370*H370,2)</f>
        <v>0</v>
      </c>
      <c r="BL370" s="16" t="s">
        <v>204</v>
      </c>
      <c r="BM370" s="144" t="s">
        <v>576</v>
      </c>
    </row>
    <row r="371" spans="2:65" s="1" customFormat="1" ht="37.799999999999997" customHeight="1" x14ac:dyDescent="0.2">
      <c r="B371" s="131"/>
      <c r="C371" s="171">
        <v>91</v>
      </c>
      <c r="D371" s="171" t="s">
        <v>262</v>
      </c>
      <c r="E371" s="172" t="s">
        <v>578</v>
      </c>
      <c r="F371" s="173" t="s">
        <v>579</v>
      </c>
      <c r="G371" s="174" t="s">
        <v>165</v>
      </c>
      <c r="H371" s="175">
        <v>303.38200000000001</v>
      </c>
      <c r="I371" s="176"/>
      <c r="J371" s="177">
        <f>ROUND(I371*H371,2)</f>
        <v>0</v>
      </c>
      <c r="K371" s="178"/>
      <c r="L371" s="179"/>
      <c r="M371" s="180" t="s">
        <v>1</v>
      </c>
      <c r="N371" s="181" t="s">
        <v>37</v>
      </c>
      <c r="P371" s="142">
        <f>O371*H371</f>
        <v>0</v>
      </c>
      <c r="Q371" s="142">
        <v>2.5000000000000001E-3</v>
      </c>
      <c r="R371" s="142">
        <f>Q371*H371</f>
        <v>0.75845499999999999</v>
      </c>
      <c r="S371" s="142">
        <v>0</v>
      </c>
      <c r="T371" s="143">
        <f>S371*H371</f>
        <v>0</v>
      </c>
      <c r="AR371" s="144" t="s">
        <v>296</v>
      </c>
      <c r="AT371" s="144" t="s">
        <v>262</v>
      </c>
      <c r="AU371" s="144" t="s">
        <v>81</v>
      </c>
      <c r="AY371" s="16" t="s">
        <v>160</v>
      </c>
      <c r="BE371" s="145">
        <f>IF(N371="základní",J371,0)</f>
        <v>0</v>
      </c>
      <c r="BF371" s="145">
        <f>IF(N371="snížená",J371,0)</f>
        <v>0</v>
      </c>
      <c r="BG371" s="145">
        <f>IF(N371="zákl. přenesená",J371,0)</f>
        <v>0</v>
      </c>
      <c r="BH371" s="145">
        <f>IF(N371="sníž. přenesená",J371,0)</f>
        <v>0</v>
      </c>
      <c r="BI371" s="145">
        <f>IF(N371="nulová",J371,0)</f>
        <v>0</v>
      </c>
      <c r="BJ371" s="16" t="s">
        <v>79</v>
      </c>
      <c r="BK371" s="145">
        <f>ROUND(I371*H371,2)</f>
        <v>0</v>
      </c>
      <c r="BL371" s="16" t="s">
        <v>204</v>
      </c>
      <c r="BM371" s="144" t="s">
        <v>580</v>
      </c>
    </row>
    <row r="372" spans="2:65" s="12" customFormat="1" x14ac:dyDescent="0.2">
      <c r="B372" s="146"/>
      <c r="D372" s="147" t="s">
        <v>172</v>
      </c>
      <c r="E372" s="148" t="s">
        <v>1</v>
      </c>
      <c r="F372" s="149" t="s">
        <v>581</v>
      </c>
      <c r="H372" s="150">
        <v>303.38200000000001</v>
      </c>
      <c r="I372" s="151"/>
      <c r="L372" s="146"/>
      <c r="M372" s="152"/>
      <c r="T372" s="153"/>
      <c r="AT372" s="148" t="s">
        <v>172</v>
      </c>
      <c r="AU372" s="148" t="s">
        <v>81</v>
      </c>
      <c r="AV372" s="12" t="s">
        <v>81</v>
      </c>
      <c r="AW372" s="12" t="s">
        <v>29</v>
      </c>
      <c r="AX372" s="12" t="s">
        <v>79</v>
      </c>
      <c r="AY372" s="148" t="s">
        <v>160</v>
      </c>
    </row>
    <row r="373" spans="2:65" s="1" customFormat="1" ht="37.799999999999997" customHeight="1" x14ac:dyDescent="0.2">
      <c r="B373" s="131"/>
      <c r="C373" s="132">
        <v>92</v>
      </c>
      <c r="D373" s="132" t="s">
        <v>162</v>
      </c>
      <c r="E373" s="133" t="s">
        <v>582</v>
      </c>
      <c r="F373" s="134" t="s">
        <v>583</v>
      </c>
      <c r="G373" s="135" t="s">
        <v>207</v>
      </c>
      <c r="H373" s="136">
        <v>57.6</v>
      </c>
      <c r="I373" s="137"/>
      <c r="J373" s="138">
        <f>ROUND(I373*H373,2)</f>
        <v>0</v>
      </c>
      <c r="K373" s="139"/>
      <c r="L373" s="30"/>
      <c r="M373" s="140" t="s">
        <v>1</v>
      </c>
      <c r="N373" s="141" t="s">
        <v>37</v>
      </c>
      <c r="P373" s="142">
        <f>O373*H373</f>
        <v>0</v>
      </c>
      <c r="Q373" s="142">
        <v>5.9999999999999995E-4</v>
      </c>
      <c r="R373" s="142">
        <f>Q373*H373</f>
        <v>3.456E-2</v>
      </c>
      <c r="S373" s="142">
        <v>0</v>
      </c>
      <c r="T373" s="143">
        <f>S373*H373</f>
        <v>0</v>
      </c>
      <c r="AR373" s="144" t="s">
        <v>204</v>
      </c>
      <c r="AT373" s="144" t="s">
        <v>162</v>
      </c>
      <c r="AU373" s="144" t="s">
        <v>81</v>
      </c>
      <c r="AY373" s="16" t="s">
        <v>160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6" t="s">
        <v>79</v>
      </c>
      <c r="BK373" s="145">
        <f>ROUND(I373*H373,2)</f>
        <v>0</v>
      </c>
      <c r="BL373" s="16" t="s">
        <v>204</v>
      </c>
      <c r="BM373" s="144" t="s">
        <v>584</v>
      </c>
    </row>
    <row r="374" spans="2:65" s="1" customFormat="1" ht="24.15" customHeight="1" x14ac:dyDescent="0.2">
      <c r="B374" s="131"/>
      <c r="C374" s="132">
        <v>93</v>
      </c>
      <c r="D374" s="132" t="s">
        <v>162</v>
      </c>
      <c r="E374" s="133" t="s">
        <v>585</v>
      </c>
      <c r="F374" s="134" t="s">
        <v>586</v>
      </c>
      <c r="G374" s="135" t="s">
        <v>165</v>
      </c>
      <c r="H374" s="136">
        <v>263.81</v>
      </c>
      <c r="I374" s="137"/>
      <c r="J374" s="138">
        <f>ROUND(I374*H374,2)</f>
        <v>0</v>
      </c>
      <c r="K374" s="139"/>
      <c r="L374" s="30"/>
      <c r="M374" s="140" t="s">
        <v>1</v>
      </c>
      <c r="N374" s="141" t="s">
        <v>37</v>
      </c>
      <c r="P374" s="142">
        <f>O374*H374</f>
        <v>0</v>
      </c>
      <c r="Q374" s="142">
        <v>0</v>
      </c>
      <c r="R374" s="142">
        <f>Q374*H374</f>
        <v>0</v>
      </c>
      <c r="S374" s="142">
        <v>0</v>
      </c>
      <c r="T374" s="143">
        <f>S374*H374</f>
        <v>0</v>
      </c>
      <c r="AR374" s="144" t="s">
        <v>204</v>
      </c>
      <c r="AT374" s="144" t="s">
        <v>162</v>
      </c>
      <c r="AU374" s="144" t="s">
        <v>81</v>
      </c>
      <c r="AY374" s="16" t="s">
        <v>160</v>
      </c>
      <c r="BE374" s="145">
        <f>IF(N374="základní",J374,0)</f>
        <v>0</v>
      </c>
      <c r="BF374" s="145">
        <f>IF(N374="snížená",J374,0)</f>
        <v>0</v>
      </c>
      <c r="BG374" s="145">
        <f>IF(N374="zákl. přenesená",J374,0)</f>
        <v>0</v>
      </c>
      <c r="BH374" s="145">
        <f>IF(N374="sníž. přenesená",J374,0)</f>
        <v>0</v>
      </c>
      <c r="BI374" s="145">
        <f>IF(N374="nulová",J374,0)</f>
        <v>0</v>
      </c>
      <c r="BJ374" s="16" t="s">
        <v>79</v>
      </c>
      <c r="BK374" s="145">
        <f>ROUND(I374*H374,2)</f>
        <v>0</v>
      </c>
      <c r="BL374" s="16" t="s">
        <v>204</v>
      </c>
      <c r="BM374" s="144" t="s">
        <v>587</v>
      </c>
    </row>
    <row r="375" spans="2:65" s="1" customFormat="1" x14ac:dyDescent="0.2">
      <c r="B375" s="30"/>
      <c r="D375" s="167" t="s">
        <v>235</v>
      </c>
      <c r="F375" s="168" t="s">
        <v>588</v>
      </c>
      <c r="I375" s="169"/>
      <c r="L375" s="30"/>
      <c r="M375" s="170"/>
      <c r="T375" s="54"/>
      <c r="AT375" s="16" t="s">
        <v>235</v>
      </c>
      <c r="AU375" s="16" t="s">
        <v>81</v>
      </c>
    </row>
    <row r="376" spans="2:65" s="1" customFormat="1" ht="24.15" customHeight="1" x14ac:dyDescent="0.2">
      <c r="B376" s="131"/>
      <c r="C376" s="198">
        <v>907</v>
      </c>
      <c r="D376" s="132" t="s">
        <v>162</v>
      </c>
      <c r="E376" s="133" t="s">
        <v>590</v>
      </c>
      <c r="F376" s="134" t="s">
        <v>591</v>
      </c>
      <c r="G376" s="135" t="s">
        <v>165</v>
      </c>
      <c r="H376" s="136">
        <v>263.81</v>
      </c>
      <c r="I376" s="137"/>
      <c r="J376" s="138">
        <f>ROUND(I376*H376,2)</f>
        <v>0</v>
      </c>
      <c r="K376" s="139"/>
      <c r="L376" s="30"/>
      <c r="M376" s="140" t="s">
        <v>1</v>
      </c>
      <c r="N376" s="141" t="s">
        <v>37</v>
      </c>
      <c r="P376" s="142">
        <f>O376*H376</f>
        <v>0</v>
      </c>
      <c r="Q376" s="142">
        <v>0</v>
      </c>
      <c r="R376" s="142">
        <f>Q376*H376</f>
        <v>0</v>
      </c>
      <c r="S376" s="142">
        <v>0</v>
      </c>
      <c r="T376" s="143">
        <f>S376*H376</f>
        <v>0</v>
      </c>
      <c r="AR376" s="144" t="s">
        <v>204</v>
      </c>
      <c r="AT376" s="144" t="s">
        <v>162</v>
      </c>
      <c r="AU376" s="144" t="s">
        <v>81</v>
      </c>
      <c r="AY376" s="16" t="s">
        <v>160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6" t="s">
        <v>79</v>
      </c>
      <c r="BK376" s="145">
        <f>ROUND(I376*H376,2)</f>
        <v>0</v>
      </c>
      <c r="BL376" s="16" t="s">
        <v>204</v>
      </c>
      <c r="BM376" s="144" t="s">
        <v>592</v>
      </c>
    </row>
    <row r="377" spans="2:65" s="1" customFormat="1" x14ac:dyDescent="0.2">
      <c r="B377" s="30"/>
      <c r="D377" s="167" t="s">
        <v>235</v>
      </c>
      <c r="F377" s="168" t="s">
        <v>593</v>
      </c>
      <c r="I377" s="169"/>
      <c r="L377" s="30"/>
      <c r="M377" s="170"/>
      <c r="T377" s="54"/>
      <c r="AT377" s="16" t="s">
        <v>235</v>
      </c>
      <c r="AU377" s="16" t="s">
        <v>81</v>
      </c>
    </row>
    <row r="378" spans="2:65" s="1" customFormat="1" ht="16.5" customHeight="1" x14ac:dyDescent="0.2">
      <c r="B378" s="131"/>
      <c r="C378" s="199">
        <v>908</v>
      </c>
      <c r="D378" s="171" t="s">
        <v>262</v>
      </c>
      <c r="E378" s="172" t="s">
        <v>594</v>
      </c>
      <c r="F378" s="173" t="s">
        <v>595</v>
      </c>
      <c r="G378" s="174" t="s">
        <v>198</v>
      </c>
      <c r="H378" s="175">
        <v>1.83</v>
      </c>
      <c r="I378" s="176"/>
      <c r="J378" s="177">
        <f>ROUND(I378*H378,2)</f>
        <v>0</v>
      </c>
      <c r="K378" s="178"/>
      <c r="L378" s="179"/>
      <c r="M378" s="180" t="s">
        <v>1</v>
      </c>
      <c r="N378" s="181" t="s">
        <v>37</v>
      </c>
      <c r="P378" s="142">
        <f>O378*H378</f>
        <v>0</v>
      </c>
      <c r="Q378" s="142">
        <v>1</v>
      </c>
      <c r="R378" s="142">
        <f>Q378*H378</f>
        <v>1.83</v>
      </c>
      <c r="S378" s="142">
        <v>0</v>
      </c>
      <c r="T378" s="143">
        <f>S378*H378</f>
        <v>0</v>
      </c>
      <c r="AR378" s="144" t="s">
        <v>296</v>
      </c>
      <c r="AT378" s="144" t="s">
        <v>262</v>
      </c>
      <c r="AU378" s="144" t="s">
        <v>81</v>
      </c>
      <c r="AY378" s="16" t="s">
        <v>160</v>
      </c>
      <c r="BE378" s="145">
        <f>IF(N378="základní",J378,0)</f>
        <v>0</v>
      </c>
      <c r="BF378" s="145">
        <f>IF(N378="snížená",J378,0)</f>
        <v>0</v>
      </c>
      <c r="BG378" s="145">
        <f>IF(N378="zákl. přenesená",J378,0)</f>
        <v>0</v>
      </c>
      <c r="BH378" s="145">
        <f>IF(N378="sníž. přenesená",J378,0)</f>
        <v>0</v>
      </c>
      <c r="BI378" s="145">
        <f>IF(N378="nulová",J378,0)</f>
        <v>0</v>
      </c>
      <c r="BJ378" s="16" t="s">
        <v>79</v>
      </c>
      <c r="BK378" s="145">
        <f>ROUND(I378*H378,2)</f>
        <v>0</v>
      </c>
      <c r="BL378" s="16" t="s">
        <v>204</v>
      </c>
      <c r="BM378" s="144" t="s">
        <v>596</v>
      </c>
    </row>
    <row r="379" spans="2:65" s="12" customFormat="1" x14ac:dyDescent="0.2">
      <c r="B379" s="146"/>
      <c r="D379" s="147" t="s">
        <v>172</v>
      </c>
      <c r="F379" s="149" t="s">
        <v>597</v>
      </c>
      <c r="H379" s="150">
        <v>1.83</v>
      </c>
      <c r="I379" s="151"/>
      <c r="L379" s="146"/>
      <c r="M379" s="152"/>
      <c r="T379" s="153"/>
      <c r="AT379" s="148" t="s">
        <v>172</v>
      </c>
      <c r="AU379" s="148" t="s">
        <v>81</v>
      </c>
      <c r="AV379" s="12" t="s">
        <v>81</v>
      </c>
      <c r="AW379" s="12" t="s">
        <v>3</v>
      </c>
      <c r="AX379" s="12" t="s">
        <v>79</v>
      </c>
      <c r="AY379" s="148" t="s">
        <v>160</v>
      </c>
    </row>
    <row r="380" spans="2:65" s="1" customFormat="1" ht="33" customHeight="1" x14ac:dyDescent="0.2">
      <c r="B380" s="131"/>
      <c r="C380" s="132">
        <v>94</v>
      </c>
      <c r="D380" s="132" t="s">
        <v>162</v>
      </c>
      <c r="E380" s="133" t="s">
        <v>598</v>
      </c>
      <c r="F380" s="134" t="s">
        <v>599</v>
      </c>
      <c r="G380" s="135" t="s">
        <v>165</v>
      </c>
      <c r="H380" s="136">
        <v>263.81</v>
      </c>
      <c r="I380" s="137"/>
      <c r="J380" s="138">
        <f>ROUND(I380*H380,2)</f>
        <v>0</v>
      </c>
      <c r="K380" s="139"/>
      <c r="L380" s="30"/>
      <c r="M380" s="140" t="s">
        <v>1</v>
      </c>
      <c r="N380" s="141" t="s">
        <v>37</v>
      </c>
      <c r="P380" s="142">
        <f>O380*H380</f>
        <v>0</v>
      </c>
      <c r="Q380" s="142">
        <v>9.3999999999999997E-4</v>
      </c>
      <c r="R380" s="142">
        <f>Q380*H380</f>
        <v>0.24798139999999999</v>
      </c>
      <c r="S380" s="142">
        <v>0</v>
      </c>
      <c r="T380" s="143">
        <f>S380*H380</f>
        <v>0</v>
      </c>
      <c r="AR380" s="144" t="s">
        <v>204</v>
      </c>
      <c r="AT380" s="144" t="s">
        <v>162</v>
      </c>
      <c r="AU380" s="144" t="s">
        <v>81</v>
      </c>
      <c r="AY380" s="16" t="s">
        <v>160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6" t="s">
        <v>79</v>
      </c>
      <c r="BK380" s="145">
        <f>ROUND(I380*H380,2)</f>
        <v>0</v>
      </c>
      <c r="BL380" s="16" t="s">
        <v>204</v>
      </c>
      <c r="BM380" s="144" t="s">
        <v>600</v>
      </c>
    </row>
    <row r="381" spans="2:65" s="1" customFormat="1" x14ac:dyDescent="0.2">
      <c r="B381" s="30"/>
      <c r="D381" s="167" t="s">
        <v>235</v>
      </c>
      <c r="F381" s="168" t="s">
        <v>601</v>
      </c>
      <c r="I381" s="169"/>
      <c r="L381" s="30"/>
      <c r="M381" s="170"/>
      <c r="T381" s="54"/>
      <c r="AT381" s="16" t="s">
        <v>235</v>
      </c>
      <c r="AU381" s="16" t="s">
        <v>81</v>
      </c>
    </row>
    <row r="382" spans="2:65" s="1" customFormat="1" ht="44.25" customHeight="1" x14ac:dyDescent="0.2">
      <c r="B382" s="131"/>
      <c r="C382" s="171">
        <v>95</v>
      </c>
      <c r="D382" s="171" t="s">
        <v>262</v>
      </c>
      <c r="E382" s="172" t="s">
        <v>602</v>
      </c>
      <c r="F382" s="173" t="s">
        <v>603</v>
      </c>
      <c r="G382" s="174" t="s">
        <v>165</v>
      </c>
      <c r="H382" s="175">
        <v>303.39999999999998</v>
      </c>
      <c r="I382" s="176"/>
      <c r="J382" s="177">
        <f>ROUND(I382*H382,2)</f>
        <v>0</v>
      </c>
      <c r="K382" s="178"/>
      <c r="L382" s="179"/>
      <c r="M382" s="180" t="s">
        <v>1</v>
      </c>
      <c r="N382" s="181" t="s">
        <v>37</v>
      </c>
      <c r="P382" s="142">
        <f>O382*H382</f>
        <v>0</v>
      </c>
      <c r="Q382" s="142">
        <v>5.0000000000000001E-3</v>
      </c>
      <c r="R382" s="142">
        <f>Q382*H382</f>
        <v>1.5169999999999999</v>
      </c>
      <c r="S382" s="142">
        <v>0</v>
      </c>
      <c r="T382" s="143">
        <f>S382*H382</f>
        <v>0</v>
      </c>
      <c r="AR382" s="144" t="s">
        <v>296</v>
      </c>
      <c r="AT382" s="144" t="s">
        <v>262</v>
      </c>
      <c r="AU382" s="144" t="s">
        <v>81</v>
      </c>
      <c r="AY382" s="16" t="s">
        <v>160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6" t="s">
        <v>79</v>
      </c>
      <c r="BK382" s="145">
        <f>ROUND(I382*H382,2)</f>
        <v>0</v>
      </c>
      <c r="BL382" s="16" t="s">
        <v>204</v>
      </c>
      <c r="BM382" s="144" t="s">
        <v>604</v>
      </c>
    </row>
    <row r="383" spans="2:65" s="1" customFormat="1" ht="24.15" customHeight="1" x14ac:dyDescent="0.2">
      <c r="B383" s="131"/>
      <c r="C383" s="132">
        <v>96</v>
      </c>
      <c r="D383" s="132" t="s">
        <v>162</v>
      </c>
      <c r="E383" s="133" t="s">
        <v>605</v>
      </c>
      <c r="F383" s="134" t="s">
        <v>606</v>
      </c>
      <c r="G383" s="135" t="s">
        <v>198</v>
      </c>
      <c r="H383" s="200">
        <v>6.86</v>
      </c>
      <c r="I383" s="137"/>
      <c r="J383" s="138">
        <f>ROUND(I383*H383,2)</f>
        <v>0</v>
      </c>
      <c r="K383" s="139"/>
      <c r="L383" s="30"/>
      <c r="M383" s="140" t="s">
        <v>1</v>
      </c>
      <c r="N383" s="141" t="s">
        <v>37</v>
      </c>
      <c r="P383" s="142">
        <f>O383*H383</f>
        <v>0</v>
      </c>
      <c r="Q383" s="142">
        <v>0</v>
      </c>
      <c r="R383" s="142">
        <f>Q383*H383</f>
        <v>0</v>
      </c>
      <c r="S383" s="142">
        <v>0</v>
      </c>
      <c r="T383" s="143">
        <f>S383*H383</f>
        <v>0</v>
      </c>
      <c r="AR383" s="144" t="s">
        <v>204</v>
      </c>
      <c r="AT383" s="144" t="s">
        <v>162</v>
      </c>
      <c r="AU383" s="144" t="s">
        <v>81</v>
      </c>
      <c r="AY383" s="16" t="s">
        <v>160</v>
      </c>
      <c r="BE383" s="145">
        <f>IF(N383="základní",J383,0)</f>
        <v>0</v>
      </c>
      <c r="BF383" s="145">
        <f>IF(N383="snížená",J383,0)</f>
        <v>0</v>
      </c>
      <c r="BG383" s="145">
        <f>IF(N383="zákl. přenesená",J383,0)</f>
        <v>0</v>
      </c>
      <c r="BH383" s="145">
        <f>IF(N383="sníž. přenesená",J383,0)</f>
        <v>0</v>
      </c>
      <c r="BI383" s="145">
        <f>IF(N383="nulová",J383,0)</f>
        <v>0</v>
      </c>
      <c r="BJ383" s="16" t="s">
        <v>79</v>
      </c>
      <c r="BK383" s="145">
        <f>ROUND(I383*H383,2)</f>
        <v>0</v>
      </c>
      <c r="BL383" s="16" t="s">
        <v>204</v>
      </c>
      <c r="BM383" s="144" t="s">
        <v>607</v>
      </c>
    </row>
    <row r="384" spans="2:65" s="1" customFormat="1" x14ac:dyDescent="0.2">
      <c r="B384" s="30"/>
      <c r="D384" s="167" t="s">
        <v>235</v>
      </c>
      <c r="F384" s="168" t="s">
        <v>608</v>
      </c>
      <c r="I384" s="169"/>
      <c r="L384" s="30"/>
      <c r="M384" s="170"/>
      <c r="T384" s="54"/>
      <c r="AT384" s="16" t="s">
        <v>235</v>
      </c>
      <c r="AU384" s="16" t="s">
        <v>81</v>
      </c>
    </row>
    <row r="385" spans="2:65" s="11" customFormat="1" ht="22.8" customHeight="1" x14ac:dyDescent="0.25">
      <c r="B385" s="119"/>
      <c r="D385" s="120" t="s">
        <v>71</v>
      </c>
      <c r="E385" s="129" t="s">
        <v>609</v>
      </c>
      <c r="F385" s="129" t="s">
        <v>610</v>
      </c>
      <c r="I385" s="122"/>
      <c r="J385" s="130">
        <f>BK385</f>
        <v>0</v>
      </c>
      <c r="L385" s="119"/>
      <c r="M385" s="124"/>
      <c r="P385" s="125">
        <f>SUM(P386:P404)</f>
        <v>0</v>
      </c>
      <c r="R385" s="125">
        <f>SUM(R386:R404)</f>
        <v>3.2362120000000001</v>
      </c>
      <c r="T385" s="126">
        <f>SUM(T386:T404)</f>
        <v>0</v>
      </c>
      <c r="AR385" s="120" t="s">
        <v>81</v>
      </c>
      <c r="AT385" s="127" t="s">
        <v>71</v>
      </c>
      <c r="AU385" s="127" t="s">
        <v>79</v>
      </c>
      <c r="AY385" s="120" t="s">
        <v>160</v>
      </c>
      <c r="BK385" s="128">
        <f>SUM(BK386:BK404)</f>
        <v>0</v>
      </c>
    </row>
    <row r="386" spans="2:65" s="1" customFormat="1" ht="24.15" customHeight="1" x14ac:dyDescent="0.2">
      <c r="B386" s="131"/>
      <c r="C386" s="132">
        <v>97</v>
      </c>
      <c r="D386" s="132" t="s">
        <v>162</v>
      </c>
      <c r="E386" s="133" t="s">
        <v>611</v>
      </c>
      <c r="F386" s="134" t="s">
        <v>612</v>
      </c>
      <c r="G386" s="135" t="s">
        <v>165</v>
      </c>
      <c r="H386" s="136">
        <v>157.4</v>
      </c>
      <c r="I386" s="137"/>
      <c r="J386" s="138">
        <f>ROUND(I386*H386,2)</f>
        <v>0</v>
      </c>
      <c r="K386" s="139"/>
      <c r="L386" s="30"/>
      <c r="M386" s="140" t="s">
        <v>1</v>
      </c>
      <c r="N386" s="141" t="s">
        <v>37</v>
      </c>
      <c r="P386" s="142">
        <f>O386*H386</f>
        <v>0</v>
      </c>
      <c r="Q386" s="142">
        <v>0</v>
      </c>
      <c r="R386" s="142">
        <f>Q386*H386</f>
        <v>0</v>
      </c>
      <c r="S386" s="142">
        <v>0</v>
      </c>
      <c r="T386" s="143">
        <f>S386*H386</f>
        <v>0</v>
      </c>
      <c r="AR386" s="144" t="s">
        <v>204</v>
      </c>
      <c r="AT386" s="144" t="s">
        <v>162</v>
      </c>
      <c r="AU386" s="144" t="s">
        <v>81</v>
      </c>
      <c r="AY386" s="16" t="s">
        <v>160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6" t="s">
        <v>79</v>
      </c>
      <c r="BK386" s="145">
        <f>ROUND(I386*H386,2)</f>
        <v>0</v>
      </c>
      <c r="BL386" s="16" t="s">
        <v>204</v>
      </c>
      <c r="BM386" s="144" t="s">
        <v>613</v>
      </c>
    </row>
    <row r="387" spans="2:65" s="14" customFormat="1" x14ac:dyDescent="0.2">
      <c r="B387" s="161"/>
      <c r="D387" s="147" t="s">
        <v>172</v>
      </c>
      <c r="E387" s="162" t="s">
        <v>1</v>
      </c>
      <c r="F387" s="163" t="s">
        <v>425</v>
      </c>
      <c r="H387" s="162" t="s">
        <v>1</v>
      </c>
      <c r="I387" s="164"/>
      <c r="L387" s="161"/>
      <c r="M387" s="165"/>
      <c r="T387" s="166"/>
      <c r="AT387" s="162" t="s">
        <v>172</v>
      </c>
      <c r="AU387" s="162" t="s">
        <v>81</v>
      </c>
      <c r="AV387" s="14" t="s">
        <v>79</v>
      </c>
      <c r="AW387" s="14" t="s">
        <v>29</v>
      </c>
      <c r="AX387" s="14" t="s">
        <v>72</v>
      </c>
      <c r="AY387" s="162" t="s">
        <v>160</v>
      </c>
    </row>
    <row r="388" spans="2:65" s="12" customFormat="1" x14ac:dyDescent="0.2">
      <c r="B388" s="146"/>
      <c r="D388" s="147" t="s">
        <v>172</v>
      </c>
      <c r="E388" s="148" t="s">
        <v>1</v>
      </c>
      <c r="F388" s="149" t="s">
        <v>426</v>
      </c>
      <c r="H388" s="150">
        <v>157.4</v>
      </c>
      <c r="I388" s="151"/>
      <c r="L388" s="146"/>
      <c r="M388" s="152"/>
      <c r="T388" s="153"/>
      <c r="AT388" s="148" t="s">
        <v>172</v>
      </c>
      <c r="AU388" s="148" t="s">
        <v>81</v>
      </c>
      <c r="AV388" s="12" t="s">
        <v>81</v>
      </c>
      <c r="AW388" s="12" t="s">
        <v>29</v>
      </c>
      <c r="AX388" s="12" t="s">
        <v>79</v>
      </c>
      <c r="AY388" s="148" t="s">
        <v>160</v>
      </c>
    </row>
    <row r="389" spans="2:65" s="1" customFormat="1" ht="24.15" customHeight="1" x14ac:dyDescent="0.2">
      <c r="B389" s="131"/>
      <c r="C389" s="171">
        <v>98</v>
      </c>
      <c r="D389" s="171" t="s">
        <v>262</v>
      </c>
      <c r="E389" s="172" t="s">
        <v>614</v>
      </c>
      <c r="F389" s="173" t="s">
        <v>615</v>
      </c>
      <c r="G389" s="174" t="s">
        <v>165</v>
      </c>
      <c r="H389" s="175">
        <v>160</v>
      </c>
      <c r="I389" s="176"/>
      <c r="J389" s="177">
        <f>ROUND(I389*H389,2)</f>
        <v>0</v>
      </c>
      <c r="K389" s="178"/>
      <c r="L389" s="179"/>
      <c r="M389" s="180" t="s">
        <v>1</v>
      </c>
      <c r="N389" s="181" t="s">
        <v>37</v>
      </c>
      <c r="P389" s="142">
        <f>O389*H389</f>
        <v>0</v>
      </c>
      <c r="Q389" s="142">
        <v>4.0000000000000001E-3</v>
      </c>
      <c r="R389" s="142">
        <f>Q389*H389</f>
        <v>0.64</v>
      </c>
      <c r="S389" s="142">
        <v>0</v>
      </c>
      <c r="T389" s="143">
        <f>S389*H389</f>
        <v>0</v>
      </c>
      <c r="AR389" s="144" t="s">
        <v>296</v>
      </c>
      <c r="AT389" s="144" t="s">
        <v>262</v>
      </c>
      <c r="AU389" s="144" t="s">
        <v>81</v>
      </c>
      <c r="AY389" s="16" t="s">
        <v>160</v>
      </c>
      <c r="BE389" s="145">
        <f>IF(N389="základní",J389,0)</f>
        <v>0</v>
      </c>
      <c r="BF389" s="145">
        <f>IF(N389="snížená",J389,0)</f>
        <v>0</v>
      </c>
      <c r="BG389" s="145">
        <f>IF(N389="zákl. přenesená",J389,0)</f>
        <v>0</v>
      </c>
      <c r="BH389" s="145">
        <f>IF(N389="sníž. přenesená",J389,0)</f>
        <v>0</v>
      </c>
      <c r="BI389" s="145">
        <f>IF(N389="nulová",J389,0)</f>
        <v>0</v>
      </c>
      <c r="BJ389" s="16" t="s">
        <v>79</v>
      </c>
      <c r="BK389" s="145">
        <f>ROUND(I389*H389,2)</f>
        <v>0</v>
      </c>
      <c r="BL389" s="16" t="s">
        <v>204</v>
      </c>
      <c r="BM389" s="144" t="s">
        <v>616</v>
      </c>
    </row>
    <row r="390" spans="2:65" s="1" customFormat="1" ht="37.799999999999997" customHeight="1" x14ac:dyDescent="0.2">
      <c r="B390" s="131"/>
      <c r="C390" s="132">
        <v>99</v>
      </c>
      <c r="D390" s="132" t="s">
        <v>162</v>
      </c>
      <c r="E390" s="133" t="s">
        <v>617</v>
      </c>
      <c r="F390" s="134" t="s">
        <v>618</v>
      </c>
      <c r="G390" s="135" t="s">
        <v>165</v>
      </c>
      <c r="H390" s="136">
        <v>42.7</v>
      </c>
      <c r="I390" s="137"/>
      <c r="J390" s="138">
        <f>ROUND(I390*H390,2)</f>
        <v>0</v>
      </c>
      <c r="K390" s="139"/>
      <c r="L390" s="30"/>
      <c r="M390" s="140" t="s">
        <v>1</v>
      </c>
      <c r="N390" s="141" t="s">
        <v>37</v>
      </c>
      <c r="P390" s="142">
        <f>O390*H390</f>
        <v>0</v>
      </c>
      <c r="Q390" s="142">
        <v>6.0600000000000003E-3</v>
      </c>
      <c r="R390" s="142">
        <f>Q390*H390</f>
        <v>0.25876200000000005</v>
      </c>
      <c r="S390" s="142">
        <v>0</v>
      </c>
      <c r="T390" s="143">
        <f>S390*H390</f>
        <v>0</v>
      </c>
      <c r="AR390" s="144" t="s">
        <v>204</v>
      </c>
      <c r="AT390" s="144" t="s">
        <v>162</v>
      </c>
      <c r="AU390" s="144" t="s">
        <v>81</v>
      </c>
      <c r="AY390" s="16" t="s">
        <v>160</v>
      </c>
      <c r="BE390" s="145">
        <f>IF(N390="základní",J390,0)</f>
        <v>0</v>
      </c>
      <c r="BF390" s="145">
        <f>IF(N390="snížená",J390,0)</f>
        <v>0</v>
      </c>
      <c r="BG390" s="145">
        <f>IF(N390="zákl. přenesená",J390,0)</f>
        <v>0</v>
      </c>
      <c r="BH390" s="145">
        <f>IF(N390="sníž. přenesená",J390,0)</f>
        <v>0</v>
      </c>
      <c r="BI390" s="145">
        <f>IF(N390="nulová",J390,0)</f>
        <v>0</v>
      </c>
      <c r="BJ390" s="16" t="s">
        <v>79</v>
      </c>
      <c r="BK390" s="145">
        <f>ROUND(I390*H390,2)</f>
        <v>0</v>
      </c>
      <c r="BL390" s="16" t="s">
        <v>204</v>
      </c>
      <c r="BM390" s="144" t="s">
        <v>619</v>
      </c>
    </row>
    <row r="391" spans="2:65" s="1" customFormat="1" x14ac:dyDescent="0.2">
      <c r="B391" s="30"/>
      <c r="D391" s="167" t="s">
        <v>235</v>
      </c>
      <c r="F391" s="168" t="s">
        <v>620</v>
      </c>
      <c r="I391" s="169"/>
      <c r="L391" s="30"/>
      <c r="M391" s="170"/>
      <c r="T391" s="54"/>
      <c r="AT391" s="16" t="s">
        <v>235</v>
      </c>
      <c r="AU391" s="16" t="s">
        <v>81</v>
      </c>
    </row>
    <row r="392" spans="2:65" s="1" customFormat="1" ht="24.15" customHeight="1" x14ac:dyDescent="0.2">
      <c r="B392" s="131"/>
      <c r="C392" s="171">
        <v>100</v>
      </c>
      <c r="D392" s="171" t="s">
        <v>262</v>
      </c>
      <c r="E392" s="172" t="s">
        <v>621</v>
      </c>
      <c r="F392" s="173" t="s">
        <v>622</v>
      </c>
      <c r="G392" s="174" t="s">
        <v>165</v>
      </c>
      <c r="H392" s="175">
        <v>45</v>
      </c>
      <c r="I392" s="176"/>
      <c r="J392" s="177">
        <f>ROUND(I392*H392,2)</f>
        <v>0</v>
      </c>
      <c r="K392" s="178"/>
      <c r="L392" s="179"/>
      <c r="M392" s="180" t="s">
        <v>1</v>
      </c>
      <c r="N392" s="181" t="s">
        <v>37</v>
      </c>
      <c r="P392" s="142">
        <f>O392*H392</f>
        <v>0</v>
      </c>
      <c r="Q392" s="142">
        <v>1.5E-3</v>
      </c>
      <c r="R392" s="142">
        <f>Q392*H392</f>
        <v>6.7500000000000004E-2</v>
      </c>
      <c r="S392" s="142">
        <v>0</v>
      </c>
      <c r="T392" s="143">
        <f>S392*H392</f>
        <v>0</v>
      </c>
      <c r="AR392" s="144" t="s">
        <v>296</v>
      </c>
      <c r="AT392" s="144" t="s">
        <v>262</v>
      </c>
      <c r="AU392" s="144" t="s">
        <v>81</v>
      </c>
      <c r="AY392" s="16" t="s">
        <v>160</v>
      </c>
      <c r="BE392" s="145">
        <f>IF(N392="základní",J392,0)</f>
        <v>0</v>
      </c>
      <c r="BF392" s="145">
        <f>IF(N392="snížená",J392,0)</f>
        <v>0</v>
      </c>
      <c r="BG392" s="145">
        <f>IF(N392="zákl. přenesená",J392,0)</f>
        <v>0</v>
      </c>
      <c r="BH392" s="145">
        <f>IF(N392="sníž. přenesená",J392,0)</f>
        <v>0</v>
      </c>
      <c r="BI392" s="145">
        <f>IF(N392="nulová",J392,0)</f>
        <v>0</v>
      </c>
      <c r="BJ392" s="16" t="s">
        <v>79</v>
      </c>
      <c r="BK392" s="145">
        <f>ROUND(I392*H392,2)</f>
        <v>0</v>
      </c>
      <c r="BL392" s="16" t="s">
        <v>204</v>
      </c>
      <c r="BM392" s="144" t="s">
        <v>623</v>
      </c>
    </row>
    <row r="393" spans="2:65" s="1" customFormat="1" ht="33" customHeight="1" x14ac:dyDescent="0.2">
      <c r="B393" s="131"/>
      <c r="C393" s="132">
        <v>101</v>
      </c>
      <c r="D393" s="132" t="s">
        <v>162</v>
      </c>
      <c r="E393" s="133" t="s">
        <v>624</v>
      </c>
      <c r="F393" s="134" t="s">
        <v>625</v>
      </c>
      <c r="G393" s="135" t="s">
        <v>165</v>
      </c>
      <c r="H393" s="136">
        <v>61.7</v>
      </c>
      <c r="I393" s="137"/>
      <c r="J393" s="138">
        <f>ROUND(I393*H393,2)</f>
        <v>0</v>
      </c>
      <c r="K393" s="139"/>
      <c r="L393" s="30"/>
      <c r="M393" s="140" t="s">
        <v>1</v>
      </c>
      <c r="N393" s="141" t="s">
        <v>37</v>
      </c>
      <c r="P393" s="142">
        <f>O393*H393</f>
        <v>0</v>
      </c>
      <c r="Q393" s="142">
        <v>0</v>
      </c>
      <c r="R393" s="142">
        <f>Q393*H393</f>
        <v>0</v>
      </c>
      <c r="S393" s="142">
        <v>0</v>
      </c>
      <c r="T393" s="143">
        <f>S393*H393</f>
        <v>0</v>
      </c>
      <c r="AR393" s="144" t="s">
        <v>204</v>
      </c>
      <c r="AT393" s="144" t="s">
        <v>162</v>
      </c>
      <c r="AU393" s="144" t="s">
        <v>81</v>
      </c>
      <c r="AY393" s="16" t="s">
        <v>160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6" t="s">
        <v>79</v>
      </c>
      <c r="BK393" s="145">
        <f>ROUND(I393*H393,2)</f>
        <v>0</v>
      </c>
      <c r="BL393" s="16" t="s">
        <v>204</v>
      </c>
      <c r="BM393" s="144" t="s">
        <v>626</v>
      </c>
    </row>
    <row r="394" spans="2:65" s="1" customFormat="1" ht="24.15" customHeight="1" x14ac:dyDescent="0.2">
      <c r="B394" s="131"/>
      <c r="C394" s="171">
        <v>102</v>
      </c>
      <c r="D394" s="171" t="s">
        <v>262</v>
      </c>
      <c r="E394" s="172" t="s">
        <v>627</v>
      </c>
      <c r="F394" s="173" t="s">
        <v>628</v>
      </c>
      <c r="G394" s="174" t="s">
        <v>165</v>
      </c>
      <c r="H394" s="175">
        <v>63</v>
      </c>
      <c r="I394" s="176"/>
      <c r="J394" s="177">
        <f>ROUND(I394*H394,2)</f>
        <v>0</v>
      </c>
      <c r="K394" s="178"/>
      <c r="L394" s="179"/>
      <c r="M394" s="180" t="s">
        <v>1</v>
      </c>
      <c r="N394" s="181" t="s">
        <v>37</v>
      </c>
      <c r="P394" s="142">
        <f>O394*H394</f>
        <v>0</v>
      </c>
      <c r="Q394" s="142">
        <v>2.8E-3</v>
      </c>
      <c r="R394" s="142">
        <f>Q394*H394</f>
        <v>0.1764</v>
      </c>
      <c r="S394" s="142">
        <v>0</v>
      </c>
      <c r="T394" s="143">
        <f>S394*H394</f>
        <v>0</v>
      </c>
      <c r="AR394" s="144" t="s">
        <v>296</v>
      </c>
      <c r="AT394" s="144" t="s">
        <v>262</v>
      </c>
      <c r="AU394" s="144" t="s">
        <v>81</v>
      </c>
      <c r="AY394" s="16" t="s">
        <v>160</v>
      </c>
      <c r="BE394" s="145">
        <f>IF(N394="základní",J394,0)</f>
        <v>0</v>
      </c>
      <c r="BF394" s="145">
        <f>IF(N394="snížená",J394,0)</f>
        <v>0</v>
      </c>
      <c r="BG394" s="145">
        <f>IF(N394="zákl. přenesená",J394,0)</f>
        <v>0</v>
      </c>
      <c r="BH394" s="145">
        <f>IF(N394="sníž. přenesená",J394,0)</f>
        <v>0</v>
      </c>
      <c r="BI394" s="145">
        <f>IF(N394="nulová",J394,0)</f>
        <v>0</v>
      </c>
      <c r="BJ394" s="16" t="s">
        <v>79</v>
      </c>
      <c r="BK394" s="145">
        <f>ROUND(I394*H394,2)</f>
        <v>0</v>
      </c>
      <c r="BL394" s="16" t="s">
        <v>204</v>
      </c>
      <c r="BM394" s="144" t="s">
        <v>629</v>
      </c>
    </row>
    <row r="395" spans="2:65" s="1" customFormat="1" ht="24.15" customHeight="1" x14ac:dyDescent="0.2">
      <c r="B395" s="131"/>
      <c r="C395" s="132">
        <v>103</v>
      </c>
      <c r="D395" s="132" t="s">
        <v>162</v>
      </c>
      <c r="E395" s="133" t="s">
        <v>630</v>
      </c>
      <c r="F395" s="134" t="s">
        <v>631</v>
      </c>
      <c r="G395" s="135" t="s">
        <v>165</v>
      </c>
      <c r="H395" s="136">
        <v>193.20599999999999</v>
      </c>
      <c r="I395" s="137"/>
      <c r="J395" s="138">
        <f>ROUND(I395*H395,2)</f>
        <v>0</v>
      </c>
      <c r="K395" s="139"/>
      <c r="L395" s="30"/>
      <c r="M395" s="140" t="s">
        <v>1</v>
      </c>
      <c r="N395" s="141" t="s">
        <v>37</v>
      </c>
      <c r="P395" s="142">
        <f>O395*H395</f>
        <v>0</v>
      </c>
      <c r="Q395" s="142">
        <v>0</v>
      </c>
      <c r="R395" s="142">
        <f>Q395*H395</f>
        <v>0</v>
      </c>
      <c r="S395" s="142">
        <v>0</v>
      </c>
      <c r="T395" s="143">
        <f>S395*H395</f>
        <v>0</v>
      </c>
      <c r="AR395" s="144" t="s">
        <v>204</v>
      </c>
      <c r="AT395" s="144" t="s">
        <v>162</v>
      </c>
      <c r="AU395" s="144" t="s">
        <v>81</v>
      </c>
      <c r="AY395" s="16" t="s">
        <v>160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6" t="s">
        <v>79</v>
      </c>
      <c r="BK395" s="145">
        <f>ROUND(I395*H395,2)</f>
        <v>0</v>
      </c>
      <c r="BL395" s="16" t="s">
        <v>204</v>
      </c>
      <c r="BM395" s="144" t="s">
        <v>632</v>
      </c>
    </row>
    <row r="396" spans="2:65" s="12" customFormat="1" x14ac:dyDescent="0.2">
      <c r="B396" s="146"/>
      <c r="D396" s="147" t="s">
        <v>172</v>
      </c>
      <c r="E396" s="148" t="s">
        <v>1</v>
      </c>
      <c r="F396" s="149" t="s">
        <v>633</v>
      </c>
      <c r="H396" s="150">
        <v>193.20599999999999</v>
      </c>
      <c r="I396" s="151"/>
      <c r="L396" s="146"/>
      <c r="M396" s="152"/>
      <c r="T396" s="153"/>
      <c r="AT396" s="148" t="s">
        <v>172</v>
      </c>
      <c r="AU396" s="148" t="s">
        <v>81</v>
      </c>
      <c r="AV396" s="12" t="s">
        <v>81</v>
      </c>
      <c r="AW396" s="12" t="s">
        <v>29</v>
      </c>
      <c r="AX396" s="12" t="s">
        <v>72</v>
      </c>
      <c r="AY396" s="148" t="s">
        <v>160</v>
      </c>
    </row>
    <row r="397" spans="2:65" s="13" customFormat="1" x14ac:dyDescent="0.2">
      <c r="B397" s="154"/>
      <c r="D397" s="147" t="s">
        <v>172</v>
      </c>
      <c r="E397" s="155" t="s">
        <v>1</v>
      </c>
      <c r="F397" s="156" t="s">
        <v>182</v>
      </c>
      <c r="H397" s="157">
        <v>193.20599999999999</v>
      </c>
      <c r="I397" s="158"/>
      <c r="L397" s="154"/>
      <c r="M397" s="159"/>
      <c r="T397" s="160"/>
      <c r="AT397" s="155" t="s">
        <v>172</v>
      </c>
      <c r="AU397" s="155" t="s">
        <v>81</v>
      </c>
      <c r="AV397" s="13" t="s">
        <v>166</v>
      </c>
      <c r="AW397" s="13" t="s">
        <v>29</v>
      </c>
      <c r="AX397" s="13" t="s">
        <v>79</v>
      </c>
      <c r="AY397" s="155" t="s">
        <v>160</v>
      </c>
    </row>
    <row r="398" spans="2:65" s="1" customFormat="1" ht="24.15" customHeight="1" x14ac:dyDescent="0.2">
      <c r="B398" s="131"/>
      <c r="C398" s="171">
        <v>104</v>
      </c>
      <c r="D398" s="171" t="s">
        <v>262</v>
      </c>
      <c r="E398" s="172" t="s">
        <v>634</v>
      </c>
      <c r="F398" s="173" t="s">
        <v>635</v>
      </c>
      <c r="G398" s="174" t="s">
        <v>165</v>
      </c>
      <c r="H398" s="175">
        <v>579.62</v>
      </c>
      <c r="I398" s="176"/>
      <c r="J398" s="177">
        <f t="shared" ref="J398:J403" si="0">ROUND(I398*H398,2)</f>
        <v>0</v>
      </c>
      <c r="K398" s="178"/>
      <c r="L398" s="179"/>
      <c r="M398" s="180" t="s">
        <v>1</v>
      </c>
      <c r="N398" s="181" t="s">
        <v>37</v>
      </c>
      <c r="P398" s="142">
        <f t="shared" ref="P398:P403" si="1">O398*H398</f>
        <v>0</v>
      </c>
      <c r="Q398" s="142">
        <v>2.5000000000000001E-3</v>
      </c>
      <c r="R398" s="142">
        <f t="shared" ref="R398:R403" si="2">Q398*H398</f>
        <v>1.4490499999999999</v>
      </c>
      <c r="S398" s="142">
        <v>0</v>
      </c>
      <c r="T398" s="143">
        <f t="shared" ref="T398:T403" si="3">S398*H398</f>
        <v>0</v>
      </c>
      <c r="AR398" s="144" t="s">
        <v>296</v>
      </c>
      <c r="AT398" s="144" t="s">
        <v>262</v>
      </c>
      <c r="AU398" s="144" t="s">
        <v>81</v>
      </c>
      <c r="AY398" s="16" t="s">
        <v>160</v>
      </c>
      <c r="BE398" s="145">
        <f t="shared" ref="BE398:BE403" si="4">IF(N398="základní",J398,0)</f>
        <v>0</v>
      </c>
      <c r="BF398" s="145">
        <f t="shared" ref="BF398:BF403" si="5">IF(N398="snížená",J398,0)</f>
        <v>0</v>
      </c>
      <c r="BG398" s="145">
        <f t="shared" ref="BG398:BG403" si="6">IF(N398="zákl. přenesená",J398,0)</f>
        <v>0</v>
      </c>
      <c r="BH398" s="145">
        <f t="shared" ref="BH398:BH403" si="7">IF(N398="sníž. přenesená",J398,0)</f>
        <v>0</v>
      </c>
      <c r="BI398" s="145">
        <f t="shared" ref="BI398:BI403" si="8">IF(N398="nulová",J398,0)</f>
        <v>0</v>
      </c>
      <c r="BJ398" s="16" t="s">
        <v>79</v>
      </c>
      <c r="BK398" s="145">
        <f t="shared" ref="BK398:BK403" si="9">ROUND(I398*H398,2)</f>
        <v>0</v>
      </c>
      <c r="BL398" s="16" t="s">
        <v>204</v>
      </c>
      <c r="BM398" s="144" t="s">
        <v>636</v>
      </c>
    </row>
    <row r="399" spans="2:65" s="1" customFormat="1" ht="24.15" customHeight="1" x14ac:dyDescent="0.2">
      <c r="B399" s="131"/>
      <c r="C399" s="171">
        <v>105</v>
      </c>
      <c r="D399" s="171" t="s">
        <v>262</v>
      </c>
      <c r="E399" s="172" t="s">
        <v>614</v>
      </c>
      <c r="F399" s="173" t="s">
        <v>615</v>
      </c>
      <c r="G399" s="174" t="s">
        <v>165</v>
      </c>
      <c r="H399" s="175">
        <v>19.3</v>
      </c>
      <c r="I399" s="176"/>
      <c r="J399" s="177">
        <f t="shared" si="0"/>
        <v>0</v>
      </c>
      <c r="K399" s="178"/>
      <c r="L399" s="179"/>
      <c r="M399" s="180" t="s">
        <v>1</v>
      </c>
      <c r="N399" s="181" t="s">
        <v>37</v>
      </c>
      <c r="P399" s="142">
        <f t="shared" si="1"/>
        <v>0</v>
      </c>
      <c r="Q399" s="142">
        <v>4.0000000000000001E-3</v>
      </c>
      <c r="R399" s="142">
        <f t="shared" si="2"/>
        <v>7.7200000000000005E-2</v>
      </c>
      <c r="S399" s="142">
        <v>0</v>
      </c>
      <c r="T399" s="143">
        <f t="shared" si="3"/>
        <v>0</v>
      </c>
      <c r="AR399" s="144" t="s">
        <v>296</v>
      </c>
      <c r="AT399" s="144" t="s">
        <v>262</v>
      </c>
      <c r="AU399" s="144" t="s">
        <v>81</v>
      </c>
      <c r="AY399" s="16" t="s">
        <v>160</v>
      </c>
      <c r="BE399" s="145">
        <f t="shared" si="4"/>
        <v>0</v>
      </c>
      <c r="BF399" s="145">
        <f t="shared" si="5"/>
        <v>0</v>
      </c>
      <c r="BG399" s="145">
        <f t="shared" si="6"/>
        <v>0</v>
      </c>
      <c r="BH399" s="145">
        <f t="shared" si="7"/>
        <v>0</v>
      </c>
      <c r="BI399" s="145">
        <f t="shared" si="8"/>
        <v>0</v>
      </c>
      <c r="BJ399" s="16" t="s">
        <v>79</v>
      </c>
      <c r="BK399" s="145">
        <f t="shared" si="9"/>
        <v>0</v>
      </c>
      <c r="BL399" s="16" t="s">
        <v>204</v>
      </c>
      <c r="BM399" s="144" t="s">
        <v>637</v>
      </c>
    </row>
    <row r="400" spans="2:65" s="1" customFormat="1" ht="24.15" customHeight="1" x14ac:dyDescent="0.2">
      <c r="B400" s="131"/>
      <c r="C400" s="171">
        <v>106</v>
      </c>
      <c r="D400" s="171" t="s">
        <v>262</v>
      </c>
      <c r="E400" s="172" t="s">
        <v>638</v>
      </c>
      <c r="F400" s="173" t="s">
        <v>639</v>
      </c>
      <c r="G400" s="174" t="s">
        <v>170</v>
      </c>
      <c r="H400" s="175">
        <v>19.3</v>
      </c>
      <c r="I400" s="176"/>
      <c r="J400" s="177">
        <f t="shared" si="0"/>
        <v>0</v>
      </c>
      <c r="K400" s="178"/>
      <c r="L400" s="179"/>
      <c r="M400" s="180" t="s">
        <v>1</v>
      </c>
      <c r="N400" s="181" t="s">
        <v>37</v>
      </c>
      <c r="P400" s="142">
        <f t="shared" si="1"/>
        <v>0</v>
      </c>
      <c r="Q400" s="142">
        <v>2.5000000000000001E-2</v>
      </c>
      <c r="R400" s="142">
        <f t="shared" si="2"/>
        <v>0.48250000000000004</v>
      </c>
      <c r="S400" s="142">
        <v>0</v>
      </c>
      <c r="T400" s="143">
        <f t="shared" si="3"/>
        <v>0</v>
      </c>
      <c r="AR400" s="144" t="s">
        <v>296</v>
      </c>
      <c r="AT400" s="144" t="s">
        <v>262</v>
      </c>
      <c r="AU400" s="144" t="s">
        <v>81</v>
      </c>
      <c r="AY400" s="16" t="s">
        <v>160</v>
      </c>
      <c r="BE400" s="145">
        <f t="shared" si="4"/>
        <v>0</v>
      </c>
      <c r="BF400" s="145">
        <f t="shared" si="5"/>
        <v>0</v>
      </c>
      <c r="BG400" s="145">
        <f t="shared" si="6"/>
        <v>0</v>
      </c>
      <c r="BH400" s="145">
        <f t="shared" si="7"/>
        <v>0</v>
      </c>
      <c r="BI400" s="145">
        <f t="shared" si="8"/>
        <v>0</v>
      </c>
      <c r="BJ400" s="16" t="s">
        <v>79</v>
      </c>
      <c r="BK400" s="145">
        <f t="shared" si="9"/>
        <v>0</v>
      </c>
      <c r="BL400" s="16" t="s">
        <v>204</v>
      </c>
      <c r="BM400" s="144" t="s">
        <v>640</v>
      </c>
    </row>
    <row r="401" spans="2:65" s="1" customFormat="1" ht="24.15" customHeight="1" x14ac:dyDescent="0.2">
      <c r="B401" s="131"/>
      <c r="C401" s="132" t="s">
        <v>641</v>
      </c>
      <c r="D401" s="132" t="s">
        <v>162</v>
      </c>
      <c r="E401" s="133" t="s">
        <v>642</v>
      </c>
      <c r="F401" s="134" t="s">
        <v>643</v>
      </c>
      <c r="G401" s="135" t="s">
        <v>165</v>
      </c>
      <c r="H401" s="136">
        <v>193.20599999999999</v>
      </c>
      <c r="I401" s="137"/>
      <c r="J401" s="138">
        <f t="shared" si="0"/>
        <v>0</v>
      </c>
      <c r="K401" s="139"/>
      <c r="L401" s="30"/>
      <c r="M401" s="140" t="s">
        <v>1</v>
      </c>
      <c r="N401" s="141" t="s">
        <v>37</v>
      </c>
      <c r="P401" s="142">
        <f t="shared" si="1"/>
        <v>0</v>
      </c>
      <c r="Q401" s="142">
        <v>0</v>
      </c>
      <c r="R401" s="142">
        <f t="shared" si="2"/>
        <v>0</v>
      </c>
      <c r="S401" s="142">
        <v>0</v>
      </c>
      <c r="T401" s="143">
        <f t="shared" si="3"/>
        <v>0</v>
      </c>
      <c r="AR401" s="144" t="s">
        <v>204</v>
      </c>
      <c r="AT401" s="144" t="s">
        <v>162</v>
      </c>
      <c r="AU401" s="144" t="s">
        <v>81</v>
      </c>
      <c r="AY401" s="16" t="s">
        <v>160</v>
      </c>
      <c r="BE401" s="145">
        <f t="shared" si="4"/>
        <v>0</v>
      </c>
      <c r="BF401" s="145">
        <f t="shared" si="5"/>
        <v>0</v>
      </c>
      <c r="BG401" s="145">
        <f t="shared" si="6"/>
        <v>0</v>
      </c>
      <c r="BH401" s="145">
        <f t="shared" si="7"/>
        <v>0</v>
      </c>
      <c r="BI401" s="145">
        <f t="shared" si="8"/>
        <v>0</v>
      </c>
      <c r="BJ401" s="16" t="s">
        <v>79</v>
      </c>
      <c r="BK401" s="145">
        <f t="shared" si="9"/>
        <v>0</v>
      </c>
      <c r="BL401" s="16" t="s">
        <v>204</v>
      </c>
      <c r="BM401" s="144" t="s">
        <v>644</v>
      </c>
    </row>
    <row r="402" spans="2:65" s="1" customFormat="1" ht="16.5" customHeight="1" x14ac:dyDescent="0.2">
      <c r="B402" s="131"/>
      <c r="C402" s="171" t="s">
        <v>645</v>
      </c>
      <c r="D402" s="171" t="s">
        <v>262</v>
      </c>
      <c r="E402" s="172" t="s">
        <v>646</v>
      </c>
      <c r="F402" s="173" t="s">
        <v>647</v>
      </c>
      <c r="G402" s="174" t="s">
        <v>165</v>
      </c>
      <c r="H402" s="175">
        <v>212</v>
      </c>
      <c r="I402" s="176"/>
      <c r="J402" s="177">
        <f t="shared" si="0"/>
        <v>0</v>
      </c>
      <c r="K402" s="178"/>
      <c r="L402" s="179"/>
      <c r="M402" s="180" t="s">
        <v>1</v>
      </c>
      <c r="N402" s="181" t="s">
        <v>37</v>
      </c>
      <c r="P402" s="142">
        <f t="shared" si="1"/>
        <v>0</v>
      </c>
      <c r="Q402" s="142">
        <v>4.0000000000000002E-4</v>
      </c>
      <c r="R402" s="142">
        <f t="shared" si="2"/>
        <v>8.48E-2</v>
      </c>
      <c r="S402" s="142">
        <v>0</v>
      </c>
      <c r="T402" s="143">
        <f t="shared" si="3"/>
        <v>0</v>
      </c>
      <c r="AR402" s="144" t="s">
        <v>296</v>
      </c>
      <c r="AT402" s="144" t="s">
        <v>262</v>
      </c>
      <c r="AU402" s="144" t="s">
        <v>81</v>
      </c>
      <c r="AY402" s="16" t="s">
        <v>160</v>
      </c>
      <c r="BE402" s="145">
        <f t="shared" si="4"/>
        <v>0</v>
      </c>
      <c r="BF402" s="145">
        <f t="shared" si="5"/>
        <v>0</v>
      </c>
      <c r="BG402" s="145">
        <f t="shared" si="6"/>
        <v>0</v>
      </c>
      <c r="BH402" s="145">
        <f t="shared" si="7"/>
        <v>0</v>
      </c>
      <c r="BI402" s="145">
        <f t="shared" si="8"/>
        <v>0</v>
      </c>
      <c r="BJ402" s="16" t="s">
        <v>79</v>
      </c>
      <c r="BK402" s="145">
        <f t="shared" si="9"/>
        <v>0</v>
      </c>
      <c r="BL402" s="16" t="s">
        <v>204</v>
      </c>
      <c r="BM402" s="144" t="s">
        <v>648</v>
      </c>
    </row>
    <row r="403" spans="2:65" s="1" customFormat="1" ht="24.15" customHeight="1" x14ac:dyDescent="0.2">
      <c r="B403" s="131"/>
      <c r="C403" s="132">
        <v>109</v>
      </c>
      <c r="D403" s="132" t="s">
        <v>162</v>
      </c>
      <c r="E403" s="133" t="s">
        <v>649</v>
      </c>
      <c r="F403" s="134" t="s">
        <v>650</v>
      </c>
      <c r="G403" s="135" t="s">
        <v>198</v>
      </c>
      <c r="H403" s="136">
        <v>3.2360000000000002</v>
      </c>
      <c r="I403" s="137"/>
      <c r="J403" s="138">
        <f t="shared" si="0"/>
        <v>0</v>
      </c>
      <c r="K403" s="139"/>
      <c r="L403" s="30"/>
      <c r="M403" s="140" t="s">
        <v>1</v>
      </c>
      <c r="N403" s="141" t="s">
        <v>37</v>
      </c>
      <c r="P403" s="142">
        <f t="shared" si="1"/>
        <v>0</v>
      </c>
      <c r="Q403" s="142">
        <v>0</v>
      </c>
      <c r="R403" s="142">
        <f t="shared" si="2"/>
        <v>0</v>
      </c>
      <c r="S403" s="142">
        <v>0</v>
      </c>
      <c r="T403" s="143">
        <f t="shared" si="3"/>
        <v>0</v>
      </c>
      <c r="AR403" s="144" t="s">
        <v>204</v>
      </c>
      <c r="AT403" s="144" t="s">
        <v>162</v>
      </c>
      <c r="AU403" s="144" t="s">
        <v>81</v>
      </c>
      <c r="AY403" s="16" t="s">
        <v>160</v>
      </c>
      <c r="BE403" s="145">
        <f t="shared" si="4"/>
        <v>0</v>
      </c>
      <c r="BF403" s="145">
        <f t="shared" si="5"/>
        <v>0</v>
      </c>
      <c r="BG403" s="145">
        <f t="shared" si="6"/>
        <v>0</v>
      </c>
      <c r="BH403" s="145">
        <f t="shared" si="7"/>
        <v>0</v>
      </c>
      <c r="BI403" s="145">
        <f t="shared" si="8"/>
        <v>0</v>
      </c>
      <c r="BJ403" s="16" t="s">
        <v>79</v>
      </c>
      <c r="BK403" s="145">
        <f t="shared" si="9"/>
        <v>0</v>
      </c>
      <c r="BL403" s="16" t="s">
        <v>204</v>
      </c>
      <c r="BM403" s="144" t="s">
        <v>651</v>
      </c>
    </row>
    <row r="404" spans="2:65" s="1" customFormat="1" x14ac:dyDescent="0.2">
      <c r="B404" s="30"/>
      <c r="D404" s="167" t="s">
        <v>235</v>
      </c>
      <c r="F404" s="168" t="s">
        <v>652</v>
      </c>
      <c r="I404" s="169"/>
      <c r="L404" s="30"/>
      <c r="M404" s="170"/>
      <c r="T404" s="54"/>
      <c r="AT404" s="16" t="s">
        <v>235</v>
      </c>
      <c r="AU404" s="16" t="s">
        <v>81</v>
      </c>
    </row>
    <row r="405" spans="2:65" s="11" customFormat="1" ht="22.8" customHeight="1" x14ac:dyDescent="0.25">
      <c r="B405" s="119"/>
      <c r="D405" s="120" t="s">
        <v>71</v>
      </c>
      <c r="E405" s="129" t="s">
        <v>653</v>
      </c>
      <c r="F405" s="129" t="s">
        <v>654</v>
      </c>
      <c r="I405" s="122"/>
      <c r="J405" s="130">
        <f>BK405</f>
        <v>0</v>
      </c>
      <c r="L405" s="119"/>
      <c r="M405" s="124"/>
      <c r="P405" s="125">
        <f>SUM(P406:P434)</f>
        <v>0</v>
      </c>
      <c r="R405" s="125">
        <f>SUM(R406:R434)</f>
        <v>0.35453089999999998</v>
      </c>
      <c r="T405" s="126">
        <f>SUM(T406:T434)</f>
        <v>0</v>
      </c>
      <c r="AR405" s="120" t="s">
        <v>81</v>
      </c>
      <c r="AT405" s="127" t="s">
        <v>71</v>
      </c>
      <c r="AU405" s="127" t="s">
        <v>79</v>
      </c>
      <c r="AY405" s="120" t="s">
        <v>160</v>
      </c>
      <c r="BK405" s="128">
        <f>SUM(BK406:BK434)</f>
        <v>0</v>
      </c>
    </row>
    <row r="406" spans="2:65" s="1" customFormat="1" ht="24.15" customHeight="1" x14ac:dyDescent="0.2">
      <c r="B406" s="131"/>
      <c r="C406" s="132">
        <v>110</v>
      </c>
      <c r="D406" s="132" t="s">
        <v>162</v>
      </c>
      <c r="E406" s="133" t="s">
        <v>655</v>
      </c>
      <c r="F406" s="134" t="s">
        <v>656</v>
      </c>
      <c r="G406" s="135" t="s">
        <v>207</v>
      </c>
      <c r="H406" s="136">
        <v>16.07</v>
      </c>
      <c r="I406" s="137"/>
      <c r="J406" s="138">
        <f>ROUND(I406*H406,2)</f>
        <v>0</v>
      </c>
      <c r="K406" s="139"/>
      <c r="L406" s="30"/>
      <c r="M406" s="140" t="s">
        <v>1</v>
      </c>
      <c r="N406" s="141" t="s">
        <v>37</v>
      </c>
      <c r="P406" s="142">
        <f>O406*H406</f>
        <v>0</v>
      </c>
      <c r="Q406" s="142">
        <v>1.7700000000000001E-3</v>
      </c>
      <c r="R406" s="142">
        <f>Q406*H406</f>
        <v>2.8443900000000001E-2</v>
      </c>
      <c r="S406" s="142">
        <v>0</v>
      </c>
      <c r="T406" s="143">
        <f>S406*H406</f>
        <v>0</v>
      </c>
      <c r="AR406" s="144" t="s">
        <v>204</v>
      </c>
      <c r="AT406" s="144" t="s">
        <v>162</v>
      </c>
      <c r="AU406" s="144" t="s">
        <v>81</v>
      </c>
      <c r="AY406" s="16" t="s">
        <v>160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6" t="s">
        <v>79</v>
      </c>
      <c r="BK406" s="145">
        <f>ROUND(I406*H406,2)</f>
        <v>0</v>
      </c>
      <c r="BL406" s="16" t="s">
        <v>204</v>
      </c>
      <c r="BM406" s="144" t="s">
        <v>657</v>
      </c>
    </row>
    <row r="407" spans="2:65" s="12" customFormat="1" x14ac:dyDescent="0.2">
      <c r="B407" s="146"/>
      <c r="D407" s="147" t="s">
        <v>172</v>
      </c>
      <c r="E407" s="148" t="s">
        <v>1</v>
      </c>
      <c r="F407" s="149" t="s">
        <v>658</v>
      </c>
      <c r="H407" s="150">
        <v>16.07</v>
      </c>
      <c r="I407" s="151"/>
      <c r="L407" s="146"/>
      <c r="M407" s="152"/>
      <c r="T407" s="153"/>
      <c r="AT407" s="148" t="s">
        <v>172</v>
      </c>
      <c r="AU407" s="148" t="s">
        <v>81</v>
      </c>
      <c r="AV407" s="12" t="s">
        <v>81</v>
      </c>
      <c r="AW407" s="12" t="s">
        <v>29</v>
      </c>
      <c r="AX407" s="12" t="s">
        <v>72</v>
      </c>
      <c r="AY407" s="148" t="s">
        <v>160</v>
      </c>
    </row>
    <row r="408" spans="2:65" s="13" customFormat="1" x14ac:dyDescent="0.2">
      <c r="B408" s="154"/>
      <c r="D408" s="147" t="s">
        <v>172</v>
      </c>
      <c r="E408" s="155" t="s">
        <v>1</v>
      </c>
      <c r="F408" s="156" t="s">
        <v>182</v>
      </c>
      <c r="H408" s="157">
        <v>16.07</v>
      </c>
      <c r="I408" s="158"/>
      <c r="L408" s="154"/>
      <c r="M408" s="159"/>
      <c r="T408" s="160"/>
      <c r="AT408" s="155" t="s">
        <v>172</v>
      </c>
      <c r="AU408" s="155" t="s">
        <v>81</v>
      </c>
      <c r="AV408" s="13" t="s">
        <v>166</v>
      </c>
      <c r="AW408" s="13" t="s">
        <v>29</v>
      </c>
      <c r="AX408" s="13" t="s">
        <v>79</v>
      </c>
      <c r="AY408" s="155" t="s">
        <v>160</v>
      </c>
    </row>
    <row r="409" spans="2:65" s="1" customFormat="1" ht="24.15" customHeight="1" x14ac:dyDescent="0.2">
      <c r="B409" s="131"/>
      <c r="C409" s="132">
        <v>111</v>
      </c>
      <c r="D409" s="132" t="s">
        <v>162</v>
      </c>
      <c r="E409" s="133" t="s">
        <v>659</v>
      </c>
      <c r="F409" s="134" t="s">
        <v>660</v>
      </c>
      <c r="G409" s="135" t="s">
        <v>207</v>
      </c>
      <c r="H409" s="136">
        <v>34.64</v>
      </c>
      <c r="I409" s="137"/>
      <c r="J409" s="138">
        <f>ROUND(I409*H409,2)</f>
        <v>0</v>
      </c>
      <c r="K409" s="139"/>
      <c r="L409" s="30"/>
      <c r="M409" s="140" t="s">
        <v>1</v>
      </c>
      <c r="N409" s="141" t="s">
        <v>37</v>
      </c>
      <c r="P409" s="142">
        <f>O409*H409</f>
        <v>0</v>
      </c>
      <c r="Q409" s="142">
        <v>2.7699999999999999E-3</v>
      </c>
      <c r="R409" s="142">
        <f>Q409*H409</f>
        <v>9.5952800000000005E-2</v>
      </c>
      <c r="S409" s="142">
        <v>0</v>
      </c>
      <c r="T409" s="143">
        <f>S409*H409</f>
        <v>0</v>
      </c>
      <c r="AR409" s="144" t="s">
        <v>204</v>
      </c>
      <c r="AT409" s="144" t="s">
        <v>162</v>
      </c>
      <c r="AU409" s="144" t="s">
        <v>81</v>
      </c>
      <c r="AY409" s="16" t="s">
        <v>160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6" t="s">
        <v>79</v>
      </c>
      <c r="BK409" s="145">
        <f>ROUND(I409*H409,2)</f>
        <v>0</v>
      </c>
      <c r="BL409" s="16" t="s">
        <v>204</v>
      </c>
      <c r="BM409" s="144" t="s">
        <v>661</v>
      </c>
    </row>
    <row r="410" spans="2:65" s="12" customFormat="1" x14ac:dyDescent="0.2">
      <c r="B410" s="146"/>
      <c r="D410" s="147" t="s">
        <v>172</v>
      </c>
      <c r="E410" s="148" t="s">
        <v>1</v>
      </c>
      <c r="F410" s="149" t="s">
        <v>450</v>
      </c>
      <c r="H410" s="150">
        <v>34.64</v>
      </c>
      <c r="I410" s="151"/>
      <c r="L410" s="146"/>
      <c r="M410" s="152"/>
      <c r="T410" s="153"/>
      <c r="AT410" s="148" t="s">
        <v>172</v>
      </c>
      <c r="AU410" s="148" t="s">
        <v>81</v>
      </c>
      <c r="AV410" s="12" t="s">
        <v>81</v>
      </c>
      <c r="AW410" s="12" t="s">
        <v>29</v>
      </c>
      <c r="AX410" s="12" t="s">
        <v>72</v>
      </c>
      <c r="AY410" s="148" t="s">
        <v>160</v>
      </c>
    </row>
    <row r="411" spans="2:65" s="13" customFormat="1" x14ac:dyDescent="0.2">
      <c r="B411" s="154"/>
      <c r="D411" s="147" t="s">
        <v>172</v>
      </c>
      <c r="E411" s="155" t="s">
        <v>1</v>
      </c>
      <c r="F411" s="156" t="s">
        <v>182</v>
      </c>
      <c r="H411" s="157">
        <v>34.64</v>
      </c>
      <c r="I411" s="158"/>
      <c r="L411" s="154"/>
      <c r="M411" s="159"/>
      <c r="T411" s="160"/>
      <c r="AT411" s="155" t="s">
        <v>172</v>
      </c>
      <c r="AU411" s="155" t="s">
        <v>81</v>
      </c>
      <c r="AV411" s="13" t="s">
        <v>166</v>
      </c>
      <c r="AW411" s="13" t="s">
        <v>29</v>
      </c>
      <c r="AX411" s="13" t="s">
        <v>79</v>
      </c>
      <c r="AY411" s="155" t="s">
        <v>160</v>
      </c>
    </row>
    <row r="412" spans="2:65" s="1" customFormat="1" ht="21.75" customHeight="1" x14ac:dyDescent="0.2">
      <c r="B412" s="131"/>
      <c r="C412" s="132">
        <v>112</v>
      </c>
      <c r="D412" s="132" t="s">
        <v>162</v>
      </c>
      <c r="E412" s="133" t="s">
        <v>662</v>
      </c>
      <c r="F412" s="134" t="s">
        <v>663</v>
      </c>
      <c r="G412" s="135" t="s">
        <v>207</v>
      </c>
      <c r="H412" s="136">
        <v>4.3600000000000003</v>
      </c>
      <c r="I412" s="137"/>
      <c r="J412" s="138">
        <f>ROUND(I412*H412,2)</f>
        <v>0</v>
      </c>
      <c r="K412" s="139"/>
      <c r="L412" s="30"/>
      <c r="M412" s="140" t="s">
        <v>1</v>
      </c>
      <c r="N412" s="141" t="s">
        <v>37</v>
      </c>
      <c r="P412" s="142">
        <f>O412*H412</f>
        <v>0</v>
      </c>
      <c r="Q412" s="142">
        <v>4.9199999999999999E-3</v>
      </c>
      <c r="R412" s="142">
        <f>Q412*H412</f>
        <v>2.14512E-2</v>
      </c>
      <c r="S412" s="142">
        <v>0</v>
      </c>
      <c r="T412" s="143">
        <f>S412*H412</f>
        <v>0</v>
      </c>
      <c r="AR412" s="144" t="s">
        <v>204</v>
      </c>
      <c r="AT412" s="144" t="s">
        <v>162</v>
      </c>
      <c r="AU412" s="144" t="s">
        <v>81</v>
      </c>
      <c r="AY412" s="16" t="s">
        <v>160</v>
      </c>
      <c r="BE412" s="145">
        <f>IF(N412="základní",J412,0)</f>
        <v>0</v>
      </c>
      <c r="BF412" s="145">
        <f>IF(N412="snížená",J412,0)</f>
        <v>0</v>
      </c>
      <c r="BG412" s="145">
        <f>IF(N412="zákl. přenesená",J412,0)</f>
        <v>0</v>
      </c>
      <c r="BH412" s="145">
        <f>IF(N412="sníž. přenesená",J412,0)</f>
        <v>0</v>
      </c>
      <c r="BI412" s="145">
        <f>IF(N412="nulová",J412,0)</f>
        <v>0</v>
      </c>
      <c r="BJ412" s="16" t="s">
        <v>79</v>
      </c>
      <c r="BK412" s="145">
        <f>ROUND(I412*H412,2)</f>
        <v>0</v>
      </c>
      <c r="BL412" s="16" t="s">
        <v>204</v>
      </c>
      <c r="BM412" s="144" t="s">
        <v>664</v>
      </c>
    </row>
    <row r="413" spans="2:65" s="1" customFormat="1" x14ac:dyDescent="0.2">
      <c r="B413" s="30"/>
      <c r="D413" s="167" t="s">
        <v>235</v>
      </c>
      <c r="F413" s="168" t="s">
        <v>665</v>
      </c>
      <c r="I413" s="169"/>
      <c r="L413" s="30"/>
      <c r="M413" s="170"/>
      <c r="T413" s="54"/>
      <c r="AT413" s="16" t="s">
        <v>235</v>
      </c>
      <c r="AU413" s="16" t="s">
        <v>81</v>
      </c>
    </row>
    <row r="414" spans="2:65" s="12" customFormat="1" x14ac:dyDescent="0.2">
      <c r="B414" s="146"/>
      <c r="D414" s="147" t="s">
        <v>172</v>
      </c>
      <c r="E414" s="148" t="s">
        <v>1</v>
      </c>
      <c r="F414" s="149" t="s">
        <v>666</v>
      </c>
      <c r="H414" s="150">
        <v>4.3600000000000003</v>
      </c>
      <c r="I414" s="151"/>
      <c r="L414" s="146"/>
      <c r="M414" s="152"/>
      <c r="T414" s="153"/>
      <c r="AT414" s="148" t="s">
        <v>172</v>
      </c>
      <c r="AU414" s="148" t="s">
        <v>81</v>
      </c>
      <c r="AV414" s="12" t="s">
        <v>81</v>
      </c>
      <c r="AW414" s="12" t="s">
        <v>29</v>
      </c>
      <c r="AX414" s="12" t="s">
        <v>72</v>
      </c>
      <c r="AY414" s="148" t="s">
        <v>160</v>
      </c>
    </row>
    <row r="415" spans="2:65" s="13" customFormat="1" x14ac:dyDescent="0.2">
      <c r="B415" s="154"/>
      <c r="D415" s="147" t="s">
        <v>172</v>
      </c>
      <c r="E415" s="155" t="s">
        <v>1</v>
      </c>
      <c r="F415" s="156" t="s">
        <v>182</v>
      </c>
      <c r="H415" s="157">
        <v>4.3600000000000003</v>
      </c>
      <c r="I415" s="158"/>
      <c r="L415" s="154"/>
      <c r="M415" s="159"/>
      <c r="T415" s="160"/>
      <c r="AT415" s="155" t="s">
        <v>172</v>
      </c>
      <c r="AU415" s="155" t="s">
        <v>81</v>
      </c>
      <c r="AV415" s="13" t="s">
        <v>166</v>
      </c>
      <c r="AW415" s="13" t="s">
        <v>29</v>
      </c>
      <c r="AX415" s="13" t="s">
        <v>79</v>
      </c>
      <c r="AY415" s="155" t="s">
        <v>160</v>
      </c>
    </row>
    <row r="416" spans="2:65" s="1" customFormat="1" ht="16.5" customHeight="1" x14ac:dyDescent="0.2">
      <c r="B416" s="131"/>
      <c r="C416" s="132">
        <v>113</v>
      </c>
      <c r="D416" s="132" t="s">
        <v>162</v>
      </c>
      <c r="E416" s="133" t="s">
        <v>667</v>
      </c>
      <c r="F416" s="134" t="s">
        <v>668</v>
      </c>
      <c r="G416" s="135" t="s">
        <v>207</v>
      </c>
      <c r="H416" s="136">
        <v>3.25</v>
      </c>
      <c r="I416" s="137"/>
      <c r="J416" s="138">
        <f>ROUND(I416*H416,2)</f>
        <v>0</v>
      </c>
      <c r="K416" s="139"/>
      <c r="L416" s="30"/>
      <c r="M416" s="140" t="s">
        <v>1</v>
      </c>
      <c r="N416" s="141" t="s">
        <v>37</v>
      </c>
      <c r="P416" s="142">
        <f>O416*H416</f>
        <v>0</v>
      </c>
      <c r="Q416" s="142">
        <v>3.0599999999999998E-3</v>
      </c>
      <c r="R416" s="142">
        <f>Q416*H416</f>
        <v>9.944999999999999E-3</v>
      </c>
      <c r="S416" s="142">
        <v>0</v>
      </c>
      <c r="T416" s="143">
        <f>S416*H416</f>
        <v>0</v>
      </c>
      <c r="AR416" s="144" t="s">
        <v>204</v>
      </c>
      <c r="AT416" s="144" t="s">
        <v>162</v>
      </c>
      <c r="AU416" s="144" t="s">
        <v>81</v>
      </c>
      <c r="AY416" s="16" t="s">
        <v>160</v>
      </c>
      <c r="BE416" s="145">
        <f>IF(N416="základní",J416,0)</f>
        <v>0</v>
      </c>
      <c r="BF416" s="145">
        <f>IF(N416="snížená",J416,0)</f>
        <v>0</v>
      </c>
      <c r="BG416" s="145">
        <f>IF(N416="zákl. přenesená",J416,0)</f>
        <v>0</v>
      </c>
      <c r="BH416" s="145">
        <f>IF(N416="sníž. přenesená",J416,0)</f>
        <v>0</v>
      </c>
      <c r="BI416" s="145">
        <f>IF(N416="nulová",J416,0)</f>
        <v>0</v>
      </c>
      <c r="BJ416" s="16" t="s">
        <v>79</v>
      </c>
      <c r="BK416" s="145">
        <f>ROUND(I416*H416,2)</f>
        <v>0</v>
      </c>
      <c r="BL416" s="16" t="s">
        <v>204</v>
      </c>
      <c r="BM416" s="144" t="s">
        <v>669</v>
      </c>
    </row>
    <row r="417" spans="2:65" s="1" customFormat="1" x14ac:dyDescent="0.2">
      <c r="B417" s="30"/>
      <c r="D417" s="167" t="s">
        <v>235</v>
      </c>
      <c r="F417" s="168" t="s">
        <v>670</v>
      </c>
      <c r="I417" s="169"/>
      <c r="L417" s="30"/>
      <c r="M417" s="170"/>
      <c r="T417" s="54"/>
      <c r="AT417" s="16" t="s">
        <v>235</v>
      </c>
      <c r="AU417" s="16" t="s">
        <v>81</v>
      </c>
    </row>
    <row r="418" spans="2:65" s="1" customFormat="1" ht="21.75" customHeight="1" x14ac:dyDescent="0.2">
      <c r="B418" s="131"/>
      <c r="C418" s="132">
        <v>114</v>
      </c>
      <c r="D418" s="132" t="s">
        <v>162</v>
      </c>
      <c r="E418" s="133" t="s">
        <v>671</v>
      </c>
      <c r="F418" s="134" t="s">
        <v>672</v>
      </c>
      <c r="G418" s="135" t="s">
        <v>207</v>
      </c>
      <c r="H418" s="136">
        <v>24.3</v>
      </c>
      <c r="I418" s="137"/>
      <c r="J418" s="138">
        <f>ROUND(I418*H418,2)</f>
        <v>0</v>
      </c>
      <c r="K418" s="139"/>
      <c r="L418" s="30"/>
      <c r="M418" s="140" t="s">
        <v>1</v>
      </c>
      <c r="N418" s="141" t="s">
        <v>37</v>
      </c>
      <c r="P418" s="142">
        <f>O418*H418</f>
        <v>0</v>
      </c>
      <c r="Q418" s="142">
        <v>1.1999999999999999E-3</v>
      </c>
      <c r="R418" s="142">
        <f>Q418*H418</f>
        <v>2.9159999999999998E-2</v>
      </c>
      <c r="S418" s="142">
        <v>0</v>
      </c>
      <c r="T418" s="143">
        <f>S418*H418</f>
        <v>0</v>
      </c>
      <c r="AR418" s="144" t="s">
        <v>204</v>
      </c>
      <c r="AT418" s="144" t="s">
        <v>162</v>
      </c>
      <c r="AU418" s="144" t="s">
        <v>81</v>
      </c>
      <c r="AY418" s="16" t="s">
        <v>160</v>
      </c>
      <c r="BE418" s="145">
        <f>IF(N418="základní",J418,0)</f>
        <v>0</v>
      </c>
      <c r="BF418" s="145">
        <f>IF(N418="snížená",J418,0)</f>
        <v>0</v>
      </c>
      <c r="BG418" s="145">
        <f>IF(N418="zákl. přenesená",J418,0)</f>
        <v>0</v>
      </c>
      <c r="BH418" s="145">
        <f>IF(N418="sníž. přenesená",J418,0)</f>
        <v>0</v>
      </c>
      <c r="BI418" s="145">
        <f>IF(N418="nulová",J418,0)</f>
        <v>0</v>
      </c>
      <c r="BJ418" s="16" t="s">
        <v>79</v>
      </c>
      <c r="BK418" s="145">
        <f>ROUND(I418*H418,2)</f>
        <v>0</v>
      </c>
      <c r="BL418" s="16" t="s">
        <v>204</v>
      </c>
      <c r="BM418" s="144" t="s">
        <v>673</v>
      </c>
    </row>
    <row r="419" spans="2:65" s="12" customFormat="1" x14ac:dyDescent="0.2">
      <c r="B419" s="146"/>
      <c r="D419" s="147" t="s">
        <v>172</v>
      </c>
      <c r="E419" s="148" t="s">
        <v>1</v>
      </c>
      <c r="F419" s="149" t="s">
        <v>674</v>
      </c>
      <c r="H419" s="150">
        <v>15.6</v>
      </c>
      <c r="I419" s="151"/>
      <c r="L419" s="146"/>
      <c r="M419" s="152"/>
      <c r="T419" s="153"/>
      <c r="AT419" s="148" t="s">
        <v>172</v>
      </c>
      <c r="AU419" s="148" t="s">
        <v>81</v>
      </c>
      <c r="AV419" s="12" t="s">
        <v>81</v>
      </c>
      <c r="AW419" s="12" t="s">
        <v>29</v>
      </c>
      <c r="AX419" s="12" t="s">
        <v>72</v>
      </c>
      <c r="AY419" s="148" t="s">
        <v>160</v>
      </c>
    </row>
    <row r="420" spans="2:65" s="12" customFormat="1" x14ac:dyDescent="0.2">
      <c r="B420" s="146"/>
      <c r="D420" s="147" t="s">
        <v>172</v>
      </c>
      <c r="E420" s="148" t="s">
        <v>1</v>
      </c>
      <c r="F420" s="149" t="s">
        <v>675</v>
      </c>
      <c r="H420" s="150">
        <v>8.6999999999999993</v>
      </c>
      <c r="I420" s="151"/>
      <c r="L420" s="146"/>
      <c r="M420" s="152"/>
      <c r="T420" s="153"/>
      <c r="AT420" s="148" t="s">
        <v>172</v>
      </c>
      <c r="AU420" s="148" t="s">
        <v>81</v>
      </c>
      <c r="AV420" s="12" t="s">
        <v>81</v>
      </c>
      <c r="AW420" s="12" t="s">
        <v>29</v>
      </c>
      <c r="AX420" s="12" t="s">
        <v>72</v>
      </c>
      <c r="AY420" s="148" t="s">
        <v>160</v>
      </c>
    </row>
    <row r="421" spans="2:65" s="13" customFormat="1" x14ac:dyDescent="0.2">
      <c r="B421" s="154"/>
      <c r="D421" s="147" t="s">
        <v>172</v>
      </c>
      <c r="E421" s="155" t="s">
        <v>1</v>
      </c>
      <c r="F421" s="156" t="s">
        <v>182</v>
      </c>
      <c r="H421" s="157">
        <v>24.299999999999997</v>
      </c>
      <c r="I421" s="158"/>
      <c r="L421" s="154"/>
      <c r="M421" s="159"/>
      <c r="T421" s="160"/>
      <c r="AT421" s="155" t="s">
        <v>172</v>
      </c>
      <c r="AU421" s="155" t="s">
        <v>81</v>
      </c>
      <c r="AV421" s="13" t="s">
        <v>166</v>
      </c>
      <c r="AW421" s="13" t="s">
        <v>29</v>
      </c>
      <c r="AX421" s="13" t="s">
        <v>79</v>
      </c>
      <c r="AY421" s="155" t="s">
        <v>160</v>
      </c>
    </row>
    <row r="422" spans="2:65" s="1" customFormat="1" ht="21.75" customHeight="1" x14ac:dyDescent="0.2">
      <c r="B422" s="131"/>
      <c r="C422" s="132">
        <v>115</v>
      </c>
      <c r="D422" s="132" t="s">
        <v>162</v>
      </c>
      <c r="E422" s="133" t="s">
        <v>676</v>
      </c>
      <c r="F422" s="134" t="s">
        <v>677</v>
      </c>
      <c r="G422" s="135" t="s">
        <v>207</v>
      </c>
      <c r="H422" s="136">
        <v>13.2</v>
      </c>
      <c r="I422" s="137"/>
      <c r="J422" s="138">
        <f>ROUND(I422*H422,2)</f>
        <v>0</v>
      </c>
      <c r="K422" s="139"/>
      <c r="L422" s="30"/>
      <c r="M422" s="140" t="s">
        <v>1</v>
      </c>
      <c r="N422" s="141" t="s">
        <v>37</v>
      </c>
      <c r="P422" s="142">
        <f>O422*H422</f>
        <v>0</v>
      </c>
      <c r="Q422" s="142">
        <v>2.9E-4</v>
      </c>
      <c r="R422" s="142">
        <f>Q422*H422</f>
        <v>3.8279999999999998E-3</v>
      </c>
      <c r="S422" s="142">
        <v>0</v>
      </c>
      <c r="T422" s="143">
        <f>S422*H422</f>
        <v>0</v>
      </c>
      <c r="AR422" s="144" t="s">
        <v>204</v>
      </c>
      <c r="AT422" s="144" t="s">
        <v>162</v>
      </c>
      <c r="AU422" s="144" t="s">
        <v>81</v>
      </c>
      <c r="AY422" s="16" t="s">
        <v>160</v>
      </c>
      <c r="BE422" s="145">
        <f>IF(N422="základní",J422,0)</f>
        <v>0</v>
      </c>
      <c r="BF422" s="145">
        <f>IF(N422="snížená",J422,0)</f>
        <v>0</v>
      </c>
      <c r="BG422" s="145">
        <f>IF(N422="zákl. přenesená",J422,0)</f>
        <v>0</v>
      </c>
      <c r="BH422" s="145">
        <f>IF(N422="sníž. přenesená",J422,0)</f>
        <v>0</v>
      </c>
      <c r="BI422" s="145">
        <f>IF(N422="nulová",J422,0)</f>
        <v>0</v>
      </c>
      <c r="BJ422" s="16" t="s">
        <v>79</v>
      </c>
      <c r="BK422" s="145">
        <f>ROUND(I422*H422,2)</f>
        <v>0</v>
      </c>
      <c r="BL422" s="16" t="s">
        <v>204</v>
      </c>
      <c r="BM422" s="144" t="s">
        <v>678</v>
      </c>
    </row>
    <row r="423" spans="2:65" s="12" customFormat="1" x14ac:dyDescent="0.2">
      <c r="B423" s="146"/>
      <c r="D423" s="147" t="s">
        <v>172</v>
      </c>
      <c r="E423" s="148" t="s">
        <v>1</v>
      </c>
      <c r="F423" s="149" t="s">
        <v>679</v>
      </c>
      <c r="H423" s="150">
        <v>13.2</v>
      </c>
      <c r="I423" s="151"/>
      <c r="L423" s="146"/>
      <c r="M423" s="152"/>
      <c r="T423" s="153"/>
      <c r="AT423" s="148" t="s">
        <v>172</v>
      </c>
      <c r="AU423" s="148" t="s">
        <v>81</v>
      </c>
      <c r="AV423" s="12" t="s">
        <v>81</v>
      </c>
      <c r="AW423" s="12" t="s">
        <v>29</v>
      </c>
      <c r="AX423" s="12" t="s">
        <v>72</v>
      </c>
      <c r="AY423" s="148" t="s">
        <v>160</v>
      </c>
    </row>
    <row r="424" spans="2:65" s="13" customFormat="1" x14ac:dyDescent="0.2">
      <c r="B424" s="154"/>
      <c r="D424" s="147" t="s">
        <v>172</v>
      </c>
      <c r="E424" s="155" t="s">
        <v>1</v>
      </c>
      <c r="F424" s="156" t="s">
        <v>182</v>
      </c>
      <c r="H424" s="157">
        <v>13.2</v>
      </c>
      <c r="I424" s="158"/>
      <c r="L424" s="154"/>
      <c r="M424" s="159"/>
      <c r="T424" s="160"/>
      <c r="AT424" s="155" t="s">
        <v>172</v>
      </c>
      <c r="AU424" s="155" t="s">
        <v>81</v>
      </c>
      <c r="AV424" s="13" t="s">
        <v>166</v>
      </c>
      <c r="AW424" s="13" t="s">
        <v>29</v>
      </c>
      <c r="AX424" s="13" t="s">
        <v>79</v>
      </c>
      <c r="AY424" s="155" t="s">
        <v>160</v>
      </c>
    </row>
    <row r="425" spans="2:65" s="1" customFormat="1" ht="21.75" customHeight="1" x14ac:dyDescent="0.2">
      <c r="B425" s="131"/>
      <c r="C425" s="132">
        <v>116</v>
      </c>
      <c r="D425" s="132" t="s">
        <v>162</v>
      </c>
      <c r="E425" s="133" t="s">
        <v>680</v>
      </c>
      <c r="F425" s="134" t="s">
        <v>681</v>
      </c>
      <c r="G425" s="135" t="s">
        <v>207</v>
      </c>
      <c r="H425" s="136">
        <v>55.2</v>
      </c>
      <c r="I425" s="137"/>
      <c r="J425" s="138">
        <f>ROUND(I425*H425,2)</f>
        <v>0</v>
      </c>
      <c r="K425" s="139"/>
      <c r="L425" s="30"/>
      <c r="M425" s="140" t="s">
        <v>1</v>
      </c>
      <c r="N425" s="141" t="s">
        <v>37</v>
      </c>
      <c r="P425" s="142">
        <f>O425*H425</f>
        <v>0</v>
      </c>
      <c r="Q425" s="142">
        <v>3.5E-4</v>
      </c>
      <c r="R425" s="142">
        <f>Q425*H425</f>
        <v>1.932E-2</v>
      </c>
      <c r="S425" s="142">
        <v>0</v>
      </c>
      <c r="T425" s="143">
        <f>S425*H425</f>
        <v>0</v>
      </c>
      <c r="AR425" s="144" t="s">
        <v>204</v>
      </c>
      <c r="AT425" s="144" t="s">
        <v>162</v>
      </c>
      <c r="AU425" s="144" t="s">
        <v>81</v>
      </c>
      <c r="AY425" s="16" t="s">
        <v>160</v>
      </c>
      <c r="BE425" s="145">
        <f>IF(N425="základní",J425,0)</f>
        <v>0</v>
      </c>
      <c r="BF425" s="145">
        <f>IF(N425="snížená",J425,0)</f>
        <v>0</v>
      </c>
      <c r="BG425" s="145">
        <f>IF(N425="zákl. přenesená",J425,0)</f>
        <v>0</v>
      </c>
      <c r="BH425" s="145">
        <f>IF(N425="sníž. přenesená",J425,0)</f>
        <v>0</v>
      </c>
      <c r="BI425" s="145">
        <f>IF(N425="nulová",J425,0)</f>
        <v>0</v>
      </c>
      <c r="BJ425" s="16" t="s">
        <v>79</v>
      </c>
      <c r="BK425" s="145">
        <f>ROUND(I425*H425,2)</f>
        <v>0</v>
      </c>
      <c r="BL425" s="16" t="s">
        <v>204</v>
      </c>
      <c r="BM425" s="144" t="s">
        <v>682</v>
      </c>
    </row>
    <row r="426" spans="2:65" s="1" customFormat="1" ht="33" customHeight="1" x14ac:dyDescent="0.2">
      <c r="B426" s="131"/>
      <c r="C426" s="132">
        <v>117</v>
      </c>
      <c r="D426" s="132" t="s">
        <v>162</v>
      </c>
      <c r="E426" s="133" t="s">
        <v>683</v>
      </c>
      <c r="F426" s="134" t="s">
        <v>684</v>
      </c>
      <c r="G426" s="135" t="s">
        <v>207</v>
      </c>
      <c r="H426" s="136">
        <v>5.5</v>
      </c>
      <c r="I426" s="137"/>
      <c r="J426" s="138">
        <f>ROUND(I426*H426,2)</f>
        <v>0</v>
      </c>
      <c r="K426" s="139"/>
      <c r="L426" s="30"/>
      <c r="M426" s="140" t="s">
        <v>1</v>
      </c>
      <c r="N426" s="141" t="s">
        <v>37</v>
      </c>
      <c r="P426" s="142">
        <f>O426*H426</f>
        <v>0</v>
      </c>
      <c r="Q426" s="142">
        <v>1.14E-3</v>
      </c>
      <c r="R426" s="142">
        <f>Q426*H426</f>
        <v>6.2699999999999995E-3</v>
      </c>
      <c r="S426" s="142">
        <v>0</v>
      </c>
      <c r="T426" s="143">
        <f>S426*H426</f>
        <v>0</v>
      </c>
      <c r="AR426" s="144" t="s">
        <v>204</v>
      </c>
      <c r="AT426" s="144" t="s">
        <v>162</v>
      </c>
      <c r="AU426" s="144" t="s">
        <v>81</v>
      </c>
      <c r="AY426" s="16" t="s">
        <v>160</v>
      </c>
      <c r="BE426" s="145">
        <f>IF(N426="základní",J426,0)</f>
        <v>0</v>
      </c>
      <c r="BF426" s="145">
        <f>IF(N426="snížená",J426,0)</f>
        <v>0</v>
      </c>
      <c r="BG426" s="145">
        <f>IF(N426="zákl. přenesená",J426,0)</f>
        <v>0</v>
      </c>
      <c r="BH426" s="145">
        <f>IF(N426="sníž. přenesená",J426,0)</f>
        <v>0</v>
      </c>
      <c r="BI426" s="145">
        <f>IF(N426="nulová",J426,0)</f>
        <v>0</v>
      </c>
      <c r="BJ426" s="16" t="s">
        <v>79</v>
      </c>
      <c r="BK426" s="145">
        <f>ROUND(I426*H426,2)</f>
        <v>0</v>
      </c>
      <c r="BL426" s="16" t="s">
        <v>204</v>
      </c>
      <c r="BM426" s="144" t="s">
        <v>685</v>
      </c>
    </row>
    <row r="427" spans="2:65" s="1" customFormat="1" ht="24.15" customHeight="1" x14ac:dyDescent="0.2">
      <c r="B427" s="131"/>
      <c r="C427" s="132">
        <v>118</v>
      </c>
      <c r="D427" s="132" t="s">
        <v>162</v>
      </c>
      <c r="E427" s="133" t="s">
        <v>686</v>
      </c>
      <c r="F427" s="134" t="s">
        <v>687</v>
      </c>
      <c r="G427" s="135" t="s">
        <v>260</v>
      </c>
      <c r="H427" s="136">
        <v>4</v>
      </c>
      <c r="I427" s="137"/>
      <c r="J427" s="138">
        <f>ROUND(I427*H427,2)</f>
        <v>0</v>
      </c>
      <c r="K427" s="139"/>
      <c r="L427" s="30"/>
      <c r="M427" s="140" t="s">
        <v>1</v>
      </c>
      <c r="N427" s="141" t="s">
        <v>37</v>
      </c>
      <c r="P427" s="142">
        <f>O427*H427</f>
        <v>0</v>
      </c>
      <c r="Q427" s="142">
        <v>2.1299999999999999E-3</v>
      </c>
      <c r="R427" s="142">
        <f>Q427*H427</f>
        <v>8.5199999999999998E-3</v>
      </c>
      <c r="S427" s="142">
        <v>0</v>
      </c>
      <c r="T427" s="143">
        <f>S427*H427</f>
        <v>0</v>
      </c>
      <c r="AR427" s="144" t="s">
        <v>166</v>
      </c>
      <c r="AT427" s="144" t="s">
        <v>162</v>
      </c>
      <c r="AU427" s="144" t="s">
        <v>81</v>
      </c>
      <c r="AY427" s="16" t="s">
        <v>160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6" t="s">
        <v>79</v>
      </c>
      <c r="BK427" s="145">
        <f>ROUND(I427*H427,2)</f>
        <v>0</v>
      </c>
      <c r="BL427" s="16" t="s">
        <v>166</v>
      </c>
      <c r="BM427" s="144" t="s">
        <v>688</v>
      </c>
    </row>
    <row r="428" spans="2:65" s="1" customFormat="1" x14ac:dyDescent="0.2">
      <c r="B428" s="30"/>
      <c r="D428" s="167" t="s">
        <v>235</v>
      </c>
      <c r="F428" s="168" t="s">
        <v>689</v>
      </c>
      <c r="I428" s="169"/>
      <c r="L428" s="30"/>
      <c r="M428" s="170"/>
      <c r="T428" s="54"/>
      <c r="AT428" s="16" t="s">
        <v>235</v>
      </c>
      <c r="AU428" s="16" t="s">
        <v>81</v>
      </c>
    </row>
    <row r="429" spans="2:65" s="1" customFormat="1" ht="16.5" customHeight="1" x14ac:dyDescent="0.2">
      <c r="B429" s="131"/>
      <c r="C429" s="132">
        <v>119</v>
      </c>
      <c r="D429" s="132" t="s">
        <v>162</v>
      </c>
      <c r="E429" s="133" t="s">
        <v>690</v>
      </c>
      <c r="F429" s="134" t="s">
        <v>691</v>
      </c>
      <c r="G429" s="135" t="s">
        <v>260</v>
      </c>
      <c r="H429" s="136">
        <v>4</v>
      </c>
      <c r="I429" s="137"/>
      <c r="J429" s="138">
        <f>ROUND(I429*H429,2)</f>
        <v>0</v>
      </c>
      <c r="K429" s="139"/>
      <c r="L429" s="30"/>
      <c r="M429" s="140" t="s">
        <v>1</v>
      </c>
      <c r="N429" s="141" t="s">
        <v>37</v>
      </c>
      <c r="P429" s="142">
        <f>O429*H429</f>
        <v>0</v>
      </c>
      <c r="Q429" s="142">
        <v>3.09E-2</v>
      </c>
      <c r="R429" s="142">
        <f>Q429*H429</f>
        <v>0.1236</v>
      </c>
      <c r="S429" s="142">
        <v>0</v>
      </c>
      <c r="T429" s="143">
        <f>S429*H429</f>
        <v>0</v>
      </c>
      <c r="AR429" s="144" t="s">
        <v>204</v>
      </c>
      <c r="AT429" s="144" t="s">
        <v>162</v>
      </c>
      <c r="AU429" s="144" t="s">
        <v>81</v>
      </c>
      <c r="AY429" s="16" t="s">
        <v>160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6" t="s">
        <v>79</v>
      </c>
      <c r="BK429" s="145">
        <f>ROUND(I429*H429,2)</f>
        <v>0</v>
      </c>
      <c r="BL429" s="16" t="s">
        <v>204</v>
      </c>
      <c r="BM429" s="144" t="s">
        <v>692</v>
      </c>
    </row>
    <row r="430" spans="2:65" s="1" customFormat="1" x14ac:dyDescent="0.2">
      <c r="B430" s="30"/>
      <c r="D430" s="167" t="s">
        <v>235</v>
      </c>
      <c r="F430" s="168" t="s">
        <v>693</v>
      </c>
      <c r="I430" s="169"/>
      <c r="L430" s="30"/>
      <c r="M430" s="170"/>
      <c r="T430" s="54"/>
      <c r="AT430" s="16" t="s">
        <v>235</v>
      </c>
      <c r="AU430" s="16" t="s">
        <v>81</v>
      </c>
    </row>
    <row r="431" spans="2:65" s="1" customFormat="1" ht="24.15" customHeight="1" x14ac:dyDescent="0.2">
      <c r="B431" s="131"/>
      <c r="C431" s="132">
        <v>120</v>
      </c>
      <c r="D431" s="132" t="s">
        <v>162</v>
      </c>
      <c r="E431" s="133" t="s">
        <v>694</v>
      </c>
      <c r="F431" s="134" t="s">
        <v>695</v>
      </c>
      <c r="G431" s="135" t="s">
        <v>260</v>
      </c>
      <c r="H431" s="136">
        <v>4</v>
      </c>
      <c r="I431" s="137"/>
      <c r="J431" s="138">
        <f>ROUND(I431*H431,2)</f>
        <v>0</v>
      </c>
      <c r="K431" s="139"/>
      <c r="L431" s="30"/>
      <c r="M431" s="140" t="s">
        <v>1</v>
      </c>
      <c r="N431" s="141" t="s">
        <v>37</v>
      </c>
      <c r="P431" s="142">
        <f>O431*H431</f>
        <v>0</v>
      </c>
      <c r="Q431" s="142">
        <v>1.5E-3</v>
      </c>
      <c r="R431" s="142">
        <f>Q431*H431</f>
        <v>6.0000000000000001E-3</v>
      </c>
      <c r="S431" s="142">
        <v>0</v>
      </c>
      <c r="T431" s="143">
        <f>S431*H431</f>
        <v>0</v>
      </c>
      <c r="AR431" s="144" t="s">
        <v>204</v>
      </c>
      <c r="AT431" s="144" t="s">
        <v>162</v>
      </c>
      <c r="AU431" s="144" t="s">
        <v>81</v>
      </c>
      <c r="AY431" s="16" t="s">
        <v>160</v>
      </c>
      <c r="BE431" s="145">
        <f>IF(N431="základní",J431,0)</f>
        <v>0</v>
      </c>
      <c r="BF431" s="145">
        <f>IF(N431="snížená",J431,0)</f>
        <v>0</v>
      </c>
      <c r="BG431" s="145">
        <f>IF(N431="zákl. přenesená",J431,0)</f>
        <v>0</v>
      </c>
      <c r="BH431" s="145">
        <f>IF(N431="sníž. přenesená",J431,0)</f>
        <v>0</v>
      </c>
      <c r="BI431" s="145">
        <f>IF(N431="nulová",J431,0)</f>
        <v>0</v>
      </c>
      <c r="BJ431" s="16" t="s">
        <v>79</v>
      </c>
      <c r="BK431" s="145">
        <f>ROUND(I431*H431,2)</f>
        <v>0</v>
      </c>
      <c r="BL431" s="16" t="s">
        <v>204</v>
      </c>
      <c r="BM431" s="144" t="s">
        <v>696</v>
      </c>
    </row>
    <row r="432" spans="2:65" s="1" customFormat="1" ht="24.15" customHeight="1" x14ac:dyDescent="0.2">
      <c r="B432" s="131"/>
      <c r="C432" s="132">
        <v>121</v>
      </c>
      <c r="D432" s="132" t="s">
        <v>162</v>
      </c>
      <c r="E432" s="133" t="s">
        <v>697</v>
      </c>
      <c r="F432" s="134" t="s">
        <v>698</v>
      </c>
      <c r="G432" s="135" t="s">
        <v>260</v>
      </c>
      <c r="H432" s="136">
        <v>4</v>
      </c>
      <c r="I432" s="137"/>
      <c r="J432" s="138">
        <f>ROUND(I432*H432,2)</f>
        <v>0</v>
      </c>
      <c r="K432" s="139"/>
      <c r="L432" s="30"/>
      <c r="M432" s="140" t="s">
        <v>1</v>
      </c>
      <c r="N432" s="141" t="s">
        <v>37</v>
      </c>
      <c r="P432" s="142">
        <f>O432*H432</f>
        <v>0</v>
      </c>
      <c r="Q432" s="142">
        <v>5.1000000000000004E-4</v>
      </c>
      <c r="R432" s="142">
        <f>Q432*H432</f>
        <v>2.0400000000000001E-3</v>
      </c>
      <c r="S432" s="142">
        <v>0</v>
      </c>
      <c r="T432" s="143">
        <f>S432*H432</f>
        <v>0</v>
      </c>
      <c r="AR432" s="144" t="s">
        <v>204</v>
      </c>
      <c r="AT432" s="144" t="s">
        <v>162</v>
      </c>
      <c r="AU432" s="144" t="s">
        <v>81</v>
      </c>
      <c r="AY432" s="16" t="s">
        <v>160</v>
      </c>
      <c r="BE432" s="145">
        <f>IF(N432="základní",J432,0)</f>
        <v>0</v>
      </c>
      <c r="BF432" s="145">
        <f>IF(N432="snížená",J432,0)</f>
        <v>0</v>
      </c>
      <c r="BG432" s="145">
        <f>IF(N432="zákl. přenesená",J432,0)</f>
        <v>0</v>
      </c>
      <c r="BH432" s="145">
        <f>IF(N432="sníž. přenesená",J432,0)</f>
        <v>0</v>
      </c>
      <c r="BI432" s="145">
        <f>IF(N432="nulová",J432,0)</f>
        <v>0</v>
      </c>
      <c r="BJ432" s="16" t="s">
        <v>79</v>
      </c>
      <c r="BK432" s="145">
        <f>ROUND(I432*H432,2)</f>
        <v>0</v>
      </c>
      <c r="BL432" s="16" t="s">
        <v>204</v>
      </c>
      <c r="BM432" s="144" t="s">
        <v>699</v>
      </c>
    </row>
    <row r="433" spans="2:65" s="1" customFormat="1" x14ac:dyDescent="0.2">
      <c r="B433" s="30"/>
      <c r="D433" s="167" t="s">
        <v>235</v>
      </c>
      <c r="F433" s="168" t="s">
        <v>700</v>
      </c>
      <c r="I433" s="169"/>
      <c r="L433" s="30"/>
      <c r="M433" s="170"/>
      <c r="T433" s="54"/>
      <c r="AT433" s="16" t="s">
        <v>235</v>
      </c>
      <c r="AU433" s="16" t="s">
        <v>81</v>
      </c>
    </row>
    <row r="434" spans="2:65" s="1" customFormat="1" ht="21.75" customHeight="1" x14ac:dyDescent="0.2">
      <c r="B434" s="131"/>
      <c r="C434" s="132">
        <v>122</v>
      </c>
      <c r="D434" s="132" t="s">
        <v>162</v>
      </c>
      <c r="E434" s="133" t="s">
        <v>701</v>
      </c>
      <c r="F434" s="134" t="s">
        <v>702</v>
      </c>
      <c r="G434" s="135" t="s">
        <v>207</v>
      </c>
      <c r="H434" s="136">
        <v>38.9</v>
      </c>
      <c r="I434" s="137"/>
      <c r="J434" s="138">
        <f>ROUND(I434*H434,2)</f>
        <v>0</v>
      </c>
      <c r="K434" s="139"/>
      <c r="L434" s="30"/>
      <c r="M434" s="140" t="s">
        <v>1</v>
      </c>
      <c r="N434" s="141" t="s">
        <v>37</v>
      </c>
      <c r="P434" s="142">
        <f>O434*H434</f>
        <v>0</v>
      </c>
      <c r="Q434" s="142">
        <v>0</v>
      </c>
      <c r="R434" s="142">
        <f>Q434*H434</f>
        <v>0</v>
      </c>
      <c r="S434" s="142">
        <v>0</v>
      </c>
      <c r="T434" s="143">
        <f>S434*H434</f>
        <v>0</v>
      </c>
      <c r="AR434" s="144" t="s">
        <v>204</v>
      </c>
      <c r="AT434" s="144" t="s">
        <v>162</v>
      </c>
      <c r="AU434" s="144" t="s">
        <v>81</v>
      </c>
      <c r="AY434" s="16" t="s">
        <v>160</v>
      </c>
      <c r="BE434" s="145">
        <f>IF(N434="základní",J434,0)</f>
        <v>0</v>
      </c>
      <c r="BF434" s="145">
        <f>IF(N434="snížená",J434,0)</f>
        <v>0</v>
      </c>
      <c r="BG434" s="145">
        <f>IF(N434="zákl. přenesená",J434,0)</f>
        <v>0</v>
      </c>
      <c r="BH434" s="145">
        <f>IF(N434="sníž. přenesená",J434,0)</f>
        <v>0</v>
      </c>
      <c r="BI434" s="145">
        <f>IF(N434="nulová",J434,0)</f>
        <v>0</v>
      </c>
      <c r="BJ434" s="16" t="s">
        <v>79</v>
      </c>
      <c r="BK434" s="145">
        <f>ROUND(I434*H434,2)</f>
        <v>0</v>
      </c>
      <c r="BL434" s="16" t="s">
        <v>204</v>
      </c>
      <c r="BM434" s="144" t="s">
        <v>703</v>
      </c>
    </row>
    <row r="435" spans="2:65" s="11" customFormat="1" ht="22.8" customHeight="1" x14ac:dyDescent="0.25">
      <c r="B435" s="119"/>
      <c r="D435" s="120" t="s">
        <v>71</v>
      </c>
      <c r="E435" s="129" t="s">
        <v>704</v>
      </c>
      <c r="F435" s="129" t="s">
        <v>705</v>
      </c>
      <c r="I435" s="122"/>
      <c r="J435" s="130">
        <f>BK435</f>
        <v>0</v>
      </c>
      <c r="L435" s="119"/>
      <c r="M435" s="124"/>
      <c r="P435" s="125">
        <f>SUM(P436:P454)</f>
        <v>0</v>
      </c>
      <c r="R435" s="125">
        <f>SUM(R436:R454)</f>
        <v>0.21709400000000004</v>
      </c>
      <c r="T435" s="126">
        <f>SUM(T436:T454)</f>
        <v>0</v>
      </c>
      <c r="AR435" s="120" t="s">
        <v>81</v>
      </c>
      <c r="AT435" s="127" t="s">
        <v>71</v>
      </c>
      <c r="AU435" s="127" t="s">
        <v>79</v>
      </c>
      <c r="AY435" s="120" t="s">
        <v>160</v>
      </c>
      <c r="BK435" s="128">
        <f>SUM(BK436:BK454)</f>
        <v>0</v>
      </c>
    </row>
    <row r="436" spans="2:65" s="1" customFormat="1" ht="24.15" customHeight="1" x14ac:dyDescent="0.2">
      <c r="B436" s="131"/>
      <c r="C436" s="132">
        <v>123</v>
      </c>
      <c r="D436" s="132" t="s">
        <v>162</v>
      </c>
      <c r="E436" s="133" t="s">
        <v>706</v>
      </c>
      <c r="F436" s="134" t="s">
        <v>707</v>
      </c>
      <c r="G436" s="135" t="s">
        <v>207</v>
      </c>
      <c r="H436" s="136">
        <v>42.6</v>
      </c>
      <c r="I436" s="137"/>
      <c r="J436" s="138">
        <f t="shared" ref="J436:J454" si="10">ROUND(I436*H436,2)</f>
        <v>0</v>
      </c>
      <c r="K436" s="139"/>
      <c r="L436" s="30"/>
      <c r="M436" s="140" t="s">
        <v>1</v>
      </c>
      <c r="N436" s="141" t="s">
        <v>37</v>
      </c>
      <c r="P436" s="142">
        <f t="shared" ref="P436:P454" si="11">O436*H436</f>
        <v>0</v>
      </c>
      <c r="Q436" s="142">
        <v>6.6E-4</v>
      </c>
      <c r="R436" s="142">
        <f t="shared" ref="R436:R454" si="12">Q436*H436</f>
        <v>2.8116000000000002E-2</v>
      </c>
      <c r="S436" s="142">
        <v>0</v>
      </c>
      <c r="T436" s="143">
        <f t="shared" ref="T436:T454" si="13">S436*H436</f>
        <v>0</v>
      </c>
      <c r="AR436" s="144" t="s">
        <v>204</v>
      </c>
      <c r="AT436" s="144" t="s">
        <v>162</v>
      </c>
      <c r="AU436" s="144" t="s">
        <v>81</v>
      </c>
      <c r="AY436" s="16" t="s">
        <v>160</v>
      </c>
      <c r="BE436" s="145">
        <f t="shared" ref="BE436:BE454" si="14">IF(N436="základní",J436,0)</f>
        <v>0</v>
      </c>
      <c r="BF436" s="145">
        <f t="shared" ref="BF436:BF454" si="15">IF(N436="snížená",J436,0)</f>
        <v>0</v>
      </c>
      <c r="BG436" s="145">
        <f t="shared" ref="BG436:BG454" si="16">IF(N436="zákl. přenesená",J436,0)</f>
        <v>0</v>
      </c>
      <c r="BH436" s="145">
        <f t="shared" ref="BH436:BH454" si="17">IF(N436="sníž. přenesená",J436,0)</f>
        <v>0</v>
      </c>
      <c r="BI436" s="145">
        <f t="shared" ref="BI436:BI454" si="18">IF(N436="nulová",J436,0)</f>
        <v>0</v>
      </c>
      <c r="BJ436" s="16" t="s">
        <v>79</v>
      </c>
      <c r="BK436" s="145">
        <f t="shared" ref="BK436:BK454" si="19">ROUND(I436*H436,2)</f>
        <v>0</v>
      </c>
      <c r="BL436" s="16" t="s">
        <v>204</v>
      </c>
      <c r="BM436" s="144" t="s">
        <v>708</v>
      </c>
    </row>
    <row r="437" spans="2:65" s="1" customFormat="1" ht="24.15" customHeight="1" x14ac:dyDescent="0.2">
      <c r="B437" s="131"/>
      <c r="C437" s="132">
        <v>124</v>
      </c>
      <c r="D437" s="132" t="s">
        <v>162</v>
      </c>
      <c r="E437" s="133" t="s">
        <v>709</v>
      </c>
      <c r="F437" s="134" t="s">
        <v>710</v>
      </c>
      <c r="G437" s="135" t="s">
        <v>207</v>
      </c>
      <c r="H437" s="136">
        <v>87.3</v>
      </c>
      <c r="I437" s="137"/>
      <c r="J437" s="138">
        <f t="shared" si="10"/>
        <v>0</v>
      </c>
      <c r="K437" s="139"/>
      <c r="L437" s="30"/>
      <c r="M437" s="140" t="s">
        <v>1</v>
      </c>
      <c r="N437" s="141" t="s">
        <v>37</v>
      </c>
      <c r="P437" s="142">
        <f t="shared" si="11"/>
        <v>0</v>
      </c>
      <c r="Q437" s="142">
        <v>9.1E-4</v>
      </c>
      <c r="R437" s="142">
        <f t="shared" si="12"/>
        <v>7.9443E-2</v>
      </c>
      <c r="S437" s="142">
        <v>0</v>
      </c>
      <c r="T437" s="143">
        <f t="shared" si="13"/>
        <v>0</v>
      </c>
      <c r="AR437" s="144" t="s">
        <v>204</v>
      </c>
      <c r="AT437" s="144" t="s">
        <v>162</v>
      </c>
      <c r="AU437" s="144" t="s">
        <v>81</v>
      </c>
      <c r="AY437" s="16" t="s">
        <v>160</v>
      </c>
      <c r="BE437" s="145">
        <f t="shared" si="14"/>
        <v>0</v>
      </c>
      <c r="BF437" s="145">
        <f t="shared" si="15"/>
        <v>0</v>
      </c>
      <c r="BG437" s="145">
        <f t="shared" si="16"/>
        <v>0</v>
      </c>
      <c r="BH437" s="145">
        <f t="shared" si="17"/>
        <v>0</v>
      </c>
      <c r="BI437" s="145">
        <f t="shared" si="18"/>
        <v>0</v>
      </c>
      <c r="BJ437" s="16" t="s">
        <v>79</v>
      </c>
      <c r="BK437" s="145">
        <f t="shared" si="19"/>
        <v>0</v>
      </c>
      <c r="BL437" s="16" t="s">
        <v>204</v>
      </c>
      <c r="BM437" s="144" t="s">
        <v>711</v>
      </c>
    </row>
    <row r="438" spans="2:65" s="1" customFormat="1" ht="24.15" customHeight="1" x14ac:dyDescent="0.2">
      <c r="B438" s="131"/>
      <c r="C438" s="132">
        <v>125</v>
      </c>
      <c r="D438" s="132" t="s">
        <v>162</v>
      </c>
      <c r="E438" s="133" t="s">
        <v>712</v>
      </c>
      <c r="F438" s="134" t="s">
        <v>713</v>
      </c>
      <c r="G438" s="135" t="s">
        <v>207</v>
      </c>
      <c r="H438" s="136">
        <v>34.299999999999997</v>
      </c>
      <c r="I438" s="137"/>
      <c r="J438" s="138">
        <f t="shared" si="10"/>
        <v>0</v>
      </c>
      <c r="K438" s="139"/>
      <c r="L438" s="30"/>
      <c r="M438" s="140" t="s">
        <v>1</v>
      </c>
      <c r="N438" s="141" t="s">
        <v>37</v>
      </c>
      <c r="P438" s="142">
        <f t="shared" si="11"/>
        <v>0</v>
      </c>
      <c r="Q438" s="142">
        <v>1.1900000000000001E-3</v>
      </c>
      <c r="R438" s="142">
        <f t="shared" si="12"/>
        <v>4.0816999999999999E-2</v>
      </c>
      <c r="S438" s="142">
        <v>0</v>
      </c>
      <c r="T438" s="143">
        <f t="shared" si="13"/>
        <v>0</v>
      </c>
      <c r="AR438" s="144" t="s">
        <v>204</v>
      </c>
      <c r="AT438" s="144" t="s">
        <v>162</v>
      </c>
      <c r="AU438" s="144" t="s">
        <v>81</v>
      </c>
      <c r="AY438" s="16" t="s">
        <v>160</v>
      </c>
      <c r="BE438" s="145">
        <f t="shared" si="14"/>
        <v>0</v>
      </c>
      <c r="BF438" s="145">
        <f t="shared" si="15"/>
        <v>0</v>
      </c>
      <c r="BG438" s="145">
        <f t="shared" si="16"/>
        <v>0</v>
      </c>
      <c r="BH438" s="145">
        <f t="shared" si="17"/>
        <v>0</v>
      </c>
      <c r="BI438" s="145">
        <f t="shared" si="18"/>
        <v>0</v>
      </c>
      <c r="BJ438" s="16" t="s">
        <v>79</v>
      </c>
      <c r="BK438" s="145">
        <f t="shared" si="19"/>
        <v>0</v>
      </c>
      <c r="BL438" s="16" t="s">
        <v>204</v>
      </c>
      <c r="BM438" s="144" t="s">
        <v>714</v>
      </c>
    </row>
    <row r="439" spans="2:65" s="1" customFormat="1" ht="33" customHeight="1" x14ac:dyDescent="0.2">
      <c r="B439" s="131"/>
      <c r="C439" s="132">
        <v>126</v>
      </c>
      <c r="D439" s="132" t="s">
        <v>162</v>
      </c>
      <c r="E439" s="133" t="s">
        <v>715</v>
      </c>
      <c r="F439" s="134" t="s">
        <v>716</v>
      </c>
      <c r="G439" s="135" t="s">
        <v>207</v>
      </c>
      <c r="H439" s="136">
        <v>42.6</v>
      </c>
      <c r="I439" s="137"/>
      <c r="J439" s="138">
        <f t="shared" si="10"/>
        <v>0</v>
      </c>
      <c r="K439" s="139"/>
      <c r="L439" s="30"/>
      <c r="M439" s="140" t="s">
        <v>1</v>
      </c>
      <c r="N439" s="141" t="s">
        <v>37</v>
      </c>
      <c r="P439" s="142">
        <f t="shared" si="11"/>
        <v>0</v>
      </c>
      <c r="Q439" s="142">
        <v>6.9999999999999994E-5</v>
      </c>
      <c r="R439" s="142">
        <f t="shared" si="12"/>
        <v>2.9819999999999998E-3</v>
      </c>
      <c r="S439" s="142">
        <v>0</v>
      </c>
      <c r="T439" s="143">
        <f t="shared" si="13"/>
        <v>0</v>
      </c>
      <c r="AR439" s="144" t="s">
        <v>204</v>
      </c>
      <c r="AT439" s="144" t="s">
        <v>162</v>
      </c>
      <c r="AU439" s="144" t="s">
        <v>81</v>
      </c>
      <c r="AY439" s="16" t="s">
        <v>160</v>
      </c>
      <c r="BE439" s="145">
        <f t="shared" si="14"/>
        <v>0</v>
      </c>
      <c r="BF439" s="145">
        <f t="shared" si="15"/>
        <v>0</v>
      </c>
      <c r="BG439" s="145">
        <f t="shared" si="16"/>
        <v>0</v>
      </c>
      <c r="BH439" s="145">
        <f t="shared" si="17"/>
        <v>0</v>
      </c>
      <c r="BI439" s="145">
        <f t="shared" si="18"/>
        <v>0</v>
      </c>
      <c r="BJ439" s="16" t="s">
        <v>79</v>
      </c>
      <c r="BK439" s="145">
        <f t="shared" si="19"/>
        <v>0</v>
      </c>
      <c r="BL439" s="16" t="s">
        <v>204</v>
      </c>
      <c r="BM439" s="144" t="s">
        <v>717</v>
      </c>
    </row>
    <row r="440" spans="2:65" s="1" customFormat="1" ht="33" customHeight="1" x14ac:dyDescent="0.2">
      <c r="B440" s="131"/>
      <c r="C440" s="132">
        <v>127</v>
      </c>
      <c r="D440" s="132" t="s">
        <v>162</v>
      </c>
      <c r="E440" s="133" t="s">
        <v>718</v>
      </c>
      <c r="F440" s="134" t="s">
        <v>719</v>
      </c>
      <c r="G440" s="135" t="s">
        <v>207</v>
      </c>
      <c r="H440" s="136">
        <v>121.6</v>
      </c>
      <c r="I440" s="137"/>
      <c r="J440" s="138">
        <f t="shared" si="10"/>
        <v>0</v>
      </c>
      <c r="K440" s="139"/>
      <c r="L440" s="30"/>
      <c r="M440" s="140" t="s">
        <v>1</v>
      </c>
      <c r="N440" s="141" t="s">
        <v>37</v>
      </c>
      <c r="P440" s="142">
        <f t="shared" si="11"/>
        <v>0</v>
      </c>
      <c r="Q440" s="142">
        <v>1.6000000000000001E-4</v>
      </c>
      <c r="R440" s="142">
        <f t="shared" si="12"/>
        <v>1.9456000000000001E-2</v>
      </c>
      <c r="S440" s="142">
        <v>0</v>
      </c>
      <c r="T440" s="143">
        <f t="shared" si="13"/>
        <v>0</v>
      </c>
      <c r="AR440" s="144" t="s">
        <v>204</v>
      </c>
      <c r="AT440" s="144" t="s">
        <v>162</v>
      </c>
      <c r="AU440" s="144" t="s">
        <v>81</v>
      </c>
      <c r="AY440" s="16" t="s">
        <v>160</v>
      </c>
      <c r="BE440" s="145">
        <f t="shared" si="14"/>
        <v>0</v>
      </c>
      <c r="BF440" s="145">
        <f t="shared" si="15"/>
        <v>0</v>
      </c>
      <c r="BG440" s="145">
        <f t="shared" si="16"/>
        <v>0</v>
      </c>
      <c r="BH440" s="145">
        <f t="shared" si="17"/>
        <v>0</v>
      </c>
      <c r="BI440" s="145">
        <f t="shared" si="18"/>
        <v>0</v>
      </c>
      <c r="BJ440" s="16" t="s">
        <v>79</v>
      </c>
      <c r="BK440" s="145">
        <f t="shared" si="19"/>
        <v>0</v>
      </c>
      <c r="BL440" s="16" t="s">
        <v>204</v>
      </c>
      <c r="BM440" s="144" t="s">
        <v>720</v>
      </c>
    </row>
    <row r="441" spans="2:65" s="1" customFormat="1" ht="16.5" customHeight="1" x14ac:dyDescent="0.2">
      <c r="B441" s="131"/>
      <c r="C441" s="132">
        <v>128</v>
      </c>
      <c r="D441" s="132" t="s">
        <v>162</v>
      </c>
      <c r="E441" s="133" t="s">
        <v>721</v>
      </c>
      <c r="F441" s="134" t="s">
        <v>722</v>
      </c>
      <c r="G441" s="135" t="s">
        <v>260</v>
      </c>
      <c r="H441" s="136">
        <v>26</v>
      </c>
      <c r="I441" s="137"/>
      <c r="J441" s="138">
        <f t="shared" si="10"/>
        <v>0</v>
      </c>
      <c r="K441" s="139"/>
      <c r="L441" s="30"/>
      <c r="M441" s="140" t="s">
        <v>1</v>
      </c>
      <c r="N441" s="141" t="s">
        <v>37</v>
      </c>
      <c r="P441" s="142">
        <f t="shared" si="11"/>
        <v>0</v>
      </c>
      <c r="Q441" s="142">
        <v>0</v>
      </c>
      <c r="R441" s="142">
        <f t="shared" si="12"/>
        <v>0</v>
      </c>
      <c r="S441" s="142">
        <v>0</v>
      </c>
      <c r="T441" s="143">
        <f t="shared" si="13"/>
        <v>0</v>
      </c>
      <c r="AR441" s="144" t="s">
        <v>204</v>
      </c>
      <c r="AT441" s="144" t="s">
        <v>162</v>
      </c>
      <c r="AU441" s="144" t="s">
        <v>81</v>
      </c>
      <c r="AY441" s="16" t="s">
        <v>160</v>
      </c>
      <c r="BE441" s="145">
        <f t="shared" si="14"/>
        <v>0</v>
      </c>
      <c r="BF441" s="145">
        <f t="shared" si="15"/>
        <v>0</v>
      </c>
      <c r="BG441" s="145">
        <f t="shared" si="16"/>
        <v>0</v>
      </c>
      <c r="BH441" s="145">
        <f t="shared" si="17"/>
        <v>0</v>
      </c>
      <c r="BI441" s="145">
        <f t="shared" si="18"/>
        <v>0</v>
      </c>
      <c r="BJ441" s="16" t="s">
        <v>79</v>
      </c>
      <c r="BK441" s="145">
        <f t="shared" si="19"/>
        <v>0</v>
      </c>
      <c r="BL441" s="16" t="s">
        <v>204</v>
      </c>
      <c r="BM441" s="144" t="s">
        <v>723</v>
      </c>
    </row>
    <row r="442" spans="2:65" s="1" customFormat="1" ht="21.75" customHeight="1" x14ac:dyDescent="0.2">
      <c r="B442" s="131"/>
      <c r="C442" s="132">
        <v>129</v>
      </c>
      <c r="D442" s="132" t="s">
        <v>162</v>
      </c>
      <c r="E442" s="133" t="s">
        <v>724</v>
      </c>
      <c r="F442" s="134" t="s">
        <v>725</v>
      </c>
      <c r="G442" s="135" t="s">
        <v>260</v>
      </c>
      <c r="H442" s="136">
        <v>26</v>
      </c>
      <c r="I442" s="137"/>
      <c r="J442" s="138">
        <f t="shared" si="10"/>
        <v>0</v>
      </c>
      <c r="K442" s="139"/>
      <c r="L442" s="30"/>
      <c r="M442" s="140" t="s">
        <v>1</v>
      </c>
      <c r="N442" s="141" t="s">
        <v>37</v>
      </c>
      <c r="P442" s="142">
        <f t="shared" si="11"/>
        <v>0</v>
      </c>
      <c r="Q442" s="142">
        <v>1.2999999999999999E-4</v>
      </c>
      <c r="R442" s="142">
        <f t="shared" si="12"/>
        <v>3.3799999999999998E-3</v>
      </c>
      <c r="S442" s="142">
        <v>0</v>
      </c>
      <c r="T442" s="143">
        <f t="shared" si="13"/>
        <v>0</v>
      </c>
      <c r="AR442" s="144" t="s">
        <v>204</v>
      </c>
      <c r="AT442" s="144" t="s">
        <v>162</v>
      </c>
      <c r="AU442" s="144" t="s">
        <v>81</v>
      </c>
      <c r="AY442" s="16" t="s">
        <v>160</v>
      </c>
      <c r="BE442" s="145">
        <f t="shared" si="14"/>
        <v>0</v>
      </c>
      <c r="BF442" s="145">
        <f t="shared" si="15"/>
        <v>0</v>
      </c>
      <c r="BG442" s="145">
        <f t="shared" si="16"/>
        <v>0</v>
      </c>
      <c r="BH442" s="145">
        <f t="shared" si="17"/>
        <v>0</v>
      </c>
      <c r="BI442" s="145">
        <f t="shared" si="18"/>
        <v>0</v>
      </c>
      <c r="BJ442" s="16" t="s">
        <v>79</v>
      </c>
      <c r="BK442" s="145">
        <f t="shared" si="19"/>
        <v>0</v>
      </c>
      <c r="BL442" s="16" t="s">
        <v>204</v>
      </c>
      <c r="BM442" s="144" t="s">
        <v>726</v>
      </c>
    </row>
    <row r="443" spans="2:65" s="1" customFormat="1" ht="16.5" customHeight="1" x14ac:dyDescent="0.2">
      <c r="B443" s="131"/>
      <c r="C443" s="132">
        <v>130</v>
      </c>
      <c r="D443" s="132" t="s">
        <v>162</v>
      </c>
      <c r="E443" s="133" t="s">
        <v>727</v>
      </c>
      <c r="F443" s="134" t="s">
        <v>728</v>
      </c>
      <c r="G443" s="135" t="s">
        <v>729</v>
      </c>
      <c r="H443" s="136">
        <v>10</v>
      </c>
      <c r="I443" s="137"/>
      <c r="J443" s="138">
        <f t="shared" si="10"/>
        <v>0</v>
      </c>
      <c r="K443" s="139"/>
      <c r="L443" s="30"/>
      <c r="M443" s="140" t="s">
        <v>1</v>
      </c>
      <c r="N443" s="141" t="s">
        <v>37</v>
      </c>
      <c r="P443" s="142">
        <f t="shared" si="11"/>
        <v>0</v>
      </c>
      <c r="Q443" s="142">
        <v>2.5000000000000001E-4</v>
      </c>
      <c r="R443" s="142">
        <f t="shared" si="12"/>
        <v>2.5000000000000001E-3</v>
      </c>
      <c r="S443" s="142">
        <v>0</v>
      </c>
      <c r="T443" s="143">
        <f t="shared" si="13"/>
        <v>0</v>
      </c>
      <c r="AR443" s="144" t="s">
        <v>204</v>
      </c>
      <c r="AT443" s="144" t="s">
        <v>162</v>
      </c>
      <c r="AU443" s="144" t="s">
        <v>81</v>
      </c>
      <c r="AY443" s="16" t="s">
        <v>160</v>
      </c>
      <c r="BE443" s="145">
        <f t="shared" si="14"/>
        <v>0</v>
      </c>
      <c r="BF443" s="145">
        <f t="shared" si="15"/>
        <v>0</v>
      </c>
      <c r="BG443" s="145">
        <f t="shared" si="16"/>
        <v>0</v>
      </c>
      <c r="BH443" s="145">
        <f t="shared" si="17"/>
        <v>0</v>
      </c>
      <c r="BI443" s="145">
        <f t="shared" si="18"/>
        <v>0</v>
      </c>
      <c r="BJ443" s="16" t="s">
        <v>79</v>
      </c>
      <c r="BK443" s="145">
        <f t="shared" si="19"/>
        <v>0</v>
      </c>
      <c r="BL443" s="16" t="s">
        <v>204</v>
      </c>
      <c r="BM443" s="144" t="s">
        <v>730</v>
      </c>
    </row>
    <row r="444" spans="2:65" s="1" customFormat="1" ht="16.5" customHeight="1" x14ac:dyDescent="0.2">
      <c r="B444" s="131"/>
      <c r="C444" s="132">
        <v>131</v>
      </c>
      <c r="D444" s="132" t="s">
        <v>162</v>
      </c>
      <c r="E444" s="133" t="s">
        <v>731</v>
      </c>
      <c r="F444" s="134" t="s">
        <v>732</v>
      </c>
      <c r="G444" s="135" t="s">
        <v>733</v>
      </c>
      <c r="H444" s="136">
        <v>10</v>
      </c>
      <c r="I444" s="137"/>
      <c r="J444" s="138">
        <f t="shared" si="10"/>
        <v>0</v>
      </c>
      <c r="K444" s="139"/>
      <c r="L444" s="30"/>
      <c r="M444" s="140" t="s">
        <v>1</v>
      </c>
      <c r="N444" s="141" t="s">
        <v>37</v>
      </c>
      <c r="P444" s="142">
        <f t="shared" si="11"/>
        <v>0</v>
      </c>
      <c r="Q444" s="142">
        <v>5.6999999999999998E-4</v>
      </c>
      <c r="R444" s="142">
        <f t="shared" si="12"/>
        <v>5.7000000000000002E-3</v>
      </c>
      <c r="S444" s="142">
        <v>0</v>
      </c>
      <c r="T444" s="143">
        <f t="shared" si="13"/>
        <v>0</v>
      </c>
      <c r="AR444" s="144" t="s">
        <v>204</v>
      </c>
      <c r="AT444" s="144" t="s">
        <v>162</v>
      </c>
      <c r="AU444" s="144" t="s">
        <v>81</v>
      </c>
      <c r="AY444" s="16" t="s">
        <v>160</v>
      </c>
      <c r="BE444" s="145">
        <f t="shared" si="14"/>
        <v>0</v>
      </c>
      <c r="BF444" s="145">
        <f t="shared" si="15"/>
        <v>0</v>
      </c>
      <c r="BG444" s="145">
        <f t="shared" si="16"/>
        <v>0</v>
      </c>
      <c r="BH444" s="145">
        <f t="shared" si="17"/>
        <v>0</v>
      </c>
      <c r="BI444" s="145">
        <f t="shared" si="18"/>
        <v>0</v>
      </c>
      <c r="BJ444" s="16" t="s">
        <v>79</v>
      </c>
      <c r="BK444" s="145">
        <f t="shared" si="19"/>
        <v>0</v>
      </c>
      <c r="BL444" s="16" t="s">
        <v>204</v>
      </c>
      <c r="BM444" s="144" t="s">
        <v>734</v>
      </c>
    </row>
    <row r="445" spans="2:65" s="1" customFormat="1" ht="16.5" customHeight="1" x14ac:dyDescent="0.2">
      <c r="B445" s="131"/>
      <c r="C445" s="132">
        <v>132</v>
      </c>
      <c r="D445" s="132" t="s">
        <v>162</v>
      </c>
      <c r="E445" s="133" t="s">
        <v>735</v>
      </c>
      <c r="F445" s="134" t="s">
        <v>736</v>
      </c>
      <c r="G445" s="135" t="s">
        <v>260</v>
      </c>
      <c r="H445" s="136">
        <v>6</v>
      </c>
      <c r="I445" s="137"/>
      <c r="J445" s="138">
        <f t="shared" si="10"/>
        <v>0</v>
      </c>
      <c r="K445" s="139"/>
      <c r="L445" s="30"/>
      <c r="M445" s="140" t="s">
        <v>1</v>
      </c>
      <c r="N445" s="141" t="s">
        <v>37</v>
      </c>
      <c r="P445" s="142">
        <f t="shared" si="11"/>
        <v>0</v>
      </c>
      <c r="Q445" s="142">
        <v>5.0000000000000002E-5</v>
      </c>
      <c r="R445" s="142">
        <f t="shared" si="12"/>
        <v>3.0000000000000003E-4</v>
      </c>
      <c r="S445" s="142">
        <v>0</v>
      </c>
      <c r="T445" s="143">
        <f t="shared" si="13"/>
        <v>0</v>
      </c>
      <c r="AR445" s="144" t="s">
        <v>204</v>
      </c>
      <c r="AT445" s="144" t="s">
        <v>162</v>
      </c>
      <c r="AU445" s="144" t="s">
        <v>81</v>
      </c>
      <c r="AY445" s="16" t="s">
        <v>160</v>
      </c>
      <c r="BE445" s="145">
        <f t="shared" si="14"/>
        <v>0</v>
      </c>
      <c r="BF445" s="145">
        <f t="shared" si="15"/>
        <v>0</v>
      </c>
      <c r="BG445" s="145">
        <f t="shared" si="16"/>
        <v>0</v>
      </c>
      <c r="BH445" s="145">
        <f t="shared" si="17"/>
        <v>0</v>
      </c>
      <c r="BI445" s="145">
        <f t="shared" si="18"/>
        <v>0</v>
      </c>
      <c r="BJ445" s="16" t="s">
        <v>79</v>
      </c>
      <c r="BK445" s="145">
        <f t="shared" si="19"/>
        <v>0</v>
      </c>
      <c r="BL445" s="16" t="s">
        <v>204</v>
      </c>
      <c r="BM445" s="144" t="s">
        <v>737</v>
      </c>
    </row>
    <row r="446" spans="2:65" s="1" customFormat="1" ht="21.75" customHeight="1" x14ac:dyDescent="0.2">
      <c r="B446" s="131"/>
      <c r="C446" s="132">
        <v>133</v>
      </c>
      <c r="D446" s="132" t="s">
        <v>162</v>
      </c>
      <c r="E446" s="133" t="s">
        <v>738</v>
      </c>
      <c r="F446" s="134" t="s">
        <v>739</v>
      </c>
      <c r="G446" s="135" t="s">
        <v>260</v>
      </c>
      <c r="H446" s="136">
        <v>3</v>
      </c>
      <c r="I446" s="137"/>
      <c r="J446" s="138">
        <f t="shared" si="10"/>
        <v>0</v>
      </c>
      <c r="K446" s="139"/>
      <c r="L446" s="30"/>
      <c r="M446" s="140" t="s">
        <v>1</v>
      </c>
      <c r="N446" s="141" t="s">
        <v>37</v>
      </c>
      <c r="P446" s="142">
        <f t="shared" si="11"/>
        <v>0</v>
      </c>
      <c r="Q446" s="142">
        <v>1.2E-4</v>
      </c>
      <c r="R446" s="142">
        <f t="shared" si="12"/>
        <v>3.6000000000000002E-4</v>
      </c>
      <c r="S446" s="142">
        <v>0</v>
      </c>
      <c r="T446" s="143">
        <f t="shared" si="13"/>
        <v>0</v>
      </c>
      <c r="AR446" s="144" t="s">
        <v>204</v>
      </c>
      <c r="AT446" s="144" t="s">
        <v>162</v>
      </c>
      <c r="AU446" s="144" t="s">
        <v>81</v>
      </c>
      <c r="AY446" s="16" t="s">
        <v>160</v>
      </c>
      <c r="BE446" s="145">
        <f t="shared" si="14"/>
        <v>0</v>
      </c>
      <c r="BF446" s="145">
        <f t="shared" si="15"/>
        <v>0</v>
      </c>
      <c r="BG446" s="145">
        <f t="shared" si="16"/>
        <v>0</v>
      </c>
      <c r="BH446" s="145">
        <f t="shared" si="17"/>
        <v>0</v>
      </c>
      <c r="BI446" s="145">
        <f t="shared" si="18"/>
        <v>0</v>
      </c>
      <c r="BJ446" s="16" t="s">
        <v>79</v>
      </c>
      <c r="BK446" s="145">
        <f t="shared" si="19"/>
        <v>0</v>
      </c>
      <c r="BL446" s="16" t="s">
        <v>204</v>
      </c>
      <c r="BM446" s="144" t="s">
        <v>740</v>
      </c>
    </row>
    <row r="447" spans="2:65" s="1" customFormat="1" ht="24.15" customHeight="1" x14ac:dyDescent="0.2">
      <c r="B447" s="131"/>
      <c r="C447" s="132">
        <v>134</v>
      </c>
      <c r="D447" s="132" t="s">
        <v>162</v>
      </c>
      <c r="E447" s="133" t="s">
        <v>741</v>
      </c>
      <c r="F447" s="134" t="s">
        <v>742</v>
      </c>
      <c r="G447" s="135" t="s">
        <v>260</v>
      </c>
      <c r="H447" s="136">
        <v>2</v>
      </c>
      <c r="I447" s="137"/>
      <c r="J447" s="138">
        <f t="shared" si="10"/>
        <v>0</v>
      </c>
      <c r="K447" s="139"/>
      <c r="L447" s="30"/>
      <c r="M447" s="140" t="s">
        <v>1</v>
      </c>
      <c r="N447" s="141" t="s">
        <v>37</v>
      </c>
      <c r="P447" s="142">
        <f t="shared" si="11"/>
        <v>0</v>
      </c>
      <c r="Q447" s="142">
        <v>3.0000000000000001E-5</v>
      </c>
      <c r="R447" s="142">
        <f t="shared" si="12"/>
        <v>6.0000000000000002E-5</v>
      </c>
      <c r="S447" s="142">
        <v>0</v>
      </c>
      <c r="T447" s="143">
        <f t="shared" si="13"/>
        <v>0</v>
      </c>
      <c r="AR447" s="144" t="s">
        <v>204</v>
      </c>
      <c r="AT447" s="144" t="s">
        <v>162</v>
      </c>
      <c r="AU447" s="144" t="s">
        <v>81</v>
      </c>
      <c r="AY447" s="16" t="s">
        <v>160</v>
      </c>
      <c r="BE447" s="145">
        <f t="shared" si="14"/>
        <v>0</v>
      </c>
      <c r="BF447" s="145">
        <f t="shared" si="15"/>
        <v>0</v>
      </c>
      <c r="BG447" s="145">
        <f t="shared" si="16"/>
        <v>0</v>
      </c>
      <c r="BH447" s="145">
        <f t="shared" si="17"/>
        <v>0</v>
      </c>
      <c r="BI447" s="145">
        <f t="shared" si="18"/>
        <v>0</v>
      </c>
      <c r="BJ447" s="16" t="s">
        <v>79</v>
      </c>
      <c r="BK447" s="145">
        <f t="shared" si="19"/>
        <v>0</v>
      </c>
      <c r="BL447" s="16" t="s">
        <v>204</v>
      </c>
      <c r="BM447" s="144" t="s">
        <v>743</v>
      </c>
    </row>
    <row r="448" spans="2:65" s="1" customFormat="1" ht="21.75" customHeight="1" x14ac:dyDescent="0.2">
      <c r="B448" s="131"/>
      <c r="C448" s="132">
        <v>135</v>
      </c>
      <c r="D448" s="132" t="s">
        <v>162</v>
      </c>
      <c r="E448" s="133" t="s">
        <v>744</v>
      </c>
      <c r="F448" s="134" t="s">
        <v>745</v>
      </c>
      <c r="G448" s="135" t="s">
        <v>260</v>
      </c>
      <c r="H448" s="136">
        <v>3</v>
      </c>
      <c r="I448" s="137"/>
      <c r="J448" s="138">
        <f t="shared" si="10"/>
        <v>0</v>
      </c>
      <c r="K448" s="139"/>
      <c r="L448" s="30"/>
      <c r="M448" s="140" t="s">
        <v>1</v>
      </c>
      <c r="N448" s="141" t="s">
        <v>37</v>
      </c>
      <c r="P448" s="142">
        <f t="shared" si="11"/>
        <v>0</v>
      </c>
      <c r="Q448" s="142">
        <v>2.1000000000000001E-4</v>
      </c>
      <c r="R448" s="142">
        <f t="shared" si="12"/>
        <v>6.3000000000000003E-4</v>
      </c>
      <c r="S448" s="142">
        <v>0</v>
      </c>
      <c r="T448" s="143">
        <f t="shared" si="13"/>
        <v>0</v>
      </c>
      <c r="AR448" s="144" t="s">
        <v>204</v>
      </c>
      <c r="AT448" s="144" t="s">
        <v>162</v>
      </c>
      <c r="AU448" s="144" t="s">
        <v>81</v>
      </c>
      <c r="AY448" s="16" t="s">
        <v>160</v>
      </c>
      <c r="BE448" s="145">
        <f t="shared" si="14"/>
        <v>0</v>
      </c>
      <c r="BF448" s="145">
        <f t="shared" si="15"/>
        <v>0</v>
      </c>
      <c r="BG448" s="145">
        <f t="shared" si="16"/>
        <v>0</v>
      </c>
      <c r="BH448" s="145">
        <f t="shared" si="17"/>
        <v>0</v>
      </c>
      <c r="BI448" s="145">
        <f t="shared" si="18"/>
        <v>0</v>
      </c>
      <c r="BJ448" s="16" t="s">
        <v>79</v>
      </c>
      <c r="BK448" s="145">
        <f t="shared" si="19"/>
        <v>0</v>
      </c>
      <c r="BL448" s="16" t="s">
        <v>204</v>
      </c>
      <c r="BM448" s="144" t="s">
        <v>746</v>
      </c>
    </row>
    <row r="449" spans="2:65" s="1" customFormat="1" ht="24.15" customHeight="1" x14ac:dyDescent="0.2">
      <c r="B449" s="131"/>
      <c r="C449" s="132">
        <v>136</v>
      </c>
      <c r="D449" s="132" t="s">
        <v>162</v>
      </c>
      <c r="E449" s="133" t="s">
        <v>747</v>
      </c>
      <c r="F449" s="134" t="s">
        <v>748</v>
      </c>
      <c r="G449" s="135" t="s">
        <v>260</v>
      </c>
      <c r="H449" s="136">
        <v>1</v>
      </c>
      <c r="I449" s="137"/>
      <c r="J449" s="138">
        <f t="shared" si="10"/>
        <v>0</v>
      </c>
      <c r="K449" s="139"/>
      <c r="L449" s="30"/>
      <c r="M449" s="140" t="s">
        <v>1</v>
      </c>
      <c r="N449" s="141" t="s">
        <v>37</v>
      </c>
      <c r="P449" s="142">
        <f t="shared" si="11"/>
        <v>0</v>
      </c>
      <c r="Q449" s="142">
        <v>1.4999999999999999E-4</v>
      </c>
      <c r="R449" s="142">
        <f t="shared" si="12"/>
        <v>1.4999999999999999E-4</v>
      </c>
      <c r="S449" s="142">
        <v>0</v>
      </c>
      <c r="T449" s="143">
        <f t="shared" si="13"/>
        <v>0</v>
      </c>
      <c r="AR449" s="144" t="s">
        <v>204</v>
      </c>
      <c r="AT449" s="144" t="s">
        <v>162</v>
      </c>
      <c r="AU449" s="144" t="s">
        <v>81</v>
      </c>
      <c r="AY449" s="16" t="s">
        <v>160</v>
      </c>
      <c r="BE449" s="145">
        <f t="shared" si="14"/>
        <v>0</v>
      </c>
      <c r="BF449" s="145">
        <f t="shared" si="15"/>
        <v>0</v>
      </c>
      <c r="BG449" s="145">
        <f t="shared" si="16"/>
        <v>0</v>
      </c>
      <c r="BH449" s="145">
        <f t="shared" si="17"/>
        <v>0</v>
      </c>
      <c r="BI449" s="145">
        <f t="shared" si="18"/>
        <v>0</v>
      </c>
      <c r="BJ449" s="16" t="s">
        <v>79</v>
      </c>
      <c r="BK449" s="145">
        <f t="shared" si="19"/>
        <v>0</v>
      </c>
      <c r="BL449" s="16" t="s">
        <v>204</v>
      </c>
      <c r="BM449" s="144" t="s">
        <v>749</v>
      </c>
    </row>
    <row r="450" spans="2:65" s="1" customFormat="1" ht="24.15" customHeight="1" x14ac:dyDescent="0.2">
      <c r="B450" s="131"/>
      <c r="C450" s="171">
        <v>137</v>
      </c>
      <c r="D450" s="171" t="s">
        <v>262</v>
      </c>
      <c r="E450" s="172" t="s">
        <v>750</v>
      </c>
      <c r="F450" s="173" t="s">
        <v>751</v>
      </c>
      <c r="G450" s="174" t="s">
        <v>260</v>
      </c>
      <c r="H450" s="175">
        <v>2</v>
      </c>
      <c r="I450" s="176"/>
      <c r="J450" s="177">
        <f t="shared" si="10"/>
        <v>0</v>
      </c>
      <c r="K450" s="178"/>
      <c r="L450" s="179"/>
      <c r="M450" s="180" t="s">
        <v>1</v>
      </c>
      <c r="N450" s="181" t="s">
        <v>37</v>
      </c>
      <c r="P450" s="142">
        <f t="shared" si="11"/>
        <v>0</v>
      </c>
      <c r="Q450" s="142">
        <v>0</v>
      </c>
      <c r="R450" s="142">
        <f t="shared" si="12"/>
        <v>0</v>
      </c>
      <c r="S450" s="142">
        <v>0</v>
      </c>
      <c r="T450" s="143">
        <f t="shared" si="13"/>
        <v>0</v>
      </c>
      <c r="AR450" s="144" t="s">
        <v>296</v>
      </c>
      <c r="AT450" s="144" t="s">
        <v>262</v>
      </c>
      <c r="AU450" s="144" t="s">
        <v>81</v>
      </c>
      <c r="AY450" s="16" t="s">
        <v>160</v>
      </c>
      <c r="BE450" s="145">
        <f t="shared" si="14"/>
        <v>0</v>
      </c>
      <c r="BF450" s="145">
        <f t="shared" si="15"/>
        <v>0</v>
      </c>
      <c r="BG450" s="145">
        <f t="shared" si="16"/>
        <v>0</v>
      </c>
      <c r="BH450" s="145">
        <f t="shared" si="17"/>
        <v>0</v>
      </c>
      <c r="BI450" s="145">
        <f t="shared" si="18"/>
        <v>0</v>
      </c>
      <c r="BJ450" s="16" t="s">
        <v>79</v>
      </c>
      <c r="BK450" s="145">
        <f t="shared" si="19"/>
        <v>0</v>
      </c>
      <c r="BL450" s="16" t="s">
        <v>204</v>
      </c>
      <c r="BM450" s="144" t="s">
        <v>752</v>
      </c>
    </row>
    <row r="451" spans="2:65" s="1" customFormat="1" ht="21.75" customHeight="1" x14ac:dyDescent="0.2">
      <c r="B451" s="131"/>
      <c r="C451" s="132">
        <v>138</v>
      </c>
      <c r="D451" s="132" t="s">
        <v>162</v>
      </c>
      <c r="E451" s="133" t="s">
        <v>753</v>
      </c>
      <c r="F451" s="134" t="s">
        <v>754</v>
      </c>
      <c r="G451" s="135" t="s">
        <v>260</v>
      </c>
      <c r="H451" s="136">
        <v>12</v>
      </c>
      <c r="I451" s="137"/>
      <c r="J451" s="138">
        <f t="shared" si="10"/>
        <v>0</v>
      </c>
      <c r="K451" s="139"/>
      <c r="L451" s="30"/>
      <c r="M451" s="140" t="s">
        <v>1</v>
      </c>
      <c r="N451" s="141" t="s">
        <v>37</v>
      </c>
      <c r="P451" s="142">
        <f t="shared" si="11"/>
        <v>0</v>
      </c>
      <c r="Q451" s="142">
        <v>2.0000000000000002E-5</v>
      </c>
      <c r="R451" s="142">
        <f t="shared" si="12"/>
        <v>2.4000000000000003E-4</v>
      </c>
      <c r="S451" s="142">
        <v>0</v>
      </c>
      <c r="T451" s="143">
        <f t="shared" si="13"/>
        <v>0</v>
      </c>
      <c r="AR451" s="144" t="s">
        <v>204</v>
      </c>
      <c r="AT451" s="144" t="s">
        <v>162</v>
      </c>
      <c r="AU451" s="144" t="s">
        <v>81</v>
      </c>
      <c r="AY451" s="16" t="s">
        <v>160</v>
      </c>
      <c r="BE451" s="145">
        <f t="shared" si="14"/>
        <v>0</v>
      </c>
      <c r="BF451" s="145">
        <f t="shared" si="15"/>
        <v>0</v>
      </c>
      <c r="BG451" s="145">
        <f t="shared" si="16"/>
        <v>0</v>
      </c>
      <c r="BH451" s="145">
        <f t="shared" si="17"/>
        <v>0</v>
      </c>
      <c r="BI451" s="145">
        <f t="shared" si="18"/>
        <v>0</v>
      </c>
      <c r="BJ451" s="16" t="s">
        <v>79</v>
      </c>
      <c r="BK451" s="145">
        <f t="shared" si="19"/>
        <v>0</v>
      </c>
      <c r="BL451" s="16" t="s">
        <v>204</v>
      </c>
      <c r="BM451" s="144" t="s">
        <v>755</v>
      </c>
    </row>
    <row r="452" spans="2:65" s="1" customFormat="1" ht="21.75" customHeight="1" x14ac:dyDescent="0.2">
      <c r="B452" s="131"/>
      <c r="C452" s="132">
        <v>139</v>
      </c>
      <c r="D452" s="132" t="s">
        <v>162</v>
      </c>
      <c r="E452" s="133" t="s">
        <v>756</v>
      </c>
      <c r="F452" s="134" t="s">
        <v>757</v>
      </c>
      <c r="G452" s="135" t="s">
        <v>260</v>
      </c>
      <c r="H452" s="136">
        <v>6</v>
      </c>
      <c r="I452" s="137"/>
      <c r="J452" s="138">
        <f t="shared" si="10"/>
        <v>0</v>
      </c>
      <c r="K452" s="139"/>
      <c r="L452" s="30"/>
      <c r="M452" s="140" t="s">
        <v>1</v>
      </c>
      <c r="N452" s="141" t="s">
        <v>37</v>
      </c>
      <c r="P452" s="142">
        <f t="shared" si="11"/>
        <v>0</v>
      </c>
      <c r="Q452" s="142">
        <v>2.0000000000000002E-5</v>
      </c>
      <c r="R452" s="142">
        <f t="shared" si="12"/>
        <v>1.2000000000000002E-4</v>
      </c>
      <c r="S452" s="142">
        <v>0</v>
      </c>
      <c r="T452" s="143">
        <f t="shared" si="13"/>
        <v>0</v>
      </c>
      <c r="AR452" s="144" t="s">
        <v>204</v>
      </c>
      <c r="AT452" s="144" t="s">
        <v>162</v>
      </c>
      <c r="AU452" s="144" t="s">
        <v>81</v>
      </c>
      <c r="AY452" s="16" t="s">
        <v>160</v>
      </c>
      <c r="BE452" s="145">
        <f t="shared" si="14"/>
        <v>0</v>
      </c>
      <c r="BF452" s="145">
        <f t="shared" si="15"/>
        <v>0</v>
      </c>
      <c r="BG452" s="145">
        <f t="shared" si="16"/>
        <v>0</v>
      </c>
      <c r="BH452" s="145">
        <f t="shared" si="17"/>
        <v>0</v>
      </c>
      <c r="BI452" s="145">
        <f t="shared" si="18"/>
        <v>0</v>
      </c>
      <c r="BJ452" s="16" t="s">
        <v>79</v>
      </c>
      <c r="BK452" s="145">
        <f t="shared" si="19"/>
        <v>0</v>
      </c>
      <c r="BL452" s="16" t="s">
        <v>204</v>
      </c>
      <c r="BM452" s="144" t="s">
        <v>758</v>
      </c>
    </row>
    <row r="453" spans="2:65" s="1" customFormat="1" ht="24.15" customHeight="1" x14ac:dyDescent="0.2">
      <c r="B453" s="131"/>
      <c r="C453" s="132">
        <v>140</v>
      </c>
      <c r="D453" s="132" t="s">
        <v>162</v>
      </c>
      <c r="E453" s="133" t="s">
        <v>759</v>
      </c>
      <c r="F453" s="134" t="s">
        <v>760</v>
      </c>
      <c r="G453" s="135" t="s">
        <v>207</v>
      </c>
      <c r="H453" s="136">
        <v>164.2</v>
      </c>
      <c r="I453" s="137"/>
      <c r="J453" s="138">
        <f t="shared" si="10"/>
        <v>0</v>
      </c>
      <c r="K453" s="139"/>
      <c r="L453" s="30"/>
      <c r="M453" s="140" t="s">
        <v>1</v>
      </c>
      <c r="N453" s="141" t="s">
        <v>37</v>
      </c>
      <c r="P453" s="142">
        <f t="shared" si="11"/>
        <v>0</v>
      </c>
      <c r="Q453" s="142">
        <v>1.9000000000000001E-4</v>
      </c>
      <c r="R453" s="142">
        <f t="shared" si="12"/>
        <v>3.1198E-2</v>
      </c>
      <c r="S453" s="142">
        <v>0</v>
      </c>
      <c r="T453" s="143">
        <f t="shared" si="13"/>
        <v>0</v>
      </c>
      <c r="AR453" s="144" t="s">
        <v>204</v>
      </c>
      <c r="AT453" s="144" t="s">
        <v>162</v>
      </c>
      <c r="AU453" s="144" t="s">
        <v>81</v>
      </c>
      <c r="AY453" s="16" t="s">
        <v>160</v>
      </c>
      <c r="BE453" s="145">
        <f t="shared" si="14"/>
        <v>0</v>
      </c>
      <c r="BF453" s="145">
        <f t="shared" si="15"/>
        <v>0</v>
      </c>
      <c r="BG453" s="145">
        <f t="shared" si="16"/>
        <v>0</v>
      </c>
      <c r="BH453" s="145">
        <f t="shared" si="17"/>
        <v>0</v>
      </c>
      <c r="BI453" s="145">
        <f t="shared" si="18"/>
        <v>0</v>
      </c>
      <c r="BJ453" s="16" t="s">
        <v>79</v>
      </c>
      <c r="BK453" s="145">
        <f t="shared" si="19"/>
        <v>0</v>
      </c>
      <c r="BL453" s="16" t="s">
        <v>204</v>
      </c>
      <c r="BM453" s="144" t="s">
        <v>761</v>
      </c>
    </row>
    <row r="454" spans="2:65" s="1" customFormat="1" ht="21.75" customHeight="1" x14ac:dyDescent="0.2">
      <c r="B454" s="131"/>
      <c r="C454" s="132">
        <v>141</v>
      </c>
      <c r="D454" s="132" t="s">
        <v>162</v>
      </c>
      <c r="E454" s="133" t="s">
        <v>762</v>
      </c>
      <c r="F454" s="134" t="s">
        <v>763</v>
      </c>
      <c r="G454" s="135" t="s">
        <v>207</v>
      </c>
      <c r="H454" s="136">
        <v>164.2</v>
      </c>
      <c r="I454" s="137"/>
      <c r="J454" s="138">
        <f t="shared" si="10"/>
        <v>0</v>
      </c>
      <c r="K454" s="139"/>
      <c r="L454" s="30"/>
      <c r="M454" s="140" t="s">
        <v>1</v>
      </c>
      <c r="N454" s="141" t="s">
        <v>37</v>
      </c>
      <c r="P454" s="142">
        <f t="shared" si="11"/>
        <v>0</v>
      </c>
      <c r="Q454" s="142">
        <v>1.0000000000000001E-5</v>
      </c>
      <c r="R454" s="142">
        <f t="shared" si="12"/>
        <v>1.642E-3</v>
      </c>
      <c r="S454" s="142">
        <v>0</v>
      </c>
      <c r="T454" s="143">
        <f t="shared" si="13"/>
        <v>0</v>
      </c>
      <c r="AR454" s="144" t="s">
        <v>204</v>
      </c>
      <c r="AT454" s="144" t="s">
        <v>162</v>
      </c>
      <c r="AU454" s="144" t="s">
        <v>81</v>
      </c>
      <c r="AY454" s="16" t="s">
        <v>160</v>
      </c>
      <c r="BE454" s="145">
        <f t="shared" si="14"/>
        <v>0</v>
      </c>
      <c r="BF454" s="145">
        <f t="shared" si="15"/>
        <v>0</v>
      </c>
      <c r="BG454" s="145">
        <f t="shared" si="16"/>
        <v>0</v>
      </c>
      <c r="BH454" s="145">
        <f t="shared" si="17"/>
        <v>0</v>
      </c>
      <c r="BI454" s="145">
        <f t="shared" si="18"/>
        <v>0</v>
      </c>
      <c r="BJ454" s="16" t="s">
        <v>79</v>
      </c>
      <c r="BK454" s="145">
        <f t="shared" si="19"/>
        <v>0</v>
      </c>
      <c r="BL454" s="16" t="s">
        <v>204</v>
      </c>
      <c r="BM454" s="144" t="s">
        <v>764</v>
      </c>
    </row>
    <row r="455" spans="2:65" s="11" customFormat="1" ht="22.8" customHeight="1" x14ac:dyDescent="0.25">
      <c r="B455" s="119"/>
      <c r="D455" s="120" t="s">
        <v>71</v>
      </c>
      <c r="E455" s="129" t="s">
        <v>765</v>
      </c>
      <c r="F455" s="129" t="s">
        <v>766</v>
      </c>
      <c r="I455" s="122"/>
      <c r="J455" s="130">
        <f>BK455</f>
        <v>0</v>
      </c>
      <c r="L455" s="119"/>
      <c r="M455" s="124"/>
      <c r="P455" s="125">
        <f>P456</f>
        <v>0</v>
      </c>
      <c r="R455" s="125">
        <f>R456</f>
        <v>1.521E-2</v>
      </c>
      <c r="T455" s="126">
        <f>T456</f>
        <v>0</v>
      </c>
      <c r="AR455" s="120" t="s">
        <v>81</v>
      </c>
      <c r="AT455" s="127" t="s">
        <v>71</v>
      </c>
      <c r="AU455" s="127" t="s">
        <v>79</v>
      </c>
      <c r="AY455" s="120" t="s">
        <v>160</v>
      </c>
      <c r="BK455" s="128">
        <f>BK456</f>
        <v>0</v>
      </c>
    </row>
    <row r="456" spans="2:65" s="1" customFormat="1" ht="24.15" customHeight="1" x14ac:dyDescent="0.2">
      <c r="B456" s="131"/>
      <c r="C456" s="132">
        <v>142</v>
      </c>
      <c r="D456" s="132" t="s">
        <v>162</v>
      </c>
      <c r="E456" s="133" t="s">
        <v>767</v>
      </c>
      <c r="F456" s="134" t="s">
        <v>768</v>
      </c>
      <c r="G456" s="135" t="s">
        <v>769</v>
      </c>
      <c r="H456" s="136">
        <v>1</v>
      </c>
      <c r="I456" s="137"/>
      <c r="J456" s="138">
        <f>ROUND(I456*H456,2)</f>
        <v>0</v>
      </c>
      <c r="K456" s="139"/>
      <c r="L456" s="30"/>
      <c r="M456" s="140" t="s">
        <v>1</v>
      </c>
      <c r="N456" s="141" t="s">
        <v>37</v>
      </c>
      <c r="P456" s="142">
        <f>O456*H456</f>
        <v>0</v>
      </c>
      <c r="Q456" s="142">
        <v>1.521E-2</v>
      </c>
      <c r="R456" s="142">
        <f>Q456*H456</f>
        <v>1.521E-2</v>
      </c>
      <c r="S456" s="142">
        <v>0</v>
      </c>
      <c r="T456" s="143">
        <f>S456*H456</f>
        <v>0</v>
      </c>
      <c r="AR456" s="144" t="s">
        <v>204</v>
      </c>
      <c r="AT456" s="144" t="s">
        <v>162</v>
      </c>
      <c r="AU456" s="144" t="s">
        <v>81</v>
      </c>
      <c r="AY456" s="16" t="s">
        <v>160</v>
      </c>
      <c r="BE456" s="145">
        <f>IF(N456="základní",J456,0)</f>
        <v>0</v>
      </c>
      <c r="BF456" s="145">
        <f>IF(N456="snížená",J456,0)</f>
        <v>0</v>
      </c>
      <c r="BG456" s="145">
        <f>IF(N456="zákl. přenesená",J456,0)</f>
        <v>0</v>
      </c>
      <c r="BH456" s="145">
        <f>IF(N456="sníž. přenesená",J456,0)</f>
        <v>0</v>
      </c>
      <c r="BI456" s="145">
        <f>IF(N456="nulová",J456,0)</f>
        <v>0</v>
      </c>
      <c r="BJ456" s="16" t="s">
        <v>79</v>
      </c>
      <c r="BK456" s="145">
        <f>ROUND(I456*H456,2)</f>
        <v>0</v>
      </c>
      <c r="BL456" s="16" t="s">
        <v>204</v>
      </c>
      <c r="BM456" s="144" t="s">
        <v>770</v>
      </c>
    </row>
    <row r="457" spans="2:65" s="11" customFormat="1" ht="22.8" customHeight="1" x14ac:dyDescent="0.25">
      <c r="B457" s="119"/>
      <c r="D457" s="120" t="s">
        <v>71</v>
      </c>
      <c r="E457" s="129" t="s">
        <v>771</v>
      </c>
      <c r="F457" s="129" t="s">
        <v>772</v>
      </c>
      <c r="I457" s="122"/>
      <c r="J457" s="130">
        <f>BK457</f>
        <v>0</v>
      </c>
      <c r="L457" s="119"/>
      <c r="M457" s="124"/>
      <c r="P457" s="125">
        <f>SUM(P458:P467)</f>
        <v>0</v>
      </c>
      <c r="R457" s="125">
        <f>SUM(R458:R467)</f>
        <v>0.28004000000000001</v>
      </c>
      <c r="T457" s="126">
        <f>SUM(T458:T467)</f>
        <v>0</v>
      </c>
      <c r="AR457" s="120" t="s">
        <v>81</v>
      </c>
      <c r="AT457" s="127" t="s">
        <v>71</v>
      </c>
      <c r="AU457" s="127" t="s">
        <v>79</v>
      </c>
      <c r="AY457" s="120" t="s">
        <v>160</v>
      </c>
      <c r="BK457" s="128">
        <f>SUM(BK458:BK467)</f>
        <v>0</v>
      </c>
    </row>
    <row r="458" spans="2:65" s="1" customFormat="1" ht="24.15" customHeight="1" x14ac:dyDescent="0.2">
      <c r="B458" s="131"/>
      <c r="C458" s="132">
        <v>143</v>
      </c>
      <c r="D458" s="132" t="s">
        <v>162</v>
      </c>
      <c r="E458" s="133" t="s">
        <v>773</v>
      </c>
      <c r="F458" s="134" t="s">
        <v>774</v>
      </c>
      <c r="G458" s="135" t="s">
        <v>733</v>
      </c>
      <c r="H458" s="136">
        <v>6</v>
      </c>
      <c r="I458" s="137"/>
      <c r="J458" s="138">
        <f>ROUND(I458*H458,2)</f>
        <v>0</v>
      </c>
      <c r="K458" s="139"/>
      <c r="L458" s="30"/>
      <c r="M458" s="140" t="s">
        <v>1</v>
      </c>
      <c r="N458" s="141" t="s">
        <v>37</v>
      </c>
      <c r="P458" s="142">
        <f>O458*H458</f>
        <v>0</v>
      </c>
      <c r="Q458" s="142">
        <v>1.6920000000000001E-2</v>
      </c>
      <c r="R458" s="142">
        <f>Q458*H458</f>
        <v>0.10152</v>
      </c>
      <c r="S458" s="142">
        <v>0</v>
      </c>
      <c r="T458" s="143">
        <f>S458*H458</f>
        <v>0</v>
      </c>
      <c r="AR458" s="144" t="s">
        <v>204</v>
      </c>
      <c r="AT458" s="144" t="s">
        <v>162</v>
      </c>
      <c r="AU458" s="144" t="s">
        <v>81</v>
      </c>
      <c r="AY458" s="16" t="s">
        <v>160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6" t="s">
        <v>79</v>
      </c>
      <c r="BK458" s="145">
        <f>ROUND(I458*H458,2)</f>
        <v>0</v>
      </c>
      <c r="BL458" s="16" t="s">
        <v>204</v>
      </c>
      <c r="BM458" s="144" t="s">
        <v>775</v>
      </c>
    </row>
    <row r="459" spans="2:65" s="1" customFormat="1" ht="24.15" customHeight="1" x14ac:dyDescent="0.2">
      <c r="B459" s="131"/>
      <c r="C459" s="132">
        <v>144</v>
      </c>
      <c r="D459" s="132" t="s">
        <v>162</v>
      </c>
      <c r="E459" s="133" t="s">
        <v>776</v>
      </c>
      <c r="F459" s="134" t="s">
        <v>777</v>
      </c>
      <c r="G459" s="135" t="s">
        <v>733</v>
      </c>
      <c r="H459" s="136">
        <v>6</v>
      </c>
      <c r="I459" s="137"/>
      <c r="J459" s="138">
        <f>ROUND(I459*H459,2)</f>
        <v>0</v>
      </c>
      <c r="K459" s="139"/>
      <c r="L459" s="30"/>
      <c r="M459" s="140" t="s">
        <v>1</v>
      </c>
      <c r="N459" s="141" t="s">
        <v>37</v>
      </c>
      <c r="P459" s="142">
        <f>O459*H459</f>
        <v>0</v>
      </c>
      <c r="Q459" s="142">
        <v>1.197E-2</v>
      </c>
      <c r="R459" s="142">
        <f>Q459*H459</f>
        <v>7.1819999999999995E-2</v>
      </c>
      <c r="S459" s="142">
        <v>0</v>
      </c>
      <c r="T459" s="143">
        <f>S459*H459</f>
        <v>0</v>
      </c>
      <c r="AR459" s="144" t="s">
        <v>204</v>
      </c>
      <c r="AT459" s="144" t="s">
        <v>162</v>
      </c>
      <c r="AU459" s="144" t="s">
        <v>81</v>
      </c>
      <c r="AY459" s="16" t="s">
        <v>160</v>
      </c>
      <c r="BE459" s="145">
        <f>IF(N459="základní",J459,0)</f>
        <v>0</v>
      </c>
      <c r="BF459" s="145">
        <f>IF(N459="snížená",J459,0)</f>
        <v>0</v>
      </c>
      <c r="BG459" s="145">
        <f>IF(N459="zákl. přenesená",J459,0)</f>
        <v>0</v>
      </c>
      <c r="BH459" s="145">
        <f>IF(N459="sníž. přenesená",J459,0)</f>
        <v>0</v>
      </c>
      <c r="BI459" s="145">
        <f>IF(N459="nulová",J459,0)</f>
        <v>0</v>
      </c>
      <c r="BJ459" s="16" t="s">
        <v>79</v>
      </c>
      <c r="BK459" s="145">
        <f>ROUND(I459*H459,2)</f>
        <v>0</v>
      </c>
      <c r="BL459" s="16" t="s">
        <v>204</v>
      </c>
      <c r="BM459" s="144" t="s">
        <v>778</v>
      </c>
    </row>
    <row r="460" spans="2:65" s="1" customFormat="1" ht="24.15" customHeight="1" x14ac:dyDescent="0.2">
      <c r="B460" s="131"/>
      <c r="C460" s="132">
        <v>145</v>
      </c>
      <c r="D460" s="132" t="s">
        <v>162</v>
      </c>
      <c r="E460" s="133" t="s">
        <v>779</v>
      </c>
      <c r="F460" s="134" t="s">
        <v>780</v>
      </c>
      <c r="G460" s="135" t="s">
        <v>733</v>
      </c>
      <c r="H460" s="136">
        <v>3</v>
      </c>
      <c r="I460" s="137"/>
      <c r="J460" s="138">
        <f>ROUND(I460*H460,2)</f>
        <v>0</v>
      </c>
      <c r="K460" s="139"/>
      <c r="L460" s="30"/>
      <c r="M460" s="140" t="s">
        <v>1</v>
      </c>
      <c r="N460" s="141" t="s">
        <v>37</v>
      </c>
      <c r="P460" s="142">
        <f>O460*H460</f>
        <v>0</v>
      </c>
      <c r="Q460" s="142">
        <v>2.06E-2</v>
      </c>
      <c r="R460" s="142">
        <f>Q460*H460</f>
        <v>6.1800000000000001E-2</v>
      </c>
      <c r="S460" s="142">
        <v>0</v>
      </c>
      <c r="T460" s="143">
        <f>S460*H460</f>
        <v>0</v>
      </c>
      <c r="AR460" s="144" t="s">
        <v>204</v>
      </c>
      <c r="AT460" s="144" t="s">
        <v>162</v>
      </c>
      <c r="AU460" s="144" t="s">
        <v>81</v>
      </c>
      <c r="AY460" s="16" t="s">
        <v>160</v>
      </c>
      <c r="BE460" s="145">
        <f>IF(N460="základní",J460,0)</f>
        <v>0</v>
      </c>
      <c r="BF460" s="145">
        <f>IF(N460="snížená",J460,0)</f>
        <v>0</v>
      </c>
      <c r="BG460" s="145">
        <f>IF(N460="zákl. přenesená",J460,0)</f>
        <v>0</v>
      </c>
      <c r="BH460" s="145">
        <f>IF(N460="sníž. přenesená",J460,0)</f>
        <v>0</v>
      </c>
      <c r="BI460" s="145">
        <f>IF(N460="nulová",J460,0)</f>
        <v>0</v>
      </c>
      <c r="BJ460" s="16" t="s">
        <v>79</v>
      </c>
      <c r="BK460" s="145">
        <f>ROUND(I460*H460,2)</f>
        <v>0</v>
      </c>
      <c r="BL460" s="16" t="s">
        <v>204</v>
      </c>
      <c r="BM460" s="144" t="s">
        <v>781</v>
      </c>
    </row>
    <row r="461" spans="2:65" s="1" customFormat="1" x14ac:dyDescent="0.2">
      <c r="B461" s="30"/>
      <c r="D461" s="167" t="s">
        <v>235</v>
      </c>
      <c r="F461" s="168" t="s">
        <v>782</v>
      </c>
      <c r="I461" s="169"/>
      <c r="L461" s="30"/>
      <c r="M461" s="170"/>
      <c r="T461" s="54"/>
      <c r="AT461" s="16" t="s">
        <v>235</v>
      </c>
      <c r="AU461" s="16" t="s">
        <v>81</v>
      </c>
    </row>
    <row r="462" spans="2:65" s="1" customFormat="1" ht="24.15" customHeight="1" x14ac:dyDescent="0.2">
      <c r="B462" s="131"/>
      <c r="C462" s="132">
        <v>146</v>
      </c>
      <c r="D462" s="132" t="s">
        <v>162</v>
      </c>
      <c r="E462" s="133" t="s">
        <v>783</v>
      </c>
      <c r="F462" s="134" t="s">
        <v>784</v>
      </c>
      <c r="G462" s="135" t="s">
        <v>733</v>
      </c>
      <c r="H462" s="136">
        <v>1</v>
      </c>
      <c r="I462" s="137"/>
      <c r="J462" s="138">
        <f>ROUND(I462*H462,2)</f>
        <v>0</v>
      </c>
      <c r="K462" s="139"/>
      <c r="L462" s="30"/>
      <c r="M462" s="140" t="s">
        <v>1</v>
      </c>
      <c r="N462" s="141" t="s">
        <v>37</v>
      </c>
      <c r="P462" s="142">
        <f>O462*H462</f>
        <v>0</v>
      </c>
      <c r="Q462" s="142">
        <v>1.47E-2</v>
      </c>
      <c r="R462" s="142">
        <f>Q462*H462</f>
        <v>1.47E-2</v>
      </c>
      <c r="S462" s="142">
        <v>0</v>
      </c>
      <c r="T462" s="143">
        <f>S462*H462</f>
        <v>0</v>
      </c>
      <c r="AR462" s="144" t="s">
        <v>204</v>
      </c>
      <c r="AT462" s="144" t="s">
        <v>162</v>
      </c>
      <c r="AU462" s="144" t="s">
        <v>81</v>
      </c>
      <c r="AY462" s="16" t="s">
        <v>160</v>
      </c>
      <c r="BE462" s="145">
        <f>IF(N462="základní",J462,0)</f>
        <v>0</v>
      </c>
      <c r="BF462" s="145">
        <f>IF(N462="snížená",J462,0)</f>
        <v>0</v>
      </c>
      <c r="BG462" s="145">
        <f>IF(N462="zákl. přenesená",J462,0)</f>
        <v>0</v>
      </c>
      <c r="BH462" s="145">
        <f>IF(N462="sníž. přenesená",J462,0)</f>
        <v>0</v>
      </c>
      <c r="BI462" s="145">
        <f>IF(N462="nulová",J462,0)</f>
        <v>0</v>
      </c>
      <c r="BJ462" s="16" t="s">
        <v>79</v>
      </c>
      <c r="BK462" s="145">
        <f>ROUND(I462*H462,2)</f>
        <v>0</v>
      </c>
      <c r="BL462" s="16" t="s">
        <v>204</v>
      </c>
      <c r="BM462" s="144" t="s">
        <v>785</v>
      </c>
    </row>
    <row r="463" spans="2:65" s="1" customFormat="1" ht="24.15" customHeight="1" x14ac:dyDescent="0.2">
      <c r="B463" s="131"/>
      <c r="C463" s="132">
        <v>147</v>
      </c>
      <c r="D463" s="132" t="s">
        <v>162</v>
      </c>
      <c r="E463" s="133" t="s">
        <v>786</v>
      </c>
      <c r="F463" s="134" t="s">
        <v>787</v>
      </c>
      <c r="G463" s="135" t="s">
        <v>733</v>
      </c>
      <c r="H463" s="136">
        <v>3</v>
      </c>
      <c r="I463" s="137"/>
      <c r="J463" s="138">
        <f>ROUND(I463*H463,2)</f>
        <v>0</v>
      </c>
      <c r="K463" s="139"/>
      <c r="L463" s="30"/>
      <c r="M463" s="140" t="s">
        <v>1</v>
      </c>
      <c r="N463" s="141" t="s">
        <v>37</v>
      </c>
      <c r="P463" s="142">
        <f>O463*H463</f>
        <v>0</v>
      </c>
      <c r="Q463" s="142">
        <v>1.72E-3</v>
      </c>
      <c r="R463" s="142">
        <f>Q463*H463</f>
        <v>5.1599999999999997E-3</v>
      </c>
      <c r="S463" s="142">
        <v>0</v>
      </c>
      <c r="T463" s="143">
        <f>S463*H463</f>
        <v>0</v>
      </c>
      <c r="AR463" s="144" t="s">
        <v>204</v>
      </c>
      <c r="AT463" s="144" t="s">
        <v>162</v>
      </c>
      <c r="AU463" s="144" t="s">
        <v>81</v>
      </c>
      <c r="AY463" s="16" t="s">
        <v>160</v>
      </c>
      <c r="BE463" s="145">
        <f>IF(N463="základní",J463,0)</f>
        <v>0</v>
      </c>
      <c r="BF463" s="145">
        <f>IF(N463="snížená",J463,0)</f>
        <v>0</v>
      </c>
      <c r="BG463" s="145">
        <f>IF(N463="zákl. přenesená",J463,0)</f>
        <v>0</v>
      </c>
      <c r="BH463" s="145">
        <f>IF(N463="sníž. přenesená",J463,0)</f>
        <v>0</v>
      </c>
      <c r="BI463" s="145">
        <f>IF(N463="nulová",J463,0)</f>
        <v>0</v>
      </c>
      <c r="BJ463" s="16" t="s">
        <v>79</v>
      </c>
      <c r="BK463" s="145">
        <f>ROUND(I463*H463,2)</f>
        <v>0</v>
      </c>
      <c r="BL463" s="16" t="s">
        <v>204</v>
      </c>
      <c r="BM463" s="144" t="s">
        <v>788</v>
      </c>
    </row>
    <row r="464" spans="2:65" s="1" customFormat="1" x14ac:dyDescent="0.2">
      <c r="B464" s="30"/>
      <c r="D464" s="167" t="s">
        <v>235</v>
      </c>
      <c r="F464" s="168" t="s">
        <v>789</v>
      </c>
      <c r="I464" s="169"/>
      <c r="L464" s="30"/>
      <c r="M464" s="170"/>
      <c r="T464" s="54"/>
      <c r="AT464" s="16" t="s">
        <v>235</v>
      </c>
      <c r="AU464" s="16" t="s">
        <v>81</v>
      </c>
    </row>
    <row r="465" spans="2:65" s="1" customFormat="1" ht="24.15" customHeight="1" x14ac:dyDescent="0.2">
      <c r="B465" s="131"/>
      <c r="C465" s="132">
        <v>148</v>
      </c>
      <c r="D465" s="132" t="s">
        <v>162</v>
      </c>
      <c r="E465" s="133" t="s">
        <v>790</v>
      </c>
      <c r="F465" s="134" t="s">
        <v>791</v>
      </c>
      <c r="G465" s="135" t="s">
        <v>733</v>
      </c>
      <c r="H465" s="136">
        <v>7</v>
      </c>
      <c r="I465" s="137"/>
      <c r="J465" s="138">
        <f>ROUND(I465*H465,2)</f>
        <v>0</v>
      </c>
      <c r="K465" s="139"/>
      <c r="L465" s="30"/>
      <c r="M465" s="140" t="s">
        <v>1</v>
      </c>
      <c r="N465" s="141" t="s">
        <v>37</v>
      </c>
      <c r="P465" s="142">
        <f>O465*H465</f>
        <v>0</v>
      </c>
      <c r="Q465" s="142">
        <v>1.9599999999999999E-3</v>
      </c>
      <c r="R465" s="142">
        <f>Q465*H465</f>
        <v>1.372E-2</v>
      </c>
      <c r="S465" s="142">
        <v>0</v>
      </c>
      <c r="T465" s="143">
        <f>S465*H465</f>
        <v>0</v>
      </c>
      <c r="AR465" s="144" t="s">
        <v>204</v>
      </c>
      <c r="AT465" s="144" t="s">
        <v>162</v>
      </c>
      <c r="AU465" s="144" t="s">
        <v>81</v>
      </c>
      <c r="AY465" s="16" t="s">
        <v>160</v>
      </c>
      <c r="BE465" s="145">
        <f>IF(N465="základní",J465,0)</f>
        <v>0</v>
      </c>
      <c r="BF465" s="145">
        <f>IF(N465="snížená",J465,0)</f>
        <v>0</v>
      </c>
      <c r="BG465" s="145">
        <f>IF(N465="zákl. přenesená",J465,0)</f>
        <v>0</v>
      </c>
      <c r="BH465" s="145">
        <f>IF(N465="sníž. přenesená",J465,0)</f>
        <v>0</v>
      </c>
      <c r="BI465" s="145">
        <f>IF(N465="nulová",J465,0)</f>
        <v>0</v>
      </c>
      <c r="BJ465" s="16" t="s">
        <v>79</v>
      </c>
      <c r="BK465" s="145">
        <f>ROUND(I465*H465,2)</f>
        <v>0</v>
      </c>
      <c r="BL465" s="16" t="s">
        <v>204</v>
      </c>
      <c r="BM465" s="144" t="s">
        <v>792</v>
      </c>
    </row>
    <row r="466" spans="2:65" s="1" customFormat="1" ht="16.5" customHeight="1" x14ac:dyDescent="0.2">
      <c r="B466" s="131"/>
      <c r="C466" s="132">
        <v>149</v>
      </c>
      <c r="D466" s="132" t="s">
        <v>162</v>
      </c>
      <c r="E466" s="133" t="s">
        <v>793</v>
      </c>
      <c r="F466" s="134" t="s">
        <v>794</v>
      </c>
      <c r="G466" s="135" t="s">
        <v>733</v>
      </c>
      <c r="H466" s="136">
        <v>6</v>
      </c>
      <c r="I466" s="137"/>
      <c r="J466" s="138">
        <f>ROUND(I466*H466,2)</f>
        <v>0</v>
      </c>
      <c r="K466" s="139"/>
      <c r="L466" s="30"/>
      <c r="M466" s="140" t="s">
        <v>1</v>
      </c>
      <c r="N466" s="141" t="s">
        <v>37</v>
      </c>
      <c r="P466" s="142">
        <f>O466*H466</f>
        <v>0</v>
      </c>
      <c r="Q466" s="142">
        <v>1.8400000000000001E-3</v>
      </c>
      <c r="R466" s="142">
        <f>Q466*H466</f>
        <v>1.1040000000000001E-2</v>
      </c>
      <c r="S466" s="142">
        <v>0</v>
      </c>
      <c r="T466" s="143">
        <f>S466*H466</f>
        <v>0</v>
      </c>
      <c r="AR466" s="144" t="s">
        <v>204</v>
      </c>
      <c r="AT466" s="144" t="s">
        <v>162</v>
      </c>
      <c r="AU466" s="144" t="s">
        <v>81</v>
      </c>
      <c r="AY466" s="16" t="s">
        <v>160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6" t="s">
        <v>79</v>
      </c>
      <c r="BK466" s="145">
        <f>ROUND(I466*H466,2)</f>
        <v>0</v>
      </c>
      <c r="BL466" s="16" t="s">
        <v>204</v>
      </c>
      <c r="BM466" s="144" t="s">
        <v>795</v>
      </c>
    </row>
    <row r="467" spans="2:65" s="1" customFormat="1" ht="16.5" customHeight="1" x14ac:dyDescent="0.2">
      <c r="B467" s="131"/>
      <c r="C467" s="132">
        <v>150</v>
      </c>
      <c r="D467" s="132" t="s">
        <v>162</v>
      </c>
      <c r="E467" s="133" t="s">
        <v>796</v>
      </c>
      <c r="F467" s="134" t="s">
        <v>797</v>
      </c>
      <c r="G467" s="135" t="s">
        <v>260</v>
      </c>
      <c r="H467" s="136">
        <v>1</v>
      </c>
      <c r="I467" s="137"/>
      <c r="J467" s="138">
        <f>ROUND(I467*H467,2)</f>
        <v>0</v>
      </c>
      <c r="K467" s="139"/>
      <c r="L467" s="30"/>
      <c r="M467" s="140" t="s">
        <v>1</v>
      </c>
      <c r="N467" s="141" t="s">
        <v>37</v>
      </c>
      <c r="P467" s="142">
        <f>O467*H467</f>
        <v>0</v>
      </c>
      <c r="Q467" s="142">
        <v>2.7999999999999998E-4</v>
      </c>
      <c r="R467" s="142">
        <f>Q467*H467</f>
        <v>2.7999999999999998E-4</v>
      </c>
      <c r="S467" s="142">
        <v>0</v>
      </c>
      <c r="T467" s="143">
        <f>S467*H467</f>
        <v>0</v>
      </c>
      <c r="AR467" s="144" t="s">
        <v>204</v>
      </c>
      <c r="AT467" s="144" t="s">
        <v>162</v>
      </c>
      <c r="AU467" s="144" t="s">
        <v>81</v>
      </c>
      <c r="AY467" s="16" t="s">
        <v>160</v>
      </c>
      <c r="BE467" s="145">
        <f>IF(N467="základní",J467,0)</f>
        <v>0</v>
      </c>
      <c r="BF467" s="145">
        <f>IF(N467="snížená",J467,0)</f>
        <v>0</v>
      </c>
      <c r="BG467" s="145">
        <f>IF(N467="zákl. přenesená",J467,0)</f>
        <v>0</v>
      </c>
      <c r="BH467" s="145">
        <f>IF(N467="sníž. přenesená",J467,0)</f>
        <v>0</v>
      </c>
      <c r="BI467" s="145">
        <f>IF(N467="nulová",J467,0)</f>
        <v>0</v>
      </c>
      <c r="BJ467" s="16" t="s">
        <v>79</v>
      </c>
      <c r="BK467" s="145">
        <f>ROUND(I467*H467,2)</f>
        <v>0</v>
      </c>
      <c r="BL467" s="16" t="s">
        <v>204</v>
      </c>
      <c r="BM467" s="144" t="s">
        <v>798</v>
      </c>
    </row>
    <row r="468" spans="2:65" s="11" customFormat="1" ht="22.8" customHeight="1" x14ac:dyDescent="0.25">
      <c r="B468" s="119"/>
      <c r="D468" s="120" t="s">
        <v>71</v>
      </c>
      <c r="E468" s="129" t="s">
        <v>799</v>
      </c>
      <c r="F468" s="129" t="s">
        <v>800</v>
      </c>
      <c r="I468" s="122"/>
      <c r="J468" s="130">
        <f>BK468</f>
        <v>0</v>
      </c>
      <c r="L468" s="119"/>
      <c r="M468" s="124"/>
      <c r="P468" s="125">
        <f>P469</f>
        <v>0</v>
      </c>
      <c r="R468" s="125">
        <f>R469</f>
        <v>5.5199999999999999E-2</v>
      </c>
      <c r="T468" s="126">
        <f>T469</f>
        <v>0</v>
      </c>
      <c r="AR468" s="120" t="s">
        <v>81</v>
      </c>
      <c r="AT468" s="127" t="s">
        <v>71</v>
      </c>
      <c r="AU468" s="127" t="s">
        <v>79</v>
      </c>
      <c r="AY468" s="120" t="s">
        <v>160</v>
      </c>
      <c r="BK468" s="128">
        <f>BK469</f>
        <v>0</v>
      </c>
    </row>
    <row r="469" spans="2:65" s="1" customFormat="1" ht="33" customHeight="1" x14ac:dyDescent="0.2">
      <c r="B469" s="131"/>
      <c r="C469" s="132">
        <v>151</v>
      </c>
      <c r="D469" s="132" t="s">
        <v>162</v>
      </c>
      <c r="E469" s="133" t="s">
        <v>801</v>
      </c>
      <c r="F469" s="134" t="s">
        <v>802</v>
      </c>
      <c r="G469" s="135" t="s">
        <v>733</v>
      </c>
      <c r="H469" s="136">
        <v>6</v>
      </c>
      <c r="I469" s="137"/>
      <c r="J469" s="138">
        <f>ROUND(I469*H469,2)</f>
        <v>0</v>
      </c>
      <c r="K469" s="139"/>
      <c r="L469" s="30"/>
      <c r="M469" s="140" t="s">
        <v>1</v>
      </c>
      <c r="N469" s="141" t="s">
        <v>37</v>
      </c>
      <c r="P469" s="142">
        <f>O469*H469</f>
        <v>0</v>
      </c>
      <c r="Q469" s="142">
        <v>9.1999999999999998E-3</v>
      </c>
      <c r="R469" s="142">
        <f>Q469*H469</f>
        <v>5.5199999999999999E-2</v>
      </c>
      <c r="S469" s="142">
        <v>0</v>
      </c>
      <c r="T469" s="143">
        <f>S469*H469</f>
        <v>0</v>
      </c>
      <c r="AR469" s="144" t="s">
        <v>204</v>
      </c>
      <c r="AT469" s="144" t="s">
        <v>162</v>
      </c>
      <c r="AU469" s="144" t="s">
        <v>81</v>
      </c>
      <c r="AY469" s="16" t="s">
        <v>160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79</v>
      </c>
      <c r="BK469" s="145">
        <f>ROUND(I469*H469,2)</f>
        <v>0</v>
      </c>
      <c r="BL469" s="16" t="s">
        <v>204</v>
      </c>
      <c r="BM469" s="144" t="s">
        <v>803</v>
      </c>
    </row>
    <row r="470" spans="2:65" s="11" customFormat="1" ht="22.8" customHeight="1" x14ac:dyDescent="0.25">
      <c r="B470" s="119"/>
      <c r="D470" s="120" t="s">
        <v>71</v>
      </c>
      <c r="E470" s="129" t="s">
        <v>804</v>
      </c>
      <c r="F470" s="129" t="s">
        <v>805</v>
      </c>
      <c r="I470" s="122"/>
      <c r="J470" s="130">
        <f>BK470</f>
        <v>0</v>
      </c>
      <c r="L470" s="119"/>
      <c r="M470" s="124"/>
      <c r="P470" s="125">
        <f>SUM(P471:P473)</f>
        <v>0</v>
      </c>
      <c r="R470" s="125">
        <f>SUM(R471:R473)</f>
        <v>7.150000000000001E-3</v>
      </c>
      <c r="T470" s="126">
        <f>SUM(T471:T473)</f>
        <v>0</v>
      </c>
      <c r="AR470" s="120" t="s">
        <v>81</v>
      </c>
      <c r="AT470" s="127" t="s">
        <v>71</v>
      </c>
      <c r="AU470" s="127" t="s">
        <v>79</v>
      </c>
      <c r="AY470" s="120" t="s">
        <v>160</v>
      </c>
      <c r="BK470" s="128">
        <f>SUM(BK471:BK473)</f>
        <v>0</v>
      </c>
    </row>
    <row r="471" spans="2:65" s="1" customFormat="1" ht="33" customHeight="1" x14ac:dyDescent="0.2">
      <c r="B471" s="131"/>
      <c r="C471" s="132">
        <v>152</v>
      </c>
      <c r="D471" s="132" t="s">
        <v>162</v>
      </c>
      <c r="E471" s="133" t="s">
        <v>806</v>
      </c>
      <c r="F471" s="134" t="s">
        <v>807</v>
      </c>
      <c r="G471" s="135" t="s">
        <v>260</v>
      </c>
      <c r="H471" s="136">
        <v>3</v>
      </c>
      <c r="I471" s="137"/>
      <c r="J471" s="138">
        <f>ROUND(I471*H471,2)</f>
        <v>0</v>
      </c>
      <c r="K471" s="139"/>
      <c r="L471" s="30"/>
      <c r="M471" s="140" t="s">
        <v>1</v>
      </c>
      <c r="N471" s="141" t="s">
        <v>37</v>
      </c>
      <c r="P471" s="142">
        <f>O471*H471</f>
        <v>0</v>
      </c>
      <c r="Q471" s="142">
        <v>2.0500000000000002E-3</v>
      </c>
      <c r="R471" s="142">
        <f>Q471*H471</f>
        <v>6.150000000000001E-3</v>
      </c>
      <c r="S471" s="142">
        <v>0</v>
      </c>
      <c r="T471" s="143">
        <f>S471*H471</f>
        <v>0</v>
      </c>
      <c r="AR471" s="144" t="s">
        <v>204</v>
      </c>
      <c r="AT471" s="144" t="s">
        <v>162</v>
      </c>
      <c r="AU471" s="144" t="s">
        <v>81</v>
      </c>
      <c r="AY471" s="16" t="s">
        <v>160</v>
      </c>
      <c r="BE471" s="145">
        <f>IF(N471="základní",J471,0)</f>
        <v>0</v>
      </c>
      <c r="BF471" s="145">
        <f>IF(N471="snížená",J471,0)</f>
        <v>0</v>
      </c>
      <c r="BG471" s="145">
        <f>IF(N471="zákl. přenesená",J471,0)</f>
        <v>0</v>
      </c>
      <c r="BH471" s="145">
        <f>IF(N471="sníž. přenesená",J471,0)</f>
        <v>0</v>
      </c>
      <c r="BI471" s="145">
        <f>IF(N471="nulová",J471,0)</f>
        <v>0</v>
      </c>
      <c r="BJ471" s="16" t="s">
        <v>79</v>
      </c>
      <c r="BK471" s="145">
        <f>ROUND(I471*H471,2)</f>
        <v>0</v>
      </c>
      <c r="BL471" s="16" t="s">
        <v>204</v>
      </c>
      <c r="BM471" s="144" t="s">
        <v>808</v>
      </c>
    </row>
    <row r="472" spans="2:65" s="1" customFormat="1" x14ac:dyDescent="0.2">
      <c r="B472" s="30"/>
      <c r="D472" s="167" t="s">
        <v>235</v>
      </c>
      <c r="F472" s="168" t="s">
        <v>809</v>
      </c>
      <c r="I472" s="169"/>
      <c r="L472" s="30"/>
      <c r="M472" s="170"/>
      <c r="T472" s="54"/>
      <c r="AT472" s="16" t="s">
        <v>235</v>
      </c>
      <c r="AU472" s="16" t="s">
        <v>81</v>
      </c>
    </row>
    <row r="473" spans="2:65" s="1" customFormat="1" ht="24.15" customHeight="1" x14ac:dyDescent="0.2">
      <c r="B473" s="131"/>
      <c r="C473" s="132">
        <v>153</v>
      </c>
      <c r="D473" s="132" t="s">
        <v>162</v>
      </c>
      <c r="E473" s="133" t="s">
        <v>810</v>
      </c>
      <c r="F473" s="134" t="s">
        <v>811</v>
      </c>
      <c r="G473" s="135" t="s">
        <v>260</v>
      </c>
      <c r="H473" s="136">
        <v>4</v>
      </c>
      <c r="I473" s="137"/>
      <c r="J473" s="138">
        <f>ROUND(I473*H473,2)</f>
        <v>0</v>
      </c>
      <c r="K473" s="139"/>
      <c r="L473" s="30"/>
      <c r="M473" s="140" t="s">
        <v>1</v>
      </c>
      <c r="N473" s="141" t="s">
        <v>37</v>
      </c>
      <c r="P473" s="142">
        <f>O473*H473</f>
        <v>0</v>
      </c>
      <c r="Q473" s="142">
        <v>2.5000000000000001E-4</v>
      </c>
      <c r="R473" s="142">
        <f>Q473*H473</f>
        <v>1E-3</v>
      </c>
      <c r="S473" s="142">
        <v>0</v>
      </c>
      <c r="T473" s="143">
        <f>S473*H473</f>
        <v>0</v>
      </c>
      <c r="AR473" s="144" t="s">
        <v>204</v>
      </c>
      <c r="AT473" s="144" t="s">
        <v>162</v>
      </c>
      <c r="AU473" s="144" t="s">
        <v>81</v>
      </c>
      <c r="AY473" s="16" t="s">
        <v>160</v>
      </c>
      <c r="BE473" s="145">
        <f>IF(N473="základní",J473,0)</f>
        <v>0</v>
      </c>
      <c r="BF473" s="145">
        <f>IF(N473="snížená",J473,0)</f>
        <v>0</v>
      </c>
      <c r="BG473" s="145">
        <f>IF(N473="zákl. přenesená",J473,0)</f>
        <v>0</v>
      </c>
      <c r="BH473" s="145">
        <f>IF(N473="sníž. přenesená",J473,0)</f>
        <v>0</v>
      </c>
      <c r="BI473" s="145">
        <f>IF(N473="nulová",J473,0)</f>
        <v>0</v>
      </c>
      <c r="BJ473" s="16" t="s">
        <v>79</v>
      </c>
      <c r="BK473" s="145">
        <f>ROUND(I473*H473,2)</f>
        <v>0</v>
      </c>
      <c r="BL473" s="16" t="s">
        <v>204</v>
      </c>
      <c r="BM473" s="144" t="s">
        <v>812</v>
      </c>
    </row>
    <row r="474" spans="2:65" s="11" customFormat="1" ht="22.8" customHeight="1" x14ac:dyDescent="0.25">
      <c r="B474" s="119"/>
      <c r="D474" s="120" t="s">
        <v>71</v>
      </c>
      <c r="E474" s="129" t="s">
        <v>813</v>
      </c>
      <c r="F474" s="129" t="s">
        <v>814</v>
      </c>
      <c r="I474" s="122"/>
      <c r="J474" s="130">
        <f>BK474</f>
        <v>0</v>
      </c>
      <c r="L474" s="119"/>
      <c r="M474" s="124"/>
      <c r="P474" s="125">
        <f>SUM(P475:P478)</f>
        <v>0</v>
      </c>
      <c r="R474" s="125">
        <f>SUM(R475:R478)</f>
        <v>8.77E-2</v>
      </c>
      <c r="T474" s="126">
        <f>SUM(T475:T478)</f>
        <v>0</v>
      </c>
      <c r="AR474" s="120" t="s">
        <v>81</v>
      </c>
      <c r="AT474" s="127" t="s">
        <v>71</v>
      </c>
      <c r="AU474" s="127" t="s">
        <v>79</v>
      </c>
      <c r="AY474" s="120" t="s">
        <v>160</v>
      </c>
      <c r="BK474" s="128">
        <f>SUM(BK475:BK478)</f>
        <v>0</v>
      </c>
    </row>
    <row r="475" spans="2:65" s="1" customFormat="1" ht="24.15" customHeight="1" x14ac:dyDescent="0.2">
      <c r="B475" s="131"/>
      <c r="C475" s="132">
        <v>901</v>
      </c>
      <c r="D475" s="132" t="s">
        <v>162</v>
      </c>
      <c r="E475" s="133" t="s">
        <v>815</v>
      </c>
      <c r="F475" s="134" t="s">
        <v>816</v>
      </c>
      <c r="G475" s="135" t="s">
        <v>817</v>
      </c>
      <c r="H475" s="136">
        <v>1</v>
      </c>
      <c r="I475" s="137"/>
      <c r="J475" s="138">
        <f>ROUND(I475*H475,2)</f>
        <v>0</v>
      </c>
      <c r="K475" s="139"/>
      <c r="L475" s="30"/>
      <c r="M475" s="140" t="s">
        <v>1</v>
      </c>
      <c r="N475" s="141" t="s">
        <v>37</v>
      </c>
      <c r="P475" s="142">
        <f>O475*H475</f>
        <v>0</v>
      </c>
      <c r="Q475" s="142">
        <v>3.049E-2</v>
      </c>
      <c r="R475" s="142">
        <f>Q475*H475</f>
        <v>3.049E-2</v>
      </c>
      <c r="S475" s="142">
        <v>0</v>
      </c>
      <c r="T475" s="143">
        <f>S475*H475</f>
        <v>0</v>
      </c>
      <c r="AR475" s="144" t="s">
        <v>204</v>
      </c>
      <c r="AT475" s="144" t="s">
        <v>162</v>
      </c>
      <c r="AU475" s="144" t="s">
        <v>81</v>
      </c>
      <c r="AY475" s="16" t="s">
        <v>160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6" t="s">
        <v>79</v>
      </c>
      <c r="BK475" s="145">
        <f>ROUND(I475*H475,2)</f>
        <v>0</v>
      </c>
      <c r="BL475" s="16" t="s">
        <v>204</v>
      </c>
      <c r="BM475" s="144" t="s">
        <v>818</v>
      </c>
    </row>
    <row r="476" spans="2:65" s="1" customFormat="1" x14ac:dyDescent="0.2">
      <c r="B476" s="30"/>
      <c r="D476" s="167" t="s">
        <v>235</v>
      </c>
      <c r="F476" s="168" t="s">
        <v>819</v>
      </c>
      <c r="I476" s="169"/>
      <c r="L476" s="30"/>
      <c r="M476" s="170"/>
      <c r="T476" s="54"/>
      <c r="AT476" s="16" t="s">
        <v>235</v>
      </c>
      <c r="AU476" s="16" t="s">
        <v>81</v>
      </c>
    </row>
    <row r="477" spans="2:65" s="1" customFormat="1" ht="16.5" customHeight="1" x14ac:dyDescent="0.2">
      <c r="B477" s="131"/>
      <c r="C477" s="132">
        <v>902</v>
      </c>
      <c r="D477" s="132" t="s">
        <v>162</v>
      </c>
      <c r="E477" s="133" t="s">
        <v>820</v>
      </c>
      <c r="F477" s="134" t="s">
        <v>821</v>
      </c>
      <c r="G477" s="135" t="s">
        <v>733</v>
      </c>
      <c r="H477" s="136">
        <v>1</v>
      </c>
      <c r="I477" s="137"/>
      <c r="J477" s="138">
        <f>ROUND(I477*H477,2)</f>
        <v>0</v>
      </c>
      <c r="K477" s="139"/>
      <c r="L477" s="30"/>
      <c r="M477" s="140" t="s">
        <v>1</v>
      </c>
      <c r="N477" s="141" t="s">
        <v>37</v>
      </c>
      <c r="P477" s="142">
        <f>O477*H477</f>
        <v>0</v>
      </c>
      <c r="Q477" s="142">
        <v>5.7209999999999997E-2</v>
      </c>
      <c r="R477" s="142">
        <f>Q477*H477</f>
        <v>5.7209999999999997E-2</v>
      </c>
      <c r="S477" s="142">
        <v>0</v>
      </c>
      <c r="T477" s="143">
        <f>S477*H477</f>
        <v>0</v>
      </c>
      <c r="AR477" s="144" t="s">
        <v>204</v>
      </c>
      <c r="AT477" s="144" t="s">
        <v>162</v>
      </c>
      <c r="AU477" s="144" t="s">
        <v>81</v>
      </c>
      <c r="AY477" s="16" t="s">
        <v>160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6" t="s">
        <v>79</v>
      </c>
      <c r="BK477" s="145">
        <f>ROUND(I477*H477,2)</f>
        <v>0</v>
      </c>
      <c r="BL477" s="16" t="s">
        <v>204</v>
      </c>
      <c r="BM477" s="144" t="s">
        <v>822</v>
      </c>
    </row>
    <row r="478" spans="2:65" s="1" customFormat="1" x14ac:dyDescent="0.2">
      <c r="B478" s="30"/>
      <c r="D478" s="167" t="s">
        <v>235</v>
      </c>
      <c r="F478" s="168" t="s">
        <v>823</v>
      </c>
      <c r="I478" s="169"/>
      <c r="L478" s="30"/>
      <c r="M478" s="170"/>
      <c r="T478" s="54"/>
      <c r="AT478" s="16" t="s">
        <v>235</v>
      </c>
      <c r="AU478" s="16" t="s">
        <v>81</v>
      </c>
    </row>
    <row r="479" spans="2:65" s="11" customFormat="1" ht="22.8" customHeight="1" x14ac:dyDescent="0.25">
      <c r="B479" s="119"/>
      <c r="D479" s="120" t="s">
        <v>71</v>
      </c>
      <c r="E479" s="129" t="s">
        <v>824</v>
      </c>
      <c r="F479" s="129" t="s">
        <v>825</v>
      </c>
      <c r="I479" s="122"/>
      <c r="J479" s="130">
        <f>BK479</f>
        <v>0</v>
      </c>
      <c r="L479" s="119"/>
      <c r="M479" s="124"/>
      <c r="P479" s="125">
        <f>SUM(P480:P484)</f>
        <v>0</v>
      </c>
      <c r="R479" s="125">
        <f>SUM(R480:R484)</f>
        <v>2.1970000000000003E-2</v>
      </c>
      <c r="T479" s="126">
        <f>SUM(T480:T484)</f>
        <v>0</v>
      </c>
      <c r="AR479" s="120" t="s">
        <v>81</v>
      </c>
      <c r="AT479" s="127" t="s">
        <v>71</v>
      </c>
      <c r="AU479" s="127" t="s">
        <v>79</v>
      </c>
      <c r="AY479" s="120" t="s">
        <v>160</v>
      </c>
      <c r="BK479" s="128">
        <f>SUM(BK480:BK484)</f>
        <v>0</v>
      </c>
    </row>
    <row r="480" spans="2:65" s="1" customFormat="1" ht="24.15" customHeight="1" x14ac:dyDescent="0.2">
      <c r="B480" s="30"/>
      <c r="C480" s="201">
        <v>154</v>
      </c>
      <c r="D480" s="201" t="s">
        <v>162</v>
      </c>
      <c r="E480" s="202" t="s">
        <v>1808</v>
      </c>
      <c r="F480" s="203" t="s">
        <v>1810</v>
      </c>
      <c r="G480" s="204" t="s">
        <v>260</v>
      </c>
      <c r="H480" s="207">
        <v>0</v>
      </c>
      <c r="I480" s="205"/>
      <c r="J480" s="205">
        <f>ROUND(I480*H480,2)</f>
        <v>0</v>
      </c>
      <c r="K480" s="206" t="s">
        <v>1</v>
      </c>
      <c r="L480" s="30"/>
      <c r="M480" s="140" t="s">
        <v>1</v>
      </c>
      <c r="N480" s="141" t="s">
        <v>37</v>
      </c>
      <c r="P480" s="142">
        <f>O480*H480</f>
        <v>0</v>
      </c>
      <c r="Q480" s="142">
        <v>0</v>
      </c>
      <c r="R480" s="142">
        <f>Q480*H480</f>
        <v>0</v>
      </c>
      <c r="S480" s="142">
        <v>0</v>
      </c>
      <c r="T480" s="143">
        <f>S480*H480</f>
        <v>0</v>
      </c>
      <c r="AR480" s="144" t="s">
        <v>204</v>
      </c>
      <c r="AT480" s="144" t="s">
        <v>162</v>
      </c>
      <c r="AU480" s="144" t="s">
        <v>81</v>
      </c>
      <c r="AY480" s="16" t="s">
        <v>160</v>
      </c>
      <c r="BE480" s="145">
        <f>IF(N480="základní",J480,0)</f>
        <v>0</v>
      </c>
      <c r="BF480" s="145">
        <f>IF(N480="snížená",J480,0)</f>
        <v>0</v>
      </c>
      <c r="BG480" s="145">
        <f>IF(N480="zákl. přenesená",J480,0)</f>
        <v>0</v>
      </c>
      <c r="BH480" s="145">
        <f>IF(N480="sníž. přenesená",J480,0)</f>
        <v>0</v>
      </c>
      <c r="BI480" s="145">
        <f>IF(N480="nulová",J480,0)</f>
        <v>0</v>
      </c>
      <c r="BJ480" s="16" t="s">
        <v>79</v>
      </c>
      <c r="BK480" s="145">
        <f>ROUND(I480*H480,2)</f>
        <v>0</v>
      </c>
      <c r="BL480" s="16" t="s">
        <v>204</v>
      </c>
      <c r="BM480" s="144" t="s">
        <v>1809</v>
      </c>
    </row>
    <row r="481" spans="2:65" s="1" customFormat="1" ht="24.15" customHeight="1" x14ac:dyDescent="0.2">
      <c r="B481" s="30"/>
      <c r="C481" s="201">
        <v>155</v>
      </c>
      <c r="D481" s="201" t="s">
        <v>162</v>
      </c>
      <c r="E481" s="202" t="s">
        <v>1811</v>
      </c>
      <c r="F481" s="203" t="s">
        <v>1812</v>
      </c>
      <c r="G481" s="204" t="s">
        <v>260</v>
      </c>
      <c r="H481" s="207">
        <v>0</v>
      </c>
      <c r="I481" s="205"/>
      <c r="J481" s="205">
        <f>ROUND(I481*H481,2)</f>
        <v>0</v>
      </c>
      <c r="K481" s="206" t="s">
        <v>1813</v>
      </c>
      <c r="L481" s="30"/>
      <c r="M481" s="140" t="s">
        <v>1</v>
      </c>
      <c r="N481" s="141" t="s">
        <v>37</v>
      </c>
      <c r="P481" s="142">
        <f>O481*H481</f>
        <v>0</v>
      </c>
      <c r="Q481" s="142">
        <v>1.8939999999999999E-2</v>
      </c>
      <c r="R481" s="142">
        <f>Q481*H481</f>
        <v>0</v>
      </c>
      <c r="S481" s="142">
        <v>0</v>
      </c>
      <c r="T481" s="143">
        <f>S481*H481</f>
        <v>0</v>
      </c>
      <c r="AR481" s="144" t="s">
        <v>204</v>
      </c>
      <c r="AT481" s="144" t="s">
        <v>162</v>
      </c>
      <c r="AU481" s="144" t="s">
        <v>81</v>
      </c>
      <c r="AY481" s="16" t="s">
        <v>160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79</v>
      </c>
      <c r="BK481" s="145">
        <f>ROUND(I481*H481,2)</f>
        <v>0</v>
      </c>
      <c r="BL481" s="16" t="s">
        <v>204</v>
      </c>
      <c r="BM481" s="144" t="s">
        <v>1814</v>
      </c>
    </row>
    <row r="482" spans="2:65" s="1" customFormat="1" ht="24.15" customHeight="1" x14ac:dyDescent="0.2">
      <c r="B482" s="131"/>
      <c r="C482" s="132">
        <v>156</v>
      </c>
      <c r="D482" s="132" t="s">
        <v>162</v>
      </c>
      <c r="E482" s="133" t="s">
        <v>826</v>
      </c>
      <c r="F482" s="134" t="s">
        <v>827</v>
      </c>
      <c r="G482" s="135" t="s">
        <v>733</v>
      </c>
      <c r="H482" s="136">
        <v>1</v>
      </c>
      <c r="I482" s="137"/>
      <c r="J482" s="138">
        <f>ROUND(I482*H482,2)</f>
        <v>0</v>
      </c>
      <c r="K482" s="139"/>
      <c r="L482" s="30"/>
      <c r="M482" s="140" t="s">
        <v>1</v>
      </c>
      <c r="N482" s="141" t="s">
        <v>37</v>
      </c>
      <c r="P482" s="142">
        <f>O482*H482</f>
        <v>0</v>
      </c>
      <c r="Q482" s="142">
        <v>7.5199999999999998E-3</v>
      </c>
      <c r="R482" s="142">
        <f>Q482*H482</f>
        <v>7.5199999999999998E-3</v>
      </c>
      <c r="S482" s="142">
        <v>0</v>
      </c>
      <c r="T482" s="143">
        <f>S482*H482</f>
        <v>0</v>
      </c>
      <c r="AR482" s="144" t="s">
        <v>204</v>
      </c>
      <c r="AT482" s="144" t="s">
        <v>162</v>
      </c>
      <c r="AU482" s="144" t="s">
        <v>81</v>
      </c>
      <c r="AY482" s="16" t="s">
        <v>160</v>
      </c>
      <c r="BE482" s="145">
        <f>IF(N482="základní",J482,0)</f>
        <v>0</v>
      </c>
      <c r="BF482" s="145">
        <f>IF(N482="snížená",J482,0)</f>
        <v>0</v>
      </c>
      <c r="BG482" s="145">
        <f>IF(N482="zákl. přenesená",J482,0)</f>
        <v>0</v>
      </c>
      <c r="BH482" s="145">
        <f>IF(N482="sníž. přenesená",J482,0)</f>
        <v>0</v>
      </c>
      <c r="BI482" s="145">
        <f>IF(N482="nulová",J482,0)</f>
        <v>0</v>
      </c>
      <c r="BJ482" s="16" t="s">
        <v>79</v>
      </c>
      <c r="BK482" s="145">
        <f>ROUND(I482*H482,2)</f>
        <v>0</v>
      </c>
      <c r="BL482" s="16" t="s">
        <v>204</v>
      </c>
      <c r="BM482" s="144" t="s">
        <v>828</v>
      </c>
    </row>
    <row r="483" spans="2:65" s="1" customFormat="1" ht="24.15" customHeight="1" x14ac:dyDescent="0.2">
      <c r="B483" s="131"/>
      <c r="C483" s="132">
        <v>157</v>
      </c>
      <c r="D483" s="132" t="s">
        <v>162</v>
      </c>
      <c r="E483" s="133" t="s">
        <v>829</v>
      </c>
      <c r="F483" s="134" t="s">
        <v>830</v>
      </c>
      <c r="G483" s="135" t="s">
        <v>733</v>
      </c>
      <c r="H483" s="136">
        <v>1</v>
      </c>
      <c r="I483" s="137"/>
      <c r="J483" s="138">
        <f>ROUND(I483*H483,2)</f>
        <v>0</v>
      </c>
      <c r="K483" s="139"/>
      <c r="L483" s="30"/>
      <c r="M483" s="140" t="s">
        <v>1</v>
      </c>
      <c r="N483" s="141" t="s">
        <v>37</v>
      </c>
      <c r="P483" s="142">
        <f>O483*H483</f>
        <v>0</v>
      </c>
      <c r="Q483" s="142">
        <v>8.3700000000000007E-3</v>
      </c>
      <c r="R483" s="142">
        <f>Q483*H483</f>
        <v>8.3700000000000007E-3</v>
      </c>
      <c r="S483" s="142">
        <v>0</v>
      </c>
      <c r="T483" s="143">
        <f>S483*H483</f>
        <v>0</v>
      </c>
      <c r="AR483" s="144" t="s">
        <v>204</v>
      </c>
      <c r="AT483" s="144" t="s">
        <v>162</v>
      </c>
      <c r="AU483" s="144" t="s">
        <v>81</v>
      </c>
      <c r="AY483" s="16" t="s">
        <v>160</v>
      </c>
      <c r="BE483" s="145">
        <f>IF(N483="základní",J483,0)</f>
        <v>0</v>
      </c>
      <c r="BF483" s="145">
        <f>IF(N483="snížená",J483,0)</f>
        <v>0</v>
      </c>
      <c r="BG483" s="145">
        <f>IF(N483="zákl. přenesená",J483,0)</f>
        <v>0</v>
      </c>
      <c r="BH483" s="145">
        <f>IF(N483="sníž. přenesená",J483,0)</f>
        <v>0</v>
      </c>
      <c r="BI483" s="145">
        <f>IF(N483="nulová",J483,0)</f>
        <v>0</v>
      </c>
      <c r="BJ483" s="16" t="s">
        <v>79</v>
      </c>
      <c r="BK483" s="145">
        <f>ROUND(I483*H483,2)</f>
        <v>0</v>
      </c>
      <c r="BL483" s="16" t="s">
        <v>204</v>
      </c>
      <c r="BM483" s="144" t="s">
        <v>831</v>
      </c>
    </row>
    <row r="484" spans="2:65" s="1" customFormat="1" ht="33" customHeight="1" x14ac:dyDescent="0.2">
      <c r="B484" s="131"/>
      <c r="C484" s="132">
        <v>158</v>
      </c>
      <c r="D484" s="132" t="s">
        <v>162</v>
      </c>
      <c r="E484" s="133" t="s">
        <v>832</v>
      </c>
      <c r="F484" s="134" t="s">
        <v>833</v>
      </c>
      <c r="G484" s="135" t="s">
        <v>733</v>
      </c>
      <c r="H484" s="136">
        <v>1</v>
      </c>
      <c r="I484" s="137"/>
      <c r="J484" s="138">
        <f>ROUND(I484*H484,2)</f>
        <v>0</v>
      </c>
      <c r="K484" s="139"/>
      <c r="L484" s="30"/>
      <c r="M484" s="140" t="s">
        <v>1</v>
      </c>
      <c r="N484" s="141" t="s">
        <v>37</v>
      </c>
      <c r="P484" s="142">
        <f>O484*H484</f>
        <v>0</v>
      </c>
      <c r="Q484" s="142">
        <v>6.0800000000000003E-3</v>
      </c>
      <c r="R484" s="142">
        <f>Q484*H484</f>
        <v>6.0800000000000003E-3</v>
      </c>
      <c r="S484" s="142">
        <v>0</v>
      </c>
      <c r="T484" s="143">
        <f>S484*H484</f>
        <v>0</v>
      </c>
      <c r="AR484" s="144" t="s">
        <v>204</v>
      </c>
      <c r="AT484" s="144" t="s">
        <v>162</v>
      </c>
      <c r="AU484" s="144" t="s">
        <v>81</v>
      </c>
      <c r="AY484" s="16" t="s">
        <v>160</v>
      </c>
      <c r="BE484" s="145">
        <f>IF(N484="základní",J484,0)</f>
        <v>0</v>
      </c>
      <c r="BF484" s="145">
        <f>IF(N484="snížená",J484,0)</f>
        <v>0</v>
      </c>
      <c r="BG484" s="145">
        <f>IF(N484="zákl. přenesená",J484,0)</f>
        <v>0</v>
      </c>
      <c r="BH484" s="145">
        <f>IF(N484="sníž. přenesená",J484,0)</f>
        <v>0</v>
      </c>
      <c r="BI484" s="145">
        <f>IF(N484="nulová",J484,0)</f>
        <v>0</v>
      </c>
      <c r="BJ484" s="16" t="s">
        <v>79</v>
      </c>
      <c r="BK484" s="145">
        <f>ROUND(I484*H484,2)</f>
        <v>0</v>
      </c>
      <c r="BL484" s="16" t="s">
        <v>204</v>
      </c>
      <c r="BM484" s="144" t="s">
        <v>834</v>
      </c>
    </row>
    <row r="485" spans="2:65" s="11" customFormat="1" ht="22.8" customHeight="1" x14ac:dyDescent="0.25">
      <c r="B485" s="119"/>
      <c r="D485" s="120" t="s">
        <v>71</v>
      </c>
      <c r="E485" s="129" t="s">
        <v>835</v>
      </c>
      <c r="F485" s="129" t="s">
        <v>836</v>
      </c>
      <c r="I485" s="122"/>
      <c r="J485" s="130">
        <f>BK485</f>
        <v>0</v>
      </c>
      <c r="L485" s="119"/>
      <c r="M485" s="124"/>
      <c r="P485" s="125">
        <f>SUM(P486:P495)</f>
        <v>0</v>
      </c>
      <c r="R485" s="125">
        <f>SUM(R486:R495)</f>
        <v>0.149335</v>
      </c>
      <c r="T485" s="126">
        <f>SUM(T486:T495)</f>
        <v>0</v>
      </c>
      <c r="AR485" s="120" t="s">
        <v>81</v>
      </c>
      <c r="AT485" s="127" t="s">
        <v>71</v>
      </c>
      <c r="AU485" s="127" t="s">
        <v>79</v>
      </c>
      <c r="AY485" s="120" t="s">
        <v>160</v>
      </c>
      <c r="BK485" s="128">
        <f>SUM(BK486:BK495)</f>
        <v>0</v>
      </c>
    </row>
    <row r="486" spans="2:65" s="1" customFormat="1" ht="24.15" customHeight="1" x14ac:dyDescent="0.2">
      <c r="B486" s="131"/>
      <c r="C486" s="132">
        <v>159</v>
      </c>
      <c r="D486" s="132" t="s">
        <v>162</v>
      </c>
      <c r="E486" s="133" t="s">
        <v>837</v>
      </c>
      <c r="F486" s="134" t="s">
        <v>838</v>
      </c>
      <c r="G486" s="135" t="s">
        <v>207</v>
      </c>
      <c r="H486" s="136">
        <v>115.1</v>
      </c>
      <c r="I486" s="137"/>
      <c r="J486" s="138">
        <f>ROUND(I486*H486,2)</f>
        <v>0</v>
      </c>
      <c r="K486" s="139"/>
      <c r="L486" s="30"/>
      <c r="M486" s="140" t="s">
        <v>1</v>
      </c>
      <c r="N486" s="141" t="s">
        <v>37</v>
      </c>
      <c r="P486" s="142">
        <f>O486*H486</f>
        <v>0</v>
      </c>
      <c r="Q486" s="142">
        <v>4.6000000000000001E-4</v>
      </c>
      <c r="R486" s="142">
        <f>Q486*H486</f>
        <v>5.2946E-2</v>
      </c>
      <c r="S486" s="142">
        <v>0</v>
      </c>
      <c r="T486" s="143">
        <f>S486*H486</f>
        <v>0</v>
      </c>
      <c r="AR486" s="144" t="s">
        <v>204</v>
      </c>
      <c r="AT486" s="144" t="s">
        <v>162</v>
      </c>
      <c r="AU486" s="144" t="s">
        <v>81</v>
      </c>
      <c r="AY486" s="16" t="s">
        <v>160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6" t="s">
        <v>79</v>
      </c>
      <c r="BK486" s="145">
        <f>ROUND(I486*H486,2)</f>
        <v>0</v>
      </c>
      <c r="BL486" s="16" t="s">
        <v>204</v>
      </c>
      <c r="BM486" s="144" t="s">
        <v>839</v>
      </c>
    </row>
    <row r="487" spans="2:65" s="1" customFormat="1" x14ac:dyDescent="0.2">
      <c r="B487" s="30"/>
      <c r="D487" s="167" t="s">
        <v>235</v>
      </c>
      <c r="F487" s="168" t="s">
        <v>840</v>
      </c>
      <c r="I487" s="169"/>
      <c r="L487" s="30"/>
      <c r="M487" s="170"/>
      <c r="T487" s="54"/>
      <c r="AT487" s="16" t="s">
        <v>235</v>
      </c>
      <c r="AU487" s="16" t="s">
        <v>81</v>
      </c>
    </row>
    <row r="488" spans="2:65" s="1" customFormat="1" ht="24.15" customHeight="1" x14ac:dyDescent="0.2">
      <c r="B488" s="131"/>
      <c r="C488" s="132">
        <v>160</v>
      </c>
      <c r="D488" s="132" t="s">
        <v>162</v>
      </c>
      <c r="E488" s="133" t="s">
        <v>841</v>
      </c>
      <c r="F488" s="134" t="s">
        <v>842</v>
      </c>
      <c r="G488" s="135" t="s">
        <v>207</v>
      </c>
      <c r="H488" s="136">
        <v>63.4</v>
      </c>
      <c r="I488" s="137"/>
      <c r="J488" s="138">
        <f>ROUND(I488*H488,2)</f>
        <v>0</v>
      </c>
      <c r="K488" s="139"/>
      <c r="L488" s="30"/>
      <c r="M488" s="140" t="s">
        <v>1</v>
      </c>
      <c r="N488" s="141" t="s">
        <v>37</v>
      </c>
      <c r="P488" s="142">
        <f>O488*H488</f>
        <v>0</v>
      </c>
      <c r="Q488" s="142">
        <v>5.5999999999999995E-4</v>
      </c>
      <c r="R488" s="142">
        <f>Q488*H488</f>
        <v>3.5503999999999994E-2</v>
      </c>
      <c r="S488" s="142">
        <v>0</v>
      </c>
      <c r="T488" s="143">
        <f>S488*H488</f>
        <v>0</v>
      </c>
      <c r="AR488" s="144" t="s">
        <v>204</v>
      </c>
      <c r="AT488" s="144" t="s">
        <v>162</v>
      </c>
      <c r="AU488" s="144" t="s">
        <v>81</v>
      </c>
      <c r="AY488" s="16" t="s">
        <v>160</v>
      </c>
      <c r="BE488" s="145">
        <f>IF(N488="základní",J488,0)</f>
        <v>0</v>
      </c>
      <c r="BF488" s="145">
        <f>IF(N488="snížená",J488,0)</f>
        <v>0</v>
      </c>
      <c r="BG488" s="145">
        <f>IF(N488="zákl. přenesená",J488,0)</f>
        <v>0</v>
      </c>
      <c r="BH488" s="145">
        <f>IF(N488="sníž. přenesená",J488,0)</f>
        <v>0</v>
      </c>
      <c r="BI488" s="145">
        <f>IF(N488="nulová",J488,0)</f>
        <v>0</v>
      </c>
      <c r="BJ488" s="16" t="s">
        <v>79</v>
      </c>
      <c r="BK488" s="145">
        <f>ROUND(I488*H488,2)</f>
        <v>0</v>
      </c>
      <c r="BL488" s="16" t="s">
        <v>204</v>
      </c>
      <c r="BM488" s="144" t="s">
        <v>843</v>
      </c>
    </row>
    <row r="489" spans="2:65" s="1" customFormat="1" x14ac:dyDescent="0.2">
      <c r="B489" s="30"/>
      <c r="D489" s="167" t="s">
        <v>235</v>
      </c>
      <c r="F489" s="168" t="s">
        <v>844</v>
      </c>
      <c r="I489" s="169"/>
      <c r="L489" s="30"/>
      <c r="M489" s="170"/>
      <c r="T489" s="54"/>
      <c r="AT489" s="16" t="s">
        <v>235</v>
      </c>
      <c r="AU489" s="16" t="s">
        <v>81</v>
      </c>
    </row>
    <row r="490" spans="2:65" s="1" customFormat="1" ht="24.15" customHeight="1" x14ac:dyDescent="0.2">
      <c r="B490" s="131"/>
      <c r="C490" s="132">
        <v>161</v>
      </c>
      <c r="D490" s="132" t="s">
        <v>162</v>
      </c>
      <c r="E490" s="133" t="s">
        <v>845</v>
      </c>
      <c r="F490" s="134" t="s">
        <v>846</v>
      </c>
      <c r="G490" s="135" t="s">
        <v>207</v>
      </c>
      <c r="H490" s="136">
        <v>71.2</v>
      </c>
      <c r="I490" s="137"/>
      <c r="J490" s="138">
        <f>ROUND(I490*H490,2)</f>
        <v>0</v>
      </c>
      <c r="K490" s="139"/>
      <c r="L490" s="30"/>
      <c r="M490" s="140" t="s">
        <v>1</v>
      </c>
      <c r="N490" s="141" t="s">
        <v>37</v>
      </c>
      <c r="P490" s="142">
        <f>O490*H490</f>
        <v>0</v>
      </c>
      <c r="Q490" s="142">
        <v>6.9999999999999999E-4</v>
      </c>
      <c r="R490" s="142">
        <f>Q490*H490</f>
        <v>4.9840000000000002E-2</v>
      </c>
      <c r="S490" s="142">
        <v>0</v>
      </c>
      <c r="T490" s="143">
        <f>S490*H490</f>
        <v>0</v>
      </c>
      <c r="AR490" s="144" t="s">
        <v>204</v>
      </c>
      <c r="AT490" s="144" t="s">
        <v>162</v>
      </c>
      <c r="AU490" s="144" t="s">
        <v>81</v>
      </c>
      <c r="AY490" s="16" t="s">
        <v>160</v>
      </c>
      <c r="BE490" s="145">
        <f>IF(N490="základní",J490,0)</f>
        <v>0</v>
      </c>
      <c r="BF490" s="145">
        <f>IF(N490="snížená",J490,0)</f>
        <v>0</v>
      </c>
      <c r="BG490" s="145">
        <f>IF(N490="zákl. přenesená",J490,0)</f>
        <v>0</v>
      </c>
      <c r="BH490" s="145">
        <f>IF(N490="sníž. přenesená",J490,0)</f>
        <v>0</v>
      </c>
      <c r="BI490" s="145">
        <f>IF(N490="nulová",J490,0)</f>
        <v>0</v>
      </c>
      <c r="BJ490" s="16" t="s">
        <v>79</v>
      </c>
      <c r="BK490" s="145">
        <f>ROUND(I490*H490,2)</f>
        <v>0</v>
      </c>
      <c r="BL490" s="16" t="s">
        <v>204</v>
      </c>
      <c r="BM490" s="144" t="s">
        <v>847</v>
      </c>
    </row>
    <row r="491" spans="2:65" s="1" customFormat="1" x14ac:dyDescent="0.2">
      <c r="B491" s="30"/>
      <c r="D491" s="167" t="s">
        <v>235</v>
      </c>
      <c r="F491" s="168" t="s">
        <v>848</v>
      </c>
      <c r="I491" s="169"/>
      <c r="L491" s="30"/>
      <c r="M491" s="170"/>
      <c r="T491" s="54"/>
      <c r="AT491" s="16" t="s">
        <v>235</v>
      </c>
      <c r="AU491" s="16" t="s">
        <v>81</v>
      </c>
    </row>
    <row r="492" spans="2:65" s="1" customFormat="1" ht="24.15" customHeight="1" x14ac:dyDescent="0.2">
      <c r="B492" s="131"/>
      <c r="C492" s="132">
        <v>162</v>
      </c>
      <c r="D492" s="132" t="s">
        <v>162</v>
      </c>
      <c r="E492" s="133" t="s">
        <v>849</v>
      </c>
      <c r="F492" s="134" t="s">
        <v>850</v>
      </c>
      <c r="G492" s="135" t="s">
        <v>207</v>
      </c>
      <c r="H492" s="136">
        <v>21.2</v>
      </c>
      <c r="I492" s="137"/>
      <c r="J492" s="138">
        <f>ROUND(I492*H492,2)</f>
        <v>0</v>
      </c>
      <c r="K492" s="139"/>
      <c r="L492" s="30"/>
      <c r="M492" s="140" t="s">
        <v>1</v>
      </c>
      <c r="N492" s="141" t="s">
        <v>37</v>
      </c>
      <c r="P492" s="142">
        <f>O492*H492</f>
        <v>0</v>
      </c>
      <c r="Q492" s="142">
        <v>5.0000000000000002E-5</v>
      </c>
      <c r="R492" s="142">
        <f>Q492*H492</f>
        <v>1.06E-3</v>
      </c>
      <c r="S492" s="142">
        <v>0</v>
      </c>
      <c r="T492" s="143">
        <f>S492*H492</f>
        <v>0</v>
      </c>
      <c r="AR492" s="144" t="s">
        <v>204</v>
      </c>
      <c r="AT492" s="144" t="s">
        <v>162</v>
      </c>
      <c r="AU492" s="144" t="s">
        <v>81</v>
      </c>
      <c r="AY492" s="16" t="s">
        <v>160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6" t="s">
        <v>79</v>
      </c>
      <c r="BK492" s="145">
        <f>ROUND(I492*H492,2)</f>
        <v>0</v>
      </c>
      <c r="BL492" s="16" t="s">
        <v>204</v>
      </c>
      <c r="BM492" s="144" t="s">
        <v>851</v>
      </c>
    </row>
    <row r="493" spans="2:65" s="1" customFormat="1" ht="16.5" customHeight="1" x14ac:dyDescent="0.2">
      <c r="B493" s="131"/>
      <c r="C493" s="132">
        <v>163</v>
      </c>
      <c r="D493" s="132" t="s">
        <v>162</v>
      </c>
      <c r="E493" s="133" t="s">
        <v>852</v>
      </c>
      <c r="F493" s="134" t="s">
        <v>853</v>
      </c>
      <c r="G493" s="135" t="s">
        <v>207</v>
      </c>
      <c r="H493" s="136">
        <v>270.89999999999998</v>
      </c>
      <c r="I493" s="137"/>
      <c r="J493" s="138">
        <f>ROUND(I493*H493,2)</f>
        <v>0</v>
      </c>
      <c r="K493" s="139"/>
      <c r="L493" s="30"/>
      <c r="M493" s="140" t="s">
        <v>1</v>
      </c>
      <c r="N493" s="141" t="s">
        <v>37</v>
      </c>
      <c r="P493" s="142">
        <f>O493*H493</f>
        <v>0</v>
      </c>
      <c r="Q493" s="142">
        <v>0</v>
      </c>
      <c r="R493" s="142">
        <f>Q493*H493</f>
        <v>0</v>
      </c>
      <c r="S493" s="142">
        <v>0</v>
      </c>
      <c r="T493" s="143">
        <f>S493*H493</f>
        <v>0</v>
      </c>
      <c r="AR493" s="144" t="s">
        <v>204</v>
      </c>
      <c r="AT493" s="144" t="s">
        <v>162</v>
      </c>
      <c r="AU493" s="144" t="s">
        <v>81</v>
      </c>
      <c r="AY493" s="16" t="s">
        <v>160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6" t="s">
        <v>79</v>
      </c>
      <c r="BK493" s="145">
        <f>ROUND(I493*H493,2)</f>
        <v>0</v>
      </c>
      <c r="BL493" s="16" t="s">
        <v>204</v>
      </c>
      <c r="BM493" s="144" t="s">
        <v>854</v>
      </c>
    </row>
    <row r="494" spans="2:65" s="1" customFormat="1" ht="33" customHeight="1" x14ac:dyDescent="0.2">
      <c r="B494" s="131"/>
      <c r="C494" s="132">
        <v>903</v>
      </c>
      <c r="D494" s="132" t="s">
        <v>162</v>
      </c>
      <c r="E494" s="133" t="s">
        <v>855</v>
      </c>
      <c r="F494" s="134" t="s">
        <v>856</v>
      </c>
      <c r="G494" s="135" t="s">
        <v>207</v>
      </c>
      <c r="H494" s="136">
        <v>199.7</v>
      </c>
      <c r="I494" s="137"/>
      <c r="J494" s="138">
        <f>ROUND(I494*H494,2)</f>
        <v>0</v>
      </c>
      <c r="K494" s="139"/>
      <c r="L494" s="30"/>
      <c r="M494" s="140" t="s">
        <v>1</v>
      </c>
      <c r="N494" s="141" t="s">
        <v>37</v>
      </c>
      <c r="P494" s="142">
        <f>O494*H494</f>
        <v>0</v>
      </c>
      <c r="Q494" s="142">
        <v>5.0000000000000002E-5</v>
      </c>
      <c r="R494" s="142">
        <f>Q494*H494</f>
        <v>9.9849999999999991E-3</v>
      </c>
      <c r="S494" s="142">
        <v>0</v>
      </c>
      <c r="T494" s="143">
        <f>S494*H494</f>
        <v>0</v>
      </c>
      <c r="AR494" s="144" t="s">
        <v>204</v>
      </c>
      <c r="AT494" s="144" t="s">
        <v>162</v>
      </c>
      <c r="AU494" s="144" t="s">
        <v>81</v>
      </c>
      <c r="AY494" s="16" t="s">
        <v>160</v>
      </c>
      <c r="BE494" s="145">
        <f>IF(N494="základní",J494,0)</f>
        <v>0</v>
      </c>
      <c r="BF494" s="145">
        <f>IF(N494="snížená",J494,0)</f>
        <v>0</v>
      </c>
      <c r="BG494" s="145">
        <f>IF(N494="zákl. přenesená",J494,0)</f>
        <v>0</v>
      </c>
      <c r="BH494" s="145">
        <f>IF(N494="sníž. přenesená",J494,0)</f>
        <v>0</v>
      </c>
      <c r="BI494" s="145">
        <f>IF(N494="nulová",J494,0)</f>
        <v>0</v>
      </c>
      <c r="BJ494" s="16" t="s">
        <v>79</v>
      </c>
      <c r="BK494" s="145">
        <f>ROUND(I494*H494,2)</f>
        <v>0</v>
      </c>
      <c r="BL494" s="16" t="s">
        <v>204</v>
      </c>
      <c r="BM494" s="144" t="s">
        <v>857</v>
      </c>
    </row>
    <row r="495" spans="2:65" s="1" customFormat="1" x14ac:dyDescent="0.2">
      <c r="B495" s="30"/>
      <c r="D495" s="167" t="s">
        <v>235</v>
      </c>
      <c r="F495" s="168" t="s">
        <v>858</v>
      </c>
      <c r="I495" s="169"/>
      <c r="L495" s="30"/>
      <c r="M495" s="170"/>
      <c r="T495" s="54"/>
      <c r="AT495" s="16" t="s">
        <v>235</v>
      </c>
      <c r="AU495" s="16" t="s">
        <v>81</v>
      </c>
    </row>
    <row r="496" spans="2:65" s="11" customFormat="1" ht="22.8" customHeight="1" x14ac:dyDescent="0.25">
      <c r="B496" s="119"/>
      <c r="D496" s="120" t="s">
        <v>71</v>
      </c>
      <c r="E496" s="129" t="s">
        <v>859</v>
      </c>
      <c r="F496" s="129" t="s">
        <v>860</v>
      </c>
      <c r="I496" s="122"/>
      <c r="J496" s="130">
        <f>BK496</f>
        <v>0</v>
      </c>
      <c r="L496" s="119"/>
      <c r="M496" s="124"/>
      <c r="P496" s="125">
        <f>SUM(P497:P506)</f>
        <v>0</v>
      </c>
      <c r="R496" s="125">
        <f>SUM(R497:R506)</f>
        <v>1.4659999999999999E-2</v>
      </c>
      <c r="T496" s="126">
        <f>SUM(T497:T506)</f>
        <v>0</v>
      </c>
      <c r="AR496" s="120" t="s">
        <v>81</v>
      </c>
      <c r="AT496" s="127" t="s">
        <v>71</v>
      </c>
      <c r="AU496" s="127" t="s">
        <v>79</v>
      </c>
      <c r="AY496" s="120" t="s">
        <v>160</v>
      </c>
      <c r="BK496" s="128">
        <f>SUM(BK497:BK506)</f>
        <v>0</v>
      </c>
    </row>
    <row r="497" spans="2:65" s="1" customFormat="1" ht="33" customHeight="1" x14ac:dyDescent="0.2">
      <c r="B497" s="131"/>
      <c r="C497" s="132">
        <v>164</v>
      </c>
      <c r="D497" s="132" t="s">
        <v>162</v>
      </c>
      <c r="E497" s="133" t="s">
        <v>861</v>
      </c>
      <c r="F497" s="134" t="s">
        <v>862</v>
      </c>
      <c r="G497" s="135" t="s">
        <v>733</v>
      </c>
      <c r="H497" s="136">
        <v>1</v>
      </c>
      <c r="I497" s="137"/>
      <c r="J497" s="138">
        <f t="shared" ref="J497:J506" si="20">ROUND(I497*H497,2)</f>
        <v>0</v>
      </c>
      <c r="K497" s="139"/>
      <c r="L497" s="30"/>
      <c r="M497" s="140" t="s">
        <v>1</v>
      </c>
      <c r="N497" s="141" t="s">
        <v>37</v>
      </c>
      <c r="P497" s="142">
        <f t="shared" ref="P497:P506" si="21">O497*H497</f>
        <v>0</v>
      </c>
      <c r="Q497" s="142">
        <v>2.1800000000000001E-3</v>
      </c>
      <c r="R497" s="142">
        <f t="shared" ref="R497:R506" si="22">Q497*H497</f>
        <v>2.1800000000000001E-3</v>
      </c>
      <c r="S497" s="142">
        <v>0</v>
      </c>
      <c r="T497" s="143">
        <f t="shared" ref="T497:T506" si="23">S497*H497</f>
        <v>0</v>
      </c>
      <c r="AR497" s="144" t="s">
        <v>204</v>
      </c>
      <c r="AT497" s="144" t="s">
        <v>162</v>
      </c>
      <c r="AU497" s="144" t="s">
        <v>81</v>
      </c>
      <c r="AY497" s="16" t="s">
        <v>160</v>
      </c>
      <c r="BE497" s="145">
        <f t="shared" ref="BE497:BE506" si="24">IF(N497="základní",J497,0)</f>
        <v>0</v>
      </c>
      <c r="BF497" s="145">
        <f t="shared" ref="BF497:BF506" si="25">IF(N497="snížená",J497,0)</f>
        <v>0</v>
      </c>
      <c r="BG497" s="145">
        <f t="shared" ref="BG497:BG506" si="26">IF(N497="zákl. přenesená",J497,0)</f>
        <v>0</v>
      </c>
      <c r="BH497" s="145">
        <f t="shared" ref="BH497:BH506" si="27">IF(N497="sníž. přenesená",J497,0)</f>
        <v>0</v>
      </c>
      <c r="BI497" s="145">
        <f t="shared" ref="BI497:BI506" si="28">IF(N497="nulová",J497,0)</f>
        <v>0</v>
      </c>
      <c r="BJ497" s="16" t="s">
        <v>79</v>
      </c>
      <c r="BK497" s="145">
        <f t="shared" ref="BK497:BK506" si="29">ROUND(I497*H497,2)</f>
        <v>0</v>
      </c>
      <c r="BL497" s="16" t="s">
        <v>204</v>
      </c>
      <c r="BM497" s="144" t="s">
        <v>863</v>
      </c>
    </row>
    <row r="498" spans="2:65" s="1" customFormat="1" ht="24.15" customHeight="1" x14ac:dyDescent="0.2">
      <c r="B498" s="131"/>
      <c r="C498" s="132">
        <v>165</v>
      </c>
      <c r="D498" s="132" t="s">
        <v>162</v>
      </c>
      <c r="E498" s="133" t="s">
        <v>864</v>
      </c>
      <c r="F498" s="134" t="s">
        <v>865</v>
      </c>
      <c r="G498" s="135" t="s">
        <v>260</v>
      </c>
      <c r="H498" s="136">
        <v>8</v>
      </c>
      <c r="I498" s="137"/>
      <c r="J498" s="138">
        <f t="shared" si="20"/>
        <v>0</v>
      </c>
      <c r="K498" s="139"/>
      <c r="L498" s="30"/>
      <c r="M498" s="140" t="s">
        <v>1</v>
      </c>
      <c r="N498" s="141" t="s">
        <v>37</v>
      </c>
      <c r="P498" s="142">
        <f t="shared" si="21"/>
        <v>0</v>
      </c>
      <c r="Q498" s="142">
        <v>2.3000000000000001E-4</v>
      </c>
      <c r="R498" s="142">
        <f t="shared" si="22"/>
        <v>1.8400000000000001E-3</v>
      </c>
      <c r="S498" s="142">
        <v>0</v>
      </c>
      <c r="T498" s="143">
        <f t="shared" si="23"/>
        <v>0</v>
      </c>
      <c r="AR498" s="144" t="s">
        <v>204</v>
      </c>
      <c r="AT498" s="144" t="s">
        <v>162</v>
      </c>
      <c r="AU498" s="144" t="s">
        <v>81</v>
      </c>
      <c r="AY498" s="16" t="s">
        <v>160</v>
      </c>
      <c r="BE498" s="145">
        <f t="shared" si="24"/>
        <v>0</v>
      </c>
      <c r="BF498" s="145">
        <f t="shared" si="25"/>
        <v>0</v>
      </c>
      <c r="BG498" s="145">
        <f t="shared" si="26"/>
        <v>0</v>
      </c>
      <c r="BH498" s="145">
        <f t="shared" si="27"/>
        <v>0</v>
      </c>
      <c r="BI498" s="145">
        <f t="shared" si="28"/>
        <v>0</v>
      </c>
      <c r="BJ498" s="16" t="s">
        <v>79</v>
      </c>
      <c r="BK498" s="145">
        <f t="shared" si="29"/>
        <v>0</v>
      </c>
      <c r="BL498" s="16" t="s">
        <v>204</v>
      </c>
      <c r="BM498" s="144" t="s">
        <v>866</v>
      </c>
    </row>
    <row r="499" spans="2:65" s="1" customFormat="1" ht="24.15" customHeight="1" x14ac:dyDescent="0.2">
      <c r="B499" s="131"/>
      <c r="C499" s="132">
        <v>166</v>
      </c>
      <c r="D499" s="132" t="s">
        <v>162</v>
      </c>
      <c r="E499" s="133" t="s">
        <v>867</v>
      </c>
      <c r="F499" s="134" t="s">
        <v>868</v>
      </c>
      <c r="G499" s="135" t="s">
        <v>260</v>
      </c>
      <c r="H499" s="136">
        <v>1</v>
      </c>
      <c r="I499" s="137"/>
      <c r="J499" s="138">
        <f t="shared" si="20"/>
        <v>0</v>
      </c>
      <c r="K499" s="139"/>
      <c r="L499" s="30"/>
      <c r="M499" s="140" t="s">
        <v>1</v>
      </c>
      <c r="N499" s="141" t="s">
        <v>37</v>
      </c>
      <c r="P499" s="142">
        <f t="shared" si="21"/>
        <v>0</v>
      </c>
      <c r="Q499" s="142">
        <v>0</v>
      </c>
      <c r="R499" s="142">
        <f t="shared" si="22"/>
        <v>0</v>
      </c>
      <c r="S499" s="142">
        <v>0</v>
      </c>
      <c r="T499" s="143">
        <f t="shared" si="23"/>
        <v>0</v>
      </c>
      <c r="AR499" s="144" t="s">
        <v>204</v>
      </c>
      <c r="AT499" s="144" t="s">
        <v>162</v>
      </c>
      <c r="AU499" s="144" t="s">
        <v>81</v>
      </c>
      <c r="AY499" s="16" t="s">
        <v>160</v>
      </c>
      <c r="BE499" s="145">
        <f t="shared" si="24"/>
        <v>0</v>
      </c>
      <c r="BF499" s="145">
        <f t="shared" si="25"/>
        <v>0</v>
      </c>
      <c r="BG499" s="145">
        <f t="shared" si="26"/>
        <v>0</v>
      </c>
      <c r="BH499" s="145">
        <f t="shared" si="27"/>
        <v>0</v>
      </c>
      <c r="BI499" s="145">
        <f t="shared" si="28"/>
        <v>0</v>
      </c>
      <c r="BJ499" s="16" t="s">
        <v>79</v>
      </c>
      <c r="BK499" s="145">
        <f t="shared" si="29"/>
        <v>0</v>
      </c>
      <c r="BL499" s="16" t="s">
        <v>204</v>
      </c>
      <c r="BM499" s="144" t="s">
        <v>869</v>
      </c>
    </row>
    <row r="500" spans="2:65" s="1" customFormat="1" ht="24.15" customHeight="1" x14ac:dyDescent="0.2">
      <c r="B500" s="131"/>
      <c r="C500" s="132">
        <v>167</v>
      </c>
      <c r="D500" s="132" t="s">
        <v>162</v>
      </c>
      <c r="E500" s="133" t="s">
        <v>870</v>
      </c>
      <c r="F500" s="134" t="s">
        <v>871</v>
      </c>
      <c r="G500" s="135" t="s">
        <v>260</v>
      </c>
      <c r="H500" s="136">
        <v>3</v>
      </c>
      <c r="I500" s="137"/>
      <c r="J500" s="138">
        <f t="shared" si="20"/>
        <v>0</v>
      </c>
      <c r="K500" s="139"/>
      <c r="L500" s="30"/>
      <c r="M500" s="140" t="s">
        <v>1</v>
      </c>
      <c r="N500" s="141" t="s">
        <v>37</v>
      </c>
      <c r="P500" s="142">
        <f t="shared" si="21"/>
        <v>0</v>
      </c>
      <c r="Q500" s="142">
        <v>2.9E-4</v>
      </c>
      <c r="R500" s="142">
        <f t="shared" si="22"/>
        <v>8.7000000000000001E-4</v>
      </c>
      <c r="S500" s="142">
        <v>0</v>
      </c>
      <c r="T500" s="143">
        <f t="shared" si="23"/>
        <v>0</v>
      </c>
      <c r="AR500" s="144" t="s">
        <v>204</v>
      </c>
      <c r="AT500" s="144" t="s">
        <v>162</v>
      </c>
      <c r="AU500" s="144" t="s">
        <v>81</v>
      </c>
      <c r="AY500" s="16" t="s">
        <v>160</v>
      </c>
      <c r="BE500" s="145">
        <f t="shared" si="24"/>
        <v>0</v>
      </c>
      <c r="BF500" s="145">
        <f t="shared" si="25"/>
        <v>0</v>
      </c>
      <c r="BG500" s="145">
        <f t="shared" si="26"/>
        <v>0</v>
      </c>
      <c r="BH500" s="145">
        <f t="shared" si="27"/>
        <v>0</v>
      </c>
      <c r="BI500" s="145">
        <f t="shared" si="28"/>
        <v>0</v>
      </c>
      <c r="BJ500" s="16" t="s">
        <v>79</v>
      </c>
      <c r="BK500" s="145">
        <f t="shared" si="29"/>
        <v>0</v>
      </c>
      <c r="BL500" s="16" t="s">
        <v>204</v>
      </c>
      <c r="BM500" s="144" t="s">
        <v>872</v>
      </c>
    </row>
    <row r="501" spans="2:65" s="1" customFormat="1" ht="21.75" customHeight="1" x14ac:dyDescent="0.2">
      <c r="B501" s="131"/>
      <c r="C501" s="132">
        <v>168</v>
      </c>
      <c r="D501" s="132" t="s">
        <v>162</v>
      </c>
      <c r="E501" s="133" t="s">
        <v>873</v>
      </c>
      <c r="F501" s="134" t="s">
        <v>874</v>
      </c>
      <c r="G501" s="135" t="s">
        <v>260</v>
      </c>
      <c r="H501" s="136">
        <v>3</v>
      </c>
      <c r="I501" s="137"/>
      <c r="J501" s="138">
        <f t="shared" si="20"/>
        <v>0</v>
      </c>
      <c r="K501" s="139"/>
      <c r="L501" s="30"/>
      <c r="M501" s="140" t="s">
        <v>1</v>
      </c>
      <c r="N501" s="141" t="s">
        <v>37</v>
      </c>
      <c r="P501" s="142">
        <f t="shared" si="21"/>
        <v>0</v>
      </c>
      <c r="Q501" s="142">
        <v>2.5000000000000001E-4</v>
      </c>
      <c r="R501" s="142">
        <f t="shared" si="22"/>
        <v>7.5000000000000002E-4</v>
      </c>
      <c r="S501" s="142">
        <v>0</v>
      </c>
      <c r="T501" s="143">
        <f t="shared" si="23"/>
        <v>0</v>
      </c>
      <c r="AR501" s="144" t="s">
        <v>204</v>
      </c>
      <c r="AT501" s="144" t="s">
        <v>162</v>
      </c>
      <c r="AU501" s="144" t="s">
        <v>81</v>
      </c>
      <c r="AY501" s="16" t="s">
        <v>160</v>
      </c>
      <c r="BE501" s="145">
        <f t="shared" si="24"/>
        <v>0</v>
      </c>
      <c r="BF501" s="145">
        <f t="shared" si="25"/>
        <v>0</v>
      </c>
      <c r="BG501" s="145">
        <f t="shared" si="26"/>
        <v>0</v>
      </c>
      <c r="BH501" s="145">
        <f t="shared" si="27"/>
        <v>0</v>
      </c>
      <c r="BI501" s="145">
        <f t="shared" si="28"/>
        <v>0</v>
      </c>
      <c r="BJ501" s="16" t="s">
        <v>79</v>
      </c>
      <c r="BK501" s="145">
        <f t="shared" si="29"/>
        <v>0</v>
      </c>
      <c r="BL501" s="16" t="s">
        <v>204</v>
      </c>
      <c r="BM501" s="144" t="s">
        <v>875</v>
      </c>
    </row>
    <row r="502" spans="2:65" s="1" customFormat="1" ht="24.15" customHeight="1" x14ac:dyDescent="0.2">
      <c r="B502" s="131"/>
      <c r="C502" s="132">
        <v>169</v>
      </c>
      <c r="D502" s="132" t="s">
        <v>162</v>
      </c>
      <c r="E502" s="133" t="s">
        <v>876</v>
      </c>
      <c r="F502" s="134" t="s">
        <v>877</v>
      </c>
      <c r="G502" s="135" t="s">
        <v>260</v>
      </c>
      <c r="H502" s="136">
        <v>23</v>
      </c>
      <c r="I502" s="137"/>
      <c r="J502" s="138">
        <f t="shared" si="20"/>
        <v>0</v>
      </c>
      <c r="K502" s="139"/>
      <c r="L502" s="30"/>
      <c r="M502" s="140" t="s">
        <v>1</v>
      </c>
      <c r="N502" s="141" t="s">
        <v>37</v>
      </c>
      <c r="P502" s="142">
        <f t="shared" si="21"/>
        <v>0</v>
      </c>
      <c r="Q502" s="142">
        <v>2.5000000000000001E-4</v>
      </c>
      <c r="R502" s="142">
        <f t="shared" si="22"/>
        <v>5.7499999999999999E-3</v>
      </c>
      <c r="S502" s="142">
        <v>0</v>
      </c>
      <c r="T502" s="143">
        <f t="shared" si="23"/>
        <v>0</v>
      </c>
      <c r="AR502" s="144" t="s">
        <v>204</v>
      </c>
      <c r="AT502" s="144" t="s">
        <v>162</v>
      </c>
      <c r="AU502" s="144" t="s">
        <v>81</v>
      </c>
      <c r="AY502" s="16" t="s">
        <v>160</v>
      </c>
      <c r="BE502" s="145">
        <f t="shared" si="24"/>
        <v>0</v>
      </c>
      <c r="BF502" s="145">
        <f t="shared" si="25"/>
        <v>0</v>
      </c>
      <c r="BG502" s="145">
        <f t="shared" si="26"/>
        <v>0</v>
      </c>
      <c r="BH502" s="145">
        <f t="shared" si="27"/>
        <v>0</v>
      </c>
      <c r="BI502" s="145">
        <f t="shared" si="28"/>
        <v>0</v>
      </c>
      <c r="BJ502" s="16" t="s">
        <v>79</v>
      </c>
      <c r="BK502" s="145">
        <f t="shared" si="29"/>
        <v>0</v>
      </c>
      <c r="BL502" s="16" t="s">
        <v>204</v>
      </c>
      <c r="BM502" s="144" t="s">
        <v>878</v>
      </c>
    </row>
    <row r="503" spans="2:65" s="1" customFormat="1" ht="24.15" customHeight="1" x14ac:dyDescent="0.2">
      <c r="B503" s="131"/>
      <c r="C503" s="132">
        <v>170</v>
      </c>
      <c r="D503" s="132" t="s">
        <v>162</v>
      </c>
      <c r="E503" s="133" t="s">
        <v>879</v>
      </c>
      <c r="F503" s="134" t="s">
        <v>880</v>
      </c>
      <c r="G503" s="135" t="s">
        <v>260</v>
      </c>
      <c r="H503" s="136">
        <v>3</v>
      </c>
      <c r="I503" s="137"/>
      <c r="J503" s="138">
        <f t="shared" si="20"/>
        <v>0</v>
      </c>
      <c r="K503" s="139"/>
      <c r="L503" s="30"/>
      <c r="M503" s="140" t="s">
        <v>1</v>
      </c>
      <c r="N503" s="141" t="s">
        <v>37</v>
      </c>
      <c r="P503" s="142">
        <f t="shared" si="21"/>
        <v>0</v>
      </c>
      <c r="Q503" s="142">
        <v>2.2000000000000001E-4</v>
      </c>
      <c r="R503" s="142">
        <f t="shared" si="22"/>
        <v>6.6E-4</v>
      </c>
      <c r="S503" s="142">
        <v>0</v>
      </c>
      <c r="T503" s="143">
        <f t="shared" si="23"/>
        <v>0</v>
      </c>
      <c r="AR503" s="144" t="s">
        <v>204</v>
      </c>
      <c r="AT503" s="144" t="s">
        <v>162</v>
      </c>
      <c r="AU503" s="144" t="s">
        <v>81</v>
      </c>
      <c r="AY503" s="16" t="s">
        <v>160</v>
      </c>
      <c r="BE503" s="145">
        <f t="shared" si="24"/>
        <v>0</v>
      </c>
      <c r="BF503" s="145">
        <f t="shared" si="25"/>
        <v>0</v>
      </c>
      <c r="BG503" s="145">
        <f t="shared" si="26"/>
        <v>0</v>
      </c>
      <c r="BH503" s="145">
        <f t="shared" si="27"/>
        <v>0</v>
      </c>
      <c r="BI503" s="145">
        <f t="shared" si="28"/>
        <v>0</v>
      </c>
      <c r="BJ503" s="16" t="s">
        <v>79</v>
      </c>
      <c r="BK503" s="145">
        <f t="shared" si="29"/>
        <v>0</v>
      </c>
      <c r="BL503" s="16" t="s">
        <v>204</v>
      </c>
      <c r="BM503" s="144" t="s">
        <v>881</v>
      </c>
    </row>
    <row r="504" spans="2:65" s="1" customFormat="1" ht="21.75" customHeight="1" x14ac:dyDescent="0.2">
      <c r="B504" s="131"/>
      <c r="C504" s="132">
        <v>171</v>
      </c>
      <c r="D504" s="132" t="s">
        <v>162</v>
      </c>
      <c r="E504" s="133" t="s">
        <v>882</v>
      </c>
      <c r="F504" s="134" t="s">
        <v>883</v>
      </c>
      <c r="G504" s="135" t="s">
        <v>260</v>
      </c>
      <c r="H504" s="136">
        <v>1</v>
      </c>
      <c r="I504" s="137"/>
      <c r="J504" s="138">
        <f t="shared" si="20"/>
        <v>0</v>
      </c>
      <c r="K504" s="139"/>
      <c r="L504" s="30"/>
      <c r="M504" s="140" t="s">
        <v>1</v>
      </c>
      <c r="N504" s="141" t="s">
        <v>37</v>
      </c>
      <c r="P504" s="142">
        <f t="shared" si="21"/>
        <v>0</v>
      </c>
      <c r="Q504" s="142">
        <v>5.6999999999999998E-4</v>
      </c>
      <c r="R504" s="142">
        <f t="shared" si="22"/>
        <v>5.6999999999999998E-4</v>
      </c>
      <c r="S504" s="142">
        <v>0</v>
      </c>
      <c r="T504" s="143">
        <f t="shared" si="23"/>
        <v>0</v>
      </c>
      <c r="AR504" s="144" t="s">
        <v>204</v>
      </c>
      <c r="AT504" s="144" t="s">
        <v>162</v>
      </c>
      <c r="AU504" s="144" t="s">
        <v>81</v>
      </c>
      <c r="AY504" s="16" t="s">
        <v>160</v>
      </c>
      <c r="BE504" s="145">
        <f t="shared" si="24"/>
        <v>0</v>
      </c>
      <c r="BF504" s="145">
        <f t="shared" si="25"/>
        <v>0</v>
      </c>
      <c r="BG504" s="145">
        <f t="shared" si="26"/>
        <v>0</v>
      </c>
      <c r="BH504" s="145">
        <f t="shared" si="27"/>
        <v>0</v>
      </c>
      <c r="BI504" s="145">
        <f t="shared" si="28"/>
        <v>0</v>
      </c>
      <c r="BJ504" s="16" t="s">
        <v>79</v>
      </c>
      <c r="BK504" s="145">
        <f t="shared" si="29"/>
        <v>0</v>
      </c>
      <c r="BL504" s="16" t="s">
        <v>204</v>
      </c>
      <c r="BM504" s="144" t="s">
        <v>884</v>
      </c>
    </row>
    <row r="505" spans="2:65" s="1" customFormat="1" ht="24.15" customHeight="1" x14ac:dyDescent="0.2">
      <c r="B505" s="131"/>
      <c r="C505" s="132">
        <v>172</v>
      </c>
      <c r="D505" s="132" t="s">
        <v>162</v>
      </c>
      <c r="E505" s="133" t="s">
        <v>885</v>
      </c>
      <c r="F505" s="134" t="s">
        <v>886</v>
      </c>
      <c r="G505" s="135" t="s">
        <v>260</v>
      </c>
      <c r="H505" s="136">
        <v>1</v>
      </c>
      <c r="I505" s="137"/>
      <c r="J505" s="138">
        <f t="shared" si="20"/>
        <v>0</v>
      </c>
      <c r="K505" s="139"/>
      <c r="L505" s="30"/>
      <c r="M505" s="140" t="s">
        <v>1</v>
      </c>
      <c r="N505" s="141" t="s">
        <v>37</v>
      </c>
      <c r="P505" s="142">
        <f t="shared" si="21"/>
        <v>0</v>
      </c>
      <c r="Q505" s="142">
        <v>5.6999999999999998E-4</v>
      </c>
      <c r="R505" s="142">
        <f t="shared" si="22"/>
        <v>5.6999999999999998E-4</v>
      </c>
      <c r="S505" s="142">
        <v>0</v>
      </c>
      <c r="T505" s="143">
        <f t="shared" si="23"/>
        <v>0</v>
      </c>
      <c r="AR505" s="144" t="s">
        <v>204</v>
      </c>
      <c r="AT505" s="144" t="s">
        <v>162</v>
      </c>
      <c r="AU505" s="144" t="s">
        <v>81</v>
      </c>
      <c r="AY505" s="16" t="s">
        <v>160</v>
      </c>
      <c r="BE505" s="145">
        <f t="shared" si="24"/>
        <v>0</v>
      </c>
      <c r="BF505" s="145">
        <f t="shared" si="25"/>
        <v>0</v>
      </c>
      <c r="BG505" s="145">
        <f t="shared" si="26"/>
        <v>0</v>
      </c>
      <c r="BH505" s="145">
        <f t="shared" si="27"/>
        <v>0</v>
      </c>
      <c r="BI505" s="145">
        <f t="shared" si="28"/>
        <v>0</v>
      </c>
      <c r="BJ505" s="16" t="s">
        <v>79</v>
      </c>
      <c r="BK505" s="145">
        <f t="shared" si="29"/>
        <v>0</v>
      </c>
      <c r="BL505" s="16" t="s">
        <v>204</v>
      </c>
      <c r="BM505" s="144" t="s">
        <v>887</v>
      </c>
    </row>
    <row r="506" spans="2:65" s="1" customFormat="1" ht="24.15" customHeight="1" x14ac:dyDescent="0.2">
      <c r="B506" s="131"/>
      <c r="C506" s="132">
        <v>173</v>
      </c>
      <c r="D506" s="132" t="s">
        <v>162</v>
      </c>
      <c r="E506" s="133" t="s">
        <v>888</v>
      </c>
      <c r="F506" s="134" t="s">
        <v>889</v>
      </c>
      <c r="G506" s="135" t="s">
        <v>260</v>
      </c>
      <c r="H506" s="136">
        <v>1</v>
      </c>
      <c r="I506" s="137"/>
      <c r="J506" s="138">
        <f t="shared" si="20"/>
        <v>0</v>
      </c>
      <c r="K506" s="139"/>
      <c r="L506" s="30"/>
      <c r="M506" s="140" t="s">
        <v>1</v>
      </c>
      <c r="N506" s="141" t="s">
        <v>37</v>
      </c>
      <c r="P506" s="142">
        <f t="shared" si="21"/>
        <v>0</v>
      </c>
      <c r="Q506" s="142">
        <v>1.47E-3</v>
      </c>
      <c r="R506" s="142">
        <f t="shared" si="22"/>
        <v>1.47E-3</v>
      </c>
      <c r="S506" s="142">
        <v>0</v>
      </c>
      <c r="T506" s="143">
        <f t="shared" si="23"/>
        <v>0</v>
      </c>
      <c r="AR506" s="144" t="s">
        <v>204</v>
      </c>
      <c r="AT506" s="144" t="s">
        <v>162</v>
      </c>
      <c r="AU506" s="144" t="s">
        <v>81</v>
      </c>
      <c r="AY506" s="16" t="s">
        <v>160</v>
      </c>
      <c r="BE506" s="145">
        <f t="shared" si="24"/>
        <v>0</v>
      </c>
      <c r="BF506" s="145">
        <f t="shared" si="25"/>
        <v>0</v>
      </c>
      <c r="BG506" s="145">
        <f t="shared" si="26"/>
        <v>0</v>
      </c>
      <c r="BH506" s="145">
        <f t="shared" si="27"/>
        <v>0</v>
      </c>
      <c r="BI506" s="145">
        <f t="shared" si="28"/>
        <v>0</v>
      </c>
      <c r="BJ506" s="16" t="s">
        <v>79</v>
      </c>
      <c r="BK506" s="145">
        <f t="shared" si="29"/>
        <v>0</v>
      </c>
      <c r="BL506" s="16" t="s">
        <v>204</v>
      </c>
      <c r="BM506" s="144" t="s">
        <v>890</v>
      </c>
    </row>
    <row r="507" spans="2:65" s="11" customFormat="1" ht="22.8" customHeight="1" x14ac:dyDescent="0.25">
      <c r="B507" s="119"/>
      <c r="D507" s="120" t="s">
        <v>71</v>
      </c>
      <c r="E507" s="129" t="s">
        <v>891</v>
      </c>
      <c r="F507" s="129" t="s">
        <v>892</v>
      </c>
      <c r="I507" s="122"/>
      <c r="J507" s="130">
        <f>BK507</f>
        <v>0</v>
      </c>
      <c r="L507" s="119"/>
      <c r="M507" s="124"/>
      <c r="P507" s="125">
        <f>SUM(P508:P521)</f>
        <v>0</v>
      </c>
      <c r="R507" s="125">
        <f>SUM(R508:R521)</f>
        <v>0.70270999999999995</v>
      </c>
      <c r="T507" s="126">
        <f>SUM(T508:T521)</f>
        <v>0</v>
      </c>
      <c r="AR507" s="120" t="s">
        <v>81</v>
      </c>
      <c r="AT507" s="127" t="s">
        <v>71</v>
      </c>
      <c r="AU507" s="127" t="s">
        <v>79</v>
      </c>
      <c r="AY507" s="120" t="s">
        <v>160</v>
      </c>
      <c r="BK507" s="128">
        <f>SUM(BK508:BK521)</f>
        <v>0</v>
      </c>
    </row>
    <row r="508" spans="2:65" s="1" customFormat="1" ht="37.799999999999997" customHeight="1" x14ac:dyDescent="0.2">
      <c r="B508" s="131"/>
      <c r="C508" s="132">
        <v>174</v>
      </c>
      <c r="D508" s="132" t="s">
        <v>162</v>
      </c>
      <c r="E508" s="133" t="s">
        <v>893</v>
      </c>
      <c r="F508" s="134" t="s">
        <v>894</v>
      </c>
      <c r="G508" s="135" t="s">
        <v>260</v>
      </c>
      <c r="H508" s="136">
        <v>5</v>
      </c>
      <c r="I508" s="137"/>
      <c r="J508" s="138">
        <f>ROUND(I508*H508,2)</f>
        <v>0</v>
      </c>
      <c r="K508" s="139"/>
      <c r="L508" s="30"/>
      <c r="M508" s="140" t="s">
        <v>1</v>
      </c>
      <c r="N508" s="141" t="s">
        <v>37</v>
      </c>
      <c r="P508" s="142">
        <f>O508*H508</f>
        <v>0</v>
      </c>
      <c r="Q508" s="142">
        <v>2.828E-2</v>
      </c>
      <c r="R508" s="142">
        <f>Q508*H508</f>
        <v>0.1414</v>
      </c>
      <c r="S508" s="142">
        <v>0</v>
      </c>
      <c r="T508" s="143">
        <f>S508*H508</f>
        <v>0</v>
      </c>
      <c r="AR508" s="144" t="s">
        <v>204</v>
      </c>
      <c r="AT508" s="144" t="s">
        <v>162</v>
      </c>
      <c r="AU508" s="144" t="s">
        <v>81</v>
      </c>
      <c r="AY508" s="16" t="s">
        <v>160</v>
      </c>
      <c r="BE508" s="145">
        <f>IF(N508="základní",J508,0)</f>
        <v>0</v>
      </c>
      <c r="BF508" s="145">
        <f>IF(N508="snížená",J508,0)</f>
        <v>0</v>
      </c>
      <c r="BG508" s="145">
        <f>IF(N508="zákl. přenesená",J508,0)</f>
        <v>0</v>
      </c>
      <c r="BH508" s="145">
        <f>IF(N508="sníž. přenesená",J508,0)</f>
        <v>0</v>
      </c>
      <c r="BI508" s="145">
        <f>IF(N508="nulová",J508,0)</f>
        <v>0</v>
      </c>
      <c r="BJ508" s="16" t="s">
        <v>79</v>
      </c>
      <c r="BK508" s="145">
        <f>ROUND(I508*H508,2)</f>
        <v>0</v>
      </c>
      <c r="BL508" s="16" t="s">
        <v>204</v>
      </c>
      <c r="BM508" s="144" t="s">
        <v>895</v>
      </c>
    </row>
    <row r="509" spans="2:65" s="1" customFormat="1" ht="37.799999999999997" customHeight="1" x14ac:dyDescent="0.2">
      <c r="B509" s="131"/>
      <c r="C509" s="132">
        <v>175</v>
      </c>
      <c r="D509" s="132" t="s">
        <v>162</v>
      </c>
      <c r="E509" s="133" t="s">
        <v>896</v>
      </c>
      <c r="F509" s="134" t="s">
        <v>897</v>
      </c>
      <c r="G509" s="135" t="s">
        <v>260</v>
      </c>
      <c r="H509" s="136">
        <v>3</v>
      </c>
      <c r="I509" s="137"/>
      <c r="J509" s="138">
        <f>ROUND(I509*H509,2)</f>
        <v>0</v>
      </c>
      <c r="K509" s="139"/>
      <c r="L509" s="30"/>
      <c r="M509" s="140" t="s">
        <v>1</v>
      </c>
      <c r="N509" s="141" t="s">
        <v>37</v>
      </c>
      <c r="P509" s="142">
        <f>O509*H509</f>
        <v>0</v>
      </c>
      <c r="Q509" s="142">
        <v>3.4799999999999998E-2</v>
      </c>
      <c r="R509" s="142">
        <f>Q509*H509</f>
        <v>0.10439999999999999</v>
      </c>
      <c r="S509" s="142">
        <v>0</v>
      </c>
      <c r="T509" s="143">
        <f>S509*H509</f>
        <v>0</v>
      </c>
      <c r="AR509" s="144" t="s">
        <v>204</v>
      </c>
      <c r="AT509" s="144" t="s">
        <v>162</v>
      </c>
      <c r="AU509" s="144" t="s">
        <v>81</v>
      </c>
      <c r="AY509" s="16" t="s">
        <v>160</v>
      </c>
      <c r="BE509" s="145">
        <f>IF(N509="základní",J509,0)</f>
        <v>0</v>
      </c>
      <c r="BF509" s="145">
        <f>IF(N509="snížená",J509,0)</f>
        <v>0</v>
      </c>
      <c r="BG509" s="145">
        <f>IF(N509="zákl. přenesená",J509,0)</f>
        <v>0</v>
      </c>
      <c r="BH509" s="145">
        <f>IF(N509="sníž. přenesená",J509,0)</f>
        <v>0</v>
      </c>
      <c r="BI509" s="145">
        <f>IF(N509="nulová",J509,0)</f>
        <v>0</v>
      </c>
      <c r="BJ509" s="16" t="s">
        <v>79</v>
      </c>
      <c r="BK509" s="145">
        <f>ROUND(I509*H509,2)</f>
        <v>0</v>
      </c>
      <c r="BL509" s="16" t="s">
        <v>204</v>
      </c>
      <c r="BM509" s="144" t="s">
        <v>898</v>
      </c>
    </row>
    <row r="510" spans="2:65" s="1" customFormat="1" x14ac:dyDescent="0.2">
      <c r="B510" s="30"/>
      <c r="D510" s="167" t="s">
        <v>235</v>
      </c>
      <c r="F510" s="168" t="s">
        <v>899</v>
      </c>
      <c r="I510" s="169"/>
      <c r="L510" s="30"/>
      <c r="M510" s="170"/>
      <c r="T510" s="54"/>
      <c r="AT510" s="16" t="s">
        <v>235</v>
      </c>
      <c r="AU510" s="16" t="s">
        <v>81</v>
      </c>
    </row>
    <row r="511" spans="2:65" s="1" customFormat="1" ht="37.799999999999997" customHeight="1" x14ac:dyDescent="0.2">
      <c r="B511" s="131"/>
      <c r="C511" s="132">
        <v>176</v>
      </c>
      <c r="D511" s="132" t="s">
        <v>162</v>
      </c>
      <c r="E511" s="133" t="s">
        <v>900</v>
      </c>
      <c r="F511" s="134" t="s">
        <v>901</v>
      </c>
      <c r="G511" s="135" t="s">
        <v>260</v>
      </c>
      <c r="H511" s="136">
        <v>6</v>
      </c>
      <c r="I511" s="137"/>
      <c r="J511" s="138">
        <f>ROUND(I511*H511,2)</f>
        <v>0</v>
      </c>
      <c r="K511" s="139"/>
      <c r="L511" s="30"/>
      <c r="M511" s="140" t="s">
        <v>1</v>
      </c>
      <c r="N511" s="141" t="s">
        <v>37</v>
      </c>
      <c r="P511" s="142">
        <f>O511*H511</f>
        <v>0</v>
      </c>
      <c r="Q511" s="142">
        <v>4.1320000000000003E-2</v>
      </c>
      <c r="R511" s="142">
        <f>Q511*H511</f>
        <v>0.24792000000000003</v>
      </c>
      <c r="S511" s="142">
        <v>0</v>
      </c>
      <c r="T511" s="143">
        <f>S511*H511</f>
        <v>0</v>
      </c>
      <c r="AR511" s="144" t="s">
        <v>204</v>
      </c>
      <c r="AT511" s="144" t="s">
        <v>162</v>
      </c>
      <c r="AU511" s="144" t="s">
        <v>81</v>
      </c>
      <c r="AY511" s="16" t="s">
        <v>160</v>
      </c>
      <c r="BE511" s="145">
        <f>IF(N511="základní",J511,0)</f>
        <v>0</v>
      </c>
      <c r="BF511" s="145">
        <f>IF(N511="snížená",J511,0)</f>
        <v>0</v>
      </c>
      <c r="BG511" s="145">
        <f>IF(N511="zákl. přenesená",J511,0)</f>
        <v>0</v>
      </c>
      <c r="BH511" s="145">
        <f>IF(N511="sníž. přenesená",J511,0)</f>
        <v>0</v>
      </c>
      <c r="BI511" s="145">
        <f>IF(N511="nulová",J511,0)</f>
        <v>0</v>
      </c>
      <c r="BJ511" s="16" t="s">
        <v>79</v>
      </c>
      <c r="BK511" s="145">
        <f>ROUND(I511*H511,2)</f>
        <v>0</v>
      </c>
      <c r="BL511" s="16" t="s">
        <v>204</v>
      </c>
      <c r="BM511" s="144" t="s">
        <v>902</v>
      </c>
    </row>
    <row r="512" spans="2:65" s="1" customFormat="1" x14ac:dyDescent="0.2">
      <c r="B512" s="30"/>
      <c r="D512" s="167" t="s">
        <v>235</v>
      </c>
      <c r="F512" s="168" t="s">
        <v>903</v>
      </c>
      <c r="I512" s="169"/>
      <c r="L512" s="30"/>
      <c r="M512" s="170"/>
      <c r="T512" s="54"/>
      <c r="AT512" s="16" t="s">
        <v>235</v>
      </c>
      <c r="AU512" s="16" t="s">
        <v>81</v>
      </c>
    </row>
    <row r="513" spans="2:65" s="1" customFormat="1" ht="33" customHeight="1" x14ac:dyDescent="0.2">
      <c r="B513" s="131"/>
      <c r="C513" s="132">
        <v>177</v>
      </c>
      <c r="D513" s="132" t="s">
        <v>162</v>
      </c>
      <c r="E513" s="133" t="s">
        <v>904</v>
      </c>
      <c r="F513" s="134" t="s">
        <v>905</v>
      </c>
      <c r="G513" s="135" t="s">
        <v>260</v>
      </c>
      <c r="H513" s="136">
        <v>4</v>
      </c>
      <c r="I513" s="137"/>
      <c r="J513" s="138">
        <f>ROUND(I513*H513,2)</f>
        <v>0</v>
      </c>
      <c r="K513" s="139"/>
      <c r="L513" s="30"/>
      <c r="M513" s="140" t="s">
        <v>1</v>
      </c>
      <c r="N513" s="141" t="s">
        <v>37</v>
      </c>
      <c r="P513" s="142">
        <f>O513*H513</f>
        <v>0</v>
      </c>
      <c r="Q513" s="142">
        <v>1.295E-2</v>
      </c>
      <c r="R513" s="142">
        <f>Q513*H513</f>
        <v>5.1799999999999999E-2</v>
      </c>
      <c r="S513" s="142">
        <v>0</v>
      </c>
      <c r="T513" s="143">
        <f>S513*H513</f>
        <v>0</v>
      </c>
      <c r="AR513" s="144" t="s">
        <v>204</v>
      </c>
      <c r="AT513" s="144" t="s">
        <v>162</v>
      </c>
      <c r="AU513" s="144" t="s">
        <v>81</v>
      </c>
      <c r="AY513" s="16" t="s">
        <v>160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6" t="s">
        <v>79</v>
      </c>
      <c r="BK513" s="145">
        <f>ROUND(I513*H513,2)</f>
        <v>0</v>
      </c>
      <c r="BL513" s="16" t="s">
        <v>204</v>
      </c>
      <c r="BM513" s="144" t="s">
        <v>906</v>
      </c>
    </row>
    <row r="514" spans="2:65" s="1" customFormat="1" x14ac:dyDescent="0.2">
      <c r="B514" s="30"/>
      <c r="D514" s="167" t="s">
        <v>235</v>
      </c>
      <c r="F514" s="168" t="s">
        <v>907</v>
      </c>
      <c r="I514" s="169"/>
      <c r="L514" s="30"/>
      <c r="M514" s="170"/>
      <c r="T514" s="54"/>
      <c r="AT514" s="16" t="s">
        <v>235</v>
      </c>
      <c r="AU514" s="16" t="s">
        <v>81</v>
      </c>
    </row>
    <row r="515" spans="2:65" s="1" customFormat="1" ht="37.799999999999997" customHeight="1" x14ac:dyDescent="0.2">
      <c r="B515" s="131"/>
      <c r="C515" s="132">
        <v>178</v>
      </c>
      <c r="D515" s="132" t="s">
        <v>162</v>
      </c>
      <c r="E515" s="133" t="s">
        <v>908</v>
      </c>
      <c r="F515" s="134" t="s">
        <v>909</v>
      </c>
      <c r="G515" s="135" t="s">
        <v>260</v>
      </c>
      <c r="H515" s="136">
        <v>1</v>
      </c>
      <c r="I515" s="137"/>
      <c r="J515" s="138">
        <f>ROUND(I515*H515,2)</f>
        <v>0</v>
      </c>
      <c r="K515" s="139"/>
      <c r="L515" s="30"/>
      <c r="M515" s="140" t="s">
        <v>1</v>
      </c>
      <c r="N515" s="141" t="s">
        <v>37</v>
      </c>
      <c r="P515" s="142">
        <f>O515*H515</f>
        <v>0</v>
      </c>
      <c r="Q515" s="142">
        <v>2.2290000000000001E-2</v>
      </c>
      <c r="R515" s="142">
        <f>Q515*H515</f>
        <v>2.2290000000000001E-2</v>
      </c>
      <c r="S515" s="142">
        <v>0</v>
      </c>
      <c r="T515" s="143">
        <f>S515*H515</f>
        <v>0</v>
      </c>
      <c r="AR515" s="144" t="s">
        <v>204</v>
      </c>
      <c r="AT515" s="144" t="s">
        <v>162</v>
      </c>
      <c r="AU515" s="144" t="s">
        <v>81</v>
      </c>
      <c r="AY515" s="16" t="s">
        <v>160</v>
      </c>
      <c r="BE515" s="145">
        <f>IF(N515="základní",J515,0)</f>
        <v>0</v>
      </c>
      <c r="BF515" s="145">
        <f>IF(N515="snížená",J515,0)</f>
        <v>0</v>
      </c>
      <c r="BG515" s="145">
        <f>IF(N515="zákl. přenesená",J515,0)</f>
        <v>0</v>
      </c>
      <c r="BH515" s="145">
        <f>IF(N515="sníž. přenesená",J515,0)</f>
        <v>0</v>
      </c>
      <c r="BI515" s="145">
        <f>IF(N515="nulová",J515,0)</f>
        <v>0</v>
      </c>
      <c r="BJ515" s="16" t="s">
        <v>79</v>
      </c>
      <c r="BK515" s="145">
        <f>ROUND(I515*H515,2)</f>
        <v>0</v>
      </c>
      <c r="BL515" s="16" t="s">
        <v>204</v>
      </c>
      <c r="BM515" s="144" t="s">
        <v>910</v>
      </c>
    </row>
    <row r="516" spans="2:65" s="1" customFormat="1" x14ac:dyDescent="0.2">
      <c r="B516" s="30"/>
      <c r="D516" s="167" t="s">
        <v>235</v>
      </c>
      <c r="F516" s="168" t="s">
        <v>911</v>
      </c>
      <c r="I516" s="169"/>
      <c r="L516" s="30"/>
      <c r="M516" s="170"/>
      <c r="T516" s="54"/>
      <c r="AT516" s="16" t="s">
        <v>235</v>
      </c>
      <c r="AU516" s="16" t="s">
        <v>81</v>
      </c>
    </row>
    <row r="517" spans="2:65" s="1" customFormat="1" ht="24.15" customHeight="1" x14ac:dyDescent="0.2">
      <c r="B517" s="131"/>
      <c r="C517" s="132">
        <v>179</v>
      </c>
      <c r="D517" s="132" t="s">
        <v>162</v>
      </c>
      <c r="E517" s="133" t="s">
        <v>912</v>
      </c>
      <c r="F517" s="134" t="s">
        <v>913</v>
      </c>
      <c r="G517" s="135" t="s">
        <v>733</v>
      </c>
      <c r="H517" s="136">
        <v>5</v>
      </c>
      <c r="I517" s="137"/>
      <c r="J517" s="138">
        <f>ROUND(I517*H517,2)</f>
        <v>0</v>
      </c>
      <c r="K517" s="139"/>
      <c r="L517" s="30"/>
      <c r="M517" s="140" t="s">
        <v>1</v>
      </c>
      <c r="N517" s="141" t="s">
        <v>37</v>
      </c>
      <c r="P517" s="142">
        <f>O517*H517</f>
        <v>0</v>
      </c>
      <c r="Q517" s="142">
        <v>2.41E-2</v>
      </c>
      <c r="R517" s="142">
        <f>Q517*H517</f>
        <v>0.1205</v>
      </c>
      <c r="S517" s="142">
        <v>0</v>
      </c>
      <c r="T517" s="143">
        <f>S517*H517</f>
        <v>0</v>
      </c>
      <c r="AR517" s="144" t="s">
        <v>204</v>
      </c>
      <c r="AT517" s="144" t="s">
        <v>162</v>
      </c>
      <c r="AU517" s="144" t="s">
        <v>81</v>
      </c>
      <c r="AY517" s="16" t="s">
        <v>160</v>
      </c>
      <c r="BE517" s="145">
        <f>IF(N517="základní",J517,0)</f>
        <v>0</v>
      </c>
      <c r="BF517" s="145">
        <f>IF(N517="snížená",J517,0)</f>
        <v>0</v>
      </c>
      <c r="BG517" s="145">
        <f>IF(N517="zákl. přenesená",J517,0)</f>
        <v>0</v>
      </c>
      <c r="BH517" s="145">
        <f>IF(N517="sníž. přenesená",J517,0)</f>
        <v>0</v>
      </c>
      <c r="BI517" s="145">
        <f>IF(N517="nulová",J517,0)</f>
        <v>0</v>
      </c>
      <c r="BJ517" s="16" t="s">
        <v>79</v>
      </c>
      <c r="BK517" s="145">
        <f>ROUND(I517*H517,2)</f>
        <v>0</v>
      </c>
      <c r="BL517" s="16" t="s">
        <v>204</v>
      </c>
      <c r="BM517" s="144" t="s">
        <v>914</v>
      </c>
    </row>
    <row r="518" spans="2:65" s="1" customFormat="1" x14ac:dyDescent="0.2">
      <c r="B518" s="30"/>
      <c r="D518" s="167" t="s">
        <v>235</v>
      </c>
      <c r="F518" s="168" t="s">
        <v>915</v>
      </c>
      <c r="I518" s="169"/>
      <c r="L518" s="30"/>
      <c r="M518" s="170"/>
      <c r="T518" s="54"/>
      <c r="AT518" s="16" t="s">
        <v>235</v>
      </c>
      <c r="AU518" s="16" t="s">
        <v>81</v>
      </c>
    </row>
    <row r="519" spans="2:65" s="1" customFormat="1" ht="16.5" customHeight="1" x14ac:dyDescent="0.2">
      <c r="B519" s="131"/>
      <c r="C519" s="132">
        <v>180</v>
      </c>
      <c r="D519" s="132" t="s">
        <v>162</v>
      </c>
      <c r="E519" s="133" t="s">
        <v>916</v>
      </c>
      <c r="F519" s="134" t="s">
        <v>917</v>
      </c>
      <c r="G519" s="135" t="s">
        <v>733</v>
      </c>
      <c r="H519" s="136">
        <v>2</v>
      </c>
      <c r="I519" s="137"/>
      <c r="J519" s="138">
        <f>ROUND(I519*H519,2)</f>
        <v>0</v>
      </c>
      <c r="K519" s="139"/>
      <c r="L519" s="30"/>
      <c r="M519" s="140" t="s">
        <v>1</v>
      </c>
      <c r="N519" s="141" t="s">
        <v>37</v>
      </c>
      <c r="P519" s="142">
        <f>O519*H519</f>
        <v>0</v>
      </c>
      <c r="Q519" s="142">
        <v>7.1999999999999998E-3</v>
      </c>
      <c r="R519" s="142">
        <f>Q519*H519</f>
        <v>1.44E-2</v>
      </c>
      <c r="S519" s="142">
        <v>0</v>
      </c>
      <c r="T519" s="143">
        <f>S519*H519</f>
        <v>0</v>
      </c>
      <c r="AR519" s="144" t="s">
        <v>204</v>
      </c>
      <c r="AT519" s="144" t="s">
        <v>162</v>
      </c>
      <c r="AU519" s="144" t="s">
        <v>81</v>
      </c>
      <c r="AY519" s="16" t="s">
        <v>160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6" t="s">
        <v>79</v>
      </c>
      <c r="BK519" s="145">
        <f>ROUND(I519*H519,2)</f>
        <v>0</v>
      </c>
      <c r="BL519" s="16" t="s">
        <v>204</v>
      </c>
      <c r="BM519" s="144" t="s">
        <v>918</v>
      </c>
    </row>
    <row r="520" spans="2:65" s="1" customFormat="1" x14ac:dyDescent="0.2">
      <c r="B520" s="30"/>
      <c r="D520" s="167" t="s">
        <v>235</v>
      </c>
      <c r="F520" s="168" t="s">
        <v>919</v>
      </c>
      <c r="I520" s="169"/>
      <c r="L520" s="30"/>
      <c r="M520" s="170"/>
      <c r="T520" s="54"/>
      <c r="AT520" s="16" t="s">
        <v>235</v>
      </c>
      <c r="AU520" s="16" t="s">
        <v>81</v>
      </c>
    </row>
    <row r="521" spans="2:65" s="12" customFormat="1" x14ac:dyDescent="0.2">
      <c r="B521" s="146"/>
      <c r="D521" s="147" t="s">
        <v>172</v>
      </c>
      <c r="F521" s="149" t="s">
        <v>920</v>
      </c>
      <c r="H521" s="150">
        <v>2</v>
      </c>
      <c r="I521" s="151"/>
      <c r="L521" s="146"/>
      <c r="M521" s="152"/>
      <c r="T521" s="153"/>
      <c r="AT521" s="148" t="s">
        <v>172</v>
      </c>
      <c r="AU521" s="148" t="s">
        <v>81</v>
      </c>
      <c r="AV521" s="12" t="s">
        <v>81</v>
      </c>
      <c r="AW521" s="12" t="s">
        <v>3</v>
      </c>
      <c r="AX521" s="12" t="s">
        <v>79</v>
      </c>
      <c r="AY521" s="148" t="s">
        <v>160</v>
      </c>
    </row>
    <row r="522" spans="2:65" s="11" customFormat="1" ht="22.8" customHeight="1" x14ac:dyDescent="0.25">
      <c r="B522" s="119"/>
      <c r="D522" s="120" t="s">
        <v>71</v>
      </c>
      <c r="E522" s="129" t="s">
        <v>921</v>
      </c>
      <c r="F522" s="129" t="s">
        <v>922</v>
      </c>
      <c r="I522" s="122"/>
      <c r="J522" s="130">
        <f>BK522</f>
        <v>0</v>
      </c>
      <c r="L522" s="119"/>
      <c r="M522" s="124"/>
      <c r="P522" s="125">
        <f>SUM(P523:P536)</f>
        <v>0</v>
      </c>
      <c r="R522" s="125">
        <f>SUM(R523:R536)</f>
        <v>8.7264000000000008E-2</v>
      </c>
      <c r="T522" s="126">
        <f>SUM(T523:T536)</f>
        <v>0</v>
      </c>
      <c r="AR522" s="120" t="s">
        <v>81</v>
      </c>
      <c r="AT522" s="127" t="s">
        <v>71</v>
      </c>
      <c r="AU522" s="127" t="s">
        <v>79</v>
      </c>
      <c r="AY522" s="120" t="s">
        <v>160</v>
      </c>
      <c r="BK522" s="128">
        <f>SUM(BK523:BK536)</f>
        <v>0</v>
      </c>
    </row>
    <row r="523" spans="2:65" s="1" customFormat="1" ht="24.15" customHeight="1" x14ac:dyDescent="0.2">
      <c r="B523" s="131"/>
      <c r="C523" s="171">
        <v>181</v>
      </c>
      <c r="D523" s="171" t="s">
        <v>262</v>
      </c>
      <c r="E523" s="172" t="s">
        <v>923</v>
      </c>
      <c r="F523" s="173" t="s">
        <v>924</v>
      </c>
      <c r="G523" s="174" t="s">
        <v>260</v>
      </c>
      <c r="H523" s="175">
        <v>2</v>
      </c>
      <c r="I523" s="176"/>
      <c r="J523" s="177">
        <f t="shared" ref="J523:J531" si="30">ROUND(I523*H523,2)</f>
        <v>0</v>
      </c>
      <c r="K523" s="178"/>
      <c r="L523" s="179"/>
      <c r="M523" s="180" t="s">
        <v>1</v>
      </c>
      <c r="N523" s="181" t="s">
        <v>37</v>
      </c>
      <c r="P523" s="142">
        <f t="shared" ref="P523:P531" si="31">O523*H523</f>
        <v>0</v>
      </c>
      <c r="Q523" s="142">
        <v>1.2E-2</v>
      </c>
      <c r="R523" s="142">
        <f t="shared" ref="R523:R531" si="32">Q523*H523</f>
        <v>2.4E-2</v>
      </c>
      <c r="S523" s="142">
        <v>0</v>
      </c>
      <c r="T523" s="143">
        <f t="shared" ref="T523:T531" si="33">S523*H523</f>
        <v>0</v>
      </c>
      <c r="AR523" s="144" t="s">
        <v>191</v>
      </c>
      <c r="AT523" s="144" t="s">
        <v>262</v>
      </c>
      <c r="AU523" s="144" t="s">
        <v>81</v>
      </c>
      <c r="AY523" s="16" t="s">
        <v>160</v>
      </c>
      <c r="BE523" s="145">
        <f t="shared" ref="BE523:BE531" si="34">IF(N523="základní",J523,0)</f>
        <v>0</v>
      </c>
      <c r="BF523" s="145">
        <f t="shared" ref="BF523:BF531" si="35">IF(N523="snížená",J523,0)</f>
        <v>0</v>
      </c>
      <c r="BG523" s="145">
        <f t="shared" ref="BG523:BG531" si="36">IF(N523="zákl. přenesená",J523,0)</f>
        <v>0</v>
      </c>
      <c r="BH523" s="145">
        <f t="shared" ref="BH523:BH531" si="37">IF(N523="sníž. přenesená",J523,0)</f>
        <v>0</v>
      </c>
      <c r="BI523" s="145">
        <f t="shared" ref="BI523:BI531" si="38">IF(N523="nulová",J523,0)</f>
        <v>0</v>
      </c>
      <c r="BJ523" s="16" t="s">
        <v>79</v>
      </c>
      <c r="BK523" s="145">
        <f t="shared" ref="BK523:BK531" si="39">ROUND(I523*H523,2)</f>
        <v>0</v>
      </c>
      <c r="BL523" s="16" t="s">
        <v>166</v>
      </c>
      <c r="BM523" s="144" t="s">
        <v>925</v>
      </c>
    </row>
    <row r="524" spans="2:65" s="1" customFormat="1" ht="21.75" customHeight="1" x14ac:dyDescent="0.2">
      <c r="B524" s="131"/>
      <c r="C524" s="132">
        <v>182</v>
      </c>
      <c r="D524" s="132" t="s">
        <v>162</v>
      </c>
      <c r="E524" s="133" t="s">
        <v>926</v>
      </c>
      <c r="F524" s="134" t="s">
        <v>927</v>
      </c>
      <c r="G524" s="135" t="s">
        <v>260</v>
      </c>
      <c r="H524" s="136">
        <v>2</v>
      </c>
      <c r="I524" s="137"/>
      <c r="J524" s="138">
        <f t="shared" si="30"/>
        <v>0</v>
      </c>
      <c r="K524" s="139"/>
      <c r="L524" s="30"/>
      <c r="M524" s="140" t="s">
        <v>1</v>
      </c>
      <c r="N524" s="141" t="s">
        <v>37</v>
      </c>
      <c r="P524" s="142">
        <f t="shared" si="31"/>
        <v>0</v>
      </c>
      <c r="Q524" s="142">
        <v>0</v>
      </c>
      <c r="R524" s="142">
        <f t="shared" si="32"/>
        <v>0</v>
      </c>
      <c r="S524" s="142">
        <v>0</v>
      </c>
      <c r="T524" s="143">
        <f t="shared" si="33"/>
        <v>0</v>
      </c>
      <c r="AR524" s="144" t="s">
        <v>204</v>
      </c>
      <c r="AT524" s="144" t="s">
        <v>162</v>
      </c>
      <c r="AU524" s="144" t="s">
        <v>81</v>
      </c>
      <c r="AY524" s="16" t="s">
        <v>160</v>
      </c>
      <c r="BE524" s="145">
        <f t="shared" si="34"/>
        <v>0</v>
      </c>
      <c r="BF524" s="145">
        <f t="shared" si="35"/>
        <v>0</v>
      </c>
      <c r="BG524" s="145">
        <f t="shared" si="36"/>
        <v>0</v>
      </c>
      <c r="BH524" s="145">
        <f t="shared" si="37"/>
        <v>0</v>
      </c>
      <c r="BI524" s="145">
        <f t="shared" si="38"/>
        <v>0</v>
      </c>
      <c r="BJ524" s="16" t="s">
        <v>79</v>
      </c>
      <c r="BK524" s="145">
        <f t="shared" si="39"/>
        <v>0</v>
      </c>
      <c r="BL524" s="16" t="s">
        <v>204</v>
      </c>
      <c r="BM524" s="144" t="s">
        <v>928</v>
      </c>
    </row>
    <row r="525" spans="2:65" s="1" customFormat="1" ht="16.5" customHeight="1" x14ac:dyDescent="0.2">
      <c r="B525" s="131"/>
      <c r="C525" s="171">
        <v>183</v>
      </c>
      <c r="D525" s="171" t="s">
        <v>262</v>
      </c>
      <c r="E525" s="172" t="s">
        <v>929</v>
      </c>
      <c r="F525" s="173" t="s">
        <v>930</v>
      </c>
      <c r="G525" s="174" t="s">
        <v>260</v>
      </c>
      <c r="H525" s="175">
        <v>3</v>
      </c>
      <c r="I525" s="176"/>
      <c r="J525" s="177">
        <f t="shared" si="30"/>
        <v>0</v>
      </c>
      <c r="K525" s="178"/>
      <c r="L525" s="179"/>
      <c r="M525" s="180" t="s">
        <v>1</v>
      </c>
      <c r="N525" s="181" t="s">
        <v>37</v>
      </c>
      <c r="P525" s="142">
        <f t="shared" si="31"/>
        <v>0</v>
      </c>
      <c r="Q525" s="142">
        <v>0</v>
      </c>
      <c r="R525" s="142">
        <f t="shared" si="32"/>
        <v>0</v>
      </c>
      <c r="S525" s="142">
        <v>0</v>
      </c>
      <c r="T525" s="143">
        <f t="shared" si="33"/>
        <v>0</v>
      </c>
      <c r="AR525" s="144" t="s">
        <v>296</v>
      </c>
      <c r="AT525" s="144" t="s">
        <v>262</v>
      </c>
      <c r="AU525" s="144" t="s">
        <v>81</v>
      </c>
      <c r="AY525" s="16" t="s">
        <v>160</v>
      </c>
      <c r="BE525" s="145">
        <f t="shared" si="34"/>
        <v>0</v>
      </c>
      <c r="BF525" s="145">
        <f t="shared" si="35"/>
        <v>0</v>
      </c>
      <c r="BG525" s="145">
        <f t="shared" si="36"/>
        <v>0</v>
      </c>
      <c r="BH525" s="145">
        <f t="shared" si="37"/>
        <v>0</v>
      </c>
      <c r="BI525" s="145">
        <f t="shared" si="38"/>
        <v>0</v>
      </c>
      <c r="BJ525" s="16" t="s">
        <v>79</v>
      </c>
      <c r="BK525" s="145">
        <f t="shared" si="39"/>
        <v>0</v>
      </c>
      <c r="BL525" s="16" t="s">
        <v>204</v>
      </c>
      <c r="BM525" s="144" t="s">
        <v>931</v>
      </c>
    </row>
    <row r="526" spans="2:65" s="1" customFormat="1" ht="16.5" customHeight="1" x14ac:dyDescent="0.2">
      <c r="B526" s="131"/>
      <c r="C526" s="132">
        <v>184</v>
      </c>
      <c r="D526" s="132" t="s">
        <v>162</v>
      </c>
      <c r="E526" s="133" t="s">
        <v>932</v>
      </c>
      <c r="F526" s="134" t="s">
        <v>933</v>
      </c>
      <c r="G526" s="135" t="s">
        <v>260</v>
      </c>
      <c r="H526" s="136">
        <v>3</v>
      </c>
      <c r="I526" s="137"/>
      <c r="J526" s="138">
        <f t="shared" si="30"/>
        <v>0</v>
      </c>
      <c r="K526" s="139"/>
      <c r="L526" s="30"/>
      <c r="M526" s="140" t="s">
        <v>1</v>
      </c>
      <c r="N526" s="141" t="s">
        <v>37</v>
      </c>
      <c r="P526" s="142">
        <f t="shared" si="31"/>
        <v>0</v>
      </c>
      <c r="Q526" s="142">
        <v>0</v>
      </c>
      <c r="R526" s="142">
        <f t="shared" si="32"/>
        <v>0</v>
      </c>
      <c r="S526" s="142">
        <v>0</v>
      </c>
      <c r="T526" s="143">
        <f t="shared" si="33"/>
        <v>0</v>
      </c>
      <c r="AR526" s="144" t="s">
        <v>204</v>
      </c>
      <c r="AT526" s="144" t="s">
        <v>162</v>
      </c>
      <c r="AU526" s="144" t="s">
        <v>81</v>
      </c>
      <c r="AY526" s="16" t="s">
        <v>160</v>
      </c>
      <c r="BE526" s="145">
        <f t="shared" si="34"/>
        <v>0</v>
      </c>
      <c r="BF526" s="145">
        <f t="shared" si="35"/>
        <v>0</v>
      </c>
      <c r="BG526" s="145">
        <f t="shared" si="36"/>
        <v>0</v>
      </c>
      <c r="BH526" s="145">
        <f t="shared" si="37"/>
        <v>0</v>
      </c>
      <c r="BI526" s="145">
        <f t="shared" si="38"/>
        <v>0</v>
      </c>
      <c r="BJ526" s="16" t="s">
        <v>79</v>
      </c>
      <c r="BK526" s="145">
        <f t="shared" si="39"/>
        <v>0</v>
      </c>
      <c r="BL526" s="16" t="s">
        <v>204</v>
      </c>
      <c r="BM526" s="144" t="s">
        <v>934</v>
      </c>
    </row>
    <row r="527" spans="2:65" s="1" customFormat="1" ht="24.15" customHeight="1" x14ac:dyDescent="0.2">
      <c r="B527" s="131"/>
      <c r="C527" s="132">
        <v>185</v>
      </c>
      <c r="D527" s="132" t="s">
        <v>162</v>
      </c>
      <c r="E527" s="133" t="s">
        <v>935</v>
      </c>
      <c r="F527" s="134" t="s">
        <v>936</v>
      </c>
      <c r="G527" s="135" t="s">
        <v>207</v>
      </c>
      <c r="H527" s="136">
        <v>8</v>
      </c>
      <c r="I527" s="137"/>
      <c r="J527" s="138">
        <f t="shared" si="30"/>
        <v>0</v>
      </c>
      <c r="K527" s="139"/>
      <c r="L527" s="30"/>
      <c r="M527" s="140" t="s">
        <v>1</v>
      </c>
      <c r="N527" s="141" t="s">
        <v>37</v>
      </c>
      <c r="P527" s="142">
        <f t="shared" si="31"/>
        <v>0</v>
      </c>
      <c r="Q527" s="142">
        <v>3.1199999999999999E-3</v>
      </c>
      <c r="R527" s="142">
        <f t="shared" si="32"/>
        <v>2.496E-2</v>
      </c>
      <c r="S527" s="142">
        <v>0</v>
      </c>
      <c r="T527" s="143">
        <f t="shared" si="33"/>
        <v>0</v>
      </c>
      <c r="AR527" s="144" t="s">
        <v>204</v>
      </c>
      <c r="AT527" s="144" t="s">
        <v>162</v>
      </c>
      <c r="AU527" s="144" t="s">
        <v>81</v>
      </c>
      <c r="AY527" s="16" t="s">
        <v>160</v>
      </c>
      <c r="BE527" s="145">
        <f t="shared" si="34"/>
        <v>0</v>
      </c>
      <c r="BF527" s="145">
        <f t="shared" si="35"/>
        <v>0</v>
      </c>
      <c r="BG527" s="145">
        <f t="shared" si="36"/>
        <v>0</v>
      </c>
      <c r="BH527" s="145">
        <f t="shared" si="37"/>
        <v>0</v>
      </c>
      <c r="BI527" s="145">
        <f t="shared" si="38"/>
        <v>0</v>
      </c>
      <c r="BJ527" s="16" t="s">
        <v>79</v>
      </c>
      <c r="BK527" s="145">
        <f t="shared" si="39"/>
        <v>0</v>
      </c>
      <c r="BL527" s="16" t="s">
        <v>204</v>
      </c>
      <c r="BM527" s="144" t="s">
        <v>937</v>
      </c>
    </row>
    <row r="528" spans="2:65" s="1" customFormat="1" ht="16.5" customHeight="1" x14ac:dyDescent="0.2">
      <c r="B528" s="131"/>
      <c r="C528" s="171">
        <v>186</v>
      </c>
      <c r="D528" s="171" t="s">
        <v>262</v>
      </c>
      <c r="E528" s="172" t="s">
        <v>938</v>
      </c>
      <c r="F528" s="173" t="s">
        <v>939</v>
      </c>
      <c r="G528" s="174" t="s">
        <v>260</v>
      </c>
      <c r="H528" s="175">
        <v>2</v>
      </c>
      <c r="I528" s="176"/>
      <c r="J528" s="177">
        <f t="shared" si="30"/>
        <v>0</v>
      </c>
      <c r="K528" s="178"/>
      <c r="L528" s="179"/>
      <c r="M528" s="180" t="s">
        <v>1</v>
      </c>
      <c r="N528" s="181" t="s">
        <v>37</v>
      </c>
      <c r="P528" s="142">
        <f t="shared" si="31"/>
        <v>0</v>
      </c>
      <c r="Q528" s="142">
        <v>0</v>
      </c>
      <c r="R528" s="142">
        <f t="shared" si="32"/>
        <v>0</v>
      </c>
      <c r="S528" s="142">
        <v>0</v>
      </c>
      <c r="T528" s="143">
        <f t="shared" si="33"/>
        <v>0</v>
      </c>
      <c r="AR528" s="144" t="s">
        <v>296</v>
      </c>
      <c r="AT528" s="144" t="s">
        <v>262</v>
      </c>
      <c r="AU528" s="144" t="s">
        <v>81</v>
      </c>
      <c r="AY528" s="16" t="s">
        <v>160</v>
      </c>
      <c r="BE528" s="145">
        <f t="shared" si="34"/>
        <v>0</v>
      </c>
      <c r="BF528" s="145">
        <f t="shared" si="35"/>
        <v>0</v>
      </c>
      <c r="BG528" s="145">
        <f t="shared" si="36"/>
        <v>0</v>
      </c>
      <c r="BH528" s="145">
        <f t="shared" si="37"/>
        <v>0</v>
      </c>
      <c r="BI528" s="145">
        <f t="shared" si="38"/>
        <v>0</v>
      </c>
      <c r="BJ528" s="16" t="s">
        <v>79</v>
      </c>
      <c r="BK528" s="145">
        <f t="shared" si="39"/>
        <v>0</v>
      </c>
      <c r="BL528" s="16" t="s">
        <v>204</v>
      </c>
      <c r="BM528" s="144" t="s">
        <v>940</v>
      </c>
    </row>
    <row r="529" spans="2:65" s="1" customFormat="1" ht="24.15" customHeight="1" x14ac:dyDescent="0.2">
      <c r="B529" s="131"/>
      <c r="C529" s="132">
        <v>187</v>
      </c>
      <c r="D529" s="132" t="s">
        <v>162</v>
      </c>
      <c r="E529" s="133" t="s">
        <v>941</v>
      </c>
      <c r="F529" s="134" t="s">
        <v>942</v>
      </c>
      <c r="G529" s="135" t="s">
        <v>260</v>
      </c>
      <c r="H529" s="136">
        <v>2</v>
      </c>
      <c r="I529" s="137"/>
      <c r="J529" s="138">
        <f t="shared" si="30"/>
        <v>0</v>
      </c>
      <c r="K529" s="139"/>
      <c r="L529" s="30"/>
      <c r="M529" s="140" t="s">
        <v>1</v>
      </c>
      <c r="N529" s="141" t="s">
        <v>37</v>
      </c>
      <c r="P529" s="142">
        <f t="shared" si="31"/>
        <v>0</v>
      </c>
      <c r="Q529" s="142">
        <v>0</v>
      </c>
      <c r="R529" s="142">
        <f t="shared" si="32"/>
        <v>0</v>
      </c>
      <c r="S529" s="142">
        <v>0</v>
      </c>
      <c r="T529" s="143">
        <f t="shared" si="33"/>
        <v>0</v>
      </c>
      <c r="AR529" s="144" t="s">
        <v>204</v>
      </c>
      <c r="AT529" s="144" t="s">
        <v>162</v>
      </c>
      <c r="AU529" s="144" t="s">
        <v>81</v>
      </c>
      <c r="AY529" s="16" t="s">
        <v>160</v>
      </c>
      <c r="BE529" s="145">
        <f t="shared" si="34"/>
        <v>0</v>
      </c>
      <c r="BF529" s="145">
        <f t="shared" si="35"/>
        <v>0</v>
      </c>
      <c r="BG529" s="145">
        <f t="shared" si="36"/>
        <v>0</v>
      </c>
      <c r="BH529" s="145">
        <f t="shared" si="37"/>
        <v>0</v>
      </c>
      <c r="BI529" s="145">
        <f t="shared" si="38"/>
        <v>0</v>
      </c>
      <c r="BJ529" s="16" t="s">
        <v>79</v>
      </c>
      <c r="BK529" s="145">
        <f t="shared" si="39"/>
        <v>0</v>
      </c>
      <c r="BL529" s="16" t="s">
        <v>204</v>
      </c>
      <c r="BM529" s="144" t="s">
        <v>943</v>
      </c>
    </row>
    <row r="530" spans="2:65" s="1" customFormat="1" ht="16.5" customHeight="1" x14ac:dyDescent="0.2">
      <c r="B530" s="131"/>
      <c r="C530" s="171">
        <v>188</v>
      </c>
      <c r="D530" s="171" t="s">
        <v>262</v>
      </c>
      <c r="E530" s="172" t="s">
        <v>944</v>
      </c>
      <c r="F530" s="173" t="s">
        <v>945</v>
      </c>
      <c r="G530" s="174" t="s">
        <v>946</v>
      </c>
      <c r="H530" s="175">
        <v>3.3</v>
      </c>
      <c r="I530" s="176"/>
      <c r="J530" s="177">
        <f t="shared" si="30"/>
        <v>0</v>
      </c>
      <c r="K530" s="178"/>
      <c r="L530" s="179"/>
      <c r="M530" s="180" t="s">
        <v>1</v>
      </c>
      <c r="N530" s="181" t="s">
        <v>37</v>
      </c>
      <c r="P530" s="142">
        <f t="shared" si="31"/>
        <v>0</v>
      </c>
      <c r="Q530" s="142">
        <v>0</v>
      </c>
      <c r="R530" s="142">
        <f t="shared" si="32"/>
        <v>0</v>
      </c>
      <c r="S530" s="142">
        <v>0</v>
      </c>
      <c r="T530" s="143">
        <f t="shared" si="33"/>
        <v>0</v>
      </c>
      <c r="AR530" s="144" t="s">
        <v>296</v>
      </c>
      <c r="AT530" s="144" t="s">
        <v>262</v>
      </c>
      <c r="AU530" s="144" t="s">
        <v>81</v>
      </c>
      <c r="AY530" s="16" t="s">
        <v>160</v>
      </c>
      <c r="BE530" s="145">
        <f t="shared" si="34"/>
        <v>0</v>
      </c>
      <c r="BF530" s="145">
        <f t="shared" si="35"/>
        <v>0</v>
      </c>
      <c r="BG530" s="145">
        <f t="shared" si="36"/>
        <v>0</v>
      </c>
      <c r="BH530" s="145">
        <f t="shared" si="37"/>
        <v>0</v>
      </c>
      <c r="BI530" s="145">
        <f t="shared" si="38"/>
        <v>0</v>
      </c>
      <c r="BJ530" s="16" t="s">
        <v>79</v>
      </c>
      <c r="BK530" s="145">
        <f t="shared" si="39"/>
        <v>0</v>
      </c>
      <c r="BL530" s="16" t="s">
        <v>204</v>
      </c>
      <c r="BM530" s="144" t="s">
        <v>947</v>
      </c>
    </row>
    <row r="531" spans="2:65" s="1" customFormat="1" ht="24.15" customHeight="1" x14ac:dyDescent="0.2">
      <c r="B531" s="131"/>
      <c r="C531" s="132">
        <v>189</v>
      </c>
      <c r="D531" s="132" t="s">
        <v>162</v>
      </c>
      <c r="E531" s="133" t="s">
        <v>948</v>
      </c>
      <c r="F531" s="134" t="s">
        <v>949</v>
      </c>
      <c r="G531" s="135" t="s">
        <v>207</v>
      </c>
      <c r="H531" s="136">
        <v>25.5</v>
      </c>
      <c r="I531" s="137"/>
      <c r="J531" s="138">
        <f t="shared" si="30"/>
        <v>0</v>
      </c>
      <c r="K531" s="139"/>
      <c r="L531" s="30"/>
      <c r="M531" s="140" t="s">
        <v>1</v>
      </c>
      <c r="N531" s="141" t="s">
        <v>37</v>
      </c>
      <c r="P531" s="142">
        <f t="shared" si="31"/>
        <v>0</v>
      </c>
      <c r="Q531" s="142">
        <v>0</v>
      </c>
      <c r="R531" s="142">
        <f t="shared" si="32"/>
        <v>0</v>
      </c>
      <c r="S531" s="142">
        <v>0</v>
      </c>
      <c r="T531" s="143">
        <f t="shared" si="33"/>
        <v>0</v>
      </c>
      <c r="AR531" s="144" t="s">
        <v>204</v>
      </c>
      <c r="AT531" s="144" t="s">
        <v>162</v>
      </c>
      <c r="AU531" s="144" t="s">
        <v>81</v>
      </c>
      <c r="AY531" s="16" t="s">
        <v>160</v>
      </c>
      <c r="BE531" s="145">
        <f t="shared" si="34"/>
        <v>0</v>
      </c>
      <c r="BF531" s="145">
        <f t="shared" si="35"/>
        <v>0</v>
      </c>
      <c r="BG531" s="145">
        <f t="shared" si="36"/>
        <v>0</v>
      </c>
      <c r="BH531" s="145">
        <f t="shared" si="37"/>
        <v>0</v>
      </c>
      <c r="BI531" s="145">
        <f t="shared" si="38"/>
        <v>0</v>
      </c>
      <c r="BJ531" s="16" t="s">
        <v>79</v>
      </c>
      <c r="BK531" s="145">
        <f t="shared" si="39"/>
        <v>0</v>
      </c>
      <c r="BL531" s="16" t="s">
        <v>204</v>
      </c>
      <c r="BM531" s="144" t="s">
        <v>950</v>
      </c>
    </row>
    <row r="532" spans="2:65" s="1" customFormat="1" x14ac:dyDescent="0.2">
      <c r="B532" s="30"/>
      <c r="D532" s="167" t="s">
        <v>235</v>
      </c>
      <c r="F532" s="168" t="s">
        <v>951</v>
      </c>
      <c r="I532" s="169"/>
      <c r="L532" s="30"/>
      <c r="M532" s="170"/>
      <c r="T532" s="54"/>
      <c r="AT532" s="16" t="s">
        <v>235</v>
      </c>
      <c r="AU532" s="16" t="s">
        <v>81</v>
      </c>
    </row>
    <row r="533" spans="2:65" s="1" customFormat="1" ht="16.5" customHeight="1" x14ac:dyDescent="0.2">
      <c r="B533" s="131"/>
      <c r="C533" s="171">
        <v>190</v>
      </c>
      <c r="D533" s="171" t="s">
        <v>262</v>
      </c>
      <c r="E533" s="172" t="s">
        <v>952</v>
      </c>
      <c r="F533" s="173" t="s">
        <v>953</v>
      </c>
      <c r="G533" s="174" t="s">
        <v>207</v>
      </c>
      <c r="H533" s="175">
        <v>30.6</v>
      </c>
      <c r="I533" s="176"/>
      <c r="J533" s="177">
        <f>ROUND(I533*H533,2)</f>
        <v>0</v>
      </c>
      <c r="K533" s="178"/>
      <c r="L533" s="179"/>
      <c r="M533" s="180" t="s">
        <v>1</v>
      </c>
      <c r="N533" s="181" t="s">
        <v>37</v>
      </c>
      <c r="P533" s="142">
        <f>O533*H533</f>
        <v>0</v>
      </c>
      <c r="Q533" s="142">
        <v>1.1999999999999999E-3</v>
      </c>
      <c r="R533" s="142">
        <f>Q533*H533</f>
        <v>3.6719999999999996E-2</v>
      </c>
      <c r="S533" s="142">
        <v>0</v>
      </c>
      <c r="T533" s="143">
        <f>S533*H533</f>
        <v>0</v>
      </c>
      <c r="AR533" s="144" t="s">
        <v>296</v>
      </c>
      <c r="AT533" s="144" t="s">
        <v>262</v>
      </c>
      <c r="AU533" s="144" t="s">
        <v>81</v>
      </c>
      <c r="AY533" s="16" t="s">
        <v>160</v>
      </c>
      <c r="BE533" s="145">
        <f>IF(N533="základní",J533,0)</f>
        <v>0</v>
      </c>
      <c r="BF533" s="145">
        <f>IF(N533="snížená",J533,0)</f>
        <v>0</v>
      </c>
      <c r="BG533" s="145">
        <f>IF(N533="zákl. přenesená",J533,0)</f>
        <v>0</v>
      </c>
      <c r="BH533" s="145">
        <f>IF(N533="sníž. přenesená",J533,0)</f>
        <v>0</v>
      </c>
      <c r="BI533" s="145">
        <f>IF(N533="nulová",J533,0)</f>
        <v>0</v>
      </c>
      <c r="BJ533" s="16" t="s">
        <v>79</v>
      </c>
      <c r="BK533" s="145">
        <f>ROUND(I533*H533,2)</f>
        <v>0</v>
      </c>
      <c r="BL533" s="16" t="s">
        <v>204</v>
      </c>
      <c r="BM533" s="144" t="s">
        <v>954</v>
      </c>
    </row>
    <row r="534" spans="2:65" s="12" customFormat="1" x14ac:dyDescent="0.2">
      <c r="B534" s="146"/>
      <c r="D534" s="147" t="s">
        <v>172</v>
      </c>
      <c r="F534" s="149" t="s">
        <v>955</v>
      </c>
      <c r="H534" s="150">
        <v>30.6</v>
      </c>
      <c r="I534" s="151"/>
      <c r="L534" s="146"/>
      <c r="M534" s="152"/>
      <c r="T534" s="153"/>
      <c r="AT534" s="148" t="s">
        <v>172</v>
      </c>
      <c r="AU534" s="148" t="s">
        <v>81</v>
      </c>
      <c r="AV534" s="12" t="s">
        <v>81</v>
      </c>
      <c r="AW534" s="12" t="s">
        <v>3</v>
      </c>
      <c r="AX534" s="12" t="s">
        <v>79</v>
      </c>
      <c r="AY534" s="148" t="s">
        <v>160</v>
      </c>
    </row>
    <row r="535" spans="2:65" s="1" customFormat="1" ht="24.15" customHeight="1" x14ac:dyDescent="0.2">
      <c r="B535" s="131"/>
      <c r="C535" s="132">
        <v>191</v>
      </c>
      <c r="D535" s="132" t="s">
        <v>162</v>
      </c>
      <c r="E535" s="133" t="s">
        <v>956</v>
      </c>
      <c r="F535" s="134" t="s">
        <v>957</v>
      </c>
      <c r="G535" s="135" t="s">
        <v>207</v>
      </c>
      <c r="H535" s="136">
        <v>3.3</v>
      </c>
      <c r="I535" s="137"/>
      <c r="J535" s="138">
        <f>ROUND(I535*H535,2)</f>
        <v>0</v>
      </c>
      <c r="K535" s="139"/>
      <c r="L535" s="30"/>
      <c r="M535" s="140" t="s">
        <v>1</v>
      </c>
      <c r="N535" s="141" t="s">
        <v>37</v>
      </c>
      <c r="P535" s="142">
        <f>O535*H535</f>
        <v>0</v>
      </c>
      <c r="Q535" s="142">
        <v>0</v>
      </c>
      <c r="R535" s="142">
        <f>Q535*H535</f>
        <v>0</v>
      </c>
      <c r="S535" s="142">
        <v>0</v>
      </c>
      <c r="T535" s="143">
        <f>S535*H535</f>
        <v>0</v>
      </c>
      <c r="AR535" s="144" t="s">
        <v>204</v>
      </c>
      <c r="AT535" s="144" t="s">
        <v>162</v>
      </c>
      <c r="AU535" s="144" t="s">
        <v>81</v>
      </c>
      <c r="AY535" s="16" t="s">
        <v>160</v>
      </c>
      <c r="BE535" s="145">
        <f>IF(N535="základní",J535,0)</f>
        <v>0</v>
      </c>
      <c r="BF535" s="145">
        <f>IF(N535="snížená",J535,0)</f>
        <v>0</v>
      </c>
      <c r="BG535" s="145">
        <f>IF(N535="zákl. přenesená",J535,0)</f>
        <v>0</v>
      </c>
      <c r="BH535" s="145">
        <f>IF(N535="sníž. přenesená",J535,0)</f>
        <v>0</v>
      </c>
      <c r="BI535" s="145">
        <f>IF(N535="nulová",J535,0)</f>
        <v>0</v>
      </c>
      <c r="BJ535" s="16" t="s">
        <v>79</v>
      </c>
      <c r="BK535" s="145">
        <f>ROUND(I535*H535,2)</f>
        <v>0</v>
      </c>
      <c r="BL535" s="16" t="s">
        <v>204</v>
      </c>
      <c r="BM535" s="144" t="s">
        <v>958</v>
      </c>
    </row>
    <row r="536" spans="2:65" s="1" customFormat="1" ht="16.5" customHeight="1" x14ac:dyDescent="0.2">
      <c r="B536" s="131"/>
      <c r="C536" s="132">
        <v>192</v>
      </c>
      <c r="D536" s="132" t="s">
        <v>162</v>
      </c>
      <c r="E536" s="133" t="s">
        <v>959</v>
      </c>
      <c r="F536" s="134" t="s">
        <v>960</v>
      </c>
      <c r="G536" s="135" t="s">
        <v>207</v>
      </c>
      <c r="H536" s="136">
        <v>7.2</v>
      </c>
      <c r="I536" s="137"/>
      <c r="J536" s="138">
        <f>ROUND(I536*H536,2)</f>
        <v>0</v>
      </c>
      <c r="K536" s="139"/>
      <c r="L536" s="30"/>
      <c r="M536" s="140" t="s">
        <v>1</v>
      </c>
      <c r="N536" s="141" t="s">
        <v>37</v>
      </c>
      <c r="P536" s="142">
        <f>O536*H536</f>
        <v>0</v>
      </c>
      <c r="Q536" s="142">
        <v>2.2000000000000001E-4</v>
      </c>
      <c r="R536" s="142">
        <f>Q536*H536</f>
        <v>1.5840000000000001E-3</v>
      </c>
      <c r="S536" s="142">
        <v>0</v>
      </c>
      <c r="T536" s="143">
        <f>S536*H536</f>
        <v>0</v>
      </c>
      <c r="AR536" s="144" t="s">
        <v>204</v>
      </c>
      <c r="AT536" s="144" t="s">
        <v>162</v>
      </c>
      <c r="AU536" s="144" t="s">
        <v>81</v>
      </c>
      <c r="AY536" s="16" t="s">
        <v>160</v>
      </c>
      <c r="BE536" s="145">
        <f>IF(N536="základní",J536,0)</f>
        <v>0</v>
      </c>
      <c r="BF536" s="145">
        <f>IF(N536="snížená",J536,0)</f>
        <v>0</v>
      </c>
      <c r="BG536" s="145">
        <f>IF(N536="zákl. přenesená",J536,0)</f>
        <v>0</v>
      </c>
      <c r="BH536" s="145">
        <f>IF(N536="sníž. přenesená",J536,0)</f>
        <v>0</v>
      </c>
      <c r="BI536" s="145">
        <f>IF(N536="nulová",J536,0)</f>
        <v>0</v>
      </c>
      <c r="BJ536" s="16" t="s">
        <v>79</v>
      </c>
      <c r="BK536" s="145">
        <f>ROUND(I536*H536,2)</f>
        <v>0</v>
      </c>
      <c r="BL536" s="16" t="s">
        <v>204</v>
      </c>
      <c r="BM536" s="144" t="s">
        <v>961</v>
      </c>
    </row>
    <row r="537" spans="2:65" s="11" customFormat="1" ht="22.8" customHeight="1" x14ac:dyDescent="0.25">
      <c r="B537" s="119"/>
      <c r="D537" s="120" t="s">
        <v>71</v>
      </c>
      <c r="E537" s="129" t="s">
        <v>962</v>
      </c>
      <c r="F537" s="129" t="s">
        <v>963</v>
      </c>
      <c r="I537" s="122"/>
      <c r="J537" s="130">
        <f>BK537</f>
        <v>0</v>
      </c>
      <c r="L537" s="119"/>
      <c r="M537" s="124"/>
      <c r="P537" s="125">
        <f>SUM(P538:P550)</f>
        <v>0</v>
      </c>
      <c r="R537" s="125">
        <f>SUM(R538:R550)</f>
        <v>2.8492435000000005</v>
      </c>
      <c r="T537" s="126">
        <f>SUM(T538:T550)</f>
        <v>0</v>
      </c>
      <c r="AR537" s="120" t="s">
        <v>81</v>
      </c>
      <c r="AT537" s="127" t="s">
        <v>71</v>
      </c>
      <c r="AU537" s="127" t="s">
        <v>79</v>
      </c>
      <c r="AY537" s="120" t="s">
        <v>160</v>
      </c>
      <c r="BK537" s="128">
        <f>SUM(BK538:BK550)</f>
        <v>0</v>
      </c>
    </row>
    <row r="538" spans="2:65" s="1" customFormat="1" ht="33" customHeight="1" x14ac:dyDescent="0.2">
      <c r="B538" s="131"/>
      <c r="C538" s="132">
        <v>193</v>
      </c>
      <c r="D538" s="132" t="s">
        <v>162</v>
      </c>
      <c r="E538" s="133" t="s">
        <v>964</v>
      </c>
      <c r="F538" s="134" t="s">
        <v>965</v>
      </c>
      <c r="G538" s="135" t="s">
        <v>165</v>
      </c>
      <c r="H538" s="136">
        <v>9</v>
      </c>
      <c r="I538" s="137"/>
      <c r="J538" s="138">
        <f>ROUND(I538*H538,2)</f>
        <v>0</v>
      </c>
      <c r="K538" s="139"/>
      <c r="L538" s="30"/>
      <c r="M538" s="140" t="s">
        <v>1</v>
      </c>
      <c r="N538" s="141" t="s">
        <v>37</v>
      </c>
      <c r="P538" s="142">
        <f>O538*H538</f>
        <v>0</v>
      </c>
      <c r="Q538" s="142">
        <v>4.7300000000000002E-2</v>
      </c>
      <c r="R538" s="142">
        <f>Q538*H538</f>
        <v>0.42570000000000002</v>
      </c>
      <c r="S538" s="142">
        <v>0</v>
      </c>
      <c r="T538" s="143">
        <f>S538*H538</f>
        <v>0</v>
      </c>
      <c r="AR538" s="144" t="s">
        <v>204</v>
      </c>
      <c r="AT538" s="144" t="s">
        <v>162</v>
      </c>
      <c r="AU538" s="144" t="s">
        <v>81</v>
      </c>
      <c r="AY538" s="16" t="s">
        <v>160</v>
      </c>
      <c r="BE538" s="145">
        <f>IF(N538="základní",J538,0)</f>
        <v>0</v>
      </c>
      <c r="BF538" s="145">
        <f>IF(N538="snížená",J538,0)</f>
        <v>0</v>
      </c>
      <c r="BG538" s="145">
        <f>IF(N538="zákl. přenesená",J538,0)</f>
        <v>0</v>
      </c>
      <c r="BH538" s="145">
        <f>IF(N538="sníž. přenesená",J538,0)</f>
        <v>0</v>
      </c>
      <c r="BI538" s="145">
        <f>IF(N538="nulová",J538,0)</f>
        <v>0</v>
      </c>
      <c r="BJ538" s="16" t="s">
        <v>79</v>
      </c>
      <c r="BK538" s="145">
        <f>ROUND(I538*H538,2)</f>
        <v>0</v>
      </c>
      <c r="BL538" s="16" t="s">
        <v>204</v>
      </c>
      <c r="BM538" s="144" t="s">
        <v>966</v>
      </c>
    </row>
    <row r="539" spans="2:65" s="1" customFormat="1" x14ac:dyDescent="0.2">
      <c r="B539" s="30"/>
      <c r="D539" s="167" t="s">
        <v>235</v>
      </c>
      <c r="F539" s="168" t="s">
        <v>967</v>
      </c>
      <c r="I539" s="169"/>
      <c r="L539" s="30"/>
      <c r="M539" s="170"/>
      <c r="T539" s="54"/>
      <c r="AT539" s="16" t="s">
        <v>235</v>
      </c>
      <c r="AU539" s="16" t="s">
        <v>81</v>
      </c>
    </row>
    <row r="540" spans="2:65" s="12" customFormat="1" x14ac:dyDescent="0.2">
      <c r="B540" s="146"/>
      <c r="D540" s="147" t="s">
        <v>172</v>
      </c>
      <c r="E540" s="148" t="s">
        <v>1</v>
      </c>
      <c r="F540" s="149" t="s">
        <v>968</v>
      </c>
      <c r="H540" s="150">
        <v>4.5</v>
      </c>
      <c r="I540" s="151"/>
      <c r="L540" s="146"/>
      <c r="M540" s="152"/>
      <c r="T540" s="153"/>
      <c r="AT540" s="148" t="s">
        <v>172</v>
      </c>
      <c r="AU540" s="148" t="s">
        <v>81</v>
      </c>
      <c r="AV540" s="12" t="s">
        <v>81</v>
      </c>
      <c r="AW540" s="12" t="s">
        <v>29</v>
      </c>
      <c r="AX540" s="12" t="s">
        <v>72</v>
      </c>
      <c r="AY540" s="148" t="s">
        <v>160</v>
      </c>
    </row>
    <row r="541" spans="2:65" s="12" customFormat="1" x14ac:dyDescent="0.2">
      <c r="B541" s="146"/>
      <c r="D541" s="147" t="s">
        <v>172</v>
      </c>
      <c r="E541" s="148" t="s">
        <v>1</v>
      </c>
      <c r="F541" s="149" t="s">
        <v>969</v>
      </c>
      <c r="H541" s="150">
        <v>4.5</v>
      </c>
      <c r="I541" s="151"/>
      <c r="L541" s="146"/>
      <c r="M541" s="152"/>
      <c r="T541" s="153"/>
      <c r="AT541" s="148" t="s">
        <v>172</v>
      </c>
      <c r="AU541" s="148" t="s">
        <v>81</v>
      </c>
      <c r="AV541" s="12" t="s">
        <v>81</v>
      </c>
      <c r="AW541" s="12" t="s">
        <v>29</v>
      </c>
      <c r="AX541" s="12" t="s">
        <v>72</v>
      </c>
      <c r="AY541" s="148" t="s">
        <v>160</v>
      </c>
    </row>
    <row r="542" spans="2:65" s="13" customFormat="1" x14ac:dyDescent="0.2">
      <c r="B542" s="154"/>
      <c r="D542" s="147" t="s">
        <v>172</v>
      </c>
      <c r="E542" s="155" t="s">
        <v>1</v>
      </c>
      <c r="F542" s="156" t="s">
        <v>182</v>
      </c>
      <c r="H542" s="157">
        <v>9</v>
      </c>
      <c r="I542" s="158"/>
      <c r="L542" s="154"/>
      <c r="M542" s="159"/>
      <c r="T542" s="160"/>
      <c r="AT542" s="155" t="s">
        <v>172</v>
      </c>
      <c r="AU542" s="155" t="s">
        <v>81</v>
      </c>
      <c r="AV542" s="13" t="s">
        <v>166</v>
      </c>
      <c r="AW542" s="13" t="s">
        <v>29</v>
      </c>
      <c r="AX542" s="13" t="s">
        <v>79</v>
      </c>
      <c r="AY542" s="155" t="s">
        <v>160</v>
      </c>
    </row>
    <row r="543" spans="2:65" s="1" customFormat="1" ht="24.15" customHeight="1" x14ac:dyDescent="0.2">
      <c r="B543" s="131"/>
      <c r="C543" s="132">
        <v>194</v>
      </c>
      <c r="D543" s="132" t="s">
        <v>162</v>
      </c>
      <c r="E543" s="133" t="s">
        <v>970</v>
      </c>
      <c r="F543" s="134" t="s">
        <v>971</v>
      </c>
      <c r="G543" s="135" t="s">
        <v>165</v>
      </c>
      <c r="H543" s="136">
        <v>157.4</v>
      </c>
      <c r="I543" s="137"/>
      <c r="J543" s="138">
        <f>ROUND(I543*H543,2)</f>
        <v>0</v>
      </c>
      <c r="K543" s="139"/>
      <c r="L543" s="30"/>
      <c r="M543" s="140" t="s">
        <v>1</v>
      </c>
      <c r="N543" s="141" t="s">
        <v>37</v>
      </c>
      <c r="P543" s="142">
        <f>O543*H543</f>
        <v>0</v>
      </c>
      <c r="Q543" s="142">
        <v>1.259E-2</v>
      </c>
      <c r="R543" s="142">
        <f>Q543*H543</f>
        <v>1.9816660000000001</v>
      </c>
      <c r="S543" s="142">
        <v>0</v>
      </c>
      <c r="T543" s="143">
        <f>S543*H543</f>
        <v>0</v>
      </c>
      <c r="AR543" s="144" t="s">
        <v>204</v>
      </c>
      <c r="AT543" s="144" t="s">
        <v>162</v>
      </c>
      <c r="AU543" s="144" t="s">
        <v>81</v>
      </c>
      <c r="AY543" s="16" t="s">
        <v>160</v>
      </c>
      <c r="BE543" s="145">
        <f>IF(N543="základní",J543,0)</f>
        <v>0</v>
      </c>
      <c r="BF543" s="145">
        <f>IF(N543="snížená",J543,0)</f>
        <v>0</v>
      </c>
      <c r="BG543" s="145">
        <f>IF(N543="zákl. přenesená",J543,0)</f>
        <v>0</v>
      </c>
      <c r="BH543" s="145">
        <f>IF(N543="sníž. přenesená",J543,0)</f>
        <v>0</v>
      </c>
      <c r="BI543" s="145">
        <f>IF(N543="nulová",J543,0)</f>
        <v>0</v>
      </c>
      <c r="BJ543" s="16" t="s">
        <v>79</v>
      </c>
      <c r="BK543" s="145">
        <f>ROUND(I543*H543,2)</f>
        <v>0</v>
      </c>
      <c r="BL543" s="16" t="s">
        <v>204</v>
      </c>
      <c r="BM543" s="144" t="s">
        <v>972</v>
      </c>
    </row>
    <row r="544" spans="2:65" s="1" customFormat="1" ht="24.15" customHeight="1" x14ac:dyDescent="0.2">
      <c r="B544" s="131"/>
      <c r="C544" s="132">
        <v>195</v>
      </c>
      <c r="D544" s="132" t="s">
        <v>162</v>
      </c>
      <c r="E544" s="133" t="s">
        <v>973</v>
      </c>
      <c r="F544" s="134" t="s">
        <v>974</v>
      </c>
      <c r="G544" s="135" t="s">
        <v>165</v>
      </c>
      <c r="H544" s="136">
        <v>20.57</v>
      </c>
      <c r="I544" s="137"/>
      <c r="J544" s="138">
        <f>ROUND(I544*H544,2)</f>
        <v>0</v>
      </c>
      <c r="K544" s="139"/>
      <c r="L544" s="30"/>
      <c r="M544" s="140" t="s">
        <v>1</v>
      </c>
      <c r="N544" s="141" t="s">
        <v>37</v>
      </c>
      <c r="P544" s="142">
        <f>O544*H544</f>
        <v>0</v>
      </c>
      <c r="Q544" s="142">
        <v>1.575E-2</v>
      </c>
      <c r="R544" s="142">
        <f>Q544*H544</f>
        <v>0.32397750000000003</v>
      </c>
      <c r="S544" s="142">
        <v>0</v>
      </c>
      <c r="T544" s="143">
        <f>S544*H544</f>
        <v>0</v>
      </c>
      <c r="AR544" s="144" t="s">
        <v>204</v>
      </c>
      <c r="AT544" s="144" t="s">
        <v>162</v>
      </c>
      <c r="AU544" s="144" t="s">
        <v>81</v>
      </c>
      <c r="AY544" s="16" t="s">
        <v>160</v>
      </c>
      <c r="BE544" s="145">
        <f>IF(N544="základní",J544,0)</f>
        <v>0</v>
      </c>
      <c r="BF544" s="145">
        <f>IF(N544="snížená",J544,0)</f>
        <v>0</v>
      </c>
      <c r="BG544" s="145">
        <f>IF(N544="zákl. přenesená",J544,0)</f>
        <v>0</v>
      </c>
      <c r="BH544" s="145">
        <f>IF(N544="sníž. přenesená",J544,0)</f>
        <v>0</v>
      </c>
      <c r="BI544" s="145">
        <f>IF(N544="nulová",J544,0)</f>
        <v>0</v>
      </c>
      <c r="BJ544" s="16" t="s">
        <v>79</v>
      </c>
      <c r="BK544" s="145">
        <f>ROUND(I544*H544,2)</f>
        <v>0</v>
      </c>
      <c r="BL544" s="16" t="s">
        <v>204</v>
      </c>
      <c r="BM544" s="144" t="s">
        <v>975</v>
      </c>
    </row>
    <row r="545" spans="2:65" s="1" customFormat="1" x14ac:dyDescent="0.2">
      <c r="B545" s="30"/>
      <c r="D545" s="167" t="s">
        <v>235</v>
      </c>
      <c r="F545" s="168" t="s">
        <v>976</v>
      </c>
      <c r="I545" s="169"/>
      <c r="L545" s="30"/>
      <c r="M545" s="170"/>
      <c r="T545" s="54"/>
      <c r="AT545" s="16" t="s">
        <v>235</v>
      </c>
      <c r="AU545" s="16" t="s">
        <v>81</v>
      </c>
    </row>
    <row r="546" spans="2:65" s="12" customFormat="1" x14ac:dyDescent="0.2">
      <c r="B546" s="146"/>
      <c r="D546" s="147" t="s">
        <v>172</v>
      </c>
      <c r="E546" s="148" t="s">
        <v>1</v>
      </c>
      <c r="F546" s="149" t="s">
        <v>977</v>
      </c>
      <c r="H546" s="150">
        <v>20.57</v>
      </c>
      <c r="I546" s="151"/>
      <c r="L546" s="146"/>
      <c r="M546" s="152"/>
      <c r="T546" s="153"/>
      <c r="AT546" s="148" t="s">
        <v>172</v>
      </c>
      <c r="AU546" s="148" t="s">
        <v>81</v>
      </c>
      <c r="AV546" s="12" t="s">
        <v>81</v>
      </c>
      <c r="AW546" s="12" t="s">
        <v>29</v>
      </c>
      <c r="AX546" s="12" t="s">
        <v>79</v>
      </c>
      <c r="AY546" s="148" t="s">
        <v>160</v>
      </c>
    </row>
    <row r="547" spans="2:65" s="1" customFormat="1" ht="24.15" customHeight="1" x14ac:dyDescent="0.2">
      <c r="B547" s="131"/>
      <c r="C547" s="132">
        <v>196</v>
      </c>
      <c r="D547" s="132" t="s">
        <v>162</v>
      </c>
      <c r="E547" s="133" t="s">
        <v>978</v>
      </c>
      <c r="F547" s="134" t="s">
        <v>979</v>
      </c>
      <c r="G547" s="135" t="s">
        <v>260</v>
      </c>
      <c r="H547" s="136">
        <v>5</v>
      </c>
      <c r="I547" s="137"/>
      <c r="J547" s="138">
        <f>ROUND(I547*H547,2)</f>
        <v>0</v>
      </c>
      <c r="K547" s="139"/>
      <c r="L547" s="30"/>
      <c r="M547" s="140" t="s">
        <v>1</v>
      </c>
      <c r="N547" s="141" t="s">
        <v>37</v>
      </c>
      <c r="P547" s="142">
        <f>O547*H547</f>
        <v>0</v>
      </c>
      <c r="Q547" s="142">
        <v>2.358E-2</v>
      </c>
      <c r="R547" s="142">
        <f>Q547*H547</f>
        <v>0.1179</v>
      </c>
      <c r="S547" s="142">
        <v>0</v>
      </c>
      <c r="T547" s="143">
        <f>S547*H547</f>
        <v>0</v>
      </c>
      <c r="AR547" s="144" t="s">
        <v>204</v>
      </c>
      <c r="AT547" s="144" t="s">
        <v>162</v>
      </c>
      <c r="AU547" s="144" t="s">
        <v>81</v>
      </c>
      <c r="AY547" s="16" t="s">
        <v>160</v>
      </c>
      <c r="BE547" s="145">
        <f>IF(N547="základní",J547,0)</f>
        <v>0</v>
      </c>
      <c r="BF547" s="145">
        <f>IF(N547="snížená",J547,0)</f>
        <v>0</v>
      </c>
      <c r="BG547" s="145">
        <f>IF(N547="zákl. přenesená",J547,0)</f>
        <v>0</v>
      </c>
      <c r="BH547" s="145">
        <f>IF(N547="sníž. přenesená",J547,0)</f>
        <v>0</v>
      </c>
      <c r="BI547" s="145">
        <f>IF(N547="nulová",J547,0)</f>
        <v>0</v>
      </c>
      <c r="BJ547" s="16" t="s">
        <v>79</v>
      </c>
      <c r="BK547" s="145">
        <f>ROUND(I547*H547,2)</f>
        <v>0</v>
      </c>
      <c r="BL547" s="16" t="s">
        <v>204</v>
      </c>
      <c r="BM547" s="144" t="s">
        <v>980</v>
      </c>
    </row>
    <row r="548" spans="2:65" s="1" customFormat="1" x14ac:dyDescent="0.2">
      <c r="B548" s="30"/>
      <c r="D548" s="167" t="s">
        <v>235</v>
      </c>
      <c r="F548" s="168" t="s">
        <v>981</v>
      </c>
      <c r="I548" s="169"/>
      <c r="L548" s="30"/>
      <c r="M548" s="170"/>
      <c r="T548" s="54"/>
      <c r="AT548" s="16" t="s">
        <v>235</v>
      </c>
      <c r="AU548" s="16" t="s">
        <v>81</v>
      </c>
    </row>
    <row r="549" spans="2:65" s="1" customFormat="1" ht="24.15" customHeight="1" x14ac:dyDescent="0.2">
      <c r="B549" s="131"/>
      <c r="C549" s="132">
        <v>197</v>
      </c>
      <c r="D549" s="132" t="s">
        <v>162</v>
      </c>
      <c r="E549" s="133" t="s">
        <v>982</v>
      </c>
      <c r="F549" s="134" t="s">
        <v>983</v>
      </c>
      <c r="G549" s="135" t="s">
        <v>198</v>
      </c>
      <c r="H549" s="136">
        <v>2.8490000000000002</v>
      </c>
      <c r="I549" s="137"/>
      <c r="J549" s="138">
        <f>ROUND(I549*H549,2)</f>
        <v>0</v>
      </c>
      <c r="K549" s="139"/>
      <c r="L549" s="30"/>
      <c r="M549" s="140" t="s">
        <v>1</v>
      </c>
      <c r="N549" s="141" t="s">
        <v>37</v>
      </c>
      <c r="P549" s="142">
        <f>O549*H549</f>
        <v>0</v>
      </c>
      <c r="Q549" s="142">
        <v>0</v>
      </c>
      <c r="R549" s="142">
        <f>Q549*H549</f>
        <v>0</v>
      </c>
      <c r="S549" s="142">
        <v>0</v>
      </c>
      <c r="T549" s="143">
        <f>S549*H549</f>
        <v>0</v>
      </c>
      <c r="AR549" s="144" t="s">
        <v>204</v>
      </c>
      <c r="AT549" s="144" t="s">
        <v>162</v>
      </c>
      <c r="AU549" s="144" t="s">
        <v>81</v>
      </c>
      <c r="AY549" s="16" t="s">
        <v>160</v>
      </c>
      <c r="BE549" s="145">
        <f>IF(N549="základní",J549,0)</f>
        <v>0</v>
      </c>
      <c r="BF549" s="145">
        <f>IF(N549="snížená",J549,0)</f>
        <v>0</v>
      </c>
      <c r="BG549" s="145">
        <f>IF(N549="zákl. přenesená",J549,0)</f>
        <v>0</v>
      </c>
      <c r="BH549" s="145">
        <f>IF(N549="sníž. přenesená",J549,0)</f>
        <v>0</v>
      </c>
      <c r="BI549" s="145">
        <f>IF(N549="nulová",J549,0)</f>
        <v>0</v>
      </c>
      <c r="BJ549" s="16" t="s">
        <v>79</v>
      </c>
      <c r="BK549" s="145">
        <f>ROUND(I549*H549,2)</f>
        <v>0</v>
      </c>
      <c r="BL549" s="16" t="s">
        <v>204</v>
      </c>
      <c r="BM549" s="144" t="s">
        <v>984</v>
      </c>
    </row>
    <row r="550" spans="2:65" s="1" customFormat="1" x14ac:dyDescent="0.2">
      <c r="B550" s="30"/>
      <c r="D550" s="167" t="s">
        <v>235</v>
      </c>
      <c r="F550" s="168" t="s">
        <v>985</v>
      </c>
      <c r="I550" s="169"/>
      <c r="L550" s="30"/>
      <c r="M550" s="170"/>
      <c r="T550" s="54"/>
      <c r="AT550" s="16" t="s">
        <v>235</v>
      </c>
      <c r="AU550" s="16" t="s">
        <v>81</v>
      </c>
    </row>
    <row r="551" spans="2:65" s="11" customFormat="1" ht="22.8" customHeight="1" x14ac:dyDescent="0.25">
      <c r="B551" s="119"/>
      <c r="D551" s="120" t="s">
        <v>71</v>
      </c>
      <c r="E551" s="129" t="s">
        <v>986</v>
      </c>
      <c r="F551" s="129" t="s">
        <v>987</v>
      </c>
      <c r="I551" s="122"/>
      <c r="J551" s="130">
        <f>BK551</f>
        <v>0</v>
      </c>
      <c r="L551" s="119"/>
      <c r="M551" s="124"/>
      <c r="P551" s="125">
        <f>SUM(P552:P573)</f>
        <v>0</v>
      </c>
      <c r="R551" s="125">
        <f>SUM(R552:R573)</f>
        <v>0.61247200000000013</v>
      </c>
      <c r="T551" s="126">
        <f>SUM(T552:T573)</f>
        <v>0</v>
      </c>
      <c r="AR551" s="120" t="s">
        <v>81</v>
      </c>
      <c r="AT551" s="127" t="s">
        <v>71</v>
      </c>
      <c r="AU551" s="127" t="s">
        <v>79</v>
      </c>
      <c r="AY551" s="120" t="s">
        <v>160</v>
      </c>
      <c r="BK551" s="128">
        <f>SUM(BK552:BK573)</f>
        <v>0</v>
      </c>
    </row>
    <row r="552" spans="2:65" s="1" customFormat="1" ht="37.799999999999997" customHeight="1" x14ac:dyDescent="0.2">
      <c r="B552" s="131"/>
      <c r="C552" s="132">
        <v>198</v>
      </c>
      <c r="D552" s="132" t="s">
        <v>162</v>
      </c>
      <c r="E552" s="133" t="s">
        <v>988</v>
      </c>
      <c r="F552" s="134" t="s">
        <v>989</v>
      </c>
      <c r="G552" s="135" t="s">
        <v>165</v>
      </c>
      <c r="H552" s="136">
        <v>14.3</v>
      </c>
      <c r="I552" s="137"/>
      <c r="J552" s="138">
        <f>ROUND(I552*H552,2)</f>
        <v>0</v>
      </c>
      <c r="K552" s="139"/>
      <c r="L552" s="30"/>
      <c r="M552" s="140" t="s">
        <v>1</v>
      </c>
      <c r="N552" s="141" t="s">
        <v>37</v>
      </c>
      <c r="P552" s="142">
        <f>O552*H552</f>
        <v>0</v>
      </c>
      <c r="Q552" s="142">
        <v>6.6100000000000004E-3</v>
      </c>
      <c r="R552" s="142">
        <f>Q552*H552</f>
        <v>9.452300000000001E-2</v>
      </c>
      <c r="S552" s="142">
        <v>0</v>
      </c>
      <c r="T552" s="143">
        <f>S552*H552</f>
        <v>0</v>
      </c>
      <c r="AR552" s="144" t="s">
        <v>204</v>
      </c>
      <c r="AT552" s="144" t="s">
        <v>162</v>
      </c>
      <c r="AU552" s="144" t="s">
        <v>81</v>
      </c>
      <c r="AY552" s="16" t="s">
        <v>160</v>
      </c>
      <c r="BE552" s="145">
        <f>IF(N552="základní",J552,0)</f>
        <v>0</v>
      </c>
      <c r="BF552" s="145">
        <f>IF(N552="snížená",J552,0)</f>
        <v>0</v>
      </c>
      <c r="BG552" s="145">
        <f>IF(N552="zákl. přenesená",J552,0)</f>
        <v>0</v>
      </c>
      <c r="BH552" s="145">
        <f>IF(N552="sníž. přenesená",J552,0)</f>
        <v>0</v>
      </c>
      <c r="BI552" s="145">
        <f>IF(N552="nulová",J552,0)</f>
        <v>0</v>
      </c>
      <c r="BJ552" s="16" t="s">
        <v>79</v>
      </c>
      <c r="BK552" s="145">
        <f>ROUND(I552*H552,2)</f>
        <v>0</v>
      </c>
      <c r="BL552" s="16" t="s">
        <v>204</v>
      </c>
      <c r="BM552" s="144" t="s">
        <v>990</v>
      </c>
    </row>
    <row r="553" spans="2:65" s="1" customFormat="1" x14ac:dyDescent="0.2">
      <c r="B553" s="30"/>
      <c r="D553" s="167" t="s">
        <v>235</v>
      </c>
      <c r="F553" s="168" t="s">
        <v>991</v>
      </c>
      <c r="I553" s="169"/>
      <c r="L553" s="30"/>
      <c r="M553" s="170"/>
      <c r="T553" s="54"/>
      <c r="AT553" s="16" t="s">
        <v>235</v>
      </c>
      <c r="AU553" s="16" t="s">
        <v>81</v>
      </c>
    </row>
    <row r="554" spans="2:65" s="1" customFormat="1" ht="33" customHeight="1" x14ac:dyDescent="0.2">
      <c r="B554" s="131"/>
      <c r="C554" s="132">
        <v>199</v>
      </c>
      <c r="D554" s="132" t="s">
        <v>162</v>
      </c>
      <c r="E554" s="133" t="s">
        <v>992</v>
      </c>
      <c r="F554" s="134" t="s">
        <v>993</v>
      </c>
      <c r="G554" s="135" t="s">
        <v>207</v>
      </c>
      <c r="H554" s="136">
        <v>52.2</v>
      </c>
      <c r="I554" s="137"/>
      <c r="J554" s="138">
        <f>ROUND(I554*H554,2)</f>
        <v>0</v>
      </c>
      <c r="K554" s="139"/>
      <c r="L554" s="30"/>
      <c r="M554" s="140" t="s">
        <v>1</v>
      </c>
      <c r="N554" s="141" t="s">
        <v>37</v>
      </c>
      <c r="P554" s="142">
        <f>O554*H554</f>
        <v>0</v>
      </c>
      <c r="Q554" s="142">
        <v>5.8399999999999997E-3</v>
      </c>
      <c r="R554" s="142">
        <f>Q554*H554</f>
        <v>0.30484800000000001</v>
      </c>
      <c r="S554" s="142">
        <v>0</v>
      </c>
      <c r="T554" s="143">
        <f>S554*H554</f>
        <v>0</v>
      </c>
      <c r="AR554" s="144" t="s">
        <v>204</v>
      </c>
      <c r="AT554" s="144" t="s">
        <v>162</v>
      </c>
      <c r="AU554" s="144" t="s">
        <v>81</v>
      </c>
      <c r="AY554" s="16" t="s">
        <v>160</v>
      </c>
      <c r="BE554" s="145">
        <f>IF(N554="základní",J554,0)</f>
        <v>0</v>
      </c>
      <c r="BF554" s="145">
        <f>IF(N554="snížená",J554,0)</f>
        <v>0</v>
      </c>
      <c r="BG554" s="145">
        <f>IF(N554="zákl. přenesená",J554,0)</f>
        <v>0</v>
      </c>
      <c r="BH554" s="145">
        <f>IF(N554="sníž. přenesená",J554,0)</f>
        <v>0</v>
      </c>
      <c r="BI554" s="145">
        <f>IF(N554="nulová",J554,0)</f>
        <v>0</v>
      </c>
      <c r="BJ554" s="16" t="s">
        <v>79</v>
      </c>
      <c r="BK554" s="145">
        <f>ROUND(I554*H554,2)</f>
        <v>0</v>
      </c>
      <c r="BL554" s="16" t="s">
        <v>204</v>
      </c>
      <c r="BM554" s="144" t="s">
        <v>994</v>
      </c>
    </row>
    <row r="555" spans="2:65" s="1" customFormat="1" x14ac:dyDescent="0.2">
      <c r="B555" s="30"/>
      <c r="D555" s="167" t="s">
        <v>235</v>
      </c>
      <c r="F555" s="168" t="s">
        <v>995</v>
      </c>
      <c r="I555" s="169"/>
      <c r="L555" s="30"/>
      <c r="M555" s="170"/>
      <c r="T555" s="54"/>
      <c r="AT555" s="16" t="s">
        <v>235</v>
      </c>
      <c r="AU555" s="16" t="s">
        <v>81</v>
      </c>
    </row>
    <row r="556" spans="2:65" s="1" customFormat="1" ht="24.15" customHeight="1" x14ac:dyDescent="0.2">
      <c r="B556" s="131"/>
      <c r="C556" s="132">
        <v>200</v>
      </c>
      <c r="D556" s="132" t="s">
        <v>162</v>
      </c>
      <c r="E556" s="133" t="s">
        <v>996</v>
      </c>
      <c r="F556" s="134" t="s">
        <v>997</v>
      </c>
      <c r="G556" s="135" t="s">
        <v>207</v>
      </c>
      <c r="H556" s="136">
        <v>4.75</v>
      </c>
      <c r="I556" s="137"/>
      <c r="J556" s="138">
        <f>ROUND(I556*H556,2)</f>
        <v>0</v>
      </c>
      <c r="K556" s="139"/>
      <c r="L556" s="30"/>
      <c r="M556" s="140" t="s">
        <v>1</v>
      </c>
      <c r="N556" s="141" t="s">
        <v>37</v>
      </c>
      <c r="P556" s="142">
        <f>O556*H556</f>
        <v>0</v>
      </c>
      <c r="Q556" s="142">
        <v>2.9099999999999998E-3</v>
      </c>
      <c r="R556" s="142">
        <f>Q556*H556</f>
        <v>1.38225E-2</v>
      </c>
      <c r="S556" s="142">
        <v>0</v>
      </c>
      <c r="T556" s="143">
        <f>S556*H556</f>
        <v>0</v>
      </c>
      <c r="AR556" s="144" t="s">
        <v>204</v>
      </c>
      <c r="AT556" s="144" t="s">
        <v>162</v>
      </c>
      <c r="AU556" s="144" t="s">
        <v>81</v>
      </c>
      <c r="AY556" s="16" t="s">
        <v>160</v>
      </c>
      <c r="BE556" s="145">
        <f>IF(N556="základní",J556,0)</f>
        <v>0</v>
      </c>
      <c r="BF556" s="145">
        <f>IF(N556="snížená",J556,0)</f>
        <v>0</v>
      </c>
      <c r="BG556" s="145">
        <f>IF(N556="zákl. přenesená",J556,0)</f>
        <v>0</v>
      </c>
      <c r="BH556" s="145">
        <f>IF(N556="sníž. přenesená",J556,0)</f>
        <v>0</v>
      </c>
      <c r="BI556" s="145">
        <f>IF(N556="nulová",J556,0)</f>
        <v>0</v>
      </c>
      <c r="BJ556" s="16" t="s">
        <v>79</v>
      </c>
      <c r="BK556" s="145">
        <f>ROUND(I556*H556,2)</f>
        <v>0</v>
      </c>
      <c r="BL556" s="16" t="s">
        <v>204</v>
      </c>
      <c r="BM556" s="144" t="s">
        <v>998</v>
      </c>
    </row>
    <row r="557" spans="2:65" s="1" customFormat="1" x14ac:dyDescent="0.2">
      <c r="B557" s="30"/>
      <c r="D557" s="167" t="s">
        <v>235</v>
      </c>
      <c r="F557" s="168" t="s">
        <v>999</v>
      </c>
      <c r="I557" s="169"/>
      <c r="L557" s="30"/>
      <c r="M557" s="170"/>
      <c r="T557" s="54"/>
      <c r="AT557" s="16" t="s">
        <v>235</v>
      </c>
      <c r="AU557" s="16" t="s">
        <v>81</v>
      </c>
    </row>
    <row r="558" spans="2:65" s="1" customFormat="1" ht="24.15" customHeight="1" x14ac:dyDescent="0.2">
      <c r="B558" s="131"/>
      <c r="C558" s="132">
        <v>201</v>
      </c>
      <c r="D558" s="132" t="s">
        <v>162</v>
      </c>
      <c r="E558" s="133" t="s">
        <v>1000</v>
      </c>
      <c r="F558" s="134" t="s">
        <v>1001</v>
      </c>
      <c r="G558" s="135" t="s">
        <v>260</v>
      </c>
      <c r="H558" s="136">
        <v>1</v>
      </c>
      <c r="I558" s="137"/>
      <c r="J558" s="138">
        <f>ROUND(I558*H558,2)</f>
        <v>0</v>
      </c>
      <c r="K558" s="139"/>
      <c r="L558" s="30"/>
      <c r="M558" s="140" t="s">
        <v>1</v>
      </c>
      <c r="N558" s="141" t="s">
        <v>37</v>
      </c>
      <c r="P558" s="142">
        <f>O558*H558</f>
        <v>0</v>
      </c>
      <c r="Q558" s="142">
        <v>0</v>
      </c>
      <c r="R558" s="142">
        <f>Q558*H558</f>
        <v>0</v>
      </c>
      <c r="S558" s="142">
        <v>0</v>
      </c>
      <c r="T558" s="143">
        <f>S558*H558</f>
        <v>0</v>
      </c>
      <c r="AR558" s="144" t="s">
        <v>204</v>
      </c>
      <c r="AT558" s="144" t="s">
        <v>162</v>
      </c>
      <c r="AU558" s="144" t="s">
        <v>81</v>
      </c>
      <c r="AY558" s="16" t="s">
        <v>160</v>
      </c>
      <c r="BE558" s="145">
        <f>IF(N558="základní",J558,0)</f>
        <v>0</v>
      </c>
      <c r="BF558" s="145">
        <f>IF(N558="snížená",J558,0)</f>
        <v>0</v>
      </c>
      <c r="BG558" s="145">
        <f>IF(N558="zákl. přenesená",J558,0)</f>
        <v>0</v>
      </c>
      <c r="BH558" s="145">
        <f>IF(N558="sníž. přenesená",J558,0)</f>
        <v>0</v>
      </c>
      <c r="BI558" s="145">
        <f>IF(N558="nulová",J558,0)</f>
        <v>0</v>
      </c>
      <c r="BJ558" s="16" t="s">
        <v>79</v>
      </c>
      <c r="BK558" s="145">
        <f>ROUND(I558*H558,2)</f>
        <v>0</v>
      </c>
      <c r="BL558" s="16" t="s">
        <v>204</v>
      </c>
      <c r="BM558" s="144" t="s">
        <v>1002</v>
      </c>
    </row>
    <row r="559" spans="2:65" s="1" customFormat="1" ht="24.15" customHeight="1" x14ac:dyDescent="0.2">
      <c r="B559" s="131"/>
      <c r="C559" s="171">
        <v>202</v>
      </c>
      <c r="D559" s="171" t="s">
        <v>262</v>
      </c>
      <c r="E559" s="172" t="s">
        <v>1003</v>
      </c>
      <c r="F559" s="173" t="s">
        <v>1004</v>
      </c>
      <c r="G559" s="174" t="s">
        <v>260</v>
      </c>
      <c r="H559" s="175">
        <v>1</v>
      </c>
      <c r="I559" s="176"/>
      <c r="J559" s="177">
        <f>ROUND(I559*H559,2)</f>
        <v>0</v>
      </c>
      <c r="K559" s="178"/>
      <c r="L559" s="179"/>
      <c r="M559" s="180" t="s">
        <v>1</v>
      </c>
      <c r="N559" s="181" t="s">
        <v>37</v>
      </c>
      <c r="P559" s="142">
        <f>O559*H559</f>
        <v>0</v>
      </c>
      <c r="Q559" s="142">
        <v>5.4000000000000003E-3</v>
      </c>
      <c r="R559" s="142">
        <f>Q559*H559</f>
        <v>5.4000000000000003E-3</v>
      </c>
      <c r="S559" s="142">
        <v>0</v>
      </c>
      <c r="T559" s="143">
        <f>S559*H559</f>
        <v>0</v>
      </c>
      <c r="AR559" s="144" t="s">
        <v>296</v>
      </c>
      <c r="AT559" s="144" t="s">
        <v>262</v>
      </c>
      <c r="AU559" s="144" t="s">
        <v>81</v>
      </c>
      <c r="AY559" s="16" t="s">
        <v>160</v>
      </c>
      <c r="BE559" s="145">
        <f>IF(N559="základní",J559,0)</f>
        <v>0</v>
      </c>
      <c r="BF559" s="145">
        <f>IF(N559="snížená",J559,0)</f>
        <v>0</v>
      </c>
      <c r="BG559" s="145">
        <f>IF(N559="zákl. přenesená",J559,0)</f>
        <v>0</v>
      </c>
      <c r="BH559" s="145">
        <f>IF(N559="sníž. přenesená",J559,0)</f>
        <v>0</v>
      </c>
      <c r="BI559" s="145">
        <f>IF(N559="nulová",J559,0)</f>
        <v>0</v>
      </c>
      <c r="BJ559" s="16" t="s">
        <v>79</v>
      </c>
      <c r="BK559" s="145">
        <f>ROUND(I559*H559,2)</f>
        <v>0</v>
      </c>
      <c r="BL559" s="16" t="s">
        <v>204</v>
      </c>
      <c r="BM559" s="144" t="s">
        <v>1005</v>
      </c>
    </row>
    <row r="560" spans="2:65" s="1" customFormat="1" ht="33" customHeight="1" x14ac:dyDescent="0.2">
      <c r="B560" s="131"/>
      <c r="C560" s="132">
        <v>203</v>
      </c>
      <c r="D560" s="132" t="s">
        <v>162</v>
      </c>
      <c r="E560" s="133" t="s">
        <v>1006</v>
      </c>
      <c r="F560" s="134" t="s">
        <v>1007</v>
      </c>
      <c r="G560" s="135" t="s">
        <v>207</v>
      </c>
      <c r="H560" s="136">
        <v>10.85</v>
      </c>
      <c r="I560" s="137"/>
      <c r="J560" s="138">
        <f>ROUND(I560*H560,2)</f>
        <v>0</v>
      </c>
      <c r="K560" s="139"/>
      <c r="L560" s="30"/>
      <c r="M560" s="140" t="s">
        <v>1</v>
      </c>
      <c r="N560" s="141" t="s">
        <v>37</v>
      </c>
      <c r="P560" s="142">
        <f>O560*H560</f>
        <v>0</v>
      </c>
      <c r="Q560" s="142">
        <v>6.5100000000000002E-3</v>
      </c>
      <c r="R560" s="142">
        <f>Q560*H560</f>
        <v>7.0633500000000002E-2</v>
      </c>
      <c r="S560" s="142">
        <v>0</v>
      </c>
      <c r="T560" s="143">
        <f>S560*H560</f>
        <v>0</v>
      </c>
      <c r="AR560" s="144" t="s">
        <v>204</v>
      </c>
      <c r="AT560" s="144" t="s">
        <v>162</v>
      </c>
      <c r="AU560" s="144" t="s">
        <v>81</v>
      </c>
      <c r="AY560" s="16" t="s">
        <v>160</v>
      </c>
      <c r="BE560" s="145">
        <f>IF(N560="základní",J560,0)</f>
        <v>0</v>
      </c>
      <c r="BF560" s="145">
        <f>IF(N560="snížená",J560,0)</f>
        <v>0</v>
      </c>
      <c r="BG560" s="145">
        <f>IF(N560="zákl. přenesená",J560,0)</f>
        <v>0</v>
      </c>
      <c r="BH560" s="145">
        <f>IF(N560="sníž. přenesená",J560,0)</f>
        <v>0</v>
      </c>
      <c r="BI560" s="145">
        <f>IF(N560="nulová",J560,0)</f>
        <v>0</v>
      </c>
      <c r="BJ560" s="16" t="s">
        <v>79</v>
      </c>
      <c r="BK560" s="145">
        <f>ROUND(I560*H560,2)</f>
        <v>0</v>
      </c>
      <c r="BL560" s="16" t="s">
        <v>204</v>
      </c>
      <c r="BM560" s="144" t="s">
        <v>1008</v>
      </c>
    </row>
    <row r="561" spans="2:65" s="1" customFormat="1" x14ac:dyDescent="0.2">
      <c r="B561" s="30"/>
      <c r="D561" s="167" t="s">
        <v>235</v>
      </c>
      <c r="F561" s="168" t="s">
        <v>1009</v>
      </c>
      <c r="I561" s="169"/>
      <c r="L561" s="30"/>
      <c r="M561" s="170"/>
      <c r="T561" s="54"/>
      <c r="AT561" s="16" t="s">
        <v>235</v>
      </c>
      <c r="AU561" s="16" t="s">
        <v>81</v>
      </c>
    </row>
    <row r="562" spans="2:65" s="1" customFormat="1" ht="24.15" customHeight="1" x14ac:dyDescent="0.2">
      <c r="B562" s="131"/>
      <c r="C562" s="132">
        <v>204</v>
      </c>
      <c r="D562" s="132" t="s">
        <v>162</v>
      </c>
      <c r="E562" s="133" t="s">
        <v>1010</v>
      </c>
      <c r="F562" s="134" t="s">
        <v>1011</v>
      </c>
      <c r="G562" s="135" t="s">
        <v>260</v>
      </c>
      <c r="H562" s="136">
        <v>3</v>
      </c>
      <c r="I562" s="137"/>
      <c r="J562" s="138">
        <f>ROUND(I562*H562,2)</f>
        <v>0</v>
      </c>
      <c r="K562" s="139"/>
      <c r="L562" s="30"/>
      <c r="M562" s="140" t="s">
        <v>1</v>
      </c>
      <c r="N562" s="141" t="s">
        <v>37</v>
      </c>
      <c r="P562" s="142">
        <f>O562*H562</f>
        <v>0</v>
      </c>
      <c r="Q562" s="142">
        <v>3.9100000000000003E-3</v>
      </c>
      <c r="R562" s="142">
        <f>Q562*H562</f>
        <v>1.1730000000000001E-2</v>
      </c>
      <c r="S562" s="142">
        <v>0</v>
      </c>
      <c r="T562" s="143">
        <f>S562*H562</f>
        <v>0</v>
      </c>
      <c r="AR562" s="144" t="s">
        <v>204</v>
      </c>
      <c r="AT562" s="144" t="s">
        <v>162</v>
      </c>
      <c r="AU562" s="144" t="s">
        <v>81</v>
      </c>
      <c r="AY562" s="16" t="s">
        <v>160</v>
      </c>
      <c r="BE562" s="145">
        <f>IF(N562="základní",J562,0)</f>
        <v>0</v>
      </c>
      <c r="BF562" s="145">
        <f>IF(N562="snížená",J562,0)</f>
        <v>0</v>
      </c>
      <c r="BG562" s="145">
        <f>IF(N562="zákl. přenesená",J562,0)</f>
        <v>0</v>
      </c>
      <c r="BH562" s="145">
        <f>IF(N562="sníž. přenesená",J562,0)</f>
        <v>0</v>
      </c>
      <c r="BI562" s="145">
        <f>IF(N562="nulová",J562,0)</f>
        <v>0</v>
      </c>
      <c r="BJ562" s="16" t="s">
        <v>79</v>
      </c>
      <c r="BK562" s="145">
        <f>ROUND(I562*H562,2)</f>
        <v>0</v>
      </c>
      <c r="BL562" s="16" t="s">
        <v>204</v>
      </c>
      <c r="BM562" s="144" t="s">
        <v>1012</v>
      </c>
    </row>
    <row r="563" spans="2:65" s="1" customFormat="1" x14ac:dyDescent="0.2">
      <c r="B563" s="30"/>
      <c r="D563" s="167" t="s">
        <v>235</v>
      </c>
      <c r="F563" s="168" t="s">
        <v>1013</v>
      </c>
      <c r="I563" s="169"/>
      <c r="L563" s="30"/>
      <c r="M563" s="170"/>
      <c r="T563" s="54"/>
      <c r="AT563" s="16" t="s">
        <v>235</v>
      </c>
      <c r="AU563" s="16" t="s">
        <v>81</v>
      </c>
    </row>
    <row r="564" spans="2:65" s="1" customFormat="1" ht="37.799999999999997" customHeight="1" x14ac:dyDescent="0.2">
      <c r="B564" s="131"/>
      <c r="C564" s="132">
        <v>205</v>
      </c>
      <c r="D564" s="132" t="s">
        <v>162</v>
      </c>
      <c r="E564" s="133" t="s">
        <v>1014</v>
      </c>
      <c r="F564" s="134" t="s">
        <v>1015</v>
      </c>
      <c r="G564" s="135" t="s">
        <v>260</v>
      </c>
      <c r="H564" s="136">
        <v>1</v>
      </c>
      <c r="I564" s="137"/>
      <c r="J564" s="138">
        <f t="shared" ref="J564:J569" si="40">ROUND(I564*H564,2)</f>
        <v>0</v>
      </c>
      <c r="K564" s="139"/>
      <c r="L564" s="30"/>
      <c r="M564" s="140" t="s">
        <v>1</v>
      </c>
      <c r="N564" s="141" t="s">
        <v>37</v>
      </c>
      <c r="P564" s="142">
        <f t="shared" ref="P564:P569" si="41">O564*H564</f>
        <v>0</v>
      </c>
      <c r="Q564" s="142">
        <v>6.3000000000000003E-4</v>
      </c>
      <c r="R564" s="142">
        <f t="shared" ref="R564:R569" si="42">Q564*H564</f>
        <v>6.3000000000000003E-4</v>
      </c>
      <c r="S564" s="142">
        <v>0</v>
      </c>
      <c r="T564" s="143">
        <f t="shared" ref="T564:T569" si="43">S564*H564</f>
        <v>0</v>
      </c>
      <c r="AR564" s="144" t="s">
        <v>204</v>
      </c>
      <c r="AT564" s="144" t="s">
        <v>162</v>
      </c>
      <c r="AU564" s="144" t="s">
        <v>81</v>
      </c>
      <c r="AY564" s="16" t="s">
        <v>160</v>
      </c>
      <c r="BE564" s="145">
        <f t="shared" ref="BE564:BE569" si="44">IF(N564="základní",J564,0)</f>
        <v>0</v>
      </c>
      <c r="BF564" s="145">
        <f t="shared" ref="BF564:BF569" si="45">IF(N564="snížená",J564,0)</f>
        <v>0</v>
      </c>
      <c r="BG564" s="145">
        <f t="shared" ref="BG564:BG569" si="46">IF(N564="zákl. přenesená",J564,0)</f>
        <v>0</v>
      </c>
      <c r="BH564" s="145">
        <f t="shared" ref="BH564:BH569" si="47">IF(N564="sníž. přenesená",J564,0)</f>
        <v>0</v>
      </c>
      <c r="BI564" s="145">
        <f t="shared" ref="BI564:BI569" si="48">IF(N564="nulová",J564,0)</f>
        <v>0</v>
      </c>
      <c r="BJ564" s="16" t="s">
        <v>79</v>
      </c>
      <c r="BK564" s="145">
        <f t="shared" ref="BK564:BK569" si="49">ROUND(I564*H564,2)</f>
        <v>0</v>
      </c>
      <c r="BL564" s="16" t="s">
        <v>204</v>
      </c>
      <c r="BM564" s="144" t="s">
        <v>1016</v>
      </c>
    </row>
    <row r="565" spans="2:65" s="1" customFormat="1" ht="16.5" customHeight="1" x14ac:dyDescent="0.2">
      <c r="B565" s="131"/>
      <c r="C565" s="132">
        <v>206</v>
      </c>
      <c r="D565" s="132" t="s">
        <v>162</v>
      </c>
      <c r="E565" s="133" t="s">
        <v>1017</v>
      </c>
      <c r="F565" s="134" t="s">
        <v>1018</v>
      </c>
      <c r="G565" s="135" t="s">
        <v>207</v>
      </c>
      <c r="H565" s="136">
        <v>45.96</v>
      </c>
      <c r="I565" s="137"/>
      <c r="J565" s="138">
        <f t="shared" si="40"/>
        <v>0</v>
      </c>
      <c r="K565" s="139"/>
      <c r="L565" s="30"/>
      <c r="M565" s="140" t="s">
        <v>1</v>
      </c>
      <c r="N565" s="141" t="s">
        <v>37</v>
      </c>
      <c r="P565" s="142">
        <f t="shared" si="41"/>
        <v>0</v>
      </c>
      <c r="Q565" s="142">
        <v>0</v>
      </c>
      <c r="R565" s="142">
        <f t="shared" si="42"/>
        <v>0</v>
      </c>
      <c r="S565" s="142">
        <v>0</v>
      </c>
      <c r="T565" s="143">
        <f t="shared" si="43"/>
        <v>0</v>
      </c>
      <c r="AR565" s="144" t="s">
        <v>204</v>
      </c>
      <c r="AT565" s="144" t="s">
        <v>162</v>
      </c>
      <c r="AU565" s="144" t="s">
        <v>81</v>
      </c>
      <c r="AY565" s="16" t="s">
        <v>160</v>
      </c>
      <c r="BE565" s="145">
        <f t="shared" si="44"/>
        <v>0</v>
      </c>
      <c r="BF565" s="145">
        <f t="shared" si="45"/>
        <v>0</v>
      </c>
      <c r="BG565" s="145">
        <f t="shared" si="46"/>
        <v>0</v>
      </c>
      <c r="BH565" s="145">
        <f t="shared" si="47"/>
        <v>0</v>
      </c>
      <c r="BI565" s="145">
        <f t="shared" si="48"/>
        <v>0</v>
      </c>
      <c r="BJ565" s="16" t="s">
        <v>79</v>
      </c>
      <c r="BK565" s="145">
        <f t="shared" si="49"/>
        <v>0</v>
      </c>
      <c r="BL565" s="16" t="s">
        <v>204</v>
      </c>
      <c r="BM565" s="144" t="s">
        <v>1019</v>
      </c>
    </row>
    <row r="566" spans="2:65" s="1" customFormat="1" ht="16.5" customHeight="1" x14ac:dyDescent="0.2">
      <c r="B566" s="131"/>
      <c r="C566" s="171">
        <v>207</v>
      </c>
      <c r="D566" s="171" t="s">
        <v>262</v>
      </c>
      <c r="E566" s="172" t="s">
        <v>1020</v>
      </c>
      <c r="F566" s="173" t="s">
        <v>1021</v>
      </c>
      <c r="G566" s="174" t="s">
        <v>207</v>
      </c>
      <c r="H566" s="175">
        <v>47</v>
      </c>
      <c r="I566" s="176"/>
      <c r="J566" s="177">
        <f t="shared" si="40"/>
        <v>0</v>
      </c>
      <c r="K566" s="178"/>
      <c r="L566" s="179"/>
      <c r="M566" s="180" t="s">
        <v>1</v>
      </c>
      <c r="N566" s="181" t="s">
        <v>37</v>
      </c>
      <c r="P566" s="142">
        <f t="shared" si="41"/>
        <v>0</v>
      </c>
      <c r="Q566" s="142">
        <v>1.5E-3</v>
      </c>
      <c r="R566" s="142">
        <f t="shared" si="42"/>
        <v>7.0500000000000007E-2</v>
      </c>
      <c r="S566" s="142">
        <v>0</v>
      </c>
      <c r="T566" s="143">
        <f t="shared" si="43"/>
        <v>0</v>
      </c>
      <c r="AR566" s="144" t="s">
        <v>296</v>
      </c>
      <c r="AT566" s="144" t="s">
        <v>262</v>
      </c>
      <c r="AU566" s="144" t="s">
        <v>81</v>
      </c>
      <c r="AY566" s="16" t="s">
        <v>160</v>
      </c>
      <c r="BE566" s="145">
        <f t="shared" si="44"/>
        <v>0</v>
      </c>
      <c r="BF566" s="145">
        <f t="shared" si="45"/>
        <v>0</v>
      </c>
      <c r="BG566" s="145">
        <f t="shared" si="46"/>
        <v>0</v>
      </c>
      <c r="BH566" s="145">
        <f t="shared" si="47"/>
        <v>0</v>
      </c>
      <c r="BI566" s="145">
        <f t="shared" si="48"/>
        <v>0</v>
      </c>
      <c r="BJ566" s="16" t="s">
        <v>79</v>
      </c>
      <c r="BK566" s="145">
        <f t="shared" si="49"/>
        <v>0</v>
      </c>
      <c r="BL566" s="16" t="s">
        <v>204</v>
      </c>
      <c r="BM566" s="144" t="s">
        <v>1022</v>
      </c>
    </row>
    <row r="567" spans="2:65" s="1" customFormat="1" ht="16.5" customHeight="1" x14ac:dyDescent="0.2">
      <c r="B567" s="131"/>
      <c r="C567" s="171">
        <v>208</v>
      </c>
      <c r="D567" s="171" t="s">
        <v>262</v>
      </c>
      <c r="E567" s="172" t="s">
        <v>1023</v>
      </c>
      <c r="F567" s="173" t="s">
        <v>1024</v>
      </c>
      <c r="G567" s="174" t="s">
        <v>260</v>
      </c>
      <c r="H567" s="175">
        <v>3</v>
      </c>
      <c r="I567" s="176"/>
      <c r="J567" s="177">
        <f t="shared" si="40"/>
        <v>0</v>
      </c>
      <c r="K567" s="178"/>
      <c r="L567" s="179"/>
      <c r="M567" s="180" t="s">
        <v>1</v>
      </c>
      <c r="N567" s="181" t="s">
        <v>37</v>
      </c>
      <c r="P567" s="142">
        <f t="shared" si="41"/>
        <v>0</v>
      </c>
      <c r="Q567" s="142">
        <v>2.9999999999999997E-4</v>
      </c>
      <c r="R567" s="142">
        <f t="shared" si="42"/>
        <v>8.9999999999999998E-4</v>
      </c>
      <c r="S567" s="142">
        <v>0</v>
      </c>
      <c r="T567" s="143">
        <f t="shared" si="43"/>
        <v>0</v>
      </c>
      <c r="AR567" s="144" t="s">
        <v>296</v>
      </c>
      <c r="AT567" s="144" t="s">
        <v>262</v>
      </c>
      <c r="AU567" s="144" t="s">
        <v>81</v>
      </c>
      <c r="AY567" s="16" t="s">
        <v>160</v>
      </c>
      <c r="BE567" s="145">
        <f t="shared" si="44"/>
        <v>0</v>
      </c>
      <c r="BF567" s="145">
        <f t="shared" si="45"/>
        <v>0</v>
      </c>
      <c r="BG567" s="145">
        <f t="shared" si="46"/>
        <v>0</v>
      </c>
      <c r="BH567" s="145">
        <f t="shared" si="47"/>
        <v>0</v>
      </c>
      <c r="BI567" s="145">
        <f t="shared" si="48"/>
        <v>0</v>
      </c>
      <c r="BJ567" s="16" t="s">
        <v>79</v>
      </c>
      <c r="BK567" s="145">
        <f t="shared" si="49"/>
        <v>0</v>
      </c>
      <c r="BL567" s="16" t="s">
        <v>204</v>
      </c>
      <c r="BM567" s="144" t="s">
        <v>1025</v>
      </c>
    </row>
    <row r="568" spans="2:65" s="1" customFormat="1" ht="24.15" customHeight="1" x14ac:dyDescent="0.2">
      <c r="B568" s="131"/>
      <c r="C568" s="171">
        <v>209</v>
      </c>
      <c r="D568" s="171" t="s">
        <v>262</v>
      </c>
      <c r="E568" s="172" t="s">
        <v>1026</v>
      </c>
      <c r="F568" s="173" t="s">
        <v>1027</v>
      </c>
      <c r="G568" s="174" t="s">
        <v>260</v>
      </c>
      <c r="H568" s="175">
        <v>36</v>
      </c>
      <c r="I568" s="176"/>
      <c r="J568" s="177">
        <f t="shared" si="40"/>
        <v>0</v>
      </c>
      <c r="K568" s="178"/>
      <c r="L568" s="179"/>
      <c r="M568" s="180" t="s">
        <v>1</v>
      </c>
      <c r="N568" s="181" t="s">
        <v>37</v>
      </c>
      <c r="P568" s="142">
        <f t="shared" si="41"/>
        <v>0</v>
      </c>
      <c r="Q568" s="142">
        <v>4.0000000000000002E-4</v>
      </c>
      <c r="R568" s="142">
        <f t="shared" si="42"/>
        <v>1.4400000000000001E-2</v>
      </c>
      <c r="S568" s="142">
        <v>0</v>
      </c>
      <c r="T568" s="143">
        <f t="shared" si="43"/>
        <v>0</v>
      </c>
      <c r="AR568" s="144" t="s">
        <v>296</v>
      </c>
      <c r="AT568" s="144" t="s">
        <v>262</v>
      </c>
      <c r="AU568" s="144" t="s">
        <v>81</v>
      </c>
      <c r="AY568" s="16" t="s">
        <v>160</v>
      </c>
      <c r="BE568" s="145">
        <f t="shared" si="44"/>
        <v>0</v>
      </c>
      <c r="BF568" s="145">
        <f t="shared" si="45"/>
        <v>0</v>
      </c>
      <c r="BG568" s="145">
        <f t="shared" si="46"/>
        <v>0</v>
      </c>
      <c r="BH568" s="145">
        <f t="shared" si="47"/>
        <v>0</v>
      </c>
      <c r="BI568" s="145">
        <f t="shared" si="48"/>
        <v>0</v>
      </c>
      <c r="BJ568" s="16" t="s">
        <v>79</v>
      </c>
      <c r="BK568" s="145">
        <f t="shared" si="49"/>
        <v>0</v>
      </c>
      <c r="BL568" s="16" t="s">
        <v>204</v>
      </c>
      <c r="BM568" s="144" t="s">
        <v>1028</v>
      </c>
    </row>
    <row r="569" spans="2:65" s="1" customFormat="1" ht="16.5" customHeight="1" x14ac:dyDescent="0.2">
      <c r="B569" s="131"/>
      <c r="C569" s="132">
        <v>210</v>
      </c>
      <c r="D569" s="132" t="s">
        <v>162</v>
      </c>
      <c r="E569" s="133" t="s">
        <v>1029</v>
      </c>
      <c r="F569" s="134" t="s">
        <v>1030</v>
      </c>
      <c r="G569" s="135" t="s">
        <v>207</v>
      </c>
      <c r="H569" s="136">
        <v>14.5</v>
      </c>
      <c r="I569" s="137"/>
      <c r="J569" s="138">
        <f t="shared" si="40"/>
        <v>0</v>
      </c>
      <c r="K569" s="139"/>
      <c r="L569" s="30"/>
      <c r="M569" s="140" t="s">
        <v>1</v>
      </c>
      <c r="N569" s="141" t="s">
        <v>37</v>
      </c>
      <c r="P569" s="142">
        <f t="shared" si="41"/>
        <v>0</v>
      </c>
      <c r="Q569" s="142">
        <v>0</v>
      </c>
      <c r="R569" s="142">
        <f t="shared" si="42"/>
        <v>0</v>
      </c>
      <c r="S569" s="142">
        <v>0</v>
      </c>
      <c r="T569" s="143">
        <f t="shared" si="43"/>
        <v>0</v>
      </c>
      <c r="AR569" s="144" t="s">
        <v>204</v>
      </c>
      <c r="AT569" s="144" t="s">
        <v>162</v>
      </c>
      <c r="AU569" s="144" t="s">
        <v>81</v>
      </c>
      <c r="AY569" s="16" t="s">
        <v>160</v>
      </c>
      <c r="BE569" s="145">
        <f t="shared" si="44"/>
        <v>0</v>
      </c>
      <c r="BF569" s="145">
        <f t="shared" si="45"/>
        <v>0</v>
      </c>
      <c r="BG569" s="145">
        <f t="shared" si="46"/>
        <v>0</v>
      </c>
      <c r="BH569" s="145">
        <f t="shared" si="47"/>
        <v>0</v>
      </c>
      <c r="BI569" s="145">
        <f t="shared" si="48"/>
        <v>0</v>
      </c>
      <c r="BJ569" s="16" t="s">
        <v>79</v>
      </c>
      <c r="BK569" s="145">
        <f t="shared" si="49"/>
        <v>0</v>
      </c>
      <c r="BL569" s="16" t="s">
        <v>204</v>
      </c>
      <c r="BM569" s="144" t="s">
        <v>1031</v>
      </c>
    </row>
    <row r="570" spans="2:65" s="1" customFormat="1" x14ac:dyDescent="0.2">
      <c r="B570" s="30"/>
      <c r="D570" s="167" t="s">
        <v>235</v>
      </c>
      <c r="F570" s="168" t="s">
        <v>1032</v>
      </c>
      <c r="I570" s="169"/>
      <c r="L570" s="30"/>
      <c r="M570" s="170"/>
      <c r="T570" s="54"/>
      <c r="AT570" s="16" t="s">
        <v>235</v>
      </c>
      <c r="AU570" s="16" t="s">
        <v>81</v>
      </c>
    </row>
    <row r="571" spans="2:65" s="1" customFormat="1" ht="16.5" customHeight="1" x14ac:dyDescent="0.2">
      <c r="B571" s="131"/>
      <c r="C571" s="171">
        <v>211</v>
      </c>
      <c r="D571" s="171" t="s">
        <v>262</v>
      </c>
      <c r="E571" s="172" t="s">
        <v>1033</v>
      </c>
      <c r="F571" s="173" t="s">
        <v>1034</v>
      </c>
      <c r="G571" s="174" t="s">
        <v>207</v>
      </c>
      <c r="H571" s="175">
        <v>14.5</v>
      </c>
      <c r="I571" s="176"/>
      <c r="J571" s="177">
        <f>ROUND(I571*H571,2)</f>
        <v>0</v>
      </c>
      <c r="K571" s="178"/>
      <c r="L571" s="179"/>
      <c r="M571" s="180" t="s">
        <v>1</v>
      </c>
      <c r="N571" s="181" t="s">
        <v>37</v>
      </c>
      <c r="P571" s="142">
        <f>O571*H571</f>
        <v>0</v>
      </c>
      <c r="Q571" s="142">
        <v>1.73E-3</v>
      </c>
      <c r="R571" s="142">
        <f>Q571*H571</f>
        <v>2.5085E-2</v>
      </c>
      <c r="S571" s="142">
        <v>0</v>
      </c>
      <c r="T571" s="143">
        <f>S571*H571</f>
        <v>0</v>
      </c>
      <c r="AR571" s="144" t="s">
        <v>296</v>
      </c>
      <c r="AT571" s="144" t="s">
        <v>262</v>
      </c>
      <c r="AU571" s="144" t="s">
        <v>81</v>
      </c>
      <c r="AY571" s="16" t="s">
        <v>160</v>
      </c>
      <c r="BE571" s="145">
        <f>IF(N571="základní",J571,0)</f>
        <v>0</v>
      </c>
      <c r="BF571" s="145">
        <f>IF(N571="snížená",J571,0)</f>
        <v>0</v>
      </c>
      <c r="BG571" s="145">
        <f>IF(N571="zákl. přenesená",J571,0)</f>
        <v>0</v>
      </c>
      <c r="BH571" s="145">
        <f>IF(N571="sníž. přenesená",J571,0)</f>
        <v>0</v>
      </c>
      <c r="BI571" s="145">
        <f>IF(N571="nulová",J571,0)</f>
        <v>0</v>
      </c>
      <c r="BJ571" s="16" t="s">
        <v>79</v>
      </c>
      <c r="BK571" s="145">
        <f>ROUND(I571*H571,2)</f>
        <v>0</v>
      </c>
      <c r="BL571" s="16" t="s">
        <v>204</v>
      </c>
      <c r="BM571" s="144" t="s">
        <v>1035</v>
      </c>
    </row>
    <row r="572" spans="2:65" s="1" customFormat="1" ht="24.15" customHeight="1" x14ac:dyDescent="0.2">
      <c r="B572" s="131"/>
      <c r="C572" s="132">
        <v>212</v>
      </c>
      <c r="D572" s="132" t="s">
        <v>162</v>
      </c>
      <c r="E572" s="133" t="s">
        <v>1036</v>
      </c>
      <c r="F572" s="134" t="s">
        <v>1037</v>
      </c>
      <c r="G572" s="135" t="s">
        <v>198</v>
      </c>
      <c r="H572" s="136">
        <v>0.61199999999999999</v>
      </c>
      <c r="I572" s="137"/>
      <c r="J572" s="138">
        <f>ROUND(I572*H572,2)</f>
        <v>0</v>
      </c>
      <c r="K572" s="139"/>
      <c r="L572" s="30"/>
      <c r="M572" s="140" t="s">
        <v>1</v>
      </c>
      <c r="N572" s="141" t="s">
        <v>37</v>
      </c>
      <c r="P572" s="142">
        <f>O572*H572</f>
        <v>0</v>
      </c>
      <c r="Q572" s="142">
        <v>0</v>
      </c>
      <c r="R572" s="142">
        <f>Q572*H572</f>
        <v>0</v>
      </c>
      <c r="S572" s="142">
        <v>0</v>
      </c>
      <c r="T572" s="143">
        <f>S572*H572</f>
        <v>0</v>
      </c>
      <c r="AR572" s="144" t="s">
        <v>204</v>
      </c>
      <c r="AT572" s="144" t="s">
        <v>162</v>
      </c>
      <c r="AU572" s="144" t="s">
        <v>81</v>
      </c>
      <c r="AY572" s="16" t="s">
        <v>160</v>
      </c>
      <c r="BE572" s="145">
        <f>IF(N572="základní",J572,0)</f>
        <v>0</v>
      </c>
      <c r="BF572" s="145">
        <f>IF(N572="snížená",J572,0)</f>
        <v>0</v>
      </c>
      <c r="BG572" s="145">
        <f>IF(N572="zákl. přenesená",J572,0)</f>
        <v>0</v>
      </c>
      <c r="BH572" s="145">
        <f>IF(N572="sníž. přenesená",J572,0)</f>
        <v>0</v>
      </c>
      <c r="BI572" s="145">
        <f>IF(N572="nulová",J572,0)</f>
        <v>0</v>
      </c>
      <c r="BJ572" s="16" t="s">
        <v>79</v>
      </c>
      <c r="BK572" s="145">
        <f>ROUND(I572*H572,2)</f>
        <v>0</v>
      </c>
      <c r="BL572" s="16" t="s">
        <v>204</v>
      </c>
      <c r="BM572" s="144" t="s">
        <v>1038</v>
      </c>
    </row>
    <row r="573" spans="2:65" s="1" customFormat="1" x14ac:dyDescent="0.2">
      <c r="B573" s="30"/>
      <c r="D573" s="167" t="s">
        <v>235</v>
      </c>
      <c r="F573" s="168" t="s">
        <v>1039</v>
      </c>
      <c r="I573" s="169"/>
      <c r="L573" s="30"/>
      <c r="M573" s="170"/>
      <c r="T573" s="54"/>
      <c r="AT573" s="16" t="s">
        <v>235</v>
      </c>
      <c r="AU573" s="16" t="s">
        <v>81</v>
      </c>
    </row>
    <row r="574" spans="2:65" s="11" customFormat="1" ht="22.8" customHeight="1" x14ac:dyDescent="0.25">
      <c r="B574" s="119"/>
      <c r="D574" s="120" t="s">
        <v>71</v>
      </c>
      <c r="E574" s="129" t="s">
        <v>1040</v>
      </c>
      <c r="F574" s="129" t="s">
        <v>1041</v>
      </c>
      <c r="I574" s="122"/>
      <c r="J574" s="130">
        <f>BK574</f>
        <v>0</v>
      </c>
      <c r="L574" s="119"/>
      <c r="M574" s="124"/>
      <c r="P574" s="125">
        <f>SUM(P575:P612)</f>
        <v>0</v>
      </c>
      <c r="R574" s="125">
        <f>SUM(R575:R612)</f>
        <v>0.59314383999999998</v>
      </c>
      <c r="T574" s="126">
        <f>SUM(T575:T612)</f>
        <v>0</v>
      </c>
      <c r="AR574" s="120" t="s">
        <v>81</v>
      </c>
      <c r="AT574" s="127" t="s">
        <v>71</v>
      </c>
      <c r="AU574" s="127" t="s">
        <v>79</v>
      </c>
      <c r="AY574" s="120" t="s">
        <v>160</v>
      </c>
      <c r="BK574" s="128">
        <f>SUM(BK575:BK612)</f>
        <v>0</v>
      </c>
    </row>
    <row r="575" spans="2:65" s="1" customFormat="1" ht="16.5" customHeight="1" x14ac:dyDescent="0.2">
      <c r="B575" s="131"/>
      <c r="C575" s="132">
        <v>213</v>
      </c>
      <c r="D575" s="132" t="s">
        <v>162</v>
      </c>
      <c r="E575" s="133" t="s">
        <v>1042</v>
      </c>
      <c r="F575" s="134" t="s">
        <v>1043</v>
      </c>
      <c r="G575" s="135" t="s">
        <v>260</v>
      </c>
      <c r="H575" s="136">
        <v>1</v>
      </c>
      <c r="I575" s="137"/>
      <c r="J575" s="138">
        <f>ROUND(I575*H575,2)</f>
        <v>0</v>
      </c>
      <c r="K575" s="139"/>
      <c r="L575" s="30"/>
      <c r="M575" s="140" t="s">
        <v>1</v>
      </c>
      <c r="N575" s="141" t="s">
        <v>37</v>
      </c>
      <c r="P575" s="142">
        <f>O575*H575</f>
        <v>0</v>
      </c>
      <c r="Q575" s="142">
        <v>4.4000000000000002E-4</v>
      </c>
      <c r="R575" s="142">
        <f>Q575*H575</f>
        <v>4.4000000000000002E-4</v>
      </c>
      <c r="S575" s="142">
        <v>0</v>
      </c>
      <c r="T575" s="143">
        <f>S575*H575</f>
        <v>0</v>
      </c>
      <c r="AR575" s="144" t="s">
        <v>204</v>
      </c>
      <c r="AT575" s="144" t="s">
        <v>162</v>
      </c>
      <c r="AU575" s="144" t="s">
        <v>81</v>
      </c>
      <c r="AY575" s="16" t="s">
        <v>160</v>
      </c>
      <c r="BE575" s="145">
        <f>IF(N575="základní",J575,0)</f>
        <v>0</v>
      </c>
      <c r="BF575" s="145">
        <f>IF(N575="snížená",J575,0)</f>
        <v>0</v>
      </c>
      <c r="BG575" s="145">
        <f>IF(N575="zákl. přenesená",J575,0)</f>
        <v>0</v>
      </c>
      <c r="BH575" s="145">
        <f>IF(N575="sníž. přenesená",J575,0)</f>
        <v>0</v>
      </c>
      <c r="BI575" s="145">
        <f>IF(N575="nulová",J575,0)</f>
        <v>0</v>
      </c>
      <c r="BJ575" s="16" t="s">
        <v>79</v>
      </c>
      <c r="BK575" s="145">
        <f>ROUND(I575*H575,2)</f>
        <v>0</v>
      </c>
      <c r="BL575" s="16" t="s">
        <v>204</v>
      </c>
      <c r="BM575" s="144" t="s">
        <v>1044</v>
      </c>
    </row>
    <row r="576" spans="2:65" s="1" customFormat="1" x14ac:dyDescent="0.2">
      <c r="B576" s="30"/>
      <c r="D576" s="167" t="s">
        <v>235</v>
      </c>
      <c r="F576" s="168" t="s">
        <v>1045</v>
      </c>
      <c r="I576" s="169"/>
      <c r="L576" s="30"/>
      <c r="M576" s="170"/>
      <c r="T576" s="54"/>
      <c r="AT576" s="16" t="s">
        <v>235</v>
      </c>
      <c r="AU576" s="16" t="s">
        <v>81</v>
      </c>
    </row>
    <row r="577" spans="2:65" s="1" customFormat="1" ht="37.799999999999997" customHeight="1" x14ac:dyDescent="0.2">
      <c r="B577" s="131"/>
      <c r="C577" s="171">
        <v>214</v>
      </c>
      <c r="D577" s="171" t="s">
        <v>262</v>
      </c>
      <c r="E577" s="172" t="s">
        <v>1046</v>
      </c>
      <c r="F577" s="173" t="s">
        <v>1047</v>
      </c>
      <c r="G577" s="174" t="s">
        <v>260</v>
      </c>
      <c r="H577" s="175">
        <v>1</v>
      </c>
      <c r="I577" s="176"/>
      <c r="J577" s="177">
        <f>ROUND(I577*H577,2)</f>
        <v>0</v>
      </c>
      <c r="K577" s="178"/>
      <c r="L577" s="179"/>
      <c r="M577" s="180" t="s">
        <v>1</v>
      </c>
      <c r="N577" s="181" t="s">
        <v>37</v>
      </c>
      <c r="P577" s="142">
        <f>O577*H577</f>
        <v>0</v>
      </c>
      <c r="Q577" s="142">
        <v>0.03</v>
      </c>
      <c r="R577" s="142">
        <f>Q577*H577</f>
        <v>0.03</v>
      </c>
      <c r="S577" s="142">
        <v>0</v>
      </c>
      <c r="T577" s="143">
        <f>S577*H577</f>
        <v>0</v>
      </c>
      <c r="AR577" s="144" t="s">
        <v>296</v>
      </c>
      <c r="AT577" s="144" t="s">
        <v>262</v>
      </c>
      <c r="AU577" s="144" t="s">
        <v>81</v>
      </c>
      <c r="AY577" s="16" t="s">
        <v>160</v>
      </c>
      <c r="BE577" s="145">
        <f>IF(N577="základní",J577,0)</f>
        <v>0</v>
      </c>
      <c r="BF577" s="145">
        <f>IF(N577="snížená",J577,0)</f>
        <v>0</v>
      </c>
      <c r="BG577" s="145">
        <f>IF(N577="zákl. přenesená",J577,0)</f>
        <v>0</v>
      </c>
      <c r="BH577" s="145">
        <f>IF(N577="sníž. přenesená",J577,0)</f>
        <v>0</v>
      </c>
      <c r="BI577" s="145">
        <f>IF(N577="nulová",J577,0)</f>
        <v>0</v>
      </c>
      <c r="BJ577" s="16" t="s">
        <v>79</v>
      </c>
      <c r="BK577" s="145">
        <f>ROUND(I577*H577,2)</f>
        <v>0</v>
      </c>
      <c r="BL577" s="16" t="s">
        <v>204</v>
      </c>
      <c r="BM577" s="144" t="s">
        <v>1048</v>
      </c>
    </row>
    <row r="578" spans="2:65" s="1" customFormat="1" ht="24.15" customHeight="1" x14ac:dyDescent="0.2">
      <c r="B578" s="131"/>
      <c r="C578" s="132">
        <v>215</v>
      </c>
      <c r="D578" s="132" t="s">
        <v>162</v>
      </c>
      <c r="E578" s="133" t="s">
        <v>1049</v>
      </c>
      <c r="F578" s="134" t="s">
        <v>1050</v>
      </c>
      <c r="G578" s="135" t="s">
        <v>165</v>
      </c>
      <c r="H578" s="136">
        <v>10.784000000000001</v>
      </c>
      <c r="I578" s="137"/>
      <c r="J578" s="138">
        <f>ROUND(I578*H578,2)</f>
        <v>0</v>
      </c>
      <c r="K578" s="139"/>
      <c r="L578" s="30"/>
      <c r="M578" s="140" t="s">
        <v>1</v>
      </c>
      <c r="N578" s="141" t="s">
        <v>37</v>
      </c>
      <c r="P578" s="142">
        <f>O578*H578</f>
        <v>0</v>
      </c>
      <c r="Q578" s="142">
        <v>2.5999999999999998E-4</v>
      </c>
      <c r="R578" s="142">
        <f>Q578*H578</f>
        <v>2.8038400000000002E-3</v>
      </c>
      <c r="S578" s="142">
        <v>0</v>
      </c>
      <c r="T578" s="143">
        <f>S578*H578</f>
        <v>0</v>
      </c>
      <c r="AR578" s="144" t="s">
        <v>204</v>
      </c>
      <c r="AT578" s="144" t="s">
        <v>162</v>
      </c>
      <c r="AU578" s="144" t="s">
        <v>81</v>
      </c>
      <c r="AY578" s="16" t="s">
        <v>160</v>
      </c>
      <c r="BE578" s="145">
        <f>IF(N578="základní",J578,0)</f>
        <v>0</v>
      </c>
      <c r="BF578" s="145">
        <f>IF(N578="snížená",J578,0)</f>
        <v>0</v>
      </c>
      <c r="BG578" s="145">
        <f>IF(N578="zákl. přenesená",J578,0)</f>
        <v>0</v>
      </c>
      <c r="BH578" s="145">
        <f>IF(N578="sníž. přenesená",J578,0)</f>
        <v>0</v>
      </c>
      <c r="BI578" s="145">
        <f>IF(N578="nulová",J578,0)</f>
        <v>0</v>
      </c>
      <c r="BJ578" s="16" t="s">
        <v>79</v>
      </c>
      <c r="BK578" s="145">
        <f>ROUND(I578*H578,2)</f>
        <v>0</v>
      </c>
      <c r="BL578" s="16" t="s">
        <v>204</v>
      </c>
      <c r="BM578" s="144" t="s">
        <v>1051</v>
      </c>
    </row>
    <row r="579" spans="2:65" s="12" customFormat="1" x14ac:dyDescent="0.2">
      <c r="B579" s="146"/>
      <c r="D579" s="147" t="s">
        <v>172</v>
      </c>
      <c r="E579" s="148" t="s">
        <v>1</v>
      </c>
      <c r="F579" s="149" t="s">
        <v>1052</v>
      </c>
      <c r="H579" s="150">
        <v>2.625</v>
      </c>
      <c r="I579" s="151"/>
      <c r="L579" s="146"/>
      <c r="M579" s="152"/>
      <c r="T579" s="153"/>
      <c r="AT579" s="148" t="s">
        <v>172</v>
      </c>
      <c r="AU579" s="148" t="s">
        <v>81</v>
      </c>
      <c r="AV579" s="12" t="s">
        <v>81</v>
      </c>
      <c r="AW579" s="12" t="s">
        <v>29</v>
      </c>
      <c r="AX579" s="12" t="s">
        <v>72</v>
      </c>
      <c r="AY579" s="148" t="s">
        <v>160</v>
      </c>
    </row>
    <row r="580" spans="2:65" s="12" customFormat="1" x14ac:dyDescent="0.2">
      <c r="B580" s="146"/>
      <c r="D580" s="147" t="s">
        <v>172</v>
      </c>
      <c r="E580" s="148" t="s">
        <v>1</v>
      </c>
      <c r="F580" s="149" t="s">
        <v>1053</v>
      </c>
      <c r="H580" s="150">
        <v>2.25</v>
      </c>
      <c r="I580" s="151"/>
      <c r="L580" s="146"/>
      <c r="M580" s="152"/>
      <c r="T580" s="153"/>
      <c r="AT580" s="148" t="s">
        <v>172</v>
      </c>
      <c r="AU580" s="148" t="s">
        <v>81</v>
      </c>
      <c r="AV580" s="12" t="s">
        <v>81</v>
      </c>
      <c r="AW580" s="12" t="s">
        <v>29</v>
      </c>
      <c r="AX580" s="12" t="s">
        <v>72</v>
      </c>
      <c r="AY580" s="148" t="s">
        <v>160</v>
      </c>
    </row>
    <row r="581" spans="2:65" s="12" customFormat="1" x14ac:dyDescent="0.2">
      <c r="B581" s="146"/>
      <c r="D581" s="147" t="s">
        <v>172</v>
      </c>
      <c r="E581" s="148" t="s">
        <v>1</v>
      </c>
      <c r="F581" s="149" t="s">
        <v>1054</v>
      </c>
      <c r="H581" s="150">
        <v>1.3129999999999999</v>
      </c>
      <c r="I581" s="151"/>
      <c r="L581" s="146"/>
      <c r="M581" s="152"/>
      <c r="T581" s="153"/>
      <c r="AT581" s="148" t="s">
        <v>172</v>
      </c>
      <c r="AU581" s="148" t="s">
        <v>81</v>
      </c>
      <c r="AV581" s="12" t="s">
        <v>81</v>
      </c>
      <c r="AW581" s="12" t="s">
        <v>29</v>
      </c>
      <c r="AX581" s="12" t="s">
        <v>72</v>
      </c>
      <c r="AY581" s="148" t="s">
        <v>160</v>
      </c>
    </row>
    <row r="582" spans="2:65" s="12" customFormat="1" x14ac:dyDescent="0.2">
      <c r="B582" s="146"/>
      <c r="D582" s="147" t="s">
        <v>172</v>
      </c>
      <c r="E582" s="148" t="s">
        <v>1</v>
      </c>
      <c r="F582" s="149" t="s">
        <v>1055</v>
      </c>
      <c r="H582" s="150">
        <v>0.5</v>
      </c>
      <c r="I582" s="151"/>
      <c r="L582" s="146"/>
      <c r="M582" s="152"/>
      <c r="T582" s="153"/>
      <c r="AT582" s="148" t="s">
        <v>172</v>
      </c>
      <c r="AU582" s="148" t="s">
        <v>81</v>
      </c>
      <c r="AV582" s="12" t="s">
        <v>81</v>
      </c>
      <c r="AW582" s="12" t="s">
        <v>29</v>
      </c>
      <c r="AX582" s="12" t="s">
        <v>72</v>
      </c>
      <c r="AY582" s="148" t="s">
        <v>160</v>
      </c>
    </row>
    <row r="583" spans="2:65" s="12" customFormat="1" x14ac:dyDescent="0.2">
      <c r="B583" s="146"/>
      <c r="D583" s="147" t="s">
        <v>172</v>
      </c>
      <c r="E583" s="148" t="s">
        <v>1</v>
      </c>
      <c r="F583" s="149" t="s">
        <v>1056</v>
      </c>
      <c r="H583" s="150">
        <v>1.875</v>
      </c>
      <c r="I583" s="151"/>
      <c r="L583" s="146"/>
      <c r="M583" s="152"/>
      <c r="T583" s="153"/>
      <c r="AT583" s="148" t="s">
        <v>172</v>
      </c>
      <c r="AU583" s="148" t="s">
        <v>81</v>
      </c>
      <c r="AV583" s="12" t="s">
        <v>81</v>
      </c>
      <c r="AW583" s="12" t="s">
        <v>29</v>
      </c>
      <c r="AX583" s="12" t="s">
        <v>72</v>
      </c>
      <c r="AY583" s="148" t="s">
        <v>160</v>
      </c>
    </row>
    <row r="584" spans="2:65" s="12" customFormat="1" x14ac:dyDescent="0.2">
      <c r="B584" s="146"/>
      <c r="D584" s="147" t="s">
        <v>172</v>
      </c>
      <c r="E584" s="148" t="s">
        <v>1</v>
      </c>
      <c r="F584" s="149" t="s">
        <v>1057</v>
      </c>
      <c r="H584" s="150">
        <v>2.2210000000000001</v>
      </c>
      <c r="I584" s="151"/>
      <c r="L584" s="146"/>
      <c r="M584" s="152"/>
      <c r="T584" s="153"/>
      <c r="AT584" s="148" t="s">
        <v>172</v>
      </c>
      <c r="AU584" s="148" t="s">
        <v>81</v>
      </c>
      <c r="AV584" s="12" t="s">
        <v>81</v>
      </c>
      <c r="AW584" s="12" t="s">
        <v>29</v>
      </c>
      <c r="AX584" s="12" t="s">
        <v>72</v>
      </c>
      <c r="AY584" s="148" t="s">
        <v>160</v>
      </c>
    </row>
    <row r="585" spans="2:65" s="13" customFormat="1" x14ac:dyDescent="0.2">
      <c r="B585" s="154"/>
      <c r="D585" s="147" t="s">
        <v>172</v>
      </c>
      <c r="E585" s="155" t="s">
        <v>1</v>
      </c>
      <c r="F585" s="156" t="s">
        <v>182</v>
      </c>
      <c r="H585" s="157">
        <v>10.783999999999999</v>
      </c>
      <c r="I585" s="158"/>
      <c r="L585" s="154"/>
      <c r="M585" s="159"/>
      <c r="T585" s="160"/>
      <c r="AT585" s="155" t="s">
        <v>172</v>
      </c>
      <c r="AU585" s="155" t="s">
        <v>81</v>
      </c>
      <c r="AV585" s="13" t="s">
        <v>166</v>
      </c>
      <c r="AW585" s="13" t="s">
        <v>29</v>
      </c>
      <c r="AX585" s="13" t="s">
        <v>79</v>
      </c>
      <c r="AY585" s="155" t="s">
        <v>160</v>
      </c>
    </row>
    <row r="586" spans="2:65" s="1" customFormat="1" ht="33" customHeight="1" x14ac:dyDescent="0.2">
      <c r="B586" s="131"/>
      <c r="C586" s="171">
        <v>216</v>
      </c>
      <c r="D586" s="171" t="s">
        <v>262</v>
      </c>
      <c r="E586" s="172" t="s">
        <v>1058</v>
      </c>
      <c r="F586" s="208" t="s">
        <v>1059</v>
      </c>
      <c r="G586" s="174" t="s">
        <v>260</v>
      </c>
      <c r="H586" s="175">
        <v>1</v>
      </c>
      <c r="I586" s="176"/>
      <c r="J586" s="177">
        <f t="shared" ref="J586:J611" si="50">ROUND(I586*H586,2)</f>
        <v>0</v>
      </c>
      <c r="K586" s="178"/>
      <c r="L586" s="179"/>
      <c r="M586" s="180" t="s">
        <v>1</v>
      </c>
      <c r="N586" s="181" t="s">
        <v>37</v>
      </c>
      <c r="P586" s="142">
        <f t="shared" ref="P586:P611" si="51">O586*H586</f>
        <v>0</v>
      </c>
      <c r="Q586" s="142">
        <v>4.4999999999999998E-2</v>
      </c>
      <c r="R586" s="142">
        <f t="shared" ref="R586:R611" si="52">Q586*H586</f>
        <v>4.4999999999999998E-2</v>
      </c>
      <c r="S586" s="142">
        <v>0</v>
      </c>
      <c r="T586" s="143">
        <f t="shared" ref="T586:T611" si="53">S586*H586</f>
        <v>0</v>
      </c>
      <c r="AR586" s="144" t="s">
        <v>296</v>
      </c>
      <c r="AT586" s="144" t="s">
        <v>262</v>
      </c>
      <c r="AU586" s="144" t="s">
        <v>81</v>
      </c>
      <c r="AY586" s="16" t="s">
        <v>160</v>
      </c>
      <c r="BE586" s="145">
        <f t="shared" ref="BE586:BE611" si="54">IF(N586="základní",J586,0)</f>
        <v>0</v>
      </c>
      <c r="BF586" s="145">
        <f t="shared" ref="BF586:BF611" si="55">IF(N586="snížená",J586,0)</f>
        <v>0</v>
      </c>
      <c r="BG586" s="145">
        <f t="shared" ref="BG586:BG611" si="56">IF(N586="zákl. přenesená",J586,0)</f>
        <v>0</v>
      </c>
      <c r="BH586" s="145">
        <f t="shared" ref="BH586:BH611" si="57">IF(N586="sníž. přenesená",J586,0)</f>
        <v>0</v>
      </c>
      <c r="BI586" s="145">
        <f t="shared" ref="BI586:BI611" si="58">IF(N586="nulová",J586,0)</f>
        <v>0</v>
      </c>
      <c r="BJ586" s="16" t="s">
        <v>79</v>
      </c>
      <c r="BK586" s="145">
        <f t="shared" ref="BK586:BK611" si="59">ROUND(I586*H586,2)</f>
        <v>0</v>
      </c>
      <c r="BL586" s="16" t="s">
        <v>204</v>
      </c>
      <c r="BM586" s="144" t="s">
        <v>1060</v>
      </c>
    </row>
    <row r="587" spans="2:65" s="1" customFormat="1" ht="24.15" customHeight="1" x14ac:dyDescent="0.2">
      <c r="B587" s="131"/>
      <c r="C587" s="171">
        <v>217</v>
      </c>
      <c r="D587" s="171" t="s">
        <v>262</v>
      </c>
      <c r="E587" s="172" t="s">
        <v>1061</v>
      </c>
      <c r="F587" s="208" t="s">
        <v>1062</v>
      </c>
      <c r="G587" s="174" t="s">
        <v>260</v>
      </c>
      <c r="H587" s="175">
        <v>1</v>
      </c>
      <c r="I587" s="176"/>
      <c r="J587" s="177">
        <f t="shared" si="50"/>
        <v>0</v>
      </c>
      <c r="K587" s="178"/>
      <c r="L587" s="179"/>
      <c r="M587" s="180" t="s">
        <v>1</v>
      </c>
      <c r="N587" s="181" t="s">
        <v>37</v>
      </c>
      <c r="P587" s="142">
        <f t="shared" si="51"/>
        <v>0</v>
      </c>
      <c r="Q587" s="142">
        <v>0.17399999999999999</v>
      </c>
      <c r="R587" s="142">
        <f t="shared" si="52"/>
        <v>0.17399999999999999</v>
      </c>
      <c r="S587" s="142">
        <v>0</v>
      </c>
      <c r="T587" s="143">
        <f t="shared" si="53"/>
        <v>0</v>
      </c>
      <c r="AR587" s="144" t="s">
        <v>296</v>
      </c>
      <c r="AT587" s="144" t="s">
        <v>262</v>
      </c>
      <c r="AU587" s="144" t="s">
        <v>81</v>
      </c>
      <c r="AY587" s="16" t="s">
        <v>160</v>
      </c>
      <c r="BE587" s="145">
        <f t="shared" si="54"/>
        <v>0</v>
      </c>
      <c r="BF587" s="145">
        <f t="shared" si="55"/>
        <v>0</v>
      </c>
      <c r="BG587" s="145">
        <f t="shared" si="56"/>
        <v>0</v>
      </c>
      <c r="BH587" s="145">
        <f t="shared" si="57"/>
        <v>0</v>
      </c>
      <c r="BI587" s="145">
        <f t="shared" si="58"/>
        <v>0</v>
      </c>
      <c r="BJ587" s="16" t="s">
        <v>79</v>
      </c>
      <c r="BK587" s="145">
        <f t="shared" si="59"/>
        <v>0</v>
      </c>
      <c r="BL587" s="16" t="s">
        <v>204</v>
      </c>
      <c r="BM587" s="144" t="s">
        <v>1063</v>
      </c>
    </row>
    <row r="588" spans="2:65" s="1" customFormat="1" ht="24.15" customHeight="1" x14ac:dyDescent="0.2">
      <c r="B588" s="131"/>
      <c r="C588" s="171">
        <v>218</v>
      </c>
      <c r="D588" s="171" t="s">
        <v>262</v>
      </c>
      <c r="E588" s="172" t="s">
        <v>1064</v>
      </c>
      <c r="F588" s="173" t="s">
        <v>1065</v>
      </c>
      <c r="G588" s="174" t="s">
        <v>260</v>
      </c>
      <c r="H588" s="175">
        <v>1</v>
      </c>
      <c r="I588" s="176"/>
      <c r="J588" s="177">
        <f t="shared" si="50"/>
        <v>0</v>
      </c>
      <c r="K588" s="178"/>
      <c r="L588" s="179"/>
      <c r="M588" s="180" t="s">
        <v>1</v>
      </c>
      <c r="N588" s="181" t="s">
        <v>37</v>
      </c>
      <c r="P588" s="142">
        <f t="shared" si="51"/>
        <v>0</v>
      </c>
      <c r="Q588" s="142">
        <v>0</v>
      </c>
      <c r="R588" s="142">
        <f t="shared" si="52"/>
        <v>0</v>
      </c>
      <c r="S588" s="142">
        <v>0</v>
      </c>
      <c r="T588" s="143">
        <f t="shared" si="53"/>
        <v>0</v>
      </c>
      <c r="AR588" s="144" t="s">
        <v>296</v>
      </c>
      <c r="AT588" s="144" t="s">
        <v>262</v>
      </c>
      <c r="AU588" s="144" t="s">
        <v>81</v>
      </c>
      <c r="AY588" s="16" t="s">
        <v>160</v>
      </c>
      <c r="BE588" s="145">
        <f t="shared" si="54"/>
        <v>0</v>
      </c>
      <c r="BF588" s="145">
        <f t="shared" si="55"/>
        <v>0</v>
      </c>
      <c r="BG588" s="145">
        <f t="shared" si="56"/>
        <v>0</v>
      </c>
      <c r="BH588" s="145">
        <f t="shared" si="57"/>
        <v>0</v>
      </c>
      <c r="BI588" s="145">
        <f t="shared" si="58"/>
        <v>0</v>
      </c>
      <c r="BJ588" s="16" t="s">
        <v>79</v>
      </c>
      <c r="BK588" s="145">
        <f t="shared" si="59"/>
        <v>0</v>
      </c>
      <c r="BL588" s="16" t="s">
        <v>204</v>
      </c>
      <c r="BM588" s="144" t="s">
        <v>1066</v>
      </c>
    </row>
    <row r="589" spans="2:65" s="1" customFormat="1" ht="24.15" customHeight="1" x14ac:dyDescent="0.2">
      <c r="B589" s="131"/>
      <c r="C589" s="171">
        <v>219</v>
      </c>
      <c r="D589" s="171" t="s">
        <v>262</v>
      </c>
      <c r="E589" s="172" t="s">
        <v>1067</v>
      </c>
      <c r="F589" s="173" t="s">
        <v>1068</v>
      </c>
      <c r="G589" s="174" t="s">
        <v>260</v>
      </c>
      <c r="H589" s="175">
        <v>3</v>
      </c>
      <c r="I589" s="176"/>
      <c r="J589" s="177">
        <f t="shared" si="50"/>
        <v>0</v>
      </c>
      <c r="K589" s="178"/>
      <c r="L589" s="179"/>
      <c r="M589" s="180" t="s">
        <v>1</v>
      </c>
      <c r="N589" s="181" t="s">
        <v>37</v>
      </c>
      <c r="P589" s="142">
        <f t="shared" si="51"/>
        <v>0</v>
      </c>
      <c r="Q589" s="142">
        <v>0</v>
      </c>
      <c r="R589" s="142">
        <f t="shared" si="52"/>
        <v>0</v>
      </c>
      <c r="S589" s="142">
        <v>0</v>
      </c>
      <c r="T589" s="143">
        <f t="shared" si="53"/>
        <v>0</v>
      </c>
      <c r="AR589" s="144" t="s">
        <v>296</v>
      </c>
      <c r="AT589" s="144" t="s">
        <v>262</v>
      </c>
      <c r="AU589" s="144" t="s">
        <v>81</v>
      </c>
      <c r="AY589" s="16" t="s">
        <v>160</v>
      </c>
      <c r="BE589" s="145">
        <f t="shared" si="54"/>
        <v>0</v>
      </c>
      <c r="BF589" s="145">
        <f t="shared" si="55"/>
        <v>0</v>
      </c>
      <c r="BG589" s="145">
        <f t="shared" si="56"/>
        <v>0</v>
      </c>
      <c r="BH589" s="145">
        <f t="shared" si="57"/>
        <v>0</v>
      </c>
      <c r="BI589" s="145">
        <f t="shared" si="58"/>
        <v>0</v>
      </c>
      <c r="BJ589" s="16" t="s">
        <v>79</v>
      </c>
      <c r="BK589" s="145">
        <f t="shared" si="59"/>
        <v>0</v>
      </c>
      <c r="BL589" s="16" t="s">
        <v>204</v>
      </c>
      <c r="BM589" s="144" t="s">
        <v>1069</v>
      </c>
    </row>
    <row r="590" spans="2:65" s="1" customFormat="1" ht="24.15" customHeight="1" x14ac:dyDescent="0.2">
      <c r="B590" s="131"/>
      <c r="C590" s="171">
        <v>220</v>
      </c>
      <c r="D590" s="171" t="s">
        <v>262</v>
      </c>
      <c r="E590" s="172" t="s">
        <v>1070</v>
      </c>
      <c r="F590" s="173" t="s">
        <v>1071</v>
      </c>
      <c r="G590" s="174" t="s">
        <v>260</v>
      </c>
      <c r="H590" s="175">
        <v>1</v>
      </c>
      <c r="I590" s="176"/>
      <c r="J590" s="177">
        <f t="shared" si="50"/>
        <v>0</v>
      </c>
      <c r="K590" s="178"/>
      <c r="L590" s="179"/>
      <c r="M590" s="180" t="s">
        <v>1</v>
      </c>
      <c r="N590" s="181" t="s">
        <v>37</v>
      </c>
      <c r="P590" s="142">
        <f t="shared" si="51"/>
        <v>0</v>
      </c>
      <c r="Q590" s="142">
        <v>0</v>
      </c>
      <c r="R590" s="142">
        <f t="shared" si="52"/>
        <v>0</v>
      </c>
      <c r="S590" s="142">
        <v>0</v>
      </c>
      <c r="T590" s="143">
        <f t="shared" si="53"/>
        <v>0</v>
      </c>
      <c r="AR590" s="144" t="s">
        <v>296</v>
      </c>
      <c r="AT590" s="144" t="s">
        <v>262</v>
      </c>
      <c r="AU590" s="144" t="s">
        <v>81</v>
      </c>
      <c r="AY590" s="16" t="s">
        <v>160</v>
      </c>
      <c r="BE590" s="145">
        <f t="shared" si="54"/>
        <v>0</v>
      </c>
      <c r="BF590" s="145">
        <f t="shared" si="55"/>
        <v>0</v>
      </c>
      <c r="BG590" s="145">
        <f t="shared" si="56"/>
        <v>0</v>
      </c>
      <c r="BH590" s="145">
        <f t="shared" si="57"/>
        <v>0</v>
      </c>
      <c r="BI590" s="145">
        <f t="shared" si="58"/>
        <v>0</v>
      </c>
      <c r="BJ590" s="16" t="s">
        <v>79</v>
      </c>
      <c r="BK590" s="145">
        <f t="shared" si="59"/>
        <v>0</v>
      </c>
      <c r="BL590" s="16" t="s">
        <v>204</v>
      </c>
      <c r="BM590" s="144" t="s">
        <v>1072</v>
      </c>
    </row>
    <row r="591" spans="2:65" s="1" customFormat="1" ht="24.15" customHeight="1" x14ac:dyDescent="0.2">
      <c r="B591" s="131"/>
      <c r="C591" s="171">
        <v>221</v>
      </c>
      <c r="D591" s="171" t="s">
        <v>262</v>
      </c>
      <c r="E591" s="172" t="s">
        <v>1073</v>
      </c>
      <c r="F591" s="173" t="s">
        <v>1074</v>
      </c>
      <c r="G591" s="174" t="s">
        <v>260</v>
      </c>
      <c r="H591" s="175">
        <v>1</v>
      </c>
      <c r="I591" s="176"/>
      <c r="J591" s="177">
        <f t="shared" si="50"/>
        <v>0</v>
      </c>
      <c r="K591" s="178"/>
      <c r="L591" s="179"/>
      <c r="M591" s="180" t="s">
        <v>1</v>
      </c>
      <c r="N591" s="181" t="s">
        <v>37</v>
      </c>
      <c r="P591" s="142">
        <f t="shared" si="51"/>
        <v>0</v>
      </c>
      <c r="Q591" s="142">
        <v>0</v>
      </c>
      <c r="R591" s="142">
        <f t="shared" si="52"/>
        <v>0</v>
      </c>
      <c r="S591" s="142">
        <v>0</v>
      </c>
      <c r="T591" s="143">
        <f t="shared" si="53"/>
        <v>0</v>
      </c>
      <c r="AR591" s="144" t="s">
        <v>296</v>
      </c>
      <c r="AT591" s="144" t="s">
        <v>262</v>
      </c>
      <c r="AU591" s="144" t="s">
        <v>81</v>
      </c>
      <c r="AY591" s="16" t="s">
        <v>160</v>
      </c>
      <c r="BE591" s="145">
        <f t="shared" si="54"/>
        <v>0</v>
      </c>
      <c r="BF591" s="145">
        <f t="shared" si="55"/>
        <v>0</v>
      </c>
      <c r="BG591" s="145">
        <f t="shared" si="56"/>
        <v>0</v>
      </c>
      <c r="BH591" s="145">
        <f t="shared" si="57"/>
        <v>0</v>
      </c>
      <c r="BI591" s="145">
        <f t="shared" si="58"/>
        <v>0</v>
      </c>
      <c r="BJ591" s="16" t="s">
        <v>79</v>
      </c>
      <c r="BK591" s="145">
        <f t="shared" si="59"/>
        <v>0</v>
      </c>
      <c r="BL591" s="16" t="s">
        <v>204</v>
      </c>
      <c r="BM591" s="144" t="s">
        <v>1075</v>
      </c>
    </row>
    <row r="592" spans="2:65" s="1" customFormat="1" ht="24.15" customHeight="1" x14ac:dyDescent="0.2">
      <c r="B592" s="131"/>
      <c r="C592" s="132">
        <v>222</v>
      </c>
      <c r="D592" s="132" t="s">
        <v>162</v>
      </c>
      <c r="E592" s="133" t="s">
        <v>1076</v>
      </c>
      <c r="F592" s="134" t="s">
        <v>1077</v>
      </c>
      <c r="G592" s="135" t="s">
        <v>260</v>
      </c>
      <c r="H592" s="136">
        <v>10</v>
      </c>
      <c r="I592" s="137"/>
      <c r="J592" s="138">
        <f t="shared" si="50"/>
        <v>0</v>
      </c>
      <c r="K592" s="139"/>
      <c r="L592" s="30"/>
      <c r="M592" s="140" t="s">
        <v>1</v>
      </c>
      <c r="N592" s="141" t="s">
        <v>37</v>
      </c>
      <c r="P592" s="142">
        <f t="shared" si="51"/>
        <v>0</v>
      </c>
      <c r="Q592" s="142">
        <v>0</v>
      </c>
      <c r="R592" s="142">
        <f t="shared" si="52"/>
        <v>0</v>
      </c>
      <c r="S592" s="142">
        <v>0</v>
      </c>
      <c r="T592" s="143">
        <f t="shared" si="53"/>
        <v>0</v>
      </c>
      <c r="AR592" s="144" t="s">
        <v>204</v>
      </c>
      <c r="AT592" s="144" t="s">
        <v>162</v>
      </c>
      <c r="AU592" s="144" t="s">
        <v>81</v>
      </c>
      <c r="AY592" s="16" t="s">
        <v>160</v>
      </c>
      <c r="BE592" s="145">
        <f t="shared" si="54"/>
        <v>0</v>
      </c>
      <c r="BF592" s="145">
        <f t="shared" si="55"/>
        <v>0</v>
      </c>
      <c r="BG592" s="145">
        <f t="shared" si="56"/>
        <v>0</v>
      </c>
      <c r="BH592" s="145">
        <f t="shared" si="57"/>
        <v>0</v>
      </c>
      <c r="BI592" s="145">
        <f t="shared" si="58"/>
        <v>0</v>
      </c>
      <c r="BJ592" s="16" t="s">
        <v>79</v>
      </c>
      <c r="BK592" s="145">
        <f t="shared" si="59"/>
        <v>0</v>
      </c>
      <c r="BL592" s="16" t="s">
        <v>204</v>
      </c>
      <c r="BM592" s="144" t="s">
        <v>1078</v>
      </c>
    </row>
    <row r="593" spans="2:65" s="1" customFormat="1" ht="37.799999999999997" customHeight="1" x14ac:dyDescent="0.2">
      <c r="B593" s="131"/>
      <c r="C593" s="171">
        <v>223</v>
      </c>
      <c r="D593" s="171" t="s">
        <v>262</v>
      </c>
      <c r="E593" s="172" t="s">
        <v>1079</v>
      </c>
      <c r="F593" s="173" t="s">
        <v>1080</v>
      </c>
      <c r="G593" s="174" t="s">
        <v>260</v>
      </c>
      <c r="H593" s="175">
        <v>3</v>
      </c>
      <c r="I593" s="176"/>
      <c r="J593" s="177">
        <f t="shared" si="50"/>
        <v>0</v>
      </c>
      <c r="K593" s="178"/>
      <c r="L593" s="179"/>
      <c r="M593" s="180" t="s">
        <v>1</v>
      </c>
      <c r="N593" s="181" t="s">
        <v>37</v>
      </c>
      <c r="P593" s="142">
        <f t="shared" si="51"/>
        <v>0</v>
      </c>
      <c r="Q593" s="142">
        <v>1.4500000000000001E-2</v>
      </c>
      <c r="R593" s="142">
        <f t="shared" si="52"/>
        <v>4.3500000000000004E-2</v>
      </c>
      <c r="S593" s="142">
        <v>0</v>
      </c>
      <c r="T593" s="143">
        <f t="shared" si="53"/>
        <v>0</v>
      </c>
      <c r="AR593" s="144" t="s">
        <v>296</v>
      </c>
      <c r="AT593" s="144" t="s">
        <v>262</v>
      </c>
      <c r="AU593" s="144" t="s">
        <v>81</v>
      </c>
      <c r="AY593" s="16" t="s">
        <v>160</v>
      </c>
      <c r="BE593" s="145">
        <f t="shared" si="54"/>
        <v>0</v>
      </c>
      <c r="BF593" s="145">
        <f t="shared" si="55"/>
        <v>0</v>
      </c>
      <c r="BG593" s="145">
        <f t="shared" si="56"/>
        <v>0</v>
      </c>
      <c r="BH593" s="145">
        <f t="shared" si="57"/>
        <v>0</v>
      </c>
      <c r="BI593" s="145">
        <f t="shared" si="58"/>
        <v>0</v>
      </c>
      <c r="BJ593" s="16" t="s">
        <v>79</v>
      </c>
      <c r="BK593" s="145">
        <f t="shared" si="59"/>
        <v>0</v>
      </c>
      <c r="BL593" s="16" t="s">
        <v>204</v>
      </c>
      <c r="BM593" s="144" t="s">
        <v>1081</v>
      </c>
    </row>
    <row r="594" spans="2:65" s="1" customFormat="1" ht="24.15" customHeight="1" x14ac:dyDescent="0.2">
      <c r="B594" s="131"/>
      <c r="C594" s="171">
        <v>224</v>
      </c>
      <c r="D594" s="171" t="s">
        <v>262</v>
      </c>
      <c r="E594" s="172" t="s">
        <v>1082</v>
      </c>
      <c r="F594" s="173" t="s">
        <v>1083</v>
      </c>
      <c r="G594" s="174" t="s">
        <v>260</v>
      </c>
      <c r="H594" s="175">
        <v>6</v>
      </c>
      <c r="I594" s="176"/>
      <c r="J594" s="177">
        <f t="shared" si="50"/>
        <v>0</v>
      </c>
      <c r="K594" s="178"/>
      <c r="L594" s="179"/>
      <c r="M594" s="180" t="s">
        <v>1</v>
      </c>
      <c r="N594" s="181" t="s">
        <v>37</v>
      </c>
      <c r="P594" s="142">
        <f t="shared" si="51"/>
        <v>0</v>
      </c>
      <c r="Q594" s="142">
        <v>1.6E-2</v>
      </c>
      <c r="R594" s="142">
        <f t="shared" si="52"/>
        <v>9.6000000000000002E-2</v>
      </c>
      <c r="S594" s="142">
        <v>0</v>
      </c>
      <c r="T594" s="143">
        <f t="shared" si="53"/>
        <v>0</v>
      </c>
      <c r="AR594" s="144" t="s">
        <v>296</v>
      </c>
      <c r="AT594" s="144" t="s">
        <v>262</v>
      </c>
      <c r="AU594" s="144" t="s">
        <v>81</v>
      </c>
      <c r="AY594" s="16" t="s">
        <v>160</v>
      </c>
      <c r="BE594" s="145">
        <f t="shared" si="54"/>
        <v>0</v>
      </c>
      <c r="BF594" s="145">
        <f t="shared" si="55"/>
        <v>0</v>
      </c>
      <c r="BG594" s="145">
        <f t="shared" si="56"/>
        <v>0</v>
      </c>
      <c r="BH594" s="145">
        <f t="shared" si="57"/>
        <v>0</v>
      </c>
      <c r="BI594" s="145">
        <f t="shared" si="58"/>
        <v>0</v>
      </c>
      <c r="BJ594" s="16" t="s">
        <v>79</v>
      </c>
      <c r="BK594" s="145">
        <f t="shared" si="59"/>
        <v>0</v>
      </c>
      <c r="BL594" s="16" t="s">
        <v>204</v>
      </c>
      <c r="BM594" s="144" t="s">
        <v>1084</v>
      </c>
    </row>
    <row r="595" spans="2:65" s="1" customFormat="1" ht="24.15" customHeight="1" x14ac:dyDescent="0.2">
      <c r="B595" s="131"/>
      <c r="C595" s="171">
        <v>225</v>
      </c>
      <c r="D595" s="171" t="s">
        <v>262</v>
      </c>
      <c r="E595" s="172" t="s">
        <v>1085</v>
      </c>
      <c r="F595" s="173" t="s">
        <v>1086</v>
      </c>
      <c r="G595" s="174" t="s">
        <v>260</v>
      </c>
      <c r="H595" s="175">
        <v>1</v>
      </c>
      <c r="I595" s="176"/>
      <c r="J595" s="177">
        <f t="shared" si="50"/>
        <v>0</v>
      </c>
      <c r="K595" s="178"/>
      <c r="L595" s="179"/>
      <c r="M595" s="180" t="s">
        <v>1</v>
      </c>
      <c r="N595" s="181" t="s">
        <v>37</v>
      </c>
      <c r="P595" s="142">
        <f t="shared" si="51"/>
        <v>0</v>
      </c>
      <c r="Q595" s="142">
        <v>1.7999999999999999E-2</v>
      </c>
      <c r="R595" s="142">
        <f t="shared" si="52"/>
        <v>1.7999999999999999E-2</v>
      </c>
      <c r="S595" s="142">
        <v>0</v>
      </c>
      <c r="T595" s="143">
        <f t="shared" si="53"/>
        <v>0</v>
      </c>
      <c r="AR595" s="144" t="s">
        <v>296</v>
      </c>
      <c r="AT595" s="144" t="s">
        <v>262</v>
      </c>
      <c r="AU595" s="144" t="s">
        <v>81</v>
      </c>
      <c r="AY595" s="16" t="s">
        <v>160</v>
      </c>
      <c r="BE595" s="145">
        <f t="shared" si="54"/>
        <v>0</v>
      </c>
      <c r="BF595" s="145">
        <f t="shared" si="55"/>
        <v>0</v>
      </c>
      <c r="BG595" s="145">
        <f t="shared" si="56"/>
        <v>0</v>
      </c>
      <c r="BH595" s="145">
        <f t="shared" si="57"/>
        <v>0</v>
      </c>
      <c r="BI595" s="145">
        <f t="shared" si="58"/>
        <v>0</v>
      </c>
      <c r="BJ595" s="16" t="s">
        <v>79</v>
      </c>
      <c r="BK595" s="145">
        <f t="shared" si="59"/>
        <v>0</v>
      </c>
      <c r="BL595" s="16" t="s">
        <v>204</v>
      </c>
      <c r="BM595" s="144" t="s">
        <v>1087</v>
      </c>
    </row>
    <row r="596" spans="2:65" s="1" customFormat="1" ht="24.15" customHeight="1" x14ac:dyDescent="0.2">
      <c r="B596" s="131"/>
      <c r="C596" s="132">
        <v>226</v>
      </c>
      <c r="D596" s="132" t="s">
        <v>162</v>
      </c>
      <c r="E596" s="133" t="s">
        <v>1088</v>
      </c>
      <c r="F596" s="134" t="s">
        <v>1089</v>
      </c>
      <c r="G596" s="135" t="s">
        <v>260</v>
      </c>
      <c r="H596" s="136">
        <v>1</v>
      </c>
      <c r="I596" s="137"/>
      <c r="J596" s="138">
        <f t="shared" si="50"/>
        <v>0</v>
      </c>
      <c r="K596" s="139"/>
      <c r="L596" s="30"/>
      <c r="M596" s="140" t="s">
        <v>1</v>
      </c>
      <c r="N596" s="141" t="s">
        <v>37</v>
      </c>
      <c r="P596" s="142">
        <f t="shared" si="51"/>
        <v>0</v>
      </c>
      <c r="Q596" s="142">
        <v>0</v>
      </c>
      <c r="R596" s="142">
        <f t="shared" si="52"/>
        <v>0</v>
      </c>
      <c r="S596" s="142">
        <v>0</v>
      </c>
      <c r="T596" s="143">
        <f t="shared" si="53"/>
        <v>0</v>
      </c>
      <c r="AR596" s="144" t="s">
        <v>204</v>
      </c>
      <c r="AT596" s="144" t="s">
        <v>162</v>
      </c>
      <c r="AU596" s="144" t="s">
        <v>81</v>
      </c>
      <c r="AY596" s="16" t="s">
        <v>160</v>
      </c>
      <c r="BE596" s="145">
        <f t="shared" si="54"/>
        <v>0</v>
      </c>
      <c r="BF596" s="145">
        <f t="shared" si="55"/>
        <v>0</v>
      </c>
      <c r="BG596" s="145">
        <f t="shared" si="56"/>
        <v>0</v>
      </c>
      <c r="BH596" s="145">
        <f t="shared" si="57"/>
        <v>0</v>
      </c>
      <c r="BI596" s="145">
        <f t="shared" si="58"/>
        <v>0</v>
      </c>
      <c r="BJ596" s="16" t="s">
        <v>79</v>
      </c>
      <c r="BK596" s="145">
        <f t="shared" si="59"/>
        <v>0</v>
      </c>
      <c r="BL596" s="16" t="s">
        <v>204</v>
      </c>
      <c r="BM596" s="144" t="s">
        <v>1090</v>
      </c>
    </row>
    <row r="597" spans="2:65" s="1" customFormat="1" ht="24.15" customHeight="1" x14ac:dyDescent="0.2">
      <c r="B597" s="131"/>
      <c r="C597" s="171">
        <v>227</v>
      </c>
      <c r="D597" s="171" t="s">
        <v>262</v>
      </c>
      <c r="E597" s="172" t="s">
        <v>1091</v>
      </c>
      <c r="F597" s="173" t="s">
        <v>1092</v>
      </c>
      <c r="G597" s="174" t="s">
        <v>260</v>
      </c>
      <c r="H597" s="175">
        <v>1</v>
      </c>
      <c r="I597" s="176"/>
      <c r="J597" s="177">
        <f t="shared" si="50"/>
        <v>0</v>
      </c>
      <c r="K597" s="178"/>
      <c r="L597" s="179"/>
      <c r="M597" s="180" t="s">
        <v>1</v>
      </c>
      <c r="N597" s="181" t="s">
        <v>37</v>
      </c>
      <c r="P597" s="142">
        <f t="shared" si="51"/>
        <v>0</v>
      </c>
      <c r="Q597" s="142">
        <v>0</v>
      </c>
      <c r="R597" s="142">
        <f t="shared" si="52"/>
        <v>0</v>
      </c>
      <c r="S597" s="142">
        <v>0</v>
      </c>
      <c r="T597" s="143">
        <f t="shared" si="53"/>
        <v>0</v>
      </c>
      <c r="AR597" s="144" t="s">
        <v>296</v>
      </c>
      <c r="AT597" s="144" t="s">
        <v>262</v>
      </c>
      <c r="AU597" s="144" t="s">
        <v>81</v>
      </c>
      <c r="AY597" s="16" t="s">
        <v>160</v>
      </c>
      <c r="BE597" s="145">
        <f t="shared" si="54"/>
        <v>0</v>
      </c>
      <c r="BF597" s="145">
        <f t="shared" si="55"/>
        <v>0</v>
      </c>
      <c r="BG597" s="145">
        <f t="shared" si="56"/>
        <v>0</v>
      </c>
      <c r="BH597" s="145">
        <f t="shared" si="57"/>
        <v>0</v>
      </c>
      <c r="BI597" s="145">
        <f t="shared" si="58"/>
        <v>0</v>
      </c>
      <c r="BJ597" s="16" t="s">
        <v>79</v>
      </c>
      <c r="BK597" s="145">
        <f t="shared" si="59"/>
        <v>0</v>
      </c>
      <c r="BL597" s="16" t="s">
        <v>204</v>
      </c>
      <c r="BM597" s="144" t="s">
        <v>1093</v>
      </c>
    </row>
    <row r="598" spans="2:65" s="1" customFormat="1" ht="24.15" customHeight="1" x14ac:dyDescent="0.2">
      <c r="B598" s="131"/>
      <c r="C598" s="132">
        <v>228</v>
      </c>
      <c r="D598" s="132" t="s">
        <v>162</v>
      </c>
      <c r="E598" s="133" t="s">
        <v>1094</v>
      </c>
      <c r="F598" s="134" t="s">
        <v>1095</v>
      </c>
      <c r="G598" s="135" t="s">
        <v>260</v>
      </c>
      <c r="H598" s="136">
        <v>1</v>
      </c>
      <c r="I598" s="137"/>
      <c r="J598" s="138">
        <f t="shared" si="50"/>
        <v>0</v>
      </c>
      <c r="K598" s="139"/>
      <c r="L598" s="30"/>
      <c r="M598" s="140" t="s">
        <v>1</v>
      </c>
      <c r="N598" s="141" t="s">
        <v>37</v>
      </c>
      <c r="P598" s="142">
        <f t="shared" si="51"/>
        <v>0</v>
      </c>
      <c r="Q598" s="142">
        <v>0</v>
      </c>
      <c r="R598" s="142">
        <f t="shared" si="52"/>
        <v>0</v>
      </c>
      <c r="S598" s="142">
        <v>0</v>
      </c>
      <c r="T598" s="143">
        <f t="shared" si="53"/>
        <v>0</v>
      </c>
      <c r="AR598" s="144" t="s">
        <v>204</v>
      </c>
      <c r="AT598" s="144" t="s">
        <v>162</v>
      </c>
      <c r="AU598" s="144" t="s">
        <v>81</v>
      </c>
      <c r="AY598" s="16" t="s">
        <v>160</v>
      </c>
      <c r="BE598" s="145">
        <f t="shared" si="54"/>
        <v>0</v>
      </c>
      <c r="BF598" s="145">
        <f t="shared" si="55"/>
        <v>0</v>
      </c>
      <c r="BG598" s="145">
        <f t="shared" si="56"/>
        <v>0</v>
      </c>
      <c r="BH598" s="145">
        <f t="shared" si="57"/>
        <v>0</v>
      </c>
      <c r="BI598" s="145">
        <f t="shared" si="58"/>
        <v>0</v>
      </c>
      <c r="BJ598" s="16" t="s">
        <v>79</v>
      </c>
      <c r="BK598" s="145">
        <f t="shared" si="59"/>
        <v>0</v>
      </c>
      <c r="BL598" s="16" t="s">
        <v>204</v>
      </c>
      <c r="BM598" s="144" t="s">
        <v>1096</v>
      </c>
    </row>
    <row r="599" spans="2:65" s="1" customFormat="1" ht="24.15" customHeight="1" x14ac:dyDescent="0.2">
      <c r="B599" s="131"/>
      <c r="C599" s="132">
        <v>229</v>
      </c>
      <c r="D599" s="132" t="s">
        <v>162</v>
      </c>
      <c r="E599" s="133" t="s">
        <v>1097</v>
      </c>
      <c r="F599" s="134" t="s">
        <v>1098</v>
      </c>
      <c r="G599" s="135" t="s">
        <v>260</v>
      </c>
      <c r="H599" s="136">
        <v>4</v>
      </c>
      <c r="I599" s="137"/>
      <c r="J599" s="138">
        <f t="shared" si="50"/>
        <v>0</v>
      </c>
      <c r="K599" s="139"/>
      <c r="L599" s="30"/>
      <c r="M599" s="140" t="s">
        <v>1</v>
      </c>
      <c r="N599" s="141" t="s">
        <v>37</v>
      </c>
      <c r="P599" s="142">
        <f t="shared" si="51"/>
        <v>0</v>
      </c>
      <c r="Q599" s="142">
        <v>0</v>
      </c>
      <c r="R599" s="142">
        <f t="shared" si="52"/>
        <v>0</v>
      </c>
      <c r="S599" s="142">
        <v>0</v>
      </c>
      <c r="T599" s="143">
        <f t="shared" si="53"/>
        <v>0</v>
      </c>
      <c r="AR599" s="144" t="s">
        <v>204</v>
      </c>
      <c r="AT599" s="144" t="s">
        <v>162</v>
      </c>
      <c r="AU599" s="144" t="s">
        <v>81</v>
      </c>
      <c r="AY599" s="16" t="s">
        <v>160</v>
      </c>
      <c r="BE599" s="145">
        <f t="shared" si="54"/>
        <v>0</v>
      </c>
      <c r="BF599" s="145">
        <f t="shared" si="55"/>
        <v>0</v>
      </c>
      <c r="BG599" s="145">
        <f t="shared" si="56"/>
        <v>0</v>
      </c>
      <c r="BH599" s="145">
        <f t="shared" si="57"/>
        <v>0</v>
      </c>
      <c r="BI599" s="145">
        <f t="shared" si="58"/>
        <v>0</v>
      </c>
      <c r="BJ599" s="16" t="s">
        <v>79</v>
      </c>
      <c r="BK599" s="145">
        <f t="shared" si="59"/>
        <v>0</v>
      </c>
      <c r="BL599" s="16" t="s">
        <v>204</v>
      </c>
      <c r="BM599" s="144" t="s">
        <v>1099</v>
      </c>
    </row>
    <row r="600" spans="2:65" s="1" customFormat="1" ht="21.75" customHeight="1" x14ac:dyDescent="0.2">
      <c r="B600" s="131"/>
      <c r="C600" s="171">
        <v>230</v>
      </c>
      <c r="D600" s="171" t="s">
        <v>262</v>
      </c>
      <c r="E600" s="172" t="s">
        <v>1100</v>
      </c>
      <c r="F600" s="173" t="s">
        <v>1101</v>
      </c>
      <c r="G600" s="174" t="s">
        <v>260</v>
      </c>
      <c r="H600" s="175">
        <v>4</v>
      </c>
      <c r="I600" s="176"/>
      <c r="J600" s="177">
        <f t="shared" si="50"/>
        <v>0</v>
      </c>
      <c r="K600" s="178"/>
      <c r="L600" s="179"/>
      <c r="M600" s="180" t="s">
        <v>1</v>
      </c>
      <c r="N600" s="181" t="s">
        <v>37</v>
      </c>
      <c r="P600" s="142">
        <f t="shared" si="51"/>
        <v>0</v>
      </c>
      <c r="Q600" s="142">
        <v>2.3999999999999998E-3</v>
      </c>
      <c r="R600" s="142">
        <f t="shared" si="52"/>
        <v>9.5999999999999992E-3</v>
      </c>
      <c r="S600" s="142">
        <v>0</v>
      </c>
      <c r="T600" s="143">
        <f t="shared" si="53"/>
        <v>0</v>
      </c>
      <c r="AR600" s="144" t="s">
        <v>296</v>
      </c>
      <c r="AT600" s="144" t="s">
        <v>262</v>
      </c>
      <c r="AU600" s="144" t="s">
        <v>81</v>
      </c>
      <c r="AY600" s="16" t="s">
        <v>160</v>
      </c>
      <c r="BE600" s="145">
        <f t="shared" si="54"/>
        <v>0</v>
      </c>
      <c r="BF600" s="145">
        <f t="shared" si="55"/>
        <v>0</v>
      </c>
      <c r="BG600" s="145">
        <f t="shared" si="56"/>
        <v>0</v>
      </c>
      <c r="BH600" s="145">
        <f t="shared" si="57"/>
        <v>0</v>
      </c>
      <c r="BI600" s="145">
        <f t="shared" si="58"/>
        <v>0</v>
      </c>
      <c r="BJ600" s="16" t="s">
        <v>79</v>
      </c>
      <c r="BK600" s="145">
        <f t="shared" si="59"/>
        <v>0</v>
      </c>
      <c r="BL600" s="16" t="s">
        <v>204</v>
      </c>
      <c r="BM600" s="144" t="s">
        <v>1102</v>
      </c>
    </row>
    <row r="601" spans="2:65" s="1" customFormat="1" ht="24.15" customHeight="1" x14ac:dyDescent="0.2">
      <c r="B601" s="131"/>
      <c r="C601" s="132">
        <v>231</v>
      </c>
      <c r="D601" s="132" t="s">
        <v>162</v>
      </c>
      <c r="E601" s="133" t="s">
        <v>1103</v>
      </c>
      <c r="F601" s="134" t="s">
        <v>1104</v>
      </c>
      <c r="G601" s="135" t="s">
        <v>260</v>
      </c>
      <c r="H601" s="136">
        <v>10</v>
      </c>
      <c r="I601" s="137"/>
      <c r="J601" s="138">
        <f t="shared" si="50"/>
        <v>0</v>
      </c>
      <c r="K601" s="139"/>
      <c r="L601" s="30"/>
      <c r="M601" s="140" t="s">
        <v>1</v>
      </c>
      <c r="N601" s="141" t="s">
        <v>37</v>
      </c>
      <c r="P601" s="142">
        <f t="shared" si="51"/>
        <v>0</v>
      </c>
      <c r="Q601" s="142">
        <v>4.6999999999999999E-4</v>
      </c>
      <c r="R601" s="142">
        <f t="shared" si="52"/>
        <v>4.7000000000000002E-3</v>
      </c>
      <c r="S601" s="142">
        <v>0</v>
      </c>
      <c r="T601" s="143">
        <f t="shared" si="53"/>
        <v>0</v>
      </c>
      <c r="AR601" s="144" t="s">
        <v>204</v>
      </c>
      <c r="AT601" s="144" t="s">
        <v>162</v>
      </c>
      <c r="AU601" s="144" t="s">
        <v>81</v>
      </c>
      <c r="AY601" s="16" t="s">
        <v>160</v>
      </c>
      <c r="BE601" s="145">
        <f t="shared" si="54"/>
        <v>0</v>
      </c>
      <c r="BF601" s="145">
        <f t="shared" si="55"/>
        <v>0</v>
      </c>
      <c r="BG601" s="145">
        <f t="shared" si="56"/>
        <v>0</v>
      </c>
      <c r="BH601" s="145">
        <f t="shared" si="57"/>
        <v>0</v>
      </c>
      <c r="BI601" s="145">
        <f t="shared" si="58"/>
        <v>0</v>
      </c>
      <c r="BJ601" s="16" t="s">
        <v>79</v>
      </c>
      <c r="BK601" s="145">
        <f t="shared" si="59"/>
        <v>0</v>
      </c>
      <c r="BL601" s="16" t="s">
        <v>204</v>
      </c>
      <c r="BM601" s="144" t="s">
        <v>1105</v>
      </c>
    </row>
    <row r="602" spans="2:65" s="1" customFormat="1" ht="24.15" customHeight="1" x14ac:dyDescent="0.2">
      <c r="B602" s="131"/>
      <c r="C602" s="171">
        <v>232</v>
      </c>
      <c r="D602" s="171" t="s">
        <v>262</v>
      </c>
      <c r="E602" s="172" t="s">
        <v>1106</v>
      </c>
      <c r="F602" s="173" t="s">
        <v>1107</v>
      </c>
      <c r="G602" s="174" t="s">
        <v>260</v>
      </c>
      <c r="H602" s="175">
        <v>10</v>
      </c>
      <c r="I602" s="176"/>
      <c r="J602" s="177">
        <f t="shared" si="50"/>
        <v>0</v>
      </c>
      <c r="K602" s="178"/>
      <c r="L602" s="179"/>
      <c r="M602" s="180" t="s">
        <v>1</v>
      </c>
      <c r="N602" s="181" t="s">
        <v>37</v>
      </c>
      <c r="P602" s="142">
        <f t="shared" si="51"/>
        <v>0</v>
      </c>
      <c r="Q602" s="142">
        <v>1.6E-2</v>
      </c>
      <c r="R602" s="142">
        <f t="shared" si="52"/>
        <v>0.16</v>
      </c>
      <c r="S602" s="142">
        <v>0</v>
      </c>
      <c r="T602" s="143">
        <f t="shared" si="53"/>
        <v>0</v>
      </c>
      <c r="AR602" s="144" t="s">
        <v>296</v>
      </c>
      <c r="AT602" s="144" t="s">
        <v>262</v>
      </c>
      <c r="AU602" s="144" t="s">
        <v>81</v>
      </c>
      <c r="AY602" s="16" t="s">
        <v>160</v>
      </c>
      <c r="BE602" s="145">
        <f t="shared" si="54"/>
        <v>0</v>
      </c>
      <c r="BF602" s="145">
        <f t="shared" si="55"/>
        <v>0</v>
      </c>
      <c r="BG602" s="145">
        <f t="shared" si="56"/>
        <v>0</v>
      </c>
      <c r="BH602" s="145">
        <f t="shared" si="57"/>
        <v>0</v>
      </c>
      <c r="BI602" s="145">
        <f t="shared" si="58"/>
        <v>0</v>
      </c>
      <c r="BJ602" s="16" t="s">
        <v>79</v>
      </c>
      <c r="BK602" s="145">
        <f t="shared" si="59"/>
        <v>0</v>
      </c>
      <c r="BL602" s="16" t="s">
        <v>204</v>
      </c>
      <c r="BM602" s="144" t="s">
        <v>1108</v>
      </c>
    </row>
    <row r="603" spans="2:65" s="1" customFormat="1" ht="24.15" customHeight="1" x14ac:dyDescent="0.2">
      <c r="B603" s="131"/>
      <c r="C603" s="132">
        <v>233</v>
      </c>
      <c r="D603" s="132" t="s">
        <v>162</v>
      </c>
      <c r="E603" s="133" t="s">
        <v>1109</v>
      </c>
      <c r="F603" s="134" t="s">
        <v>1110</v>
      </c>
      <c r="G603" s="135" t="s">
        <v>260</v>
      </c>
      <c r="H603" s="136">
        <v>8</v>
      </c>
      <c r="I603" s="137"/>
      <c r="J603" s="138">
        <f t="shared" si="50"/>
        <v>0</v>
      </c>
      <c r="K603" s="139"/>
      <c r="L603" s="30"/>
      <c r="M603" s="140" t="s">
        <v>1</v>
      </c>
      <c r="N603" s="141" t="s">
        <v>37</v>
      </c>
      <c r="P603" s="142">
        <f t="shared" si="51"/>
        <v>0</v>
      </c>
      <c r="Q603" s="142">
        <v>0</v>
      </c>
      <c r="R603" s="142">
        <f t="shared" si="52"/>
        <v>0</v>
      </c>
      <c r="S603" s="142">
        <v>0</v>
      </c>
      <c r="T603" s="143">
        <f t="shared" si="53"/>
        <v>0</v>
      </c>
      <c r="AR603" s="144" t="s">
        <v>204</v>
      </c>
      <c r="AT603" s="144" t="s">
        <v>162</v>
      </c>
      <c r="AU603" s="144" t="s">
        <v>81</v>
      </c>
      <c r="AY603" s="16" t="s">
        <v>160</v>
      </c>
      <c r="BE603" s="145">
        <f t="shared" si="54"/>
        <v>0</v>
      </c>
      <c r="BF603" s="145">
        <f t="shared" si="55"/>
        <v>0</v>
      </c>
      <c r="BG603" s="145">
        <f t="shared" si="56"/>
        <v>0</v>
      </c>
      <c r="BH603" s="145">
        <f t="shared" si="57"/>
        <v>0</v>
      </c>
      <c r="BI603" s="145">
        <f t="shared" si="58"/>
        <v>0</v>
      </c>
      <c r="BJ603" s="16" t="s">
        <v>79</v>
      </c>
      <c r="BK603" s="145">
        <f t="shared" si="59"/>
        <v>0</v>
      </c>
      <c r="BL603" s="16" t="s">
        <v>204</v>
      </c>
      <c r="BM603" s="144" t="s">
        <v>1111</v>
      </c>
    </row>
    <row r="604" spans="2:65" s="1" customFormat="1" ht="16.5" customHeight="1" x14ac:dyDescent="0.2">
      <c r="B604" s="131"/>
      <c r="C604" s="171">
        <v>234</v>
      </c>
      <c r="D604" s="171" t="s">
        <v>262</v>
      </c>
      <c r="E604" s="172" t="s">
        <v>1112</v>
      </c>
      <c r="F604" s="173" t="s">
        <v>1113</v>
      </c>
      <c r="G604" s="174" t="s">
        <v>207</v>
      </c>
      <c r="H604" s="175">
        <v>9.1</v>
      </c>
      <c r="I604" s="176"/>
      <c r="J604" s="177">
        <f t="shared" si="50"/>
        <v>0</v>
      </c>
      <c r="K604" s="178"/>
      <c r="L604" s="179"/>
      <c r="M604" s="180" t="s">
        <v>1</v>
      </c>
      <c r="N604" s="181" t="s">
        <v>37</v>
      </c>
      <c r="P604" s="142">
        <f t="shared" si="51"/>
        <v>0</v>
      </c>
      <c r="Q604" s="142">
        <v>1E-3</v>
      </c>
      <c r="R604" s="142">
        <f t="shared" si="52"/>
        <v>9.1000000000000004E-3</v>
      </c>
      <c r="S604" s="142">
        <v>0</v>
      </c>
      <c r="T604" s="143">
        <f t="shared" si="53"/>
        <v>0</v>
      </c>
      <c r="AR604" s="144" t="s">
        <v>296</v>
      </c>
      <c r="AT604" s="144" t="s">
        <v>262</v>
      </c>
      <c r="AU604" s="144" t="s">
        <v>81</v>
      </c>
      <c r="AY604" s="16" t="s">
        <v>160</v>
      </c>
      <c r="BE604" s="145">
        <f t="shared" si="54"/>
        <v>0</v>
      </c>
      <c r="BF604" s="145">
        <f t="shared" si="55"/>
        <v>0</v>
      </c>
      <c r="BG604" s="145">
        <f t="shared" si="56"/>
        <v>0</v>
      </c>
      <c r="BH604" s="145">
        <f t="shared" si="57"/>
        <v>0</v>
      </c>
      <c r="BI604" s="145">
        <f t="shared" si="58"/>
        <v>0</v>
      </c>
      <c r="BJ604" s="16" t="s">
        <v>79</v>
      </c>
      <c r="BK604" s="145">
        <f t="shared" si="59"/>
        <v>0</v>
      </c>
      <c r="BL604" s="16" t="s">
        <v>204</v>
      </c>
      <c r="BM604" s="144" t="s">
        <v>1114</v>
      </c>
    </row>
    <row r="605" spans="2:65" s="1" customFormat="1" ht="24.15" customHeight="1" x14ac:dyDescent="0.2">
      <c r="B605" s="30"/>
      <c r="C605" s="209">
        <v>235</v>
      </c>
      <c r="D605" s="201" t="s">
        <v>162</v>
      </c>
      <c r="E605" s="202" t="s">
        <v>1815</v>
      </c>
      <c r="F605" s="210" t="s">
        <v>1816</v>
      </c>
      <c r="G605" s="204" t="s">
        <v>260</v>
      </c>
      <c r="H605" s="207">
        <v>0</v>
      </c>
      <c r="I605" s="205"/>
      <c r="J605" s="205">
        <f t="shared" ref="J605:J610" si="60">ROUND(I605*H605,2)</f>
        <v>0</v>
      </c>
      <c r="K605" s="206" t="s">
        <v>1813</v>
      </c>
      <c r="L605" s="30"/>
      <c r="M605" s="140" t="s">
        <v>1</v>
      </c>
      <c r="N605" s="141" t="s">
        <v>37</v>
      </c>
      <c r="P605" s="142">
        <f t="shared" ref="P605:P610" si="61">O605*H605</f>
        <v>0</v>
      </c>
      <c r="Q605" s="142">
        <v>0</v>
      </c>
      <c r="R605" s="142">
        <f t="shared" ref="R605:R610" si="62">Q605*H605</f>
        <v>0</v>
      </c>
      <c r="S605" s="142">
        <v>0</v>
      </c>
      <c r="T605" s="143">
        <f t="shared" ref="T605:T610" si="63">S605*H605</f>
        <v>0</v>
      </c>
      <c r="AR605" s="144" t="s">
        <v>204</v>
      </c>
      <c r="AT605" s="144" t="s">
        <v>162</v>
      </c>
      <c r="AU605" s="144" t="s">
        <v>81</v>
      </c>
      <c r="AY605" s="16" t="s">
        <v>160</v>
      </c>
      <c r="BE605" s="145">
        <f t="shared" ref="BE605:BE610" si="64">IF(N605="základní",J605,0)</f>
        <v>0</v>
      </c>
      <c r="BF605" s="145">
        <f t="shared" ref="BF605:BF610" si="65">IF(N605="snížená",J605,0)</f>
        <v>0</v>
      </c>
      <c r="BG605" s="145">
        <f t="shared" ref="BG605:BG610" si="66">IF(N605="zákl. přenesená",J605,0)</f>
        <v>0</v>
      </c>
      <c r="BH605" s="145">
        <f t="shared" ref="BH605:BH610" si="67">IF(N605="sníž. přenesená",J605,0)</f>
        <v>0</v>
      </c>
      <c r="BI605" s="145">
        <f t="shared" ref="BI605:BI610" si="68">IF(N605="nulová",J605,0)</f>
        <v>0</v>
      </c>
      <c r="BJ605" s="16" t="s">
        <v>79</v>
      </c>
      <c r="BK605" s="145">
        <f t="shared" ref="BK605:BK610" si="69">ROUND(I605*H605,2)</f>
        <v>0</v>
      </c>
      <c r="BL605" s="16" t="s">
        <v>204</v>
      </c>
      <c r="BM605" s="144" t="s">
        <v>1154</v>
      </c>
    </row>
    <row r="606" spans="2:65" s="1" customFormat="1" ht="24.15" customHeight="1" x14ac:dyDescent="0.2">
      <c r="B606" s="30"/>
      <c r="C606" s="209">
        <v>236</v>
      </c>
      <c r="D606" s="201" t="s">
        <v>162</v>
      </c>
      <c r="E606" s="202" t="s">
        <v>1817</v>
      </c>
      <c r="F606" s="210" t="s">
        <v>1818</v>
      </c>
      <c r="G606" s="204" t="s">
        <v>260</v>
      </c>
      <c r="H606" s="207">
        <v>0</v>
      </c>
      <c r="I606" s="205"/>
      <c r="J606" s="205">
        <f t="shared" si="60"/>
        <v>0</v>
      </c>
      <c r="K606" s="206" t="s">
        <v>1813</v>
      </c>
      <c r="L606" s="30"/>
      <c r="M606" s="140" t="s">
        <v>1</v>
      </c>
      <c r="N606" s="141" t="s">
        <v>37</v>
      </c>
      <c r="P606" s="142">
        <f t="shared" si="61"/>
        <v>0</v>
      </c>
      <c r="Q606" s="142">
        <v>0</v>
      </c>
      <c r="R606" s="142">
        <f t="shared" si="62"/>
        <v>0</v>
      </c>
      <c r="S606" s="142">
        <v>0</v>
      </c>
      <c r="T606" s="143">
        <f t="shared" si="63"/>
        <v>0</v>
      </c>
      <c r="AR606" s="144" t="s">
        <v>204</v>
      </c>
      <c r="AT606" s="144" t="s">
        <v>162</v>
      </c>
      <c r="AU606" s="144" t="s">
        <v>81</v>
      </c>
      <c r="AY606" s="16" t="s">
        <v>160</v>
      </c>
      <c r="BE606" s="145">
        <f t="shared" si="64"/>
        <v>0</v>
      </c>
      <c r="BF606" s="145">
        <f t="shared" si="65"/>
        <v>0</v>
      </c>
      <c r="BG606" s="145">
        <f t="shared" si="66"/>
        <v>0</v>
      </c>
      <c r="BH606" s="145">
        <f t="shared" si="67"/>
        <v>0</v>
      </c>
      <c r="BI606" s="145">
        <f t="shared" si="68"/>
        <v>0</v>
      </c>
      <c r="BJ606" s="16" t="s">
        <v>79</v>
      </c>
      <c r="BK606" s="145">
        <f t="shared" si="69"/>
        <v>0</v>
      </c>
      <c r="BL606" s="16" t="s">
        <v>204</v>
      </c>
      <c r="BM606" s="144" t="s">
        <v>1819</v>
      </c>
    </row>
    <row r="607" spans="2:65" s="1" customFormat="1" ht="24.15" customHeight="1" x14ac:dyDescent="0.2">
      <c r="B607" s="30"/>
      <c r="C607" s="209">
        <v>237</v>
      </c>
      <c r="D607" s="201" t="s">
        <v>162</v>
      </c>
      <c r="E607" s="202" t="s">
        <v>1828</v>
      </c>
      <c r="F607" s="210" t="s">
        <v>1829</v>
      </c>
      <c r="G607" s="204" t="s">
        <v>260</v>
      </c>
      <c r="H607" s="207">
        <v>0</v>
      </c>
      <c r="I607" s="205"/>
      <c r="J607" s="205">
        <f t="shared" si="60"/>
        <v>0</v>
      </c>
      <c r="K607" s="206" t="s">
        <v>1813</v>
      </c>
      <c r="L607" s="30"/>
      <c r="M607" s="140" t="s">
        <v>1</v>
      </c>
      <c r="N607" s="141" t="s">
        <v>37</v>
      </c>
      <c r="P607" s="142">
        <f t="shared" si="61"/>
        <v>0</v>
      </c>
      <c r="Q607" s="142">
        <v>0</v>
      </c>
      <c r="R607" s="142">
        <f t="shared" si="62"/>
        <v>0</v>
      </c>
      <c r="S607" s="142">
        <v>0</v>
      </c>
      <c r="T607" s="143">
        <f t="shared" si="63"/>
        <v>0</v>
      </c>
      <c r="AR607" s="144" t="s">
        <v>204</v>
      </c>
      <c r="AT607" s="144" t="s">
        <v>162</v>
      </c>
      <c r="AU607" s="144" t="s">
        <v>81</v>
      </c>
      <c r="AY607" s="16" t="s">
        <v>160</v>
      </c>
      <c r="BE607" s="145">
        <f t="shared" si="64"/>
        <v>0</v>
      </c>
      <c r="BF607" s="145">
        <f t="shared" si="65"/>
        <v>0</v>
      </c>
      <c r="BG607" s="145">
        <f t="shared" si="66"/>
        <v>0</v>
      </c>
      <c r="BH607" s="145">
        <f t="shared" si="67"/>
        <v>0</v>
      </c>
      <c r="BI607" s="145">
        <f t="shared" si="68"/>
        <v>0</v>
      </c>
      <c r="BJ607" s="16" t="s">
        <v>79</v>
      </c>
      <c r="BK607" s="145">
        <f t="shared" si="69"/>
        <v>0</v>
      </c>
      <c r="BL607" s="16" t="s">
        <v>204</v>
      </c>
      <c r="BM607" s="144" t="s">
        <v>589</v>
      </c>
    </row>
    <row r="608" spans="2:65" s="1" customFormat="1" ht="24.15" customHeight="1" x14ac:dyDescent="0.2">
      <c r="B608" s="30"/>
      <c r="C608" s="209">
        <v>238</v>
      </c>
      <c r="D608" s="201" t="s">
        <v>162</v>
      </c>
      <c r="E608" s="202" t="s">
        <v>1826</v>
      </c>
      <c r="F608" s="210" t="s">
        <v>1827</v>
      </c>
      <c r="G608" s="204" t="s">
        <v>260</v>
      </c>
      <c r="H608" s="207">
        <v>0</v>
      </c>
      <c r="I608" s="205"/>
      <c r="J608" s="205">
        <f t="shared" si="60"/>
        <v>0</v>
      </c>
      <c r="K608" s="206" t="s">
        <v>1813</v>
      </c>
      <c r="L608" s="30"/>
      <c r="M608" s="140" t="s">
        <v>1</v>
      </c>
      <c r="N608" s="141" t="s">
        <v>37</v>
      </c>
      <c r="P608" s="142">
        <f t="shared" si="61"/>
        <v>0</v>
      </c>
      <c r="Q608" s="142">
        <v>0</v>
      </c>
      <c r="R608" s="142">
        <f t="shared" si="62"/>
        <v>0</v>
      </c>
      <c r="S608" s="142">
        <v>0</v>
      </c>
      <c r="T608" s="143">
        <f t="shared" si="63"/>
        <v>0</v>
      </c>
      <c r="AR608" s="144" t="s">
        <v>204</v>
      </c>
      <c r="AT608" s="144" t="s">
        <v>162</v>
      </c>
      <c r="AU608" s="144" t="s">
        <v>81</v>
      </c>
      <c r="AY608" s="16" t="s">
        <v>160</v>
      </c>
      <c r="BE608" s="145">
        <f t="shared" si="64"/>
        <v>0</v>
      </c>
      <c r="BF608" s="145">
        <f t="shared" si="65"/>
        <v>0</v>
      </c>
      <c r="BG608" s="145">
        <f t="shared" si="66"/>
        <v>0</v>
      </c>
      <c r="BH608" s="145">
        <f t="shared" si="67"/>
        <v>0</v>
      </c>
      <c r="BI608" s="145">
        <f t="shared" si="68"/>
        <v>0</v>
      </c>
      <c r="BJ608" s="16" t="s">
        <v>79</v>
      </c>
      <c r="BK608" s="145">
        <f t="shared" si="69"/>
        <v>0</v>
      </c>
      <c r="BL608" s="16" t="s">
        <v>204</v>
      </c>
      <c r="BM608" s="144" t="s">
        <v>577</v>
      </c>
    </row>
    <row r="609" spans="2:65" s="1" customFormat="1" ht="24.15" customHeight="1" x14ac:dyDescent="0.2">
      <c r="B609" s="30"/>
      <c r="C609" s="209">
        <v>239</v>
      </c>
      <c r="D609" s="201" t="s">
        <v>162</v>
      </c>
      <c r="E609" s="202" t="s">
        <v>1823</v>
      </c>
      <c r="F609" s="210" t="s">
        <v>1824</v>
      </c>
      <c r="G609" s="204" t="s">
        <v>260</v>
      </c>
      <c r="H609" s="207">
        <v>0</v>
      </c>
      <c r="I609" s="205"/>
      <c r="J609" s="205">
        <f t="shared" si="60"/>
        <v>0</v>
      </c>
      <c r="K609" s="206" t="s">
        <v>1813</v>
      </c>
      <c r="L609" s="30"/>
      <c r="M609" s="140" t="s">
        <v>1</v>
      </c>
      <c r="N609" s="141" t="s">
        <v>37</v>
      </c>
      <c r="P609" s="142">
        <f t="shared" si="61"/>
        <v>0</v>
      </c>
      <c r="Q609" s="142">
        <v>2.1000000000000001E-4</v>
      </c>
      <c r="R609" s="142">
        <f t="shared" si="62"/>
        <v>0</v>
      </c>
      <c r="S609" s="142">
        <v>0</v>
      </c>
      <c r="T609" s="143">
        <f t="shared" si="63"/>
        <v>0</v>
      </c>
      <c r="AR609" s="144" t="s">
        <v>204</v>
      </c>
      <c r="AT609" s="144" t="s">
        <v>162</v>
      </c>
      <c r="AU609" s="144" t="s">
        <v>81</v>
      </c>
      <c r="AY609" s="16" t="s">
        <v>160</v>
      </c>
      <c r="BE609" s="145">
        <f t="shared" si="64"/>
        <v>0</v>
      </c>
      <c r="BF609" s="145">
        <f t="shared" si="65"/>
        <v>0</v>
      </c>
      <c r="BG609" s="145">
        <f t="shared" si="66"/>
        <v>0</v>
      </c>
      <c r="BH609" s="145">
        <f t="shared" si="67"/>
        <v>0</v>
      </c>
      <c r="BI609" s="145">
        <f t="shared" si="68"/>
        <v>0</v>
      </c>
      <c r="BJ609" s="16" t="s">
        <v>79</v>
      </c>
      <c r="BK609" s="145">
        <f t="shared" si="69"/>
        <v>0</v>
      </c>
      <c r="BL609" s="16" t="s">
        <v>204</v>
      </c>
      <c r="BM609" s="144" t="s">
        <v>1825</v>
      </c>
    </row>
    <row r="610" spans="2:65" s="1" customFormat="1" ht="24.15" customHeight="1" x14ac:dyDescent="0.2">
      <c r="B610" s="30"/>
      <c r="C610" s="209">
        <v>240</v>
      </c>
      <c r="D610" s="201" t="s">
        <v>162</v>
      </c>
      <c r="E610" s="202" t="s">
        <v>1820</v>
      </c>
      <c r="F610" s="210" t="s">
        <v>1821</v>
      </c>
      <c r="G610" s="204" t="s">
        <v>260</v>
      </c>
      <c r="H610" s="207">
        <v>0</v>
      </c>
      <c r="I610" s="205"/>
      <c r="J610" s="205">
        <f t="shared" si="60"/>
        <v>0</v>
      </c>
      <c r="K610" s="206" t="s">
        <v>1813</v>
      </c>
      <c r="L610" s="30"/>
      <c r="M610" s="140" t="s">
        <v>1</v>
      </c>
      <c r="N610" s="141" t="s">
        <v>37</v>
      </c>
      <c r="P610" s="142">
        <f t="shared" si="61"/>
        <v>0</v>
      </c>
      <c r="Q610" s="142">
        <v>0</v>
      </c>
      <c r="R610" s="142">
        <f t="shared" si="62"/>
        <v>0</v>
      </c>
      <c r="S610" s="142">
        <v>0</v>
      </c>
      <c r="T610" s="143">
        <f t="shared" si="63"/>
        <v>0</v>
      </c>
      <c r="AR610" s="144" t="s">
        <v>204</v>
      </c>
      <c r="AT610" s="144" t="s">
        <v>162</v>
      </c>
      <c r="AU610" s="144" t="s">
        <v>81</v>
      </c>
      <c r="AY610" s="16" t="s">
        <v>160</v>
      </c>
      <c r="BE610" s="145">
        <f t="shared" si="64"/>
        <v>0</v>
      </c>
      <c r="BF610" s="145">
        <f t="shared" si="65"/>
        <v>0</v>
      </c>
      <c r="BG610" s="145">
        <f t="shared" si="66"/>
        <v>0</v>
      </c>
      <c r="BH610" s="145">
        <f t="shared" si="67"/>
        <v>0</v>
      </c>
      <c r="BI610" s="145">
        <f t="shared" si="68"/>
        <v>0</v>
      </c>
      <c r="BJ610" s="16" t="s">
        <v>79</v>
      </c>
      <c r="BK610" s="145">
        <f t="shared" si="69"/>
        <v>0</v>
      </c>
      <c r="BL610" s="16" t="s">
        <v>204</v>
      </c>
      <c r="BM610" s="144" t="s">
        <v>1822</v>
      </c>
    </row>
    <row r="611" spans="2:65" s="1" customFormat="1" ht="24.15" customHeight="1" x14ac:dyDescent="0.2">
      <c r="B611" s="131"/>
      <c r="C611" s="132">
        <v>241</v>
      </c>
      <c r="D611" s="132" t="s">
        <v>162</v>
      </c>
      <c r="E611" s="133" t="s">
        <v>1115</v>
      </c>
      <c r="F611" s="134" t="s">
        <v>1116</v>
      </c>
      <c r="G611" s="135" t="s">
        <v>198</v>
      </c>
      <c r="H611" s="136">
        <v>0.59299999999999997</v>
      </c>
      <c r="I611" s="137"/>
      <c r="J611" s="138">
        <f t="shared" si="50"/>
        <v>0</v>
      </c>
      <c r="K611" s="139"/>
      <c r="L611" s="30"/>
      <c r="M611" s="140" t="s">
        <v>1</v>
      </c>
      <c r="N611" s="141" t="s">
        <v>37</v>
      </c>
      <c r="P611" s="142">
        <f t="shared" si="51"/>
        <v>0</v>
      </c>
      <c r="Q611" s="142">
        <v>0</v>
      </c>
      <c r="R611" s="142">
        <f t="shared" si="52"/>
        <v>0</v>
      </c>
      <c r="S611" s="142">
        <v>0</v>
      </c>
      <c r="T611" s="143">
        <f t="shared" si="53"/>
        <v>0</v>
      </c>
      <c r="AR611" s="144" t="s">
        <v>204</v>
      </c>
      <c r="AT611" s="144" t="s">
        <v>162</v>
      </c>
      <c r="AU611" s="144" t="s">
        <v>81</v>
      </c>
      <c r="AY611" s="16" t="s">
        <v>160</v>
      </c>
      <c r="BE611" s="145">
        <f t="shared" si="54"/>
        <v>0</v>
      </c>
      <c r="BF611" s="145">
        <f t="shared" si="55"/>
        <v>0</v>
      </c>
      <c r="BG611" s="145">
        <f t="shared" si="56"/>
        <v>0</v>
      </c>
      <c r="BH611" s="145">
        <f t="shared" si="57"/>
        <v>0</v>
      </c>
      <c r="BI611" s="145">
        <f t="shared" si="58"/>
        <v>0</v>
      </c>
      <c r="BJ611" s="16" t="s">
        <v>79</v>
      </c>
      <c r="BK611" s="145">
        <f t="shared" si="59"/>
        <v>0</v>
      </c>
      <c r="BL611" s="16" t="s">
        <v>204</v>
      </c>
      <c r="BM611" s="144" t="s">
        <v>1117</v>
      </c>
    </row>
    <row r="612" spans="2:65" s="1" customFormat="1" x14ac:dyDescent="0.2">
      <c r="B612" s="30"/>
      <c r="D612" s="167" t="s">
        <v>235</v>
      </c>
      <c r="F612" s="168" t="s">
        <v>1118</v>
      </c>
      <c r="I612" s="169"/>
      <c r="L612" s="30"/>
      <c r="M612" s="170"/>
      <c r="T612" s="54"/>
      <c r="AT612" s="16" t="s">
        <v>235</v>
      </c>
      <c r="AU612" s="16" t="s">
        <v>81</v>
      </c>
    </row>
    <row r="613" spans="2:65" s="11" customFormat="1" ht="22.8" customHeight="1" x14ac:dyDescent="0.25">
      <c r="B613" s="119"/>
      <c r="D613" s="120" t="s">
        <v>71</v>
      </c>
      <c r="E613" s="129" t="s">
        <v>1119</v>
      </c>
      <c r="F613" s="129" t="s">
        <v>1120</v>
      </c>
      <c r="I613" s="122"/>
      <c r="J613" s="130">
        <f>BK613</f>
        <v>0</v>
      </c>
      <c r="L613" s="119"/>
      <c r="M613" s="124"/>
      <c r="P613" s="125">
        <f>SUM(P614:P636)</f>
        <v>0</v>
      </c>
      <c r="R613" s="125">
        <f>SUM(R614:R636)</f>
        <v>2.3794500000000003</v>
      </c>
      <c r="T613" s="126">
        <f>SUM(T614:T636)</f>
        <v>0</v>
      </c>
      <c r="AR613" s="120" t="s">
        <v>81</v>
      </c>
      <c r="AT613" s="127" t="s">
        <v>71</v>
      </c>
      <c r="AU613" s="127" t="s">
        <v>79</v>
      </c>
      <c r="AY613" s="120" t="s">
        <v>160</v>
      </c>
      <c r="BK613" s="128">
        <f>SUM(BK614:BK636)</f>
        <v>0</v>
      </c>
    </row>
    <row r="614" spans="2:65" s="1" customFormat="1" ht="16.5" customHeight="1" x14ac:dyDescent="0.2">
      <c r="B614" s="131"/>
      <c r="C614" s="132">
        <v>242</v>
      </c>
      <c r="D614" s="132" t="s">
        <v>162</v>
      </c>
      <c r="E614" s="133" t="s">
        <v>1121</v>
      </c>
      <c r="F614" s="134" t="s">
        <v>1122</v>
      </c>
      <c r="G614" s="135" t="s">
        <v>1123</v>
      </c>
      <c r="H614" s="136">
        <v>2</v>
      </c>
      <c r="I614" s="137"/>
      <c r="J614" s="138">
        <f t="shared" ref="J614:J619" si="70">ROUND(I614*H614,2)</f>
        <v>0</v>
      </c>
      <c r="K614" s="139"/>
      <c r="L614" s="30"/>
      <c r="M614" s="140" t="s">
        <v>1</v>
      </c>
      <c r="N614" s="141" t="s">
        <v>37</v>
      </c>
      <c r="P614" s="142">
        <f t="shared" ref="P614:P619" si="71">O614*H614</f>
        <v>0</v>
      </c>
      <c r="Q614" s="142">
        <v>5.0000000000000002E-5</v>
      </c>
      <c r="R614" s="142">
        <f t="shared" ref="R614:R619" si="72">Q614*H614</f>
        <v>1E-4</v>
      </c>
      <c r="S614" s="142">
        <v>0</v>
      </c>
      <c r="T614" s="143">
        <f t="shared" ref="T614:T619" si="73">S614*H614</f>
        <v>0</v>
      </c>
      <c r="AR614" s="144" t="s">
        <v>204</v>
      </c>
      <c r="AT614" s="144" t="s">
        <v>162</v>
      </c>
      <c r="AU614" s="144" t="s">
        <v>81</v>
      </c>
      <c r="AY614" s="16" t="s">
        <v>160</v>
      </c>
      <c r="BE614" s="145">
        <f t="shared" ref="BE614:BE619" si="74">IF(N614="základní",J614,0)</f>
        <v>0</v>
      </c>
      <c r="BF614" s="145">
        <f t="shared" ref="BF614:BF619" si="75">IF(N614="snížená",J614,0)</f>
        <v>0</v>
      </c>
      <c r="BG614" s="145">
        <f t="shared" ref="BG614:BG619" si="76">IF(N614="zákl. přenesená",J614,0)</f>
        <v>0</v>
      </c>
      <c r="BH614" s="145">
        <f t="shared" ref="BH614:BH619" si="77">IF(N614="sníž. přenesená",J614,0)</f>
        <v>0</v>
      </c>
      <c r="BI614" s="145">
        <f t="shared" ref="BI614:BI619" si="78">IF(N614="nulová",J614,0)</f>
        <v>0</v>
      </c>
      <c r="BJ614" s="16" t="s">
        <v>79</v>
      </c>
      <c r="BK614" s="145">
        <f t="shared" ref="BK614:BK619" si="79">ROUND(I614*H614,2)</f>
        <v>0</v>
      </c>
      <c r="BL614" s="16" t="s">
        <v>204</v>
      </c>
      <c r="BM614" s="144" t="s">
        <v>1124</v>
      </c>
    </row>
    <row r="615" spans="2:65" s="1" customFormat="1" ht="33" customHeight="1" x14ac:dyDescent="0.2">
      <c r="B615" s="131"/>
      <c r="C615" s="171">
        <v>243</v>
      </c>
      <c r="D615" s="171" t="s">
        <v>262</v>
      </c>
      <c r="E615" s="172" t="s">
        <v>1125</v>
      </c>
      <c r="F615" s="173" t="s">
        <v>1126</v>
      </c>
      <c r="G615" s="174" t="s">
        <v>1123</v>
      </c>
      <c r="H615" s="175">
        <v>2</v>
      </c>
      <c r="I615" s="176"/>
      <c r="J615" s="177">
        <f t="shared" si="70"/>
        <v>0</v>
      </c>
      <c r="K615" s="178"/>
      <c r="L615" s="179"/>
      <c r="M615" s="180" t="s">
        <v>1</v>
      </c>
      <c r="N615" s="181" t="s">
        <v>37</v>
      </c>
      <c r="P615" s="142">
        <f t="shared" si="71"/>
        <v>0</v>
      </c>
      <c r="Q615" s="142">
        <v>3.0000000000000001E-3</v>
      </c>
      <c r="R615" s="142">
        <f t="shared" si="72"/>
        <v>6.0000000000000001E-3</v>
      </c>
      <c r="S615" s="142">
        <v>0</v>
      </c>
      <c r="T615" s="143">
        <f t="shared" si="73"/>
        <v>0</v>
      </c>
      <c r="AR615" s="144" t="s">
        <v>296</v>
      </c>
      <c r="AT615" s="144" t="s">
        <v>262</v>
      </c>
      <c r="AU615" s="144" t="s">
        <v>81</v>
      </c>
      <c r="AY615" s="16" t="s">
        <v>160</v>
      </c>
      <c r="BE615" s="145">
        <f t="shared" si="74"/>
        <v>0</v>
      </c>
      <c r="BF615" s="145">
        <f t="shared" si="75"/>
        <v>0</v>
      </c>
      <c r="BG615" s="145">
        <f t="shared" si="76"/>
        <v>0</v>
      </c>
      <c r="BH615" s="145">
        <f t="shared" si="77"/>
        <v>0</v>
      </c>
      <c r="BI615" s="145">
        <f t="shared" si="78"/>
        <v>0</v>
      </c>
      <c r="BJ615" s="16" t="s">
        <v>79</v>
      </c>
      <c r="BK615" s="145">
        <f t="shared" si="79"/>
        <v>0</v>
      </c>
      <c r="BL615" s="16" t="s">
        <v>204</v>
      </c>
      <c r="BM615" s="144" t="s">
        <v>1127</v>
      </c>
    </row>
    <row r="616" spans="2:65" s="1" customFormat="1" ht="16.5" customHeight="1" x14ac:dyDescent="0.2">
      <c r="B616" s="131"/>
      <c r="C616" s="132">
        <v>244</v>
      </c>
      <c r="D616" s="132" t="s">
        <v>162</v>
      </c>
      <c r="E616" s="133" t="s">
        <v>1128</v>
      </c>
      <c r="F616" s="134" t="s">
        <v>1129</v>
      </c>
      <c r="G616" s="135" t="s">
        <v>1123</v>
      </c>
      <c r="H616" s="136">
        <v>1</v>
      </c>
      <c r="I616" s="137"/>
      <c r="J616" s="138">
        <f t="shared" si="70"/>
        <v>0</v>
      </c>
      <c r="K616" s="139"/>
      <c r="L616" s="30"/>
      <c r="M616" s="140" t="s">
        <v>1</v>
      </c>
      <c r="N616" s="141" t="s">
        <v>37</v>
      </c>
      <c r="P616" s="142">
        <f t="shared" si="71"/>
        <v>0</v>
      </c>
      <c r="Q616" s="142">
        <v>5.0000000000000002E-5</v>
      </c>
      <c r="R616" s="142">
        <f t="shared" si="72"/>
        <v>5.0000000000000002E-5</v>
      </c>
      <c r="S616" s="142">
        <v>0</v>
      </c>
      <c r="T616" s="143">
        <f t="shared" si="73"/>
        <v>0</v>
      </c>
      <c r="AR616" s="144" t="s">
        <v>204</v>
      </c>
      <c r="AT616" s="144" t="s">
        <v>162</v>
      </c>
      <c r="AU616" s="144" t="s">
        <v>81</v>
      </c>
      <c r="AY616" s="16" t="s">
        <v>160</v>
      </c>
      <c r="BE616" s="145">
        <f t="shared" si="74"/>
        <v>0</v>
      </c>
      <c r="BF616" s="145">
        <f t="shared" si="75"/>
        <v>0</v>
      </c>
      <c r="BG616" s="145">
        <f t="shared" si="76"/>
        <v>0</v>
      </c>
      <c r="BH616" s="145">
        <f t="shared" si="77"/>
        <v>0</v>
      </c>
      <c r="BI616" s="145">
        <f t="shared" si="78"/>
        <v>0</v>
      </c>
      <c r="BJ616" s="16" t="s">
        <v>79</v>
      </c>
      <c r="BK616" s="145">
        <f t="shared" si="79"/>
        <v>0</v>
      </c>
      <c r="BL616" s="16" t="s">
        <v>204</v>
      </c>
      <c r="BM616" s="144" t="s">
        <v>1130</v>
      </c>
    </row>
    <row r="617" spans="2:65" s="1" customFormat="1" ht="33" customHeight="1" x14ac:dyDescent="0.2">
      <c r="B617" s="131"/>
      <c r="C617" s="171">
        <v>245</v>
      </c>
      <c r="D617" s="171" t="s">
        <v>262</v>
      </c>
      <c r="E617" s="172" t="s">
        <v>1131</v>
      </c>
      <c r="F617" s="173" t="s">
        <v>1126</v>
      </c>
      <c r="G617" s="174" t="s">
        <v>1123</v>
      </c>
      <c r="H617" s="175">
        <v>1</v>
      </c>
      <c r="I617" s="176"/>
      <c r="J617" s="177">
        <f t="shared" si="70"/>
        <v>0</v>
      </c>
      <c r="K617" s="178"/>
      <c r="L617" s="179"/>
      <c r="M617" s="180" t="s">
        <v>1</v>
      </c>
      <c r="N617" s="181" t="s">
        <v>37</v>
      </c>
      <c r="P617" s="142">
        <f t="shared" si="71"/>
        <v>0</v>
      </c>
      <c r="Q617" s="142">
        <v>3.0000000000000001E-3</v>
      </c>
      <c r="R617" s="142">
        <f t="shared" si="72"/>
        <v>3.0000000000000001E-3</v>
      </c>
      <c r="S617" s="142">
        <v>0</v>
      </c>
      <c r="T617" s="143">
        <f t="shared" si="73"/>
        <v>0</v>
      </c>
      <c r="AR617" s="144" t="s">
        <v>296</v>
      </c>
      <c r="AT617" s="144" t="s">
        <v>262</v>
      </c>
      <c r="AU617" s="144" t="s">
        <v>81</v>
      </c>
      <c r="AY617" s="16" t="s">
        <v>160</v>
      </c>
      <c r="BE617" s="145">
        <f t="shared" si="74"/>
        <v>0</v>
      </c>
      <c r="BF617" s="145">
        <f t="shared" si="75"/>
        <v>0</v>
      </c>
      <c r="BG617" s="145">
        <f t="shared" si="76"/>
        <v>0</v>
      </c>
      <c r="BH617" s="145">
        <f t="shared" si="77"/>
        <v>0</v>
      </c>
      <c r="BI617" s="145">
        <f t="shared" si="78"/>
        <v>0</v>
      </c>
      <c r="BJ617" s="16" t="s">
        <v>79</v>
      </c>
      <c r="BK617" s="145">
        <f t="shared" si="79"/>
        <v>0</v>
      </c>
      <c r="BL617" s="16" t="s">
        <v>204</v>
      </c>
      <c r="BM617" s="144" t="s">
        <v>1132</v>
      </c>
    </row>
    <row r="618" spans="2:65" s="1" customFormat="1" ht="21.75" customHeight="1" x14ac:dyDescent="0.2">
      <c r="B618" s="30"/>
      <c r="C618" s="209">
        <v>246</v>
      </c>
      <c r="D618" s="201" t="s">
        <v>162</v>
      </c>
      <c r="E618" s="202" t="s">
        <v>1830</v>
      </c>
      <c r="F618" s="210" t="s">
        <v>1831</v>
      </c>
      <c r="G618" s="204" t="s">
        <v>165</v>
      </c>
      <c r="H618" s="207">
        <v>0</v>
      </c>
      <c r="I618" s="205"/>
      <c r="J618" s="205">
        <f t="shared" si="70"/>
        <v>0</v>
      </c>
      <c r="K618" s="206" t="s">
        <v>1</v>
      </c>
      <c r="L618" s="30"/>
      <c r="M618" s="140" t="s">
        <v>1</v>
      </c>
      <c r="N618" s="141" t="s">
        <v>37</v>
      </c>
      <c r="P618" s="142">
        <f t="shared" si="71"/>
        <v>0</v>
      </c>
      <c r="Q618" s="142">
        <v>0</v>
      </c>
      <c r="R618" s="142">
        <f t="shared" si="72"/>
        <v>0</v>
      </c>
      <c r="S618" s="142">
        <v>0</v>
      </c>
      <c r="T618" s="143">
        <f t="shared" si="73"/>
        <v>0</v>
      </c>
      <c r="AR618" s="144" t="s">
        <v>204</v>
      </c>
      <c r="AT618" s="144" t="s">
        <v>162</v>
      </c>
      <c r="AU618" s="144" t="s">
        <v>81</v>
      </c>
      <c r="AY618" s="16" t="s">
        <v>160</v>
      </c>
      <c r="BE618" s="145">
        <f t="shared" si="74"/>
        <v>0</v>
      </c>
      <c r="BF618" s="145">
        <f t="shared" si="75"/>
        <v>0</v>
      </c>
      <c r="BG618" s="145">
        <f t="shared" si="76"/>
        <v>0</v>
      </c>
      <c r="BH618" s="145">
        <f t="shared" si="77"/>
        <v>0</v>
      </c>
      <c r="BI618" s="145">
        <f t="shared" si="78"/>
        <v>0</v>
      </c>
      <c r="BJ618" s="16" t="s">
        <v>79</v>
      </c>
      <c r="BK618" s="145">
        <f t="shared" si="79"/>
        <v>0</v>
      </c>
      <c r="BL618" s="16" t="s">
        <v>204</v>
      </c>
      <c r="BM618" s="144" t="s">
        <v>1832</v>
      </c>
    </row>
    <row r="619" spans="2:65" s="1" customFormat="1" ht="24.15" customHeight="1" x14ac:dyDescent="0.2">
      <c r="B619" s="131"/>
      <c r="C619" s="132">
        <v>247</v>
      </c>
      <c r="D619" s="132" t="s">
        <v>162</v>
      </c>
      <c r="E619" s="133" t="s">
        <v>1133</v>
      </c>
      <c r="F619" s="134" t="s">
        <v>1134</v>
      </c>
      <c r="G619" s="135" t="s">
        <v>165</v>
      </c>
      <c r="H619" s="136">
        <v>20.8</v>
      </c>
      <c r="I619" s="137"/>
      <c r="J619" s="138">
        <f t="shared" si="70"/>
        <v>0</v>
      </c>
      <c r="K619" s="139"/>
      <c r="L619" s="30"/>
      <c r="M619" s="140" t="s">
        <v>1</v>
      </c>
      <c r="N619" s="141" t="s">
        <v>37</v>
      </c>
      <c r="P619" s="142">
        <f t="shared" si="71"/>
        <v>0</v>
      </c>
      <c r="Q619" s="142">
        <v>2.0000000000000001E-4</v>
      </c>
      <c r="R619" s="142">
        <f t="shared" si="72"/>
        <v>4.1600000000000005E-3</v>
      </c>
      <c r="S619" s="142">
        <v>0</v>
      </c>
      <c r="T619" s="143">
        <f t="shared" si="73"/>
        <v>0</v>
      </c>
      <c r="AR619" s="144" t="s">
        <v>204</v>
      </c>
      <c r="AT619" s="144" t="s">
        <v>162</v>
      </c>
      <c r="AU619" s="144" t="s">
        <v>81</v>
      </c>
      <c r="AY619" s="16" t="s">
        <v>160</v>
      </c>
      <c r="BE619" s="145">
        <f t="shared" si="74"/>
        <v>0</v>
      </c>
      <c r="BF619" s="145">
        <f t="shared" si="75"/>
        <v>0</v>
      </c>
      <c r="BG619" s="145">
        <f t="shared" si="76"/>
        <v>0</v>
      </c>
      <c r="BH619" s="145">
        <f t="shared" si="77"/>
        <v>0</v>
      </c>
      <c r="BI619" s="145">
        <f t="shared" si="78"/>
        <v>0</v>
      </c>
      <c r="BJ619" s="16" t="s">
        <v>79</v>
      </c>
      <c r="BK619" s="145">
        <f t="shared" si="79"/>
        <v>0</v>
      </c>
      <c r="BL619" s="16" t="s">
        <v>204</v>
      </c>
      <c r="BM619" s="144" t="s">
        <v>1135</v>
      </c>
    </row>
    <row r="620" spans="2:65" s="1" customFormat="1" x14ac:dyDescent="0.2">
      <c r="B620" s="30"/>
      <c r="D620" s="167" t="s">
        <v>235</v>
      </c>
      <c r="F620" s="168" t="s">
        <v>1136</v>
      </c>
      <c r="I620" s="169"/>
      <c r="L620" s="30"/>
      <c r="M620" s="170"/>
      <c r="T620" s="54"/>
      <c r="AT620" s="16" t="s">
        <v>235</v>
      </c>
      <c r="AU620" s="16" t="s">
        <v>81</v>
      </c>
    </row>
    <row r="621" spans="2:65" s="12" customFormat="1" x14ac:dyDescent="0.2">
      <c r="B621" s="146"/>
      <c r="D621" s="147" t="s">
        <v>172</v>
      </c>
      <c r="E621" s="148" t="s">
        <v>1</v>
      </c>
      <c r="F621" s="149" t="s">
        <v>1137</v>
      </c>
      <c r="H621" s="150">
        <v>20.8</v>
      </c>
      <c r="I621" s="151"/>
      <c r="L621" s="146"/>
      <c r="M621" s="152"/>
      <c r="T621" s="153"/>
      <c r="AT621" s="148" t="s">
        <v>172</v>
      </c>
      <c r="AU621" s="148" t="s">
        <v>81</v>
      </c>
      <c r="AV621" s="12" t="s">
        <v>81</v>
      </c>
      <c r="AW621" s="12" t="s">
        <v>29</v>
      </c>
      <c r="AX621" s="12" t="s">
        <v>72</v>
      </c>
      <c r="AY621" s="148" t="s">
        <v>160</v>
      </c>
    </row>
    <row r="622" spans="2:65" s="13" customFormat="1" x14ac:dyDescent="0.2">
      <c r="B622" s="154"/>
      <c r="D622" s="147" t="s">
        <v>172</v>
      </c>
      <c r="E622" s="155" t="s">
        <v>1</v>
      </c>
      <c r="F622" s="156" t="s">
        <v>182</v>
      </c>
      <c r="H622" s="157">
        <v>20.8</v>
      </c>
      <c r="I622" s="158"/>
      <c r="L622" s="154"/>
      <c r="M622" s="159"/>
      <c r="T622" s="160"/>
      <c r="AT622" s="155" t="s">
        <v>172</v>
      </c>
      <c r="AU622" s="155" t="s">
        <v>81</v>
      </c>
      <c r="AV622" s="13" t="s">
        <v>166</v>
      </c>
      <c r="AW622" s="13" t="s">
        <v>29</v>
      </c>
      <c r="AX622" s="13" t="s">
        <v>79</v>
      </c>
      <c r="AY622" s="155" t="s">
        <v>160</v>
      </c>
    </row>
    <row r="623" spans="2:65" s="1" customFormat="1" ht="24.15" customHeight="1" x14ac:dyDescent="0.2">
      <c r="B623" s="131"/>
      <c r="C623" s="171">
        <v>248</v>
      </c>
      <c r="D623" s="171" t="s">
        <v>262</v>
      </c>
      <c r="E623" s="172" t="s">
        <v>1138</v>
      </c>
      <c r="F623" s="173" t="s">
        <v>1139</v>
      </c>
      <c r="G623" s="174" t="s">
        <v>165</v>
      </c>
      <c r="H623" s="175">
        <v>20.8</v>
      </c>
      <c r="I623" s="176"/>
      <c r="J623" s="177">
        <f>ROUND(I623*H623,2)</f>
        <v>0</v>
      </c>
      <c r="K623" s="178"/>
      <c r="L623" s="179"/>
      <c r="M623" s="180" t="s">
        <v>1</v>
      </c>
      <c r="N623" s="181" t="s">
        <v>37</v>
      </c>
      <c r="P623" s="142">
        <f>O623*H623</f>
        <v>0</v>
      </c>
      <c r="Q623" s="142">
        <v>3.8289999999999998E-2</v>
      </c>
      <c r="R623" s="142">
        <f>Q623*H623</f>
        <v>0.79643200000000003</v>
      </c>
      <c r="S623" s="142">
        <v>0</v>
      </c>
      <c r="T623" s="143">
        <f>S623*H623</f>
        <v>0</v>
      </c>
      <c r="AR623" s="144" t="s">
        <v>296</v>
      </c>
      <c r="AT623" s="144" t="s">
        <v>262</v>
      </c>
      <c r="AU623" s="144" t="s">
        <v>81</v>
      </c>
      <c r="AY623" s="16" t="s">
        <v>160</v>
      </c>
      <c r="BE623" s="145">
        <f>IF(N623="základní",J623,0)</f>
        <v>0</v>
      </c>
      <c r="BF623" s="145">
        <f>IF(N623="snížená",J623,0)</f>
        <v>0</v>
      </c>
      <c r="BG623" s="145">
        <f>IF(N623="zákl. přenesená",J623,0)</f>
        <v>0</v>
      </c>
      <c r="BH623" s="145">
        <f>IF(N623="sníž. přenesená",J623,0)</f>
        <v>0</v>
      </c>
      <c r="BI623" s="145">
        <f>IF(N623="nulová",J623,0)</f>
        <v>0</v>
      </c>
      <c r="BJ623" s="16" t="s">
        <v>79</v>
      </c>
      <c r="BK623" s="145">
        <f>ROUND(I623*H623,2)</f>
        <v>0</v>
      </c>
      <c r="BL623" s="16" t="s">
        <v>204</v>
      </c>
      <c r="BM623" s="144" t="s">
        <v>1140</v>
      </c>
    </row>
    <row r="624" spans="2:65" s="1" customFormat="1" ht="37.799999999999997" customHeight="1" x14ac:dyDescent="0.2">
      <c r="B624" s="131"/>
      <c r="C624" s="132">
        <v>249</v>
      </c>
      <c r="D624" s="132" t="s">
        <v>162</v>
      </c>
      <c r="E624" s="133" t="s">
        <v>1141</v>
      </c>
      <c r="F624" s="134" t="s">
        <v>1142</v>
      </c>
      <c r="G624" s="135" t="s">
        <v>165</v>
      </c>
      <c r="H624" s="136">
        <v>13.35</v>
      </c>
      <c r="I624" s="137"/>
      <c r="J624" s="138">
        <f>ROUND(I624*H624,2)</f>
        <v>0</v>
      </c>
      <c r="K624" s="139"/>
      <c r="L624" s="30"/>
      <c r="M624" s="140" t="s">
        <v>1</v>
      </c>
      <c r="N624" s="141" t="s">
        <v>37</v>
      </c>
      <c r="P624" s="142">
        <f>O624*H624</f>
        <v>0</v>
      </c>
      <c r="Q624" s="142">
        <v>1.9000000000000001E-4</v>
      </c>
      <c r="R624" s="142">
        <f>Q624*H624</f>
        <v>2.5365000000000001E-3</v>
      </c>
      <c r="S624" s="142">
        <v>0</v>
      </c>
      <c r="T624" s="143">
        <f>S624*H624</f>
        <v>0</v>
      </c>
      <c r="AR624" s="144" t="s">
        <v>204</v>
      </c>
      <c r="AT624" s="144" t="s">
        <v>162</v>
      </c>
      <c r="AU624" s="144" t="s">
        <v>81</v>
      </c>
      <c r="AY624" s="16" t="s">
        <v>160</v>
      </c>
      <c r="BE624" s="145">
        <f>IF(N624="základní",J624,0)</f>
        <v>0</v>
      </c>
      <c r="BF624" s="145">
        <f>IF(N624="snížená",J624,0)</f>
        <v>0</v>
      </c>
      <c r="BG624" s="145">
        <f>IF(N624="zákl. přenesená",J624,0)</f>
        <v>0</v>
      </c>
      <c r="BH624" s="145">
        <f>IF(N624="sníž. přenesená",J624,0)</f>
        <v>0</v>
      </c>
      <c r="BI624" s="145">
        <f>IF(N624="nulová",J624,0)</f>
        <v>0</v>
      </c>
      <c r="BJ624" s="16" t="s">
        <v>79</v>
      </c>
      <c r="BK624" s="145">
        <f>ROUND(I624*H624,2)</f>
        <v>0</v>
      </c>
      <c r="BL624" s="16" t="s">
        <v>204</v>
      </c>
      <c r="BM624" s="144" t="s">
        <v>1143</v>
      </c>
    </row>
    <row r="625" spans="2:65" s="1" customFormat="1" x14ac:dyDescent="0.2">
      <c r="B625" s="30"/>
      <c r="D625" s="167" t="s">
        <v>235</v>
      </c>
      <c r="F625" s="168" t="s">
        <v>1144</v>
      </c>
      <c r="I625" s="169"/>
      <c r="L625" s="30"/>
      <c r="M625" s="170"/>
      <c r="T625" s="54"/>
      <c r="AT625" s="16" t="s">
        <v>235</v>
      </c>
      <c r="AU625" s="16" t="s">
        <v>81</v>
      </c>
    </row>
    <row r="626" spans="2:65" s="12" customFormat="1" x14ac:dyDescent="0.2">
      <c r="B626" s="146"/>
      <c r="D626" s="147" t="s">
        <v>172</v>
      </c>
      <c r="E626" s="148" t="s">
        <v>1</v>
      </c>
      <c r="F626" s="149" t="s">
        <v>1145</v>
      </c>
      <c r="H626" s="150">
        <v>13.35</v>
      </c>
      <c r="I626" s="151"/>
      <c r="L626" s="146"/>
      <c r="M626" s="152"/>
      <c r="T626" s="153"/>
      <c r="AT626" s="148" t="s">
        <v>172</v>
      </c>
      <c r="AU626" s="148" t="s">
        <v>81</v>
      </c>
      <c r="AV626" s="12" t="s">
        <v>81</v>
      </c>
      <c r="AW626" s="12" t="s">
        <v>29</v>
      </c>
      <c r="AX626" s="12" t="s">
        <v>79</v>
      </c>
      <c r="AY626" s="148" t="s">
        <v>160</v>
      </c>
    </row>
    <row r="627" spans="2:65" s="1" customFormat="1" ht="24.15" customHeight="1" x14ac:dyDescent="0.2">
      <c r="B627" s="131"/>
      <c r="C627" s="171">
        <v>250</v>
      </c>
      <c r="D627" s="171" t="s">
        <v>262</v>
      </c>
      <c r="E627" s="172" t="s">
        <v>1138</v>
      </c>
      <c r="F627" s="173" t="s">
        <v>1139</v>
      </c>
      <c r="G627" s="174" t="s">
        <v>165</v>
      </c>
      <c r="H627" s="175">
        <v>13.35</v>
      </c>
      <c r="I627" s="176"/>
      <c r="J627" s="177">
        <f>ROUND(I627*H627,2)</f>
        <v>0</v>
      </c>
      <c r="K627" s="178"/>
      <c r="L627" s="179"/>
      <c r="M627" s="180" t="s">
        <v>1</v>
      </c>
      <c r="N627" s="181" t="s">
        <v>37</v>
      </c>
      <c r="P627" s="142">
        <f>O627*H627</f>
        <v>0</v>
      </c>
      <c r="Q627" s="142">
        <v>3.8289999999999998E-2</v>
      </c>
      <c r="R627" s="142">
        <f>Q627*H627</f>
        <v>0.5111715</v>
      </c>
      <c r="S627" s="142">
        <v>0</v>
      </c>
      <c r="T627" s="143">
        <f>S627*H627</f>
        <v>0</v>
      </c>
      <c r="AR627" s="144" t="s">
        <v>296</v>
      </c>
      <c r="AT627" s="144" t="s">
        <v>262</v>
      </c>
      <c r="AU627" s="144" t="s">
        <v>81</v>
      </c>
      <c r="AY627" s="16" t="s">
        <v>160</v>
      </c>
      <c r="BE627" s="145">
        <f>IF(N627="základní",J627,0)</f>
        <v>0</v>
      </c>
      <c r="BF627" s="145">
        <f>IF(N627="snížená",J627,0)</f>
        <v>0</v>
      </c>
      <c r="BG627" s="145">
        <f>IF(N627="zákl. přenesená",J627,0)</f>
        <v>0</v>
      </c>
      <c r="BH627" s="145">
        <f>IF(N627="sníž. přenesená",J627,0)</f>
        <v>0</v>
      </c>
      <c r="BI627" s="145">
        <f>IF(N627="nulová",J627,0)</f>
        <v>0</v>
      </c>
      <c r="BJ627" s="16" t="s">
        <v>79</v>
      </c>
      <c r="BK627" s="145">
        <f>ROUND(I627*H627,2)</f>
        <v>0</v>
      </c>
      <c r="BL627" s="16" t="s">
        <v>204</v>
      </c>
      <c r="BM627" s="144" t="s">
        <v>1146</v>
      </c>
    </row>
    <row r="628" spans="2:65" s="1" customFormat="1" ht="24.15" customHeight="1" x14ac:dyDescent="0.2">
      <c r="B628" s="131"/>
      <c r="C628" s="198">
        <v>909</v>
      </c>
      <c r="D628" s="132" t="s">
        <v>162</v>
      </c>
      <c r="E628" s="133" t="s">
        <v>1147</v>
      </c>
      <c r="F628" s="134" t="s">
        <v>1148</v>
      </c>
      <c r="G628" s="135" t="s">
        <v>165</v>
      </c>
      <c r="H628" s="136">
        <v>21.6</v>
      </c>
      <c r="I628" s="137"/>
      <c r="J628" s="138">
        <f>ROUND(I628*H628,2)</f>
        <v>0</v>
      </c>
      <c r="K628" s="139"/>
      <c r="L628" s="30"/>
      <c r="M628" s="140" t="s">
        <v>1</v>
      </c>
      <c r="N628" s="141" t="s">
        <v>37</v>
      </c>
      <c r="P628" s="142">
        <f>O628*H628</f>
        <v>0</v>
      </c>
      <c r="Q628" s="142">
        <v>0</v>
      </c>
      <c r="R628" s="142">
        <f>Q628*H628</f>
        <v>0</v>
      </c>
      <c r="S628" s="142">
        <v>0</v>
      </c>
      <c r="T628" s="143">
        <f>S628*H628</f>
        <v>0</v>
      </c>
      <c r="AR628" s="144" t="s">
        <v>204</v>
      </c>
      <c r="AT628" s="144" t="s">
        <v>162</v>
      </c>
      <c r="AU628" s="144" t="s">
        <v>81</v>
      </c>
      <c r="AY628" s="16" t="s">
        <v>160</v>
      </c>
      <c r="BE628" s="145">
        <f>IF(N628="základní",J628,0)</f>
        <v>0</v>
      </c>
      <c r="BF628" s="145">
        <f>IF(N628="snížená",J628,0)</f>
        <v>0</v>
      </c>
      <c r="BG628" s="145">
        <f>IF(N628="zákl. přenesená",J628,0)</f>
        <v>0</v>
      </c>
      <c r="BH628" s="145">
        <f>IF(N628="sníž. přenesená",J628,0)</f>
        <v>0</v>
      </c>
      <c r="BI628" s="145">
        <f>IF(N628="nulová",J628,0)</f>
        <v>0</v>
      </c>
      <c r="BJ628" s="16" t="s">
        <v>79</v>
      </c>
      <c r="BK628" s="145">
        <f>ROUND(I628*H628,2)</f>
        <v>0</v>
      </c>
      <c r="BL628" s="16" t="s">
        <v>204</v>
      </c>
      <c r="BM628" s="144" t="s">
        <v>1149</v>
      </c>
    </row>
    <row r="629" spans="2:65" s="1" customFormat="1" x14ac:dyDescent="0.2">
      <c r="B629" s="30"/>
      <c r="D629" s="167" t="s">
        <v>235</v>
      </c>
      <c r="F629" s="168" t="s">
        <v>1150</v>
      </c>
      <c r="I629" s="169"/>
      <c r="L629" s="30"/>
      <c r="M629" s="170"/>
      <c r="T629" s="54"/>
      <c r="AT629" s="16" t="s">
        <v>235</v>
      </c>
      <c r="AU629" s="16" t="s">
        <v>81</v>
      </c>
    </row>
    <row r="630" spans="2:65" s="1" customFormat="1" ht="33" customHeight="1" x14ac:dyDescent="0.2">
      <c r="B630" s="131"/>
      <c r="C630" s="199">
        <v>910</v>
      </c>
      <c r="D630" s="171" t="s">
        <v>262</v>
      </c>
      <c r="E630" s="172" t="s">
        <v>1151</v>
      </c>
      <c r="F630" s="173" t="s">
        <v>1152</v>
      </c>
      <c r="G630" s="174" t="s">
        <v>165</v>
      </c>
      <c r="H630" s="175">
        <v>21.6</v>
      </c>
      <c r="I630" s="176"/>
      <c r="J630" s="177">
        <f>ROUND(I630*H630,2)</f>
        <v>0</v>
      </c>
      <c r="K630" s="178"/>
      <c r="L630" s="179"/>
      <c r="M630" s="180" t="s">
        <v>1</v>
      </c>
      <c r="N630" s="181" t="s">
        <v>37</v>
      </c>
      <c r="P630" s="142">
        <f>O630*H630</f>
        <v>0</v>
      </c>
      <c r="Q630" s="142">
        <v>4.4999999999999998E-2</v>
      </c>
      <c r="R630" s="142">
        <f>Q630*H630</f>
        <v>0.97199999999999998</v>
      </c>
      <c r="S630" s="142">
        <v>0</v>
      </c>
      <c r="T630" s="143">
        <f>S630*H630</f>
        <v>0</v>
      </c>
      <c r="AR630" s="144" t="s">
        <v>296</v>
      </c>
      <c r="AT630" s="144" t="s">
        <v>262</v>
      </c>
      <c r="AU630" s="144" t="s">
        <v>81</v>
      </c>
      <c r="AY630" s="16" t="s">
        <v>160</v>
      </c>
      <c r="BE630" s="145">
        <f>IF(N630="základní",J630,0)</f>
        <v>0</v>
      </c>
      <c r="BF630" s="145">
        <f>IF(N630="snížená",J630,0)</f>
        <v>0</v>
      </c>
      <c r="BG630" s="145">
        <f>IF(N630="zákl. přenesená",J630,0)</f>
        <v>0</v>
      </c>
      <c r="BH630" s="145">
        <f>IF(N630="sníž. přenesená",J630,0)</f>
        <v>0</v>
      </c>
      <c r="BI630" s="145">
        <f>IF(N630="nulová",J630,0)</f>
        <v>0</v>
      </c>
      <c r="BJ630" s="16" t="s">
        <v>79</v>
      </c>
      <c r="BK630" s="145">
        <f>ROUND(I630*H630,2)</f>
        <v>0</v>
      </c>
      <c r="BL630" s="16" t="s">
        <v>204</v>
      </c>
      <c r="BM630" s="144" t="s">
        <v>1153</v>
      </c>
    </row>
    <row r="631" spans="2:65" s="1" customFormat="1" ht="44.25" customHeight="1" x14ac:dyDescent="0.2">
      <c r="B631" s="131"/>
      <c r="C631" s="199">
        <v>911</v>
      </c>
      <c r="D631" s="171" t="s">
        <v>262</v>
      </c>
      <c r="E631" s="172" t="s">
        <v>1155</v>
      </c>
      <c r="F631" s="173" t="s">
        <v>1156</v>
      </c>
      <c r="G631" s="174" t="s">
        <v>165</v>
      </c>
      <c r="H631" s="175">
        <v>3</v>
      </c>
      <c r="I631" s="176"/>
      <c r="J631" s="177">
        <f>ROUND(I631*H631,2)</f>
        <v>0</v>
      </c>
      <c r="K631" s="178"/>
      <c r="L631" s="179"/>
      <c r="M631" s="180" t="s">
        <v>1</v>
      </c>
      <c r="N631" s="181" t="s">
        <v>37</v>
      </c>
      <c r="P631" s="142">
        <f>O631*H631</f>
        <v>0</v>
      </c>
      <c r="Q631" s="142">
        <v>2.8000000000000001E-2</v>
      </c>
      <c r="R631" s="142">
        <f>Q631*H631</f>
        <v>8.4000000000000005E-2</v>
      </c>
      <c r="S631" s="142">
        <v>0</v>
      </c>
      <c r="T631" s="143">
        <f>S631*H631</f>
        <v>0</v>
      </c>
      <c r="AR631" s="144" t="s">
        <v>296</v>
      </c>
      <c r="AT631" s="144" t="s">
        <v>262</v>
      </c>
      <c r="AU631" s="144" t="s">
        <v>81</v>
      </c>
      <c r="AY631" s="16" t="s">
        <v>160</v>
      </c>
      <c r="BE631" s="145">
        <f>IF(N631="základní",J631,0)</f>
        <v>0</v>
      </c>
      <c r="BF631" s="145">
        <f>IF(N631="snížená",J631,0)</f>
        <v>0</v>
      </c>
      <c r="BG631" s="145">
        <f>IF(N631="zákl. přenesená",J631,0)</f>
        <v>0</v>
      </c>
      <c r="BH631" s="145">
        <f>IF(N631="sníž. přenesená",J631,0)</f>
        <v>0</v>
      </c>
      <c r="BI631" s="145">
        <f>IF(N631="nulová",J631,0)</f>
        <v>0</v>
      </c>
      <c r="BJ631" s="16" t="s">
        <v>79</v>
      </c>
      <c r="BK631" s="145">
        <f>ROUND(I631*H631,2)</f>
        <v>0</v>
      </c>
      <c r="BL631" s="16" t="s">
        <v>204</v>
      </c>
      <c r="BM631" s="144" t="s">
        <v>1157</v>
      </c>
    </row>
    <row r="632" spans="2:65" s="1" customFormat="1" ht="24.15" customHeight="1" x14ac:dyDescent="0.2">
      <c r="B632" s="131"/>
      <c r="C632" s="132">
        <v>251</v>
      </c>
      <c r="D632" s="132" t="s">
        <v>162</v>
      </c>
      <c r="E632" s="133" t="s">
        <v>1158</v>
      </c>
      <c r="F632" s="134" t="s">
        <v>1159</v>
      </c>
      <c r="G632" s="135" t="s">
        <v>207</v>
      </c>
      <c r="H632" s="136">
        <v>6</v>
      </c>
      <c r="I632" s="137"/>
      <c r="J632" s="138">
        <f>ROUND(I632*H632,2)</f>
        <v>0</v>
      </c>
      <c r="K632" s="139"/>
      <c r="L632" s="30"/>
      <c r="M632" s="140" t="s">
        <v>1</v>
      </c>
      <c r="N632" s="141" t="s">
        <v>37</v>
      </c>
      <c r="P632" s="142">
        <f>O632*H632</f>
        <v>0</v>
      </c>
      <c r="Q632" s="142">
        <v>0</v>
      </c>
      <c r="R632" s="142">
        <f>Q632*H632</f>
        <v>0</v>
      </c>
      <c r="S632" s="142">
        <v>0</v>
      </c>
      <c r="T632" s="143">
        <f>S632*H632</f>
        <v>0</v>
      </c>
      <c r="AR632" s="144" t="s">
        <v>204</v>
      </c>
      <c r="AT632" s="144" t="s">
        <v>162</v>
      </c>
      <c r="AU632" s="144" t="s">
        <v>81</v>
      </c>
      <c r="AY632" s="16" t="s">
        <v>160</v>
      </c>
      <c r="BE632" s="145">
        <f>IF(N632="základní",J632,0)</f>
        <v>0</v>
      </c>
      <c r="BF632" s="145">
        <f>IF(N632="snížená",J632,0)</f>
        <v>0</v>
      </c>
      <c r="BG632" s="145">
        <f>IF(N632="zákl. přenesená",J632,0)</f>
        <v>0</v>
      </c>
      <c r="BH632" s="145">
        <f>IF(N632="sníž. přenesená",J632,0)</f>
        <v>0</v>
      </c>
      <c r="BI632" s="145">
        <f>IF(N632="nulová",J632,0)</f>
        <v>0</v>
      </c>
      <c r="BJ632" s="16" t="s">
        <v>79</v>
      </c>
      <c r="BK632" s="145">
        <f>ROUND(I632*H632,2)</f>
        <v>0</v>
      </c>
      <c r="BL632" s="16" t="s">
        <v>204</v>
      </c>
      <c r="BM632" s="144" t="s">
        <v>1160</v>
      </c>
    </row>
    <row r="633" spans="2:65" s="1" customFormat="1" x14ac:dyDescent="0.2">
      <c r="B633" s="30"/>
      <c r="D633" s="167" t="s">
        <v>235</v>
      </c>
      <c r="F633" s="168" t="s">
        <v>1161</v>
      </c>
      <c r="I633" s="169"/>
      <c r="L633" s="30"/>
      <c r="M633" s="170"/>
      <c r="T633" s="54"/>
      <c r="AT633" s="16" t="s">
        <v>235</v>
      </c>
      <c r="AU633" s="16" t="s">
        <v>81</v>
      </c>
    </row>
    <row r="634" spans="2:65" s="1" customFormat="1" ht="24.15" customHeight="1" x14ac:dyDescent="0.2">
      <c r="B634" s="131"/>
      <c r="C634" s="171">
        <v>252</v>
      </c>
      <c r="D634" s="171" t="s">
        <v>262</v>
      </c>
      <c r="E634" s="172" t="s">
        <v>1162</v>
      </c>
      <c r="F634" s="173" t="s">
        <v>1163</v>
      </c>
      <c r="G634" s="174" t="s">
        <v>1</v>
      </c>
      <c r="H634" s="175">
        <v>6</v>
      </c>
      <c r="I634" s="176"/>
      <c r="J634" s="177">
        <f>ROUND(I634*H634,2)</f>
        <v>0</v>
      </c>
      <c r="K634" s="178"/>
      <c r="L634" s="179"/>
      <c r="M634" s="180" t="s">
        <v>1</v>
      </c>
      <c r="N634" s="181" t="s">
        <v>37</v>
      </c>
      <c r="P634" s="142">
        <f>O634*H634</f>
        <v>0</v>
      </c>
      <c r="Q634" s="142">
        <v>0</v>
      </c>
      <c r="R634" s="142">
        <f>Q634*H634</f>
        <v>0</v>
      </c>
      <c r="S634" s="142">
        <v>0</v>
      </c>
      <c r="T634" s="143">
        <f>S634*H634</f>
        <v>0</v>
      </c>
      <c r="AR634" s="144" t="s">
        <v>296</v>
      </c>
      <c r="AT634" s="144" t="s">
        <v>262</v>
      </c>
      <c r="AU634" s="144" t="s">
        <v>81</v>
      </c>
      <c r="AY634" s="16" t="s">
        <v>160</v>
      </c>
      <c r="BE634" s="145">
        <f>IF(N634="základní",J634,0)</f>
        <v>0</v>
      </c>
      <c r="BF634" s="145">
        <f>IF(N634="snížená",J634,0)</f>
        <v>0</v>
      </c>
      <c r="BG634" s="145">
        <f>IF(N634="zákl. přenesená",J634,0)</f>
        <v>0</v>
      </c>
      <c r="BH634" s="145">
        <f>IF(N634="sníž. přenesená",J634,0)</f>
        <v>0</v>
      </c>
      <c r="BI634" s="145">
        <f>IF(N634="nulová",J634,0)</f>
        <v>0</v>
      </c>
      <c r="BJ634" s="16" t="s">
        <v>79</v>
      </c>
      <c r="BK634" s="145">
        <f>ROUND(I634*H634,2)</f>
        <v>0</v>
      </c>
      <c r="BL634" s="16" t="s">
        <v>204</v>
      </c>
      <c r="BM634" s="144" t="s">
        <v>1164</v>
      </c>
    </row>
    <row r="635" spans="2:65" s="1" customFormat="1" ht="24.15" customHeight="1" x14ac:dyDescent="0.2">
      <c r="B635" s="131"/>
      <c r="C635" s="132">
        <v>253</v>
      </c>
      <c r="D635" s="132" t="s">
        <v>162</v>
      </c>
      <c r="E635" s="133" t="s">
        <v>1165</v>
      </c>
      <c r="F635" s="134" t="s">
        <v>1166</v>
      </c>
      <c r="G635" s="135" t="s">
        <v>198</v>
      </c>
      <c r="H635" s="136">
        <v>2.379</v>
      </c>
      <c r="I635" s="137"/>
      <c r="J635" s="138">
        <f>ROUND(I635*H635,2)</f>
        <v>0</v>
      </c>
      <c r="K635" s="139"/>
      <c r="L635" s="30"/>
      <c r="M635" s="140" t="s">
        <v>1</v>
      </c>
      <c r="N635" s="141" t="s">
        <v>37</v>
      </c>
      <c r="P635" s="142">
        <f>O635*H635</f>
        <v>0</v>
      </c>
      <c r="Q635" s="142">
        <v>0</v>
      </c>
      <c r="R635" s="142">
        <f>Q635*H635</f>
        <v>0</v>
      </c>
      <c r="S635" s="142">
        <v>0</v>
      </c>
      <c r="T635" s="143">
        <f>S635*H635</f>
        <v>0</v>
      </c>
      <c r="AR635" s="144" t="s">
        <v>204</v>
      </c>
      <c r="AT635" s="144" t="s">
        <v>162</v>
      </c>
      <c r="AU635" s="144" t="s">
        <v>81</v>
      </c>
      <c r="AY635" s="16" t="s">
        <v>160</v>
      </c>
      <c r="BE635" s="145">
        <f>IF(N635="základní",J635,0)</f>
        <v>0</v>
      </c>
      <c r="BF635" s="145">
        <f>IF(N635="snížená",J635,0)</f>
        <v>0</v>
      </c>
      <c r="BG635" s="145">
        <f>IF(N635="zákl. přenesená",J635,0)</f>
        <v>0</v>
      </c>
      <c r="BH635" s="145">
        <f>IF(N635="sníž. přenesená",J635,0)</f>
        <v>0</v>
      </c>
      <c r="BI635" s="145">
        <f>IF(N635="nulová",J635,0)</f>
        <v>0</v>
      </c>
      <c r="BJ635" s="16" t="s">
        <v>79</v>
      </c>
      <c r="BK635" s="145">
        <f>ROUND(I635*H635,2)</f>
        <v>0</v>
      </c>
      <c r="BL635" s="16" t="s">
        <v>204</v>
      </c>
      <c r="BM635" s="144" t="s">
        <v>1167</v>
      </c>
    </row>
    <row r="636" spans="2:65" s="1" customFormat="1" x14ac:dyDescent="0.2">
      <c r="B636" s="30"/>
      <c r="D636" s="167" t="s">
        <v>235</v>
      </c>
      <c r="F636" s="168" t="s">
        <v>1168</v>
      </c>
      <c r="I636" s="169"/>
      <c r="L636" s="30"/>
      <c r="M636" s="170"/>
      <c r="T636" s="54"/>
      <c r="AT636" s="16" t="s">
        <v>235</v>
      </c>
      <c r="AU636" s="16" t="s">
        <v>81</v>
      </c>
    </row>
    <row r="637" spans="2:65" s="11" customFormat="1" ht="22.8" customHeight="1" x14ac:dyDescent="0.25">
      <c r="B637" s="119"/>
      <c r="D637" s="120" t="s">
        <v>71</v>
      </c>
      <c r="E637" s="129" t="s">
        <v>1169</v>
      </c>
      <c r="F637" s="129" t="s">
        <v>1170</v>
      </c>
      <c r="I637" s="122"/>
      <c r="J637" s="130">
        <f>BK637</f>
        <v>0</v>
      </c>
      <c r="L637" s="119"/>
      <c r="M637" s="124"/>
      <c r="P637" s="125">
        <f>SUM(P638:P654)</f>
        <v>0</v>
      </c>
      <c r="R637" s="125">
        <f>SUM(R638:R654)</f>
        <v>9.744390000000001</v>
      </c>
      <c r="T637" s="126">
        <f>SUM(T638:T654)</f>
        <v>0</v>
      </c>
      <c r="AR637" s="120" t="s">
        <v>81</v>
      </c>
      <c r="AT637" s="127" t="s">
        <v>71</v>
      </c>
      <c r="AU637" s="127" t="s">
        <v>79</v>
      </c>
      <c r="AY637" s="120" t="s">
        <v>160</v>
      </c>
      <c r="BK637" s="128">
        <f>SUM(BK638:BK654)</f>
        <v>0</v>
      </c>
    </row>
    <row r="638" spans="2:65" s="1" customFormat="1" ht="16.5" customHeight="1" x14ac:dyDescent="0.2">
      <c r="B638" s="131"/>
      <c r="C638" s="132">
        <v>254</v>
      </c>
      <c r="D638" s="132" t="s">
        <v>162</v>
      </c>
      <c r="E638" s="133" t="s">
        <v>1171</v>
      </c>
      <c r="F638" s="134" t="s">
        <v>1172</v>
      </c>
      <c r="G638" s="135" t="s">
        <v>165</v>
      </c>
      <c r="H638" s="136">
        <v>157.4</v>
      </c>
      <c r="I638" s="137"/>
      <c r="J638" s="138">
        <f>ROUND(I638*H638,2)</f>
        <v>0</v>
      </c>
      <c r="K638" s="139"/>
      <c r="L638" s="30"/>
      <c r="M638" s="140" t="s">
        <v>1</v>
      </c>
      <c r="N638" s="141" t="s">
        <v>37</v>
      </c>
      <c r="P638" s="142">
        <f>O638*H638</f>
        <v>0</v>
      </c>
      <c r="Q638" s="142">
        <v>0</v>
      </c>
      <c r="R638" s="142">
        <f>Q638*H638</f>
        <v>0</v>
      </c>
      <c r="S638" s="142">
        <v>0</v>
      </c>
      <c r="T638" s="143">
        <f>S638*H638</f>
        <v>0</v>
      </c>
      <c r="AR638" s="144" t="s">
        <v>204</v>
      </c>
      <c r="AT638" s="144" t="s">
        <v>162</v>
      </c>
      <c r="AU638" s="144" t="s">
        <v>81</v>
      </c>
      <c r="AY638" s="16" t="s">
        <v>160</v>
      </c>
      <c r="BE638" s="145">
        <f>IF(N638="základní",J638,0)</f>
        <v>0</v>
      </c>
      <c r="BF638" s="145">
        <f>IF(N638="snížená",J638,0)</f>
        <v>0</v>
      </c>
      <c r="BG638" s="145">
        <f>IF(N638="zákl. přenesená",J638,0)</f>
        <v>0</v>
      </c>
      <c r="BH638" s="145">
        <f>IF(N638="sníž. přenesená",J638,0)</f>
        <v>0</v>
      </c>
      <c r="BI638" s="145">
        <f>IF(N638="nulová",J638,0)</f>
        <v>0</v>
      </c>
      <c r="BJ638" s="16" t="s">
        <v>79</v>
      </c>
      <c r="BK638" s="145">
        <f>ROUND(I638*H638,2)</f>
        <v>0</v>
      </c>
      <c r="BL638" s="16" t="s">
        <v>204</v>
      </c>
      <c r="BM638" s="144" t="s">
        <v>1173</v>
      </c>
    </row>
    <row r="639" spans="2:65" s="1" customFormat="1" ht="16.5" customHeight="1" x14ac:dyDescent="0.2">
      <c r="B639" s="131"/>
      <c r="C639" s="132">
        <v>255</v>
      </c>
      <c r="D639" s="132" t="s">
        <v>162</v>
      </c>
      <c r="E639" s="133" t="s">
        <v>1174</v>
      </c>
      <c r="F639" s="134" t="s">
        <v>1175</v>
      </c>
      <c r="G639" s="135" t="s">
        <v>165</v>
      </c>
      <c r="H639" s="136">
        <v>157.4</v>
      </c>
      <c r="I639" s="137"/>
      <c r="J639" s="138">
        <f>ROUND(I639*H639,2)</f>
        <v>0</v>
      </c>
      <c r="K639" s="139"/>
      <c r="L639" s="30"/>
      <c r="M639" s="140" t="s">
        <v>1</v>
      </c>
      <c r="N639" s="141" t="s">
        <v>37</v>
      </c>
      <c r="P639" s="142">
        <f>O639*H639</f>
        <v>0</v>
      </c>
      <c r="Q639" s="142">
        <v>2.9999999999999997E-4</v>
      </c>
      <c r="R639" s="142">
        <f>Q639*H639</f>
        <v>4.7219999999999998E-2</v>
      </c>
      <c r="S639" s="142">
        <v>0</v>
      </c>
      <c r="T639" s="143">
        <f>S639*H639</f>
        <v>0</v>
      </c>
      <c r="AR639" s="144" t="s">
        <v>204</v>
      </c>
      <c r="AT639" s="144" t="s">
        <v>162</v>
      </c>
      <c r="AU639" s="144" t="s">
        <v>81</v>
      </c>
      <c r="AY639" s="16" t="s">
        <v>160</v>
      </c>
      <c r="BE639" s="145">
        <f>IF(N639="základní",J639,0)</f>
        <v>0</v>
      </c>
      <c r="BF639" s="145">
        <f>IF(N639="snížená",J639,0)</f>
        <v>0</v>
      </c>
      <c r="BG639" s="145">
        <f>IF(N639="zákl. přenesená",J639,0)</f>
        <v>0</v>
      </c>
      <c r="BH639" s="145">
        <f>IF(N639="sníž. přenesená",J639,0)</f>
        <v>0</v>
      </c>
      <c r="BI639" s="145">
        <f>IF(N639="nulová",J639,0)</f>
        <v>0</v>
      </c>
      <c r="BJ639" s="16" t="s">
        <v>79</v>
      </c>
      <c r="BK639" s="145">
        <f>ROUND(I639*H639,2)</f>
        <v>0</v>
      </c>
      <c r="BL639" s="16" t="s">
        <v>204</v>
      </c>
      <c r="BM639" s="144" t="s">
        <v>1176</v>
      </c>
    </row>
    <row r="640" spans="2:65" s="1" customFormat="1" ht="24.15" customHeight="1" x14ac:dyDescent="0.2">
      <c r="B640" s="131"/>
      <c r="C640" s="132">
        <v>256</v>
      </c>
      <c r="D640" s="132" t="s">
        <v>162</v>
      </c>
      <c r="E640" s="133" t="s">
        <v>1177</v>
      </c>
      <c r="F640" s="134" t="s">
        <v>1178</v>
      </c>
      <c r="G640" s="135" t="s">
        <v>207</v>
      </c>
      <c r="H640" s="136">
        <v>111.5</v>
      </c>
      <c r="I640" s="137"/>
      <c r="J640" s="138">
        <f>ROUND(I640*H640,2)</f>
        <v>0</v>
      </c>
      <c r="K640" s="139"/>
      <c r="L640" s="30"/>
      <c r="M640" s="140" t="s">
        <v>1</v>
      </c>
      <c r="N640" s="141" t="s">
        <v>37</v>
      </c>
      <c r="P640" s="142">
        <f>O640*H640</f>
        <v>0</v>
      </c>
      <c r="Q640" s="142">
        <v>2.9999999999999997E-4</v>
      </c>
      <c r="R640" s="142">
        <f>Q640*H640</f>
        <v>3.3449999999999994E-2</v>
      </c>
      <c r="S640" s="142">
        <v>0</v>
      </c>
      <c r="T640" s="143">
        <f>S640*H640</f>
        <v>0</v>
      </c>
      <c r="AR640" s="144" t="s">
        <v>204</v>
      </c>
      <c r="AT640" s="144" t="s">
        <v>162</v>
      </c>
      <c r="AU640" s="144" t="s">
        <v>81</v>
      </c>
      <c r="AY640" s="16" t="s">
        <v>160</v>
      </c>
      <c r="BE640" s="145">
        <f>IF(N640="základní",J640,0)</f>
        <v>0</v>
      </c>
      <c r="BF640" s="145">
        <f>IF(N640="snížená",J640,0)</f>
        <v>0</v>
      </c>
      <c r="BG640" s="145">
        <f>IF(N640="zákl. přenesená",J640,0)</f>
        <v>0</v>
      </c>
      <c r="BH640" s="145">
        <f>IF(N640="sníž. přenesená",J640,0)</f>
        <v>0</v>
      </c>
      <c r="BI640" s="145">
        <f>IF(N640="nulová",J640,0)</f>
        <v>0</v>
      </c>
      <c r="BJ640" s="16" t="s">
        <v>79</v>
      </c>
      <c r="BK640" s="145">
        <f>ROUND(I640*H640,2)</f>
        <v>0</v>
      </c>
      <c r="BL640" s="16" t="s">
        <v>204</v>
      </c>
      <c r="BM640" s="144" t="s">
        <v>1179</v>
      </c>
    </row>
    <row r="641" spans="2:65" s="1" customFormat="1" ht="24.15" customHeight="1" x14ac:dyDescent="0.2">
      <c r="B641" s="131"/>
      <c r="C641" s="171">
        <v>257</v>
      </c>
      <c r="D641" s="171" t="s">
        <v>262</v>
      </c>
      <c r="E641" s="172" t="s">
        <v>1180</v>
      </c>
      <c r="F641" s="173" t="s">
        <v>1181</v>
      </c>
      <c r="G641" s="174" t="s">
        <v>260</v>
      </c>
      <c r="H641" s="175">
        <v>122.65</v>
      </c>
      <c r="I641" s="176"/>
      <c r="J641" s="177">
        <f>ROUND(I641*H641,2)</f>
        <v>0</v>
      </c>
      <c r="K641" s="178"/>
      <c r="L641" s="179"/>
      <c r="M641" s="180" t="s">
        <v>1</v>
      </c>
      <c r="N641" s="181" t="s">
        <v>37</v>
      </c>
      <c r="P641" s="142">
        <f>O641*H641</f>
        <v>0</v>
      </c>
      <c r="Q641" s="142">
        <v>2.9999999999999997E-4</v>
      </c>
      <c r="R641" s="142">
        <f>Q641*H641</f>
        <v>3.6795000000000001E-2</v>
      </c>
      <c r="S641" s="142">
        <v>0</v>
      </c>
      <c r="T641" s="143">
        <f>S641*H641</f>
        <v>0</v>
      </c>
      <c r="AR641" s="144" t="s">
        <v>296</v>
      </c>
      <c r="AT641" s="144" t="s">
        <v>262</v>
      </c>
      <c r="AU641" s="144" t="s">
        <v>81</v>
      </c>
      <c r="AY641" s="16" t="s">
        <v>160</v>
      </c>
      <c r="BE641" s="145">
        <f>IF(N641="základní",J641,0)</f>
        <v>0</v>
      </c>
      <c r="BF641" s="145">
        <f>IF(N641="snížená",J641,0)</f>
        <v>0</v>
      </c>
      <c r="BG641" s="145">
        <f>IF(N641="zákl. přenesená",J641,0)</f>
        <v>0</v>
      </c>
      <c r="BH641" s="145">
        <f>IF(N641="sníž. přenesená",J641,0)</f>
        <v>0</v>
      </c>
      <c r="BI641" s="145">
        <f>IF(N641="nulová",J641,0)</f>
        <v>0</v>
      </c>
      <c r="BJ641" s="16" t="s">
        <v>79</v>
      </c>
      <c r="BK641" s="145">
        <f>ROUND(I641*H641,2)</f>
        <v>0</v>
      </c>
      <c r="BL641" s="16" t="s">
        <v>204</v>
      </c>
      <c r="BM641" s="144" t="s">
        <v>1182</v>
      </c>
    </row>
    <row r="642" spans="2:65" s="12" customFormat="1" x14ac:dyDescent="0.2">
      <c r="B642" s="146"/>
      <c r="D642" s="147" t="s">
        <v>172</v>
      </c>
      <c r="F642" s="149" t="s">
        <v>1183</v>
      </c>
      <c r="H642" s="150">
        <v>122.65</v>
      </c>
      <c r="I642" s="151"/>
      <c r="L642" s="146"/>
      <c r="M642" s="152"/>
      <c r="T642" s="153"/>
      <c r="AT642" s="148" t="s">
        <v>172</v>
      </c>
      <c r="AU642" s="148" t="s">
        <v>81</v>
      </c>
      <c r="AV642" s="12" t="s">
        <v>81</v>
      </c>
      <c r="AW642" s="12" t="s">
        <v>3</v>
      </c>
      <c r="AX642" s="12" t="s">
        <v>79</v>
      </c>
      <c r="AY642" s="148" t="s">
        <v>160</v>
      </c>
    </row>
    <row r="643" spans="2:65" s="1" customFormat="1" ht="24.15" customHeight="1" x14ac:dyDescent="0.2">
      <c r="B643" s="131"/>
      <c r="C643" s="132">
        <v>258</v>
      </c>
      <c r="D643" s="132" t="s">
        <v>162</v>
      </c>
      <c r="E643" s="133" t="s">
        <v>1184</v>
      </c>
      <c r="F643" s="134" t="s">
        <v>1185</v>
      </c>
      <c r="G643" s="135" t="s">
        <v>207</v>
      </c>
      <c r="H643" s="136">
        <v>25.1</v>
      </c>
      <c r="I643" s="137"/>
      <c r="J643" s="138">
        <f>ROUND(I643*H643,2)</f>
        <v>0</v>
      </c>
      <c r="K643" s="139"/>
      <c r="L643" s="30"/>
      <c r="M643" s="140" t="s">
        <v>1</v>
      </c>
      <c r="N643" s="141" t="s">
        <v>37</v>
      </c>
      <c r="P643" s="142">
        <f>O643*H643</f>
        <v>0</v>
      </c>
      <c r="Q643" s="142">
        <v>5.8E-4</v>
      </c>
      <c r="R643" s="142">
        <f>Q643*H643</f>
        <v>1.4558000000000001E-2</v>
      </c>
      <c r="S643" s="142">
        <v>0</v>
      </c>
      <c r="T643" s="143">
        <f>S643*H643</f>
        <v>0</v>
      </c>
      <c r="AR643" s="144" t="s">
        <v>204</v>
      </c>
      <c r="AT643" s="144" t="s">
        <v>162</v>
      </c>
      <c r="AU643" s="144" t="s">
        <v>81</v>
      </c>
      <c r="AY643" s="16" t="s">
        <v>160</v>
      </c>
      <c r="BE643" s="145">
        <f>IF(N643="základní",J643,0)</f>
        <v>0</v>
      </c>
      <c r="BF643" s="145">
        <f>IF(N643="snížená",J643,0)</f>
        <v>0</v>
      </c>
      <c r="BG643" s="145">
        <f>IF(N643="zákl. přenesená",J643,0)</f>
        <v>0</v>
      </c>
      <c r="BH643" s="145">
        <f>IF(N643="sníž. přenesená",J643,0)</f>
        <v>0</v>
      </c>
      <c r="BI643" s="145">
        <f>IF(N643="nulová",J643,0)</f>
        <v>0</v>
      </c>
      <c r="BJ643" s="16" t="s">
        <v>79</v>
      </c>
      <c r="BK643" s="145">
        <f>ROUND(I643*H643,2)</f>
        <v>0</v>
      </c>
      <c r="BL643" s="16" t="s">
        <v>204</v>
      </c>
      <c r="BM643" s="144" t="s">
        <v>1186</v>
      </c>
    </row>
    <row r="644" spans="2:65" s="1" customFormat="1" ht="24.15" customHeight="1" x14ac:dyDescent="0.2">
      <c r="B644" s="131"/>
      <c r="C644" s="171">
        <v>259</v>
      </c>
      <c r="D644" s="171" t="s">
        <v>262</v>
      </c>
      <c r="E644" s="172" t="s">
        <v>1187</v>
      </c>
      <c r="F644" s="173" t="s">
        <v>1188</v>
      </c>
      <c r="G644" s="174" t="s">
        <v>207</v>
      </c>
      <c r="H644" s="175">
        <v>25.1</v>
      </c>
      <c r="I644" s="176"/>
      <c r="J644" s="177">
        <f>ROUND(I644*H644,2)</f>
        <v>0</v>
      </c>
      <c r="K644" s="178"/>
      <c r="L644" s="179"/>
      <c r="M644" s="180" t="s">
        <v>1</v>
      </c>
      <c r="N644" s="181" t="s">
        <v>37</v>
      </c>
      <c r="P644" s="142">
        <f>O644*H644</f>
        <v>0</v>
      </c>
      <c r="Q644" s="142">
        <v>1.67E-3</v>
      </c>
      <c r="R644" s="142">
        <f>Q644*H644</f>
        <v>4.1917000000000003E-2</v>
      </c>
      <c r="S644" s="142">
        <v>0</v>
      </c>
      <c r="T644" s="143">
        <f>S644*H644</f>
        <v>0</v>
      </c>
      <c r="AR644" s="144" t="s">
        <v>296</v>
      </c>
      <c r="AT644" s="144" t="s">
        <v>262</v>
      </c>
      <c r="AU644" s="144" t="s">
        <v>81</v>
      </c>
      <c r="AY644" s="16" t="s">
        <v>160</v>
      </c>
      <c r="BE644" s="145">
        <f>IF(N644="základní",J644,0)</f>
        <v>0</v>
      </c>
      <c r="BF644" s="145">
        <f>IF(N644="snížená",J644,0)</f>
        <v>0</v>
      </c>
      <c r="BG644" s="145">
        <f>IF(N644="zákl. přenesená",J644,0)</f>
        <v>0</v>
      </c>
      <c r="BH644" s="145">
        <f>IF(N644="sníž. přenesená",J644,0)</f>
        <v>0</v>
      </c>
      <c r="BI644" s="145">
        <f>IF(N644="nulová",J644,0)</f>
        <v>0</v>
      </c>
      <c r="BJ644" s="16" t="s">
        <v>79</v>
      </c>
      <c r="BK644" s="145">
        <f>ROUND(I644*H644,2)</f>
        <v>0</v>
      </c>
      <c r="BL644" s="16" t="s">
        <v>204</v>
      </c>
      <c r="BM644" s="144" t="s">
        <v>1189</v>
      </c>
    </row>
    <row r="645" spans="2:65" s="1" customFormat="1" ht="37.799999999999997" customHeight="1" x14ac:dyDescent="0.2">
      <c r="B645" s="131"/>
      <c r="C645" s="132">
        <v>260</v>
      </c>
      <c r="D645" s="132" t="s">
        <v>162</v>
      </c>
      <c r="E645" s="133" t="s">
        <v>1190</v>
      </c>
      <c r="F645" s="134" t="s">
        <v>1191</v>
      </c>
      <c r="G645" s="135" t="s">
        <v>165</v>
      </c>
      <c r="H645" s="136">
        <v>36.200000000000003</v>
      </c>
      <c r="I645" s="137"/>
      <c r="J645" s="138">
        <f>ROUND(I645*H645,2)</f>
        <v>0</v>
      </c>
      <c r="K645" s="139"/>
      <c r="L645" s="30"/>
      <c r="M645" s="140" t="s">
        <v>1</v>
      </c>
      <c r="N645" s="141" t="s">
        <v>37</v>
      </c>
      <c r="P645" s="142">
        <f>O645*H645</f>
        <v>0</v>
      </c>
      <c r="Q645" s="142">
        <v>3.7000000000000002E-3</v>
      </c>
      <c r="R645" s="142">
        <f>Q645*H645</f>
        <v>0.13394</v>
      </c>
      <c r="S645" s="142">
        <v>0</v>
      </c>
      <c r="T645" s="143">
        <f>S645*H645</f>
        <v>0</v>
      </c>
      <c r="AR645" s="144" t="s">
        <v>204</v>
      </c>
      <c r="AT645" s="144" t="s">
        <v>162</v>
      </c>
      <c r="AU645" s="144" t="s">
        <v>81</v>
      </c>
      <c r="AY645" s="16" t="s">
        <v>160</v>
      </c>
      <c r="BE645" s="145">
        <f>IF(N645="základní",J645,0)</f>
        <v>0</v>
      </c>
      <c r="BF645" s="145">
        <f>IF(N645="snížená",J645,0)</f>
        <v>0</v>
      </c>
      <c r="BG645" s="145">
        <f>IF(N645="zákl. přenesená",J645,0)</f>
        <v>0</v>
      </c>
      <c r="BH645" s="145">
        <f>IF(N645="sníž. přenesená",J645,0)</f>
        <v>0</v>
      </c>
      <c r="BI645" s="145">
        <f>IF(N645="nulová",J645,0)</f>
        <v>0</v>
      </c>
      <c r="BJ645" s="16" t="s">
        <v>79</v>
      </c>
      <c r="BK645" s="145">
        <f>ROUND(I645*H645,2)</f>
        <v>0</v>
      </c>
      <c r="BL645" s="16" t="s">
        <v>204</v>
      </c>
      <c r="BM645" s="144" t="s">
        <v>1192</v>
      </c>
    </row>
    <row r="646" spans="2:65" s="1" customFormat="1" ht="16.5" customHeight="1" x14ac:dyDescent="0.2">
      <c r="B646" s="131"/>
      <c r="C646" s="171">
        <v>261</v>
      </c>
      <c r="D646" s="171" t="s">
        <v>262</v>
      </c>
      <c r="E646" s="172" t="s">
        <v>1193</v>
      </c>
      <c r="F646" s="173" t="s">
        <v>1194</v>
      </c>
      <c r="G646" s="174" t="s">
        <v>165</v>
      </c>
      <c r="H646" s="175">
        <v>39.82</v>
      </c>
      <c r="I646" s="176"/>
      <c r="J646" s="177">
        <f>ROUND(I646*H646,2)</f>
        <v>0</v>
      </c>
      <c r="K646" s="178"/>
      <c r="L646" s="179"/>
      <c r="M646" s="180" t="s">
        <v>1</v>
      </c>
      <c r="N646" s="181" t="s">
        <v>37</v>
      </c>
      <c r="P646" s="142">
        <f>O646*H646</f>
        <v>0</v>
      </c>
      <c r="Q646" s="142">
        <v>7.0000000000000007E-2</v>
      </c>
      <c r="R646" s="142">
        <f>Q646*H646</f>
        <v>2.7874000000000003</v>
      </c>
      <c r="S646" s="142">
        <v>0</v>
      </c>
      <c r="T646" s="143">
        <f>S646*H646</f>
        <v>0</v>
      </c>
      <c r="AR646" s="144" t="s">
        <v>296</v>
      </c>
      <c r="AT646" s="144" t="s">
        <v>262</v>
      </c>
      <c r="AU646" s="144" t="s">
        <v>81</v>
      </c>
      <c r="AY646" s="16" t="s">
        <v>160</v>
      </c>
      <c r="BE646" s="145">
        <f>IF(N646="základní",J646,0)</f>
        <v>0</v>
      </c>
      <c r="BF646" s="145">
        <f>IF(N646="snížená",J646,0)</f>
        <v>0</v>
      </c>
      <c r="BG646" s="145">
        <f>IF(N646="zákl. přenesená",J646,0)</f>
        <v>0</v>
      </c>
      <c r="BH646" s="145">
        <f>IF(N646="sníž. přenesená",J646,0)</f>
        <v>0</v>
      </c>
      <c r="BI646" s="145">
        <f>IF(N646="nulová",J646,0)</f>
        <v>0</v>
      </c>
      <c r="BJ646" s="16" t="s">
        <v>79</v>
      </c>
      <c r="BK646" s="145">
        <f>ROUND(I646*H646,2)</f>
        <v>0</v>
      </c>
      <c r="BL646" s="16" t="s">
        <v>204</v>
      </c>
      <c r="BM646" s="144" t="s">
        <v>1195</v>
      </c>
    </row>
    <row r="647" spans="2:65" s="12" customFormat="1" x14ac:dyDescent="0.2">
      <c r="B647" s="146"/>
      <c r="D647" s="147" t="s">
        <v>172</v>
      </c>
      <c r="F647" s="149" t="s">
        <v>1196</v>
      </c>
      <c r="H647" s="150">
        <v>39.82</v>
      </c>
      <c r="I647" s="151"/>
      <c r="L647" s="146"/>
      <c r="M647" s="152"/>
      <c r="T647" s="153"/>
      <c r="AT647" s="148" t="s">
        <v>172</v>
      </c>
      <c r="AU647" s="148" t="s">
        <v>81</v>
      </c>
      <c r="AV647" s="12" t="s">
        <v>81</v>
      </c>
      <c r="AW647" s="12" t="s">
        <v>3</v>
      </c>
      <c r="AX647" s="12" t="s">
        <v>79</v>
      </c>
      <c r="AY647" s="148" t="s">
        <v>160</v>
      </c>
    </row>
    <row r="648" spans="2:65" s="1" customFormat="1" ht="24.15" customHeight="1" x14ac:dyDescent="0.2">
      <c r="B648" s="131"/>
      <c r="C648" s="132">
        <v>262</v>
      </c>
      <c r="D648" s="132" t="s">
        <v>162</v>
      </c>
      <c r="E648" s="133" t="s">
        <v>1197</v>
      </c>
      <c r="F648" s="134" t="s">
        <v>1198</v>
      </c>
      <c r="G648" s="135" t="s">
        <v>165</v>
      </c>
      <c r="H648" s="136">
        <v>157.4</v>
      </c>
      <c r="I648" s="137"/>
      <c r="J648" s="138">
        <f t="shared" ref="J648:J653" si="80">ROUND(I648*H648,2)</f>
        <v>0</v>
      </c>
      <c r="K648" s="139"/>
      <c r="L648" s="30"/>
      <c r="M648" s="140" t="s">
        <v>1</v>
      </c>
      <c r="N648" s="141" t="s">
        <v>37</v>
      </c>
      <c r="P648" s="142">
        <f t="shared" ref="P648:P653" si="81">O648*H648</f>
        <v>0</v>
      </c>
      <c r="Q648" s="142">
        <v>7.4999999999999997E-3</v>
      </c>
      <c r="R648" s="142">
        <f t="shared" ref="R648:R653" si="82">Q648*H648</f>
        <v>1.1805000000000001</v>
      </c>
      <c r="S648" s="142">
        <v>0</v>
      </c>
      <c r="T648" s="143">
        <f t="shared" ref="T648:T653" si="83">S648*H648</f>
        <v>0</v>
      </c>
      <c r="AR648" s="144" t="s">
        <v>204</v>
      </c>
      <c r="AT648" s="144" t="s">
        <v>162</v>
      </c>
      <c r="AU648" s="144" t="s">
        <v>81</v>
      </c>
      <c r="AY648" s="16" t="s">
        <v>160</v>
      </c>
      <c r="BE648" s="145">
        <f t="shared" ref="BE648:BE653" si="84">IF(N648="základní",J648,0)</f>
        <v>0</v>
      </c>
      <c r="BF648" s="145">
        <f t="shared" ref="BF648:BF653" si="85">IF(N648="snížená",J648,0)</f>
        <v>0</v>
      </c>
      <c r="BG648" s="145">
        <f t="shared" ref="BG648:BG653" si="86">IF(N648="zákl. přenesená",J648,0)</f>
        <v>0</v>
      </c>
      <c r="BH648" s="145">
        <f t="shared" ref="BH648:BH653" si="87">IF(N648="sníž. přenesená",J648,0)</f>
        <v>0</v>
      </c>
      <c r="BI648" s="145">
        <f t="shared" ref="BI648:BI653" si="88">IF(N648="nulová",J648,0)</f>
        <v>0</v>
      </c>
      <c r="BJ648" s="16" t="s">
        <v>79</v>
      </c>
      <c r="BK648" s="145">
        <f t="shared" ref="BK648:BK653" si="89">ROUND(I648*H648,2)</f>
        <v>0</v>
      </c>
      <c r="BL648" s="16" t="s">
        <v>204</v>
      </c>
      <c r="BM648" s="144" t="s">
        <v>1199</v>
      </c>
    </row>
    <row r="649" spans="2:65" s="1" customFormat="1" ht="37.799999999999997" customHeight="1" x14ac:dyDescent="0.2">
      <c r="B649" s="131"/>
      <c r="C649" s="171">
        <v>263</v>
      </c>
      <c r="D649" s="171" t="s">
        <v>262</v>
      </c>
      <c r="E649" s="172" t="s">
        <v>1200</v>
      </c>
      <c r="F649" s="173" t="s">
        <v>1201</v>
      </c>
      <c r="G649" s="174" t="s">
        <v>165</v>
      </c>
      <c r="H649" s="175">
        <v>165</v>
      </c>
      <c r="I649" s="176"/>
      <c r="J649" s="177">
        <f t="shared" si="80"/>
        <v>0</v>
      </c>
      <c r="K649" s="178"/>
      <c r="L649" s="179"/>
      <c r="M649" s="180" t="s">
        <v>1</v>
      </c>
      <c r="N649" s="181" t="s">
        <v>37</v>
      </c>
      <c r="P649" s="142">
        <f t="shared" si="81"/>
        <v>0</v>
      </c>
      <c r="Q649" s="142">
        <v>3.3000000000000002E-2</v>
      </c>
      <c r="R649" s="142">
        <f t="shared" si="82"/>
        <v>5.4450000000000003</v>
      </c>
      <c r="S649" s="142">
        <v>0</v>
      </c>
      <c r="T649" s="143">
        <f t="shared" si="83"/>
        <v>0</v>
      </c>
      <c r="AR649" s="144" t="s">
        <v>296</v>
      </c>
      <c r="AT649" s="144" t="s">
        <v>262</v>
      </c>
      <c r="AU649" s="144" t="s">
        <v>81</v>
      </c>
      <c r="AY649" s="16" t="s">
        <v>160</v>
      </c>
      <c r="BE649" s="145">
        <f t="shared" si="84"/>
        <v>0</v>
      </c>
      <c r="BF649" s="145">
        <f t="shared" si="85"/>
        <v>0</v>
      </c>
      <c r="BG649" s="145">
        <f t="shared" si="86"/>
        <v>0</v>
      </c>
      <c r="BH649" s="145">
        <f t="shared" si="87"/>
        <v>0</v>
      </c>
      <c r="BI649" s="145">
        <f t="shared" si="88"/>
        <v>0</v>
      </c>
      <c r="BJ649" s="16" t="s">
        <v>79</v>
      </c>
      <c r="BK649" s="145">
        <f t="shared" si="89"/>
        <v>0</v>
      </c>
      <c r="BL649" s="16" t="s">
        <v>204</v>
      </c>
      <c r="BM649" s="144" t="s">
        <v>1202</v>
      </c>
    </row>
    <row r="650" spans="2:65" s="1" customFormat="1" ht="16.5" customHeight="1" x14ac:dyDescent="0.2">
      <c r="B650" s="131"/>
      <c r="C650" s="132">
        <v>264</v>
      </c>
      <c r="D650" s="132" t="s">
        <v>162</v>
      </c>
      <c r="E650" s="133" t="s">
        <v>1203</v>
      </c>
      <c r="F650" s="134" t="s">
        <v>1204</v>
      </c>
      <c r="G650" s="135" t="s">
        <v>165</v>
      </c>
      <c r="H650" s="136">
        <v>157.4</v>
      </c>
      <c r="I650" s="137"/>
      <c r="J650" s="138">
        <f t="shared" si="80"/>
        <v>0</v>
      </c>
      <c r="K650" s="139"/>
      <c r="L650" s="30"/>
      <c r="M650" s="140" t="s">
        <v>1</v>
      </c>
      <c r="N650" s="141" t="s">
        <v>37</v>
      </c>
      <c r="P650" s="142">
        <f t="shared" si="81"/>
        <v>0</v>
      </c>
      <c r="Q650" s="142">
        <v>3.0000000000000001E-5</v>
      </c>
      <c r="R650" s="142">
        <f t="shared" si="82"/>
        <v>4.7220000000000005E-3</v>
      </c>
      <c r="S650" s="142">
        <v>0</v>
      </c>
      <c r="T650" s="143">
        <f t="shared" si="83"/>
        <v>0</v>
      </c>
      <c r="AR650" s="144" t="s">
        <v>204</v>
      </c>
      <c r="AT650" s="144" t="s">
        <v>162</v>
      </c>
      <c r="AU650" s="144" t="s">
        <v>81</v>
      </c>
      <c r="AY650" s="16" t="s">
        <v>160</v>
      </c>
      <c r="BE650" s="145">
        <f t="shared" si="84"/>
        <v>0</v>
      </c>
      <c r="BF650" s="145">
        <f t="shared" si="85"/>
        <v>0</v>
      </c>
      <c r="BG650" s="145">
        <f t="shared" si="86"/>
        <v>0</v>
      </c>
      <c r="BH650" s="145">
        <f t="shared" si="87"/>
        <v>0</v>
      </c>
      <c r="BI650" s="145">
        <f t="shared" si="88"/>
        <v>0</v>
      </c>
      <c r="BJ650" s="16" t="s">
        <v>79</v>
      </c>
      <c r="BK650" s="145">
        <f t="shared" si="89"/>
        <v>0</v>
      </c>
      <c r="BL650" s="16" t="s">
        <v>204</v>
      </c>
      <c r="BM650" s="144" t="s">
        <v>1205</v>
      </c>
    </row>
    <row r="651" spans="2:65" s="1" customFormat="1" ht="16.5" customHeight="1" x14ac:dyDescent="0.2">
      <c r="B651" s="131"/>
      <c r="C651" s="132">
        <v>265</v>
      </c>
      <c r="D651" s="132" t="s">
        <v>162</v>
      </c>
      <c r="E651" s="133" t="s">
        <v>1206</v>
      </c>
      <c r="F651" s="134" t="s">
        <v>1207</v>
      </c>
      <c r="G651" s="135" t="s">
        <v>207</v>
      </c>
      <c r="H651" s="136">
        <v>157.4</v>
      </c>
      <c r="I651" s="137"/>
      <c r="J651" s="138">
        <f t="shared" si="80"/>
        <v>0</v>
      </c>
      <c r="K651" s="139"/>
      <c r="L651" s="30"/>
      <c r="M651" s="140" t="s">
        <v>1</v>
      </c>
      <c r="N651" s="141" t="s">
        <v>37</v>
      </c>
      <c r="P651" s="142">
        <f t="shared" si="81"/>
        <v>0</v>
      </c>
      <c r="Q651" s="142">
        <v>1.2E-4</v>
      </c>
      <c r="R651" s="142">
        <f t="shared" si="82"/>
        <v>1.8888000000000002E-2</v>
      </c>
      <c r="S651" s="142">
        <v>0</v>
      </c>
      <c r="T651" s="143">
        <f t="shared" si="83"/>
        <v>0</v>
      </c>
      <c r="AR651" s="144" t="s">
        <v>204</v>
      </c>
      <c r="AT651" s="144" t="s">
        <v>162</v>
      </c>
      <c r="AU651" s="144" t="s">
        <v>81</v>
      </c>
      <c r="AY651" s="16" t="s">
        <v>160</v>
      </c>
      <c r="BE651" s="145">
        <f t="shared" si="84"/>
        <v>0</v>
      </c>
      <c r="BF651" s="145">
        <f t="shared" si="85"/>
        <v>0</v>
      </c>
      <c r="BG651" s="145">
        <f t="shared" si="86"/>
        <v>0</v>
      </c>
      <c r="BH651" s="145">
        <f t="shared" si="87"/>
        <v>0</v>
      </c>
      <c r="BI651" s="145">
        <f t="shared" si="88"/>
        <v>0</v>
      </c>
      <c r="BJ651" s="16" t="s">
        <v>79</v>
      </c>
      <c r="BK651" s="145">
        <f t="shared" si="89"/>
        <v>0</v>
      </c>
      <c r="BL651" s="16" t="s">
        <v>204</v>
      </c>
      <c r="BM651" s="144" t="s">
        <v>1208</v>
      </c>
    </row>
    <row r="652" spans="2:65" s="1" customFormat="1" ht="21.75" customHeight="1" x14ac:dyDescent="0.2">
      <c r="B652" s="131"/>
      <c r="C652" s="132">
        <v>266</v>
      </c>
      <c r="D652" s="132" t="s">
        <v>162</v>
      </c>
      <c r="E652" s="133" t="s">
        <v>1209</v>
      </c>
      <c r="F652" s="134" t="s">
        <v>1210</v>
      </c>
      <c r="G652" s="135" t="s">
        <v>260</v>
      </c>
      <c r="H652" s="136">
        <v>86</v>
      </c>
      <c r="I652" s="137"/>
      <c r="J652" s="138">
        <f t="shared" si="80"/>
        <v>0</v>
      </c>
      <c r="K652" s="139"/>
      <c r="L652" s="30"/>
      <c r="M652" s="140" t="s">
        <v>1</v>
      </c>
      <c r="N652" s="141" t="s">
        <v>37</v>
      </c>
      <c r="P652" s="142">
        <f t="shared" si="81"/>
        <v>0</v>
      </c>
      <c r="Q652" s="142">
        <v>0</v>
      </c>
      <c r="R652" s="142">
        <f t="shared" si="82"/>
        <v>0</v>
      </c>
      <c r="S652" s="142">
        <v>0</v>
      </c>
      <c r="T652" s="143">
        <f t="shared" si="83"/>
        <v>0</v>
      </c>
      <c r="AR652" s="144" t="s">
        <v>204</v>
      </c>
      <c r="AT652" s="144" t="s">
        <v>162</v>
      </c>
      <c r="AU652" s="144" t="s">
        <v>81</v>
      </c>
      <c r="AY652" s="16" t="s">
        <v>160</v>
      </c>
      <c r="BE652" s="145">
        <f t="shared" si="84"/>
        <v>0</v>
      </c>
      <c r="BF652" s="145">
        <f t="shared" si="85"/>
        <v>0</v>
      </c>
      <c r="BG652" s="145">
        <f t="shared" si="86"/>
        <v>0</v>
      </c>
      <c r="BH652" s="145">
        <f t="shared" si="87"/>
        <v>0</v>
      </c>
      <c r="BI652" s="145">
        <f t="shared" si="88"/>
        <v>0</v>
      </c>
      <c r="BJ652" s="16" t="s">
        <v>79</v>
      </c>
      <c r="BK652" s="145">
        <f t="shared" si="89"/>
        <v>0</v>
      </c>
      <c r="BL652" s="16" t="s">
        <v>204</v>
      </c>
      <c r="BM652" s="144" t="s">
        <v>1211</v>
      </c>
    </row>
    <row r="653" spans="2:65" s="1" customFormat="1" ht="24.15" customHeight="1" x14ac:dyDescent="0.2">
      <c r="B653" s="131"/>
      <c r="C653" s="132">
        <v>267</v>
      </c>
      <c r="D653" s="132" t="s">
        <v>162</v>
      </c>
      <c r="E653" s="133" t="s">
        <v>1212</v>
      </c>
      <c r="F653" s="134" t="s">
        <v>1213</v>
      </c>
      <c r="G653" s="135" t="s">
        <v>198</v>
      </c>
      <c r="H653" s="136">
        <v>9.7439999999999998</v>
      </c>
      <c r="I653" s="137"/>
      <c r="J653" s="138">
        <f t="shared" si="80"/>
        <v>0</v>
      </c>
      <c r="K653" s="139"/>
      <c r="L653" s="30"/>
      <c r="M653" s="140" t="s">
        <v>1</v>
      </c>
      <c r="N653" s="141" t="s">
        <v>37</v>
      </c>
      <c r="P653" s="142">
        <f t="shared" si="81"/>
        <v>0</v>
      </c>
      <c r="Q653" s="142">
        <v>0</v>
      </c>
      <c r="R653" s="142">
        <f t="shared" si="82"/>
        <v>0</v>
      </c>
      <c r="S653" s="142">
        <v>0</v>
      </c>
      <c r="T653" s="143">
        <f t="shared" si="83"/>
        <v>0</v>
      </c>
      <c r="AR653" s="144" t="s">
        <v>204</v>
      </c>
      <c r="AT653" s="144" t="s">
        <v>162</v>
      </c>
      <c r="AU653" s="144" t="s">
        <v>81</v>
      </c>
      <c r="AY653" s="16" t="s">
        <v>160</v>
      </c>
      <c r="BE653" s="145">
        <f t="shared" si="84"/>
        <v>0</v>
      </c>
      <c r="BF653" s="145">
        <f t="shared" si="85"/>
        <v>0</v>
      </c>
      <c r="BG653" s="145">
        <f t="shared" si="86"/>
        <v>0</v>
      </c>
      <c r="BH653" s="145">
        <f t="shared" si="87"/>
        <v>0</v>
      </c>
      <c r="BI653" s="145">
        <f t="shared" si="88"/>
        <v>0</v>
      </c>
      <c r="BJ653" s="16" t="s">
        <v>79</v>
      </c>
      <c r="BK653" s="145">
        <f t="shared" si="89"/>
        <v>0</v>
      </c>
      <c r="BL653" s="16" t="s">
        <v>204</v>
      </c>
      <c r="BM653" s="144" t="s">
        <v>1214</v>
      </c>
    </row>
    <row r="654" spans="2:65" s="1" customFormat="1" x14ac:dyDescent="0.2">
      <c r="B654" s="30"/>
      <c r="D654" s="167" t="s">
        <v>235</v>
      </c>
      <c r="F654" s="168" t="s">
        <v>1215</v>
      </c>
      <c r="I654" s="169"/>
      <c r="L654" s="30"/>
      <c r="M654" s="170"/>
      <c r="T654" s="54"/>
      <c r="AT654" s="16" t="s">
        <v>235</v>
      </c>
      <c r="AU654" s="16" t="s">
        <v>81</v>
      </c>
    </row>
    <row r="655" spans="2:65" s="11" customFormat="1" ht="22.8" customHeight="1" x14ac:dyDescent="0.25">
      <c r="B655" s="119"/>
      <c r="D655" s="120" t="s">
        <v>71</v>
      </c>
      <c r="E655" s="129" t="s">
        <v>1216</v>
      </c>
      <c r="F655" s="129" t="s">
        <v>1217</v>
      </c>
      <c r="I655" s="122"/>
      <c r="J655" s="130">
        <f>BK655</f>
        <v>0</v>
      </c>
      <c r="L655" s="119"/>
      <c r="M655" s="124"/>
      <c r="P655" s="125">
        <f>SUM(P656:P676)</f>
        <v>0</v>
      </c>
      <c r="R655" s="125">
        <f>SUM(R656:R676)</f>
        <v>3.4737549999999997</v>
      </c>
      <c r="T655" s="126">
        <f>SUM(T656:T676)</f>
        <v>0</v>
      </c>
      <c r="AR655" s="120" t="s">
        <v>81</v>
      </c>
      <c r="AT655" s="127" t="s">
        <v>71</v>
      </c>
      <c r="AU655" s="127" t="s">
        <v>79</v>
      </c>
      <c r="AY655" s="120" t="s">
        <v>160</v>
      </c>
      <c r="BK655" s="128">
        <f>SUM(BK656:BK676)</f>
        <v>0</v>
      </c>
    </row>
    <row r="656" spans="2:65" s="1" customFormat="1" ht="16.5" customHeight="1" x14ac:dyDescent="0.2">
      <c r="B656" s="131"/>
      <c r="C656" s="132">
        <v>268</v>
      </c>
      <c r="D656" s="132" t="s">
        <v>162</v>
      </c>
      <c r="E656" s="133" t="s">
        <v>1218</v>
      </c>
      <c r="F656" s="134" t="s">
        <v>1219</v>
      </c>
      <c r="G656" s="135" t="s">
        <v>165</v>
      </c>
      <c r="H656" s="136">
        <v>101.6</v>
      </c>
      <c r="I656" s="137"/>
      <c r="J656" s="138">
        <f>ROUND(I656*H656,2)</f>
        <v>0</v>
      </c>
      <c r="K656" s="139"/>
      <c r="L656" s="30"/>
      <c r="M656" s="140" t="s">
        <v>1</v>
      </c>
      <c r="N656" s="141" t="s">
        <v>37</v>
      </c>
      <c r="P656" s="142">
        <f>O656*H656</f>
        <v>0</v>
      </c>
      <c r="Q656" s="142">
        <v>2.9999999999999997E-4</v>
      </c>
      <c r="R656" s="142">
        <f>Q656*H656</f>
        <v>3.0479999999999997E-2</v>
      </c>
      <c r="S656" s="142">
        <v>0</v>
      </c>
      <c r="T656" s="143">
        <f>S656*H656</f>
        <v>0</v>
      </c>
      <c r="AR656" s="144" t="s">
        <v>204</v>
      </c>
      <c r="AT656" s="144" t="s">
        <v>162</v>
      </c>
      <c r="AU656" s="144" t="s">
        <v>81</v>
      </c>
      <c r="AY656" s="16" t="s">
        <v>160</v>
      </c>
      <c r="BE656" s="145">
        <f>IF(N656="základní",J656,0)</f>
        <v>0</v>
      </c>
      <c r="BF656" s="145">
        <f>IF(N656="snížená",J656,0)</f>
        <v>0</v>
      </c>
      <c r="BG656" s="145">
        <f>IF(N656="zákl. přenesená",J656,0)</f>
        <v>0</v>
      </c>
      <c r="BH656" s="145">
        <f>IF(N656="sníž. přenesená",J656,0)</f>
        <v>0</v>
      </c>
      <c r="BI656" s="145">
        <f>IF(N656="nulová",J656,0)</f>
        <v>0</v>
      </c>
      <c r="BJ656" s="16" t="s">
        <v>79</v>
      </c>
      <c r="BK656" s="145">
        <f>ROUND(I656*H656,2)</f>
        <v>0</v>
      </c>
      <c r="BL656" s="16" t="s">
        <v>204</v>
      </c>
      <c r="BM656" s="144" t="s">
        <v>1220</v>
      </c>
    </row>
    <row r="657" spans="2:65" s="1" customFormat="1" ht="24.15" customHeight="1" x14ac:dyDescent="0.2">
      <c r="B657" s="131"/>
      <c r="C657" s="132">
        <v>269</v>
      </c>
      <c r="D657" s="132" t="s">
        <v>162</v>
      </c>
      <c r="E657" s="133" t="s">
        <v>1221</v>
      </c>
      <c r="F657" s="134" t="s">
        <v>1222</v>
      </c>
      <c r="G657" s="135" t="s">
        <v>165</v>
      </c>
      <c r="H657" s="136">
        <v>101.63500000000001</v>
      </c>
      <c r="I657" s="137"/>
      <c r="J657" s="138">
        <f>ROUND(I657*H657,2)</f>
        <v>0</v>
      </c>
      <c r="K657" s="139"/>
      <c r="L657" s="30"/>
      <c r="M657" s="140" t="s">
        <v>1</v>
      </c>
      <c r="N657" s="141" t="s">
        <v>37</v>
      </c>
      <c r="P657" s="142">
        <f>O657*H657</f>
        <v>0</v>
      </c>
      <c r="Q657" s="142">
        <v>7.3000000000000001E-3</v>
      </c>
      <c r="R657" s="142">
        <f>Q657*H657</f>
        <v>0.74193550000000008</v>
      </c>
      <c r="S657" s="142">
        <v>0</v>
      </c>
      <c r="T657" s="143">
        <f>S657*H657</f>
        <v>0</v>
      </c>
      <c r="AR657" s="144" t="s">
        <v>204</v>
      </c>
      <c r="AT657" s="144" t="s">
        <v>162</v>
      </c>
      <c r="AU657" s="144" t="s">
        <v>81</v>
      </c>
      <c r="AY657" s="16" t="s">
        <v>160</v>
      </c>
      <c r="BE657" s="145">
        <f>IF(N657="základní",J657,0)</f>
        <v>0</v>
      </c>
      <c r="BF657" s="145">
        <f>IF(N657="snížená",J657,0)</f>
        <v>0</v>
      </c>
      <c r="BG657" s="145">
        <f>IF(N657="zákl. přenesená",J657,0)</f>
        <v>0</v>
      </c>
      <c r="BH657" s="145">
        <f>IF(N657="sníž. přenesená",J657,0)</f>
        <v>0</v>
      </c>
      <c r="BI657" s="145">
        <f>IF(N657="nulová",J657,0)</f>
        <v>0</v>
      </c>
      <c r="BJ657" s="16" t="s">
        <v>79</v>
      </c>
      <c r="BK657" s="145">
        <f>ROUND(I657*H657,2)</f>
        <v>0</v>
      </c>
      <c r="BL657" s="16" t="s">
        <v>204</v>
      </c>
      <c r="BM657" s="144" t="s">
        <v>1223</v>
      </c>
    </row>
    <row r="658" spans="2:65" s="12" customFormat="1" x14ac:dyDescent="0.2">
      <c r="B658" s="146"/>
      <c r="D658" s="147" t="s">
        <v>172</v>
      </c>
      <c r="E658" s="148" t="s">
        <v>1</v>
      </c>
      <c r="F658" s="149" t="s">
        <v>1224</v>
      </c>
      <c r="H658" s="150">
        <v>92.73</v>
      </c>
      <c r="I658" s="151"/>
      <c r="L658" s="146"/>
      <c r="M658" s="152"/>
      <c r="T658" s="153"/>
      <c r="AT658" s="148" t="s">
        <v>172</v>
      </c>
      <c r="AU658" s="148" t="s">
        <v>81</v>
      </c>
      <c r="AV658" s="12" t="s">
        <v>81</v>
      </c>
      <c r="AW658" s="12" t="s">
        <v>29</v>
      </c>
      <c r="AX658" s="12" t="s">
        <v>72</v>
      </c>
      <c r="AY658" s="148" t="s">
        <v>160</v>
      </c>
    </row>
    <row r="659" spans="2:65" s="12" customFormat="1" x14ac:dyDescent="0.2">
      <c r="B659" s="146"/>
      <c r="D659" s="147" t="s">
        <v>172</v>
      </c>
      <c r="E659" s="148" t="s">
        <v>1</v>
      </c>
      <c r="F659" s="149" t="s">
        <v>1225</v>
      </c>
      <c r="H659" s="150">
        <v>8.9049999999999994</v>
      </c>
      <c r="I659" s="151"/>
      <c r="L659" s="146"/>
      <c r="M659" s="152"/>
      <c r="T659" s="153"/>
      <c r="AT659" s="148" t="s">
        <v>172</v>
      </c>
      <c r="AU659" s="148" t="s">
        <v>81</v>
      </c>
      <c r="AV659" s="12" t="s">
        <v>81</v>
      </c>
      <c r="AW659" s="12" t="s">
        <v>29</v>
      </c>
      <c r="AX659" s="12" t="s">
        <v>72</v>
      </c>
      <c r="AY659" s="148" t="s">
        <v>160</v>
      </c>
    </row>
    <row r="660" spans="2:65" s="13" customFormat="1" x14ac:dyDescent="0.2">
      <c r="B660" s="154"/>
      <c r="D660" s="147" t="s">
        <v>172</v>
      </c>
      <c r="E660" s="155" t="s">
        <v>1</v>
      </c>
      <c r="F660" s="156" t="s">
        <v>182</v>
      </c>
      <c r="H660" s="157">
        <v>101.63500000000001</v>
      </c>
      <c r="I660" s="158"/>
      <c r="L660" s="154"/>
      <c r="M660" s="159"/>
      <c r="T660" s="160"/>
      <c r="AT660" s="155" t="s">
        <v>172</v>
      </c>
      <c r="AU660" s="155" t="s">
        <v>81</v>
      </c>
      <c r="AV660" s="13" t="s">
        <v>166</v>
      </c>
      <c r="AW660" s="13" t="s">
        <v>29</v>
      </c>
      <c r="AX660" s="13" t="s">
        <v>79</v>
      </c>
      <c r="AY660" s="155" t="s">
        <v>160</v>
      </c>
    </row>
    <row r="661" spans="2:65" s="1" customFormat="1" ht="16.5" customHeight="1" x14ac:dyDescent="0.2">
      <c r="B661" s="131"/>
      <c r="C661" s="171">
        <v>270</v>
      </c>
      <c r="D661" s="171" t="s">
        <v>262</v>
      </c>
      <c r="E661" s="172" t="s">
        <v>1226</v>
      </c>
      <c r="F661" s="173" t="s">
        <v>1227</v>
      </c>
      <c r="G661" s="174" t="s">
        <v>165</v>
      </c>
      <c r="H661" s="175">
        <v>132</v>
      </c>
      <c r="I661" s="176"/>
      <c r="J661" s="177">
        <f>ROUND(I661*H661,2)</f>
        <v>0</v>
      </c>
      <c r="K661" s="178"/>
      <c r="L661" s="179"/>
      <c r="M661" s="180" t="s">
        <v>1</v>
      </c>
      <c r="N661" s="181" t="s">
        <v>37</v>
      </c>
      <c r="P661" s="142">
        <f>O661*H661</f>
        <v>0</v>
      </c>
      <c r="Q661" s="142">
        <v>1.18E-2</v>
      </c>
      <c r="R661" s="142">
        <f>Q661*H661</f>
        <v>1.5575999999999999</v>
      </c>
      <c r="S661" s="142">
        <v>0</v>
      </c>
      <c r="T661" s="143">
        <f>S661*H661</f>
        <v>0</v>
      </c>
      <c r="AR661" s="144" t="s">
        <v>296</v>
      </c>
      <c r="AT661" s="144" t="s">
        <v>262</v>
      </c>
      <c r="AU661" s="144" t="s">
        <v>81</v>
      </c>
      <c r="AY661" s="16" t="s">
        <v>160</v>
      </c>
      <c r="BE661" s="145">
        <f>IF(N661="základní",J661,0)</f>
        <v>0</v>
      </c>
      <c r="BF661" s="145">
        <f>IF(N661="snížená",J661,0)</f>
        <v>0</v>
      </c>
      <c r="BG661" s="145">
        <f>IF(N661="zákl. přenesená",J661,0)</f>
        <v>0</v>
      </c>
      <c r="BH661" s="145">
        <f>IF(N661="sníž. přenesená",J661,0)</f>
        <v>0</v>
      </c>
      <c r="BI661" s="145">
        <f>IF(N661="nulová",J661,0)</f>
        <v>0</v>
      </c>
      <c r="BJ661" s="16" t="s">
        <v>79</v>
      </c>
      <c r="BK661" s="145">
        <f>ROUND(I661*H661,2)</f>
        <v>0</v>
      </c>
      <c r="BL661" s="16" t="s">
        <v>204</v>
      </c>
      <c r="BM661" s="144" t="s">
        <v>1228</v>
      </c>
    </row>
    <row r="662" spans="2:65" s="1" customFormat="1" ht="24.15" customHeight="1" x14ac:dyDescent="0.2">
      <c r="B662" s="131"/>
      <c r="C662" s="132">
        <v>271</v>
      </c>
      <c r="D662" s="132" t="s">
        <v>162</v>
      </c>
      <c r="E662" s="133" t="s">
        <v>1229</v>
      </c>
      <c r="F662" s="134" t="s">
        <v>1230</v>
      </c>
      <c r="G662" s="135" t="s">
        <v>165</v>
      </c>
      <c r="H662" s="136">
        <v>62.3</v>
      </c>
      <c r="I662" s="137"/>
      <c r="J662" s="138">
        <f>ROUND(I662*H662,2)</f>
        <v>0</v>
      </c>
      <c r="K662" s="139"/>
      <c r="L662" s="30"/>
      <c r="M662" s="140" t="s">
        <v>1</v>
      </c>
      <c r="N662" s="141" t="s">
        <v>37</v>
      </c>
      <c r="P662" s="142">
        <f>O662*H662</f>
        <v>0</v>
      </c>
      <c r="Q662" s="142">
        <v>0</v>
      </c>
      <c r="R662" s="142">
        <f>Q662*H662</f>
        <v>0</v>
      </c>
      <c r="S662" s="142">
        <v>0</v>
      </c>
      <c r="T662" s="143">
        <f>S662*H662</f>
        <v>0</v>
      </c>
      <c r="AR662" s="144" t="s">
        <v>204</v>
      </c>
      <c r="AT662" s="144" t="s">
        <v>162</v>
      </c>
      <c r="AU662" s="144" t="s">
        <v>81</v>
      </c>
      <c r="AY662" s="16" t="s">
        <v>160</v>
      </c>
      <c r="BE662" s="145">
        <f>IF(N662="základní",J662,0)</f>
        <v>0</v>
      </c>
      <c r="BF662" s="145">
        <f>IF(N662="snížená",J662,0)</f>
        <v>0</v>
      </c>
      <c r="BG662" s="145">
        <f>IF(N662="zákl. přenesená",J662,0)</f>
        <v>0</v>
      </c>
      <c r="BH662" s="145">
        <f>IF(N662="sníž. přenesená",J662,0)</f>
        <v>0</v>
      </c>
      <c r="BI662" s="145">
        <f>IF(N662="nulová",J662,0)</f>
        <v>0</v>
      </c>
      <c r="BJ662" s="16" t="s">
        <v>79</v>
      </c>
      <c r="BK662" s="145">
        <f>ROUND(I662*H662,2)</f>
        <v>0</v>
      </c>
      <c r="BL662" s="16" t="s">
        <v>204</v>
      </c>
      <c r="BM662" s="144" t="s">
        <v>1231</v>
      </c>
    </row>
    <row r="663" spans="2:65" s="1" customFormat="1" x14ac:dyDescent="0.2">
      <c r="B663" s="30"/>
      <c r="D663" s="167" t="s">
        <v>235</v>
      </c>
      <c r="F663" s="168" t="s">
        <v>1232</v>
      </c>
      <c r="I663" s="169"/>
      <c r="L663" s="30"/>
      <c r="M663" s="170"/>
      <c r="T663" s="54"/>
      <c r="AT663" s="16" t="s">
        <v>235</v>
      </c>
      <c r="AU663" s="16" t="s">
        <v>81</v>
      </c>
    </row>
    <row r="664" spans="2:65" s="1" customFormat="1" ht="24.15" customHeight="1" x14ac:dyDescent="0.2">
      <c r="B664" s="131"/>
      <c r="C664" s="132">
        <v>272</v>
      </c>
      <c r="D664" s="132" t="s">
        <v>162</v>
      </c>
      <c r="E664" s="133" t="s">
        <v>1233</v>
      </c>
      <c r="F664" s="134" t="s">
        <v>1234</v>
      </c>
      <c r="G664" s="135" t="s">
        <v>165</v>
      </c>
      <c r="H664" s="136">
        <v>101.63</v>
      </c>
      <c r="I664" s="137"/>
      <c r="J664" s="138">
        <f>ROUND(I664*H664,2)</f>
        <v>0</v>
      </c>
      <c r="K664" s="139"/>
      <c r="L664" s="30"/>
      <c r="M664" s="140" t="s">
        <v>1</v>
      </c>
      <c r="N664" s="141" t="s">
        <v>37</v>
      </c>
      <c r="P664" s="142">
        <f>O664*H664</f>
        <v>0</v>
      </c>
      <c r="Q664" s="142">
        <v>0</v>
      </c>
      <c r="R664" s="142">
        <f>Q664*H664</f>
        <v>0</v>
      </c>
      <c r="S664" s="142">
        <v>0</v>
      </c>
      <c r="T664" s="143">
        <f>S664*H664</f>
        <v>0</v>
      </c>
      <c r="AR664" s="144" t="s">
        <v>204</v>
      </c>
      <c r="AT664" s="144" t="s">
        <v>162</v>
      </c>
      <c r="AU664" s="144" t="s">
        <v>81</v>
      </c>
      <c r="AY664" s="16" t="s">
        <v>160</v>
      </c>
      <c r="BE664" s="145">
        <f>IF(N664="základní",J664,0)</f>
        <v>0</v>
      </c>
      <c r="BF664" s="145">
        <f>IF(N664="snížená",J664,0)</f>
        <v>0</v>
      </c>
      <c r="BG664" s="145">
        <f>IF(N664="zákl. přenesená",J664,0)</f>
        <v>0</v>
      </c>
      <c r="BH664" s="145">
        <f>IF(N664="sníž. přenesená",J664,0)</f>
        <v>0</v>
      </c>
      <c r="BI664" s="145">
        <f>IF(N664="nulová",J664,0)</f>
        <v>0</v>
      </c>
      <c r="BJ664" s="16" t="s">
        <v>79</v>
      </c>
      <c r="BK664" s="145">
        <f>ROUND(I664*H664,2)</f>
        <v>0</v>
      </c>
      <c r="BL664" s="16" t="s">
        <v>204</v>
      </c>
      <c r="BM664" s="144" t="s">
        <v>1235</v>
      </c>
    </row>
    <row r="665" spans="2:65" s="1" customFormat="1" x14ac:dyDescent="0.2">
      <c r="B665" s="30"/>
      <c r="D665" s="167" t="s">
        <v>235</v>
      </c>
      <c r="F665" s="168" t="s">
        <v>1236</v>
      </c>
      <c r="I665" s="169"/>
      <c r="L665" s="30"/>
      <c r="M665" s="170"/>
      <c r="T665" s="54"/>
      <c r="AT665" s="16" t="s">
        <v>235</v>
      </c>
      <c r="AU665" s="16" t="s">
        <v>81</v>
      </c>
    </row>
    <row r="666" spans="2:65" s="1" customFormat="1" ht="24.15" customHeight="1" x14ac:dyDescent="0.2">
      <c r="B666" s="131"/>
      <c r="C666" s="132">
        <v>273</v>
      </c>
      <c r="D666" s="132" t="s">
        <v>162</v>
      </c>
      <c r="E666" s="133" t="s">
        <v>1237</v>
      </c>
      <c r="F666" s="134" t="s">
        <v>1238</v>
      </c>
      <c r="G666" s="135" t="s">
        <v>165</v>
      </c>
      <c r="H666" s="136">
        <v>101.63</v>
      </c>
      <c r="I666" s="137"/>
      <c r="J666" s="138">
        <f>ROUND(I666*H666,2)</f>
        <v>0</v>
      </c>
      <c r="K666" s="139"/>
      <c r="L666" s="30"/>
      <c r="M666" s="140" t="s">
        <v>1</v>
      </c>
      <c r="N666" s="141" t="s">
        <v>37</v>
      </c>
      <c r="P666" s="142">
        <f>O666*H666</f>
        <v>0</v>
      </c>
      <c r="Q666" s="142">
        <v>0</v>
      </c>
      <c r="R666" s="142">
        <f>Q666*H666</f>
        <v>0</v>
      </c>
      <c r="S666" s="142">
        <v>0</v>
      </c>
      <c r="T666" s="143">
        <f>S666*H666</f>
        <v>0</v>
      </c>
      <c r="AR666" s="144" t="s">
        <v>204</v>
      </c>
      <c r="AT666" s="144" t="s">
        <v>162</v>
      </c>
      <c r="AU666" s="144" t="s">
        <v>81</v>
      </c>
      <c r="AY666" s="16" t="s">
        <v>160</v>
      </c>
      <c r="BE666" s="145">
        <f>IF(N666="základní",J666,0)</f>
        <v>0</v>
      </c>
      <c r="BF666" s="145">
        <f>IF(N666="snížená",J666,0)</f>
        <v>0</v>
      </c>
      <c r="BG666" s="145">
        <f>IF(N666="zákl. přenesená",J666,0)</f>
        <v>0</v>
      </c>
      <c r="BH666" s="145">
        <f>IF(N666="sníž. přenesená",J666,0)</f>
        <v>0</v>
      </c>
      <c r="BI666" s="145">
        <f>IF(N666="nulová",J666,0)</f>
        <v>0</v>
      </c>
      <c r="BJ666" s="16" t="s">
        <v>79</v>
      </c>
      <c r="BK666" s="145">
        <f>ROUND(I666*H666,2)</f>
        <v>0</v>
      </c>
      <c r="BL666" s="16" t="s">
        <v>204</v>
      </c>
      <c r="BM666" s="144" t="s">
        <v>1239</v>
      </c>
    </row>
    <row r="667" spans="2:65" s="1" customFormat="1" x14ac:dyDescent="0.2">
      <c r="B667" s="30"/>
      <c r="D667" s="167" t="s">
        <v>235</v>
      </c>
      <c r="F667" s="168" t="s">
        <v>1240</v>
      </c>
      <c r="I667" s="169"/>
      <c r="L667" s="30"/>
      <c r="M667" s="170"/>
      <c r="T667" s="54"/>
      <c r="AT667" s="16" t="s">
        <v>235</v>
      </c>
      <c r="AU667" s="16" t="s">
        <v>81</v>
      </c>
    </row>
    <row r="668" spans="2:65" s="1" customFormat="1" ht="24.15" customHeight="1" x14ac:dyDescent="0.2">
      <c r="B668" s="131"/>
      <c r="C668" s="132">
        <v>274</v>
      </c>
      <c r="D668" s="132" t="s">
        <v>162</v>
      </c>
      <c r="E668" s="133" t="s">
        <v>1241</v>
      </c>
      <c r="F668" s="134" t="s">
        <v>1242</v>
      </c>
      <c r="G668" s="135" t="s">
        <v>165</v>
      </c>
      <c r="H668" s="136">
        <v>170.45400000000001</v>
      </c>
      <c r="I668" s="137"/>
      <c r="J668" s="138">
        <f>ROUND(I668*H668,2)</f>
        <v>0</v>
      </c>
      <c r="K668" s="139"/>
      <c r="L668" s="30"/>
      <c r="M668" s="140" t="s">
        <v>1</v>
      </c>
      <c r="N668" s="141" t="s">
        <v>37</v>
      </c>
      <c r="P668" s="142">
        <f>O668*H668</f>
        <v>0</v>
      </c>
      <c r="Q668" s="142">
        <v>5.0000000000000001E-3</v>
      </c>
      <c r="R668" s="142">
        <f>Q668*H668</f>
        <v>0.85227000000000008</v>
      </c>
      <c r="S668" s="142">
        <v>0</v>
      </c>
      <c r="T668" s="143">
        <f>S668*H668</f>
        <v>0</v>
      </c>
      <c r="AR668" s="144" t="s">
        <v>166</v>
      </c>
      <c r="AT668" s="144" t="s">
        <v>162</v>
      </c>
      <c r="AU668" s="144" t="s">
        <v>81</v>
      </c>
      <c r="AY668" s="16" t="s">
        <v>160</v>
      </c>
      <c r="BE668" s="145">
        <f>IF(N668="základní",J668,0)</f>
        <v>0</v>
      </c>
      <c r="BF668" s="145">
        <f>IF(N668="snížená",J668,0)</f>
        <v>0</v>
      </c>
      <c r="BG668" s="145">
        <f>IF(N668="zákl. přenesená",J668,0)</f>
        <v>0</v>
      </c>
      <c r="BH668" s="145">
        <f>IF(N668="sníž. přenesená",J668,0)</f>
        <v>0</v>
      </c>
      <c r="BI668" s="145">
        <f>IF(N668="nulová",J668,0)</f>
        <v>0</v>
      </c>
      <c r="BJ668" s="16" t="s">
        <v>79</v>
      </c>
      <c r="BK668" s="145">
        <f>ROUND(I668*H668,2)</f>
        <v>0</v>
      </c>
      <c r="BL668" s="16" t="s">
        <v>166</v>
      </c>
      <c r="BM668" s="144" t="s">
        <v>1243</v>
      </c>
    </row>
    <row r="669" spans="2:65" s="12" customFormat="1" ht="30.6" x14ac:dyDescent="0.2">
      <c r="B669" s="146"/>
      <c r="D669" s="147" t="s">
        <v>172</v>
      </c>
      <c r="E669" s="148" t="s">
        <v>1</v>
      </c>
      <c r="F669" s="149" t="s">
        <v>1244</v>
      </c>
      <c r="H669" s="150">
        <v>189.88200000000001</v>
      </c>
      <c r="I669" s="151"/>
      <c r="L669" s="146"/>
      <c r="M669" s="152"/>
      <c r="T669" s="153"/>
      <c r="AT669" s="148" t="s">
        <v>172</v>
      </c>
      <c r="AU669" s="148" t="s">
        <v>81</v>
      </c>
      <c r="AV669" s="12" t="s">
        <v>81</v>
      </c>
      <c r="AW669" s="12" t="s">
        <v>29</v>
      </c>
      <c r="AX669" s="12" t="s">
        <v>72</v>
      </c>
      <c r="AY669" s="148" t="s">
        <v>160</v>
      </c>
    </row>
    <row r="670" spans="2:65" s="12" customFormat="1" ht="30.6" x14ac:dyDescent="0.2">
      <c r="B670" s="146"/>
      <c r="D670" s="147" t="s">
        <v>172</v>
      </c>
      <c r="E670" s="148" t="s">
        <v>1</v>
      </c>
      <c r="F670" s="149" t="s">
        <v>1245</v>
      </c>
      <c r="H670" s="150">
        <v>-39.924999999999997</v>
      </c>
      <c r="I670" s="151"/>
      <c r="L670" s="146"/>
      <c r="M670" s="152"/>
      <c r="T670" s="153"/>
      <c r="AT670" s="148" t="s">
        <v>172</v>
      </c>
      <c r="AU670" s="148" t="s">
        <v>81</v>
      </c>
      <c r="AV670" s="12" t="s">
        <v>81</v>
      </c>
      <c r="AW670" s="12" t="s">
        <v>29</v>
      </c>
      <c r="AX670" s="12" t="s">
        <v>72</v>
      </c>
      <c r="AY670" s="148" t="s">
        <v>160</v>
      </c>
    </row>
    <row r="671" spans="2:65" s="12" customFormat="1" ht="20.399999999999999" x14ac:dyDescent="0.2">
      <c r="B671" s="146"/>
      <c r="D671" s="147" t="s">
        <v>172</v>
      </c>
      <c r="E671" s="148" t="s">
        <v>1</v>
      </c>
      <c r="F671" s="149" t="s">
        <v>1246</v>
      </c>
      <c r="H671" s="150">
        <v>20.497</v>
      </c>
      <c r="I671" s="151"/>
      <c r="L671" s="146"/>
      <c r="M671" s="152"/>
      <c r="T671" s="153"/>
      <c r="AT671" s="148" t="s">
        <v>172</v>
      </c>
      <c r="AU671" s="148" t="s">
        <v>81</v>
      </c>
      <c r="AV671" s="12" t="s">
        <v>81</v>
      </c>
      <c r="AW671" s="12" t="s">
        <v>29</v>
      </c>
      <c r="AX671" s="12" t="s">
        <v>72</v>
      </c>
      <c r="AY671" s="148" t="s">
        <v>160</v>
      </c>
    </row>
    <row r="672" spans="2:65" s="13" customFormat="1" x14ac:dyDescent="0.2">
      <c r="B672" s="154"/>
      <c r="D672" s="147" t="s">
        <v>172</v>
      </c>
      <c r="E672" s="155" t="s">
        <v>1</v>
      </c>
      <c r="F672" s="156" t="s">
        <v>182</v>
      </c>
      <c r="H672" s="157">
        <v>170.45400000000001</v>
      </c>
      <c r="I672" s="158"/>
      <c r="L672" s="154"/>
      <c r="M672" s="159"/>
      <c r="T672" s="160"/>
      <c r="AT672" s="155" t="s">
        <v>172</v>
      </c>
      <c r="AU672" s="155" t="s">
        <v>81</v>
      </c>
      <c r="AV672" s="13" t="s">
        <v>166</v>
      </c>
      <c r="AW672" s="13" t="s">
        <v>29</v>
      </c>
      <c r="AX672" s="13" t="s">
        <v>79</v>
      </c>
      <c r="AY672" s="155" t="s">
        <v>160</v>
      </c>
    </row>
    <row r="673" spans="2:65" s="1" customFormat="1" ht="21.75" customHeight="1" x14ac:dyDescent="0.2">
      <c r="B673" s="131"/>
      <c r="C673" s="171">
        <v>275</v>
      </c>
      <c r="D673" s="171" t="s">
        <v>262</v>
      </c>
      <c r="E673" s="172" t="s">
        <v>1247</v>
      </c>
      <c r="F673" s="173" t="s">
        <v>1248</v>
      </c>
      <c r="G673" s="174" t="s">
        <v>165</v>
      </c>
      <c r="H673" s="175">
        <v>170.45</v>
      </c>
      <c r="I673" s="176"/>
      <c r="J673" s="177">
        <f>ROUND(I673*H673,2)</f>
        <v>0</v>
      </c>
      <c r="K673" s="178"/>
      <c r="L673" s="179"/>
      <c r="M673" s="180" t="s">
        <v>1</v>
      </c>
      <c r="N673" s="181" t="s">
        <v>37</v>
      </c>
      <c r="P673" s="142">
        <f>O673*H673</f>
        <v>0</v>
      </c>
      <c r="Q673" s="142">
        <v>5.0000000000000001E-4</v>
      </c>
      <c r="R673" s="142">
        <f>Q673*H673</f>
        <v>8.5224999999999995E-2</v>
      </c>
      <c r="S673" s="142">
        <v>0</v>
      </c>
      <c r="T673" s="143">
        <f>S673*H673</f>
        <v>0</v>
      </c>
      <c r="AR673" s="144" t="s">
        <v>191</v>
      </c>
      <c r="AT673" s="144" t="s">
        <v>262</v>
      </c>
      <c r="AU673" s="144" t="s">
        <v>81</v>
      </c>
      <c r="AY673" s="16" t="s">
        <v>160</v>
      </c>
      <c r="BE673" s="145">
        <f>IF(N673="základní",J673,0)</f>
        <v>0</v>
      </c>
      <c r="BF673" s="145">
        <f>IF(N673="snížená",J673,0)</f>
        <v>0</v>
      </c>
      <c r="BG673" s="145">
        <f>IF(N673="zákl. přenesená",J673,0)</f>
        <v>0</v>
      </c>
      <c r="BH673" s="145">
        <f>IF(N673="sníž. přenesená",J673,0)</f>
        <v>0</v>
      </c>
      <c r="BI673" s="145">
        <f>IF(N673="nulová",J673,0)</f>
        <v>0</v>
      </c>
      <c r="BJ673" s="16" t="s">
        <v>79</v>
      </c>
      <c r="BK673" s="145">
        <f>ROUND(I673*H673,2)</f>
        <v>0</v>
      </c>
      <c r="BL673" s="16" t="s">
        <v>166</v>
      </c>
      <c r="BM673" s="144" t="s">
        <v>1249</v>
      </c>
    </row>
    <row r="674" spans="2:65" s="1" customFormat="1" ht="24.15" customHeight="1" x14ac:dyDescent="0.2">
      <c r="B674" s="131"/>
      <c r="C674" s="132">
        <v>276</v>
      </c>
      <c r="D674" s="132" t="s">
        <v>162</v>
      </c>
      <c r="E674" s="133" t="s">
        <v>1250</v>
      </c>
      <c r="F674" s="134" t="s">
        <v>1251</v>
      </c>
      <c r="G674" s="135" t="s">
        <v>165</v>
      </c>
      <c r="H674" s="136">
        <v>170.45</v>
      </c>
      <c r="I674" s="137"/>
      <c r="J674" s="138">
        <f>ROUND(I674*H674,2)</f>
        <v>0</v>
      </c>
      <c r="K674" s="139"/>
      <c r="L674" s="30"/>
      <c r="M674" s="140" t="s">
        <v>1</v>
      </c>
      <c r="N674" s="141" t="s">
        <v>37</v>
      </c>
      <c r="P674" s="142">
        <f>O674*H674</f>
        <v>0</v>
      </c>
      <c r="Q674" s="142">
        <v>1.2099999999999999E-3</v>
      </c>
      <c r="R674" s="142">
        <f>Q674*H674</f>
        <v>0.20624449999999997</v>
      </c>
      <c r="S674" s="142">
        <v>0</v>
      </c>
      <c r="T674" s="143">
        <f>S674*H674</f>
        <v>0</v>
      </c>
      <c r="AR674" s="144" t="s">
        <v>204</v>
      </c>
      <c r="AT674" s="144" t="s">
        <v>162</v>
      </c>
      <c r="AU674" s="144" t="s">
        <v>81</v>
      </c>
      <c r="AY674" s="16" t="s">
        <v>160</v>
      </c>
      <c r="BE674" s="145">
        <f>IF(N674="základní",J674,0)</f>
        <v>0</v>
      </c>
      <c r="BF674" s="145">
        <f>IF(N674="snížená",J674,0)</f>
        <v>0</v>
      </c>
      <c r="BG674" s="145">
        <f>IF(N674="zákl. přenesená",J674,0)</f>
        <v>0</v>
      </c>
      <c r="BH674" s="145">
        <f>IF(N674="sníž. přenesená",J674,0)</f>
        <v>0</v>
      </c>
      <c r="BI674" s="145">
        <f>IF(N674="nulová",J674,0)</f>
        <v>0</v>
      </c>
      <c r="BJ674" s="16" t="s">
        <v>79</v>
      </c>
      <c r="BK674" s="145">
        <f>ROUND(I674*H674,2)</f>
        <v>0</v>
      </c>
      <c r="BL674" s="16" t="s">
        <v>204</v>
      </c>
      <c r="BM674" s="144" t="s">
        <v>1252</v>
      </c>
    </row>
    <row r="675" spans="2:65" s="1" customFormat="1" ht="24.15" customHeight="1" x14ac:dyDescent="0.2">
      <c r="B675" s="131"/>
      <c r="C675" s="132">
        <v>277</v>
      </c>
      <c r="D675" s="132" t="s">
        <v>162</v>
      </c>
      <c r="E675" s="133" t="s">
        <v>1253</v>
      </c>
      <c r="F675" s="134" t="s">
        <v>1254</v>
      </c>
      <c r="G675" s="135" t="s">
        <v>198</v>
      </c>
      <c r="H675" s="136">
        <v>2.536</v>
      </c>
      <c r="I675" s="137"/>
      <c r="J675" s="138">
        <f>ROUND(I675*H675,2)</f>
        <v>0</v>
      </c>
      <c r="K675" s="139"/>
      <c r="L675" s="30"/>
      <c r="M675" s="140" t="s">
        <v>1</v>
      </c>
      <c r="N675" s="141" t="s">
        <v>37</v>
      </c>
      <c r="P675" s="142">
        <f>O675*H675</f>
        <v>0</v>
      </c>
      <c r="Q675" s="142">
        <v>0</v>
      </c>
      <c r="R675" s="142">
        <f>Q675*H675</f>
        <v>0</v>
      </c>
      <c r="S675" s="142">
        <v>0</v>
      </c>
      <c r="T675" s="143">
        <f>S675*H675</f>
        <v>0</v>
      </c>
      <c r="AR675" s="144" t="s">
        <v>204</v>
      </c>
      <c r="AT675" s="144" t="s">
        <v>162</v>
      </c>
      <c r="AU675" s="144" t="s">
        <v>81</v>
      </c>
      <c r="AY675" s="16" t="s">
        <v>160</v>
      </c>
      <c r="BE675" s="145">
        <f>IF(N675="základní",J675,0)</f>
        <v>0</v>
      </c>
      <c r="BF675" s="145">
        <f>IF(N675="snížená",J675,0)</f>
        <v>0</v>
      </c>
      <c r="BG675" s="145">
        <f>IF(N675="zákl. přenesená",J675,0)</f>
        <v>0</v>
      </c>
      <c r="BH675" s="145">
        <f>IF(N675="sníž. přenesená",J675,0)</f>
        <v>0</v>
      </c>
      <c r="BI675" s="145">
        <f>IF(N675="nulová",J675,0)</f>
        <v>0</v>
      </c>
      <c r="BJ675" s="16" t="s">
        <v>79</v>
      </c>
      <c r="BK675" s="145">
        <f>ROUND(I675*H675,2)</f>
        <v>0</v>
      </c>
      <c r="BL675" s="16" t="s">
        <v>204</v>
      </c>
      <c r="BM675" s="144" t="s">
        <v>1255</v>
      </c>
    </row>
    <row r="676" spans="2:65" s="1" customFormat="1" x14ac:dyDescent="0.2">
      <c r="B676" s="30"/>
      <c r="D676" s="167" t="s">
        <v>235</v>
      </c>
      <c r="F676" s="168" t="s">
        <v>1256</v>
      </c>
      <c r="I676" s="169"/>
      <c r="L676" s="30"/>
      <c r="M676" s="170"/>
      <c r="T676" s="54"/>
      <c r="AT676" s="16" t="s">
        <v>235</v>
      </c>
      <c r="AU676" s="16" t="s">
        <v>81</v>
      </c>
    </row>
    <row r="677" spans="2:65" s="11" customFormat="1" ht="22.8" customHeight="1" x14ac:dyDescent="0.25">
      <c r="B677" s="119"/>
      <c r="D677" s="120" t="s">
        <v>71</v>
      </c>
      <c r="E677" s="129" t="s">
        <v>1257</v>
      </c>
      <c r="F677" s="129" t="s">
        <v>1258</v>
      </c>
      <c r="I677" s="122"/>
      <c r="J677" s="130">
        <f>BK677</f>
        <v>0</v>
      </c>
      <c r="L677" s="119"/>
      <c r="M677" s="124"/>
      <c r="P677" s="125">
        <f>SUM(P678:P681)</f>
        <v>0</v>
      </c>
      <c r="R677" s="125">
        <f>SUM(R678:R681)</f>
        <v>0.12907569999999999</v>
      </c>
      <c r="T677" s="126">
        <f>SUM(T678:T681)</f>
        <v>0</v>
      </c>
      <c r="AR677" s="120" t="s">
        <v>81</v>
      </c>
      <c r="AT677" s="127" t="s">
        <v>71</v>
      </c>
      <c r="AU677" s="127" t="s">
        <v>79</v>
      </c>
      <c r="AY677" s="120" t="s">
        <v>160</v>
      </c>
      <c r="BK677" s="128">
        <f>SUM(BK678:BK681)</f>
        <v>0</v>
      </c>
    </row>
    <row r="678" spans="2:65" s="1" customFormat="1" ht="24.15" customHeight="1" x14ac:dyDescent="0.2">
      <c r="B678" s="131"/>
      <c r="C678" s="132">
        <v>278</v>
      </c>
      <c r="D678" s="132" t="s">
        <v>162</v>
      </c>
      <c r="E678" s="133" t="s">
        <v>1259</v>
      </c>
      <c r="F678" s="134" t="s">
        <v>1260</v>
      </c>
      <c r="G678" s="135" t="s">
        <v>165</v>
      </c>
      <c r="H678" s="136">
        <v>311.77</v>
      </c>
      <c r="I678" s="137"/>
      <c r="J678" s="138">
        <f>ROUND(I678*H678,2)</f>
        <v>0</v>
      </c>
      <c r="K678" s="139"/>
      <c r="L678" s="30"/>
      <c r="M678" s="140" t="s">
        <v>1</v>
      </c>
      <c r="N678" s="141" t="s">
        <v>37</v>
      </c>
      <c r="P678" s="142">
        <f>O678*H678</f>
        <v>0</v>
      </c>
      <c r="Q678" s="142">
        <v>2.1000000000000001E-4</v>
      </c>
      <c r="R678" s="142">
        <f>Q678*H678</f>
        <v>6.5471699999999994E-2</v>
      </c>
      <c r="S678" s="142">
        <v>0</v>
      </c>
      <c r="T678" s="143">
        <f>S678*H678</f>
        <v>0</v>
      </c>
      <c r="AR678" s="144" t="s">
        <v>204</v>
      </c>
      <c r="AT678" s="144" t="s">
        <v>162</v>
      </c>
      <c r="AU678" s="144" t="s">
        <v>81</v>
      </c>
      <c r="AY678" s="16" t="s">
        <v>160</v>
      </c>
      <c r="BE678" s="145">
        <f>IF(N678="základní",J678,0)</f>
        <v>0</v>
      </c>
      <c r="BF678" s="145">
        <f>IF(N678="snížená",J678,0)</f>
        <v>0</v>
      </c>
      <c r="BG678" s="145">
        <f>IF(N678="zákl. přenesená",J678,0)</f>
        <v>0</v>
      </c>
      <c r="BH678" s="145">
        <f>IF(N678="sníž. přenesená",J678,0)</f>
        <v>0</v>
      </c>
      <c r="BI678" s="145">
        <f>IF(N678="nulová",J678,0)</f>
        <v>0</v>
      </c>
      <c r="BJ678" s="16" t="s">
        <v>79</v>
      </c>
      <c r="BK678" s="145">
        <f>ROUND(I678*H678,2)</f>
        <v>0</v>
      </c>
      <c r="BL678" s="16" t="s">
        <v>204</v>
      </c>
      <c r="BM678" s="144" t="s">
        <v>1261</v>
      </c>
    </row>
    <row r="679" spans="2:65" s="1" customFormat="1" ht="24.15" customHeight="1" x14ac:dyDescent="0.2">
      <c r="B679" s="131"/>
      <c r="C679" s="132">
        <v>279</v>
      </c>
      <c r="D679" s="132" t="s">
        <v>162</v>
      </c>
      <c r="E679" s="133" t="s">
        <v>1262</v>
      </c>
      <c r="F679" s="134" t="s">
        <v>1263</v>
      </c>
      <c r="G679" s="135" t="s">
        <v>165</v>
      </c>
      <c r="H679" s="136">
        <v>311.77</v>
      </c>
      <c r="I679" s="137"/>
      <c r="J679" s="138">
        <f>ROUND(I679*H679,2)</f>
        <v>0</v>
      </c>
      <c r="K679" s="139"/>
      <c r="L679" s="30"/>
      <c r="M679" s="140" t="s">
        <v>1</v>
      </c>
      <c r="N679" s="141" t="s">
        <v>37</v>
      </c>
      <c r="P679" s="142">
        <f>O679*H679</f>
        <v>0</v>
      </c>
      <c r="Q679" s="142">
        <v>2.0000000000000001E-4</v>
      </c>
      <c r="R679" s="142">
        <f>Q679*H679</f>
        <v>6.2354E-2</v>
      </c>
      <c r="S679" s="142">
        <v>0</v>
      </c>
      <c r="T679" s="143">
        <f>S679*H679</f>
        <v>0</v>
      </c>
      <c r="AR679" s="144" t="s">
        <v>204</v>
      </c>
      <c r="AT679" s="144" t="s">
        <v>162</v>
      </c>
      <c r="AU679" s="144" t="s">
        <v>81</v>
      </c>
      <c r="AY679" s="16" t="s">
        <v>160</v>
      </c>
      <c r="BE679" s="145">
        <f>IF(N679="základní",J679,0)</f>
        <v>0</v>
      </c>
      <c r="BF679" s="145">
        <f>IF(N679="snížená",J679,0)</f>
        <v>0</v>
      </c>
      <c r="BG679" s="145">
        <f>IF(N679="zákl. přenesená",J679,0)</f>
        <v>0</v>
      </c>
      <c r="BH679" s="145">
        <f>IF(N679="sníž. přenesená",J679,0)</f>
        <v>0</v>
      </c>
      <c r="BI679" s="145">
        <f>IF(N679="nulová",J679,0)</f>
        <v>0</v>
      </c>
      <c r="BJ679" s="16" t="s">
        <v>79</v>
      </c>
      <c r="BK679" s="145">
        <f>ROUND(I679*H679,2)</f>
        <v>0</v>
      </c>
      <c r="BL679" s="16" t="s">
        <v>204</v>
      </c>
      <c r="BM679" s="144" t="s">
        <v>1264</v>
      </c>
    </row>
    <row r="680" spans="2:65" s="12" customFormat="1" x14ac:dyDescent="0.2">
      <c r="B680" s="146"/>
      <c r="D680" s="147" t="s">
        <v>172</v>
      </c>
      <c r="E680" s="148" t="s">
        <v>1</v>
      </c>
      <c r="F680" s="149" t="s">
        <v>356</v>
      </c>
      <c r="H680" s="150">
        <v>311.77</v>
      </c>
      <c r="I680" s="151"/>
      <c r="L680" s="146"/>
      <c r="M680" s="152"/>
      <c r="T680" s="153"/>
      <c r="AT680" s="148" t="s">
        <v>172</v>
      </c>
      <c r="AU680" s="148" t="s">
        <v>81</v>
      </c>
      <c r="AV680" s="12" t="s">
        <v>81</v>
      </c>
      <c r="AW680" s="12" t="s">
        <v>29</v>
      </c>
      <c r="AX680" s="12" t="s">
        <v>79</v>
      </c>
      <c r="AY680" s="148" t="s">
        <v>160</v>
      </c>
    </row>
    <row r="681" spans="2:65" s="1" customFormat="1" ht="33" customHeight="1" x14ac:dyDescent="0.2">
      <c r="B681" s="131"/>
      <c r="C681" s="132">
        <v>280</v>
      </c>
      <c r="D681" s="132" t="s">
        <v>162</v>
      </c>
      <c r="E681" s="133" t="s">
        <v>1265</v>
      </c>
      <c r="F681" s="134" t="s">
        <v>1266</v>
      </c>
      <c r="G681" s="135" t="s">
        <v>165</v>
      </c>
      <c r="H681" s="136">
        <v>125</v>
      </c>
      <c r="I681" s="137"/>
      <c r="J681" s="138">
        <f>ROUND(I681*H681,2)</f>
        <v>0</v>
      </c>
      <c r="K681" s="139"/>
      <c r="L681" s="30"/>
      <c r="M681" s="140" t="s">
        <v>1</v>
      </c>
      <c r="N681" s="141" t="s">
        <v>37</v>
      </c>
      <c r="P681" s="142">
        <f>O681*H681</f>
        <v>0</v>
      </c>
      <c r="Q681" s="142">
        <v>1.0000000000000001E-5</v>
      </c>
      <c r="R681" s="142">
        <f>Q681*H681</f>
        <v>1.25E-3</v>
      </c>
      <c r="S681" s="142">
        <v>0</v>
      </c>
      <c r="T681" s="143">
        <f>S681*H681</f>
        <v>0</v>
      </c>
      <c r="AR681" s="144" t="s">
        <v>204</v>
      </c>
      <c r="AT681" s="144" t="s">
        <v>162</v>
      </c>
      <c r="AU681" s="144" t="s">
        <v>81</v>
      </c>
      <c r="AY681" s="16" t="s">
        <v>160</v>
      </c>
      <c r="BE681" s="145">
        <f>IF(N681="základní",J681,0)</f>
        <v>0</v>
      </c>
      <c r="BF681" s="145">
        <f>IF(N681="snížená",J681,0)</f>
        <v>0</v>
      </c>
      <c r="BG681" s="145">
        <f>IF(N681="zákl. přenesená",J681,0)</f>
        <v>0</v>
      </c>
      <c r="BH681" s="145">
        <f>IF(N681="sníž. přenesená",J681,0)</f>
        <v>0</v>
      </c>
      <c r="BI681" s="145">
        <f>IF(N681="nulová",J681,0)</f>
        <v>0</v>
      </c>
      <c r="BJ681" s="16" t="s">
        <v>79</v>
      </c>
      <c r="BK681" s="145">
        <f>ROUND(I681*H681,2)</f>
        <v>0</v>
      </c>
      <c r="BL681" s="16" t="s">
        <v>204</v>
      </c>
      <c r="BM681" s="144" t="s">
        <v>1267</v>
      </c>
    </row>
    <row r="682" spans="2:65" s="11" customFormat="1" ht="25.95" customHeight="1" x14ac:dyDescent="0.25">
      <c r="B682" s="119"/>
      <c r="D682" s="120" t="s">
        <v>71</v>
      </c>
      <c r="E682" s="121" t="s">
        <v>1268</v>
      </c>
      <c r="F682" s="121" t="s">
        <v>1269</v>
      </c>
      <c r="I682" s="122"/>
      <c r="J682" s="123">
        <f>BK682</f>
        <v>0</v>
      </c>
      <c r="L682" s="119"/>
      <c r="M682" s="124"/>
      <c r="P682" s="125">
        <f>SUM(P683:P685)</f>
        <v>0</v>
      </c>
      <c r="R682" s="125">
        <f>SUM(R683:R685)</f>
        <v>0</v>
      </c>
      <c r="T682" s="126">
        <f>SUM(T683:T685)</f>
        <v>0</v>
      </c>
      <c r="AR682" s="120" t="s">
        <v>166</v>
      </c>
      <c r="AT682" s="127" t="s">
        <v>71</v>
      </c>
      <c r="AU682" s="127" t="s">
        <v>72</v>
      </c>
      <c r="AY682" s="120" t="s">
        <v>160</v>
      </c>
      <c r="BK682" s="128">
        <f>SUM(BK683:BK685)</f>
        <v>0</v>
      </c>
    </row>
    <row r="683" spans="2:65" s="1" customFormat="1" ht="24.15" customHeight="1" x14ac:dyDescent="0.2">
      <c r="B683" s="131"/>
      <c r="C683" s="132">
        <v>281</v>
      </c>
      <c r="D683" s="132" t="s">
        <v>162</v>
      </c>
      <c r="E683" s="133" t="s">
        <v>1270</v>
      </c>
      <c r="F683" s="134" t="s">
        <v>1271</v>
      </c>
      <c r="G683" s="135" t="s">
        <v>1272</v>
      </c>
      <c r="H683" s="136">
        <v>20</v>
      </c>
      <c r="I683" s="137"/>
      <c r="J683" s="138">
        <f>ROUND(I683*H683,2)</f>
        <v>0</v>
      </c>
      <c r="K683" s="139"/>
      <c r="L683" s="30"/>
      <c r="M683" s="140" t="s">
        <v>1</v>
      </c>
      <c r="N683" s="141" t="s">
        <v>37</v>
      </c>
      <c r="P683" s="142">
        <f>O683*H683</f>
        <v>0</v>
      </c>
      <c r="Q683" s="142">
        <v>0</v>
      </c>
      <c r="R683" s="142">
        <f>Q683*H683</f>
        <v>0</v>
      </c>
      <c r="S683" s="142">
        <v>0</v>
      </c>
      <c r="T683" s="143">
        <f>S683*H683</f>
        <v>0</v>
      </c>
      <c r="AR683" s="144" t="s">
        <v>1273</v>
      </c>
      <c r="AT683" s="144" t="s">
        <v>162</v>
      </c>
      <c r="AU683" s="144" t="s">
        <v>79</v>
      </c>
      <c r="AY683" s="16" t="s">
        <v>160</v>
      </c>
      <c r="BE683" s="145">
        <f>IF(N683="základní",J683,0)</f>
        <v>0</v>
      </c>
      <c r="BF683" s="145">
        <f>IF(N683="snížená",J683,0)</f>
        <v>0</v>
      </c>
      <c r="BG683" s="145">
        <f>IF(N683="zákl. přenesená",J683,0)</f>
        <v>0</v>
      </c>
      <c r="BH683" s="145">
        <f>IF(N683="sníž. přenesená",J683,0)</f>
        <v>0</v>
      </c>
      <c r="BI683" s="145">
        <f>IF(N683="nulová",J683,0)</f>
        <v>0</v>
      </c>
      <c r="BJ683" s="16" t="s">
        <v>79</v>
      </c>
      <c r="BK683" s="145">
        <f>ROUND(I683*H683,2)</f>
        <v>0</v>
      </c>
      <c r="BL683" s="16" t="s">
        <v>1273</v>
      </c>
      <c r="BM683" s="144" t="s">
        <v>1274</v>
      </c>
    </row>
    <row r="684" spans="2:65" s="1" customFormat="1" ht="16.5" customHeight="1" x14ac:dyDescent="0.2">
      <c r="B684" s="131"/>
      <c r="C684" s="132">
        <v>282</v>
      </c>
      <c r="D684" s="132" t="s">
        <v>162</v>
      </c>
      <c r="E684" s="133" t="s">
        <v>1275</v>
      </c>
      <c r="F684" s="134" t="s">
        <v>1276</v>
      </c>
      <c r="G684" s="135" t="s">
        <v>1272</v>
      </c>
      <c r="H684" s="136">
        <v>22</v>
      </c>
      <c r="I684" s="137"/>
      <c r="J684" s="138">
        <f>ROUND(I684*H684,2)</f>
        <v>0</v>
      </c>
      <c r="K684" s="139"/>
      <c r="L684" s="30"/>
      <c r="M684" s="140" t="s">
        <v>1</v>
      </c>
      <c r="N684" s="141" t="s">
        <v>37</v>
      </c>
      <c r="P684" s="142">
        <f>O684*H684</f>
        <v>0</v>
      </c>
      <c r="Q684" s="142">
        <v>0</v>
      </c>
      <c r="R684" s="142">
        <f>Q684*H684</f>
        <v>0</v>
      </c>
      <c r="S684" s="142">
        <v>0</v>
      </c>
      <c r="T684" s="143">
        <f>S684*H684</f>
        <v>0</v>
      </c>
      <c r="AR684" s="144" t="s">
        <v>1273</v>
      </c>
      <c r="AT684" s="144" t="s">
        <v>162</v>
      </c>
      <c r="AU684" s="144" t="s">
        <v>79</v>
      </c>
      <c r="AY684" s="16" t="s">
        <v>160</v>
      </c>
      <c r="BE684" s="145">
        <f>IF(N684="základní",J684,0)</f>
        <v>0</v>
      </c>
      <c r="BF684" s="145">
        <f>IF(N684="snížená",J684,0)</f>
        <v>0</v>
      </c>
      <c r="BG684" s="145">
        <f>IF(N684="zákl. přenesená",J684,0)</f>
        <v>0</v>
      </c>
      <c r="BH684" s="145">
        <f>IF(N684="sníž. přenesená",J684,0)</f>
        <v>0</v>
      </c>
      <c r="BI684" s="145">
        <f>IF(N684="nulová",J684,0)</f>
        <v>0</v>
      </c>
      <c r="BJ684" s="16" t="s">
        <v>79</v>
      </c>
      <c r="BK684" s="145">
        <f>ROUND(I684*H684,2)</f>
        <v>0</v>
      </c>
      <c r="BL684" s="16" t="s">
        <v>1273</v>
      </c>
      <c r="BM684" s="144" t="s">
        <v>1277</v>
      </c>
    </row>
    <row r="685" spans="2:65" s="1" customFormat="1" ht="24.15" customHeight="1" x14ac:dyDescent="0.2">
      <c r="B685" s="131"/>
      <c r="C685" s="132">
        <v>283</v>
      </c>
      <c r="D685" s="132" t="s">
        <v>162</v>
      </c>
      <c r="E685" s="133" t="s">
        <v>1278</v>
      </c>
      <c r="F685" s="134" t="s">
        <v>1279</v>
      </c>
      <c r="G685" s="135" t="s">
        <v>1272</v>
      </c>
      <c r="H685" s="136">
        <v>20</v>
      </c>
      <c r="I685" s="137"/>
      <c r="J685" s="138">
        <f>ROUND(I685*H685,2)</f>
        <v>0</v>
      </c>
      <c r="K685" s="139"/>
      <c r="L685" s="30"/>
      <c r="M685" s="140" t="s">
        <v>1</v>
      </c>
      <c r="N685" s="141" t="s">
        <v>37</v>
      </c>
      <c r="P685" s="142">
        <f>O685*H685</f>
        <v>0</v>
      </c>
      <c r="Q685" s="142">
        <v>0</v>
      </c>
      <c r="R685" s="142">
        <f>Q685*H685</f>
        <v>0</v>
      </c>
      <c r="S685" s="142">
        <v>0</v>
      </c>
      <c r="T685" s="143">
        <f>S685*H685</f>
        <v>0</v>
      </c>
      <c r="AR685" s="144" t="s">
        <v>1273</v>
      </c>
      <c r="AT685" s="144" t="s">
        <v>162</v>
      </c>
      <c r="AU685" s="144" t="s">
        <v>79</v>
      </c>
      <c r="AY685" s="16" t="s">
        <v>160</v>
      </c>
      <c r="BE685" s="145">
        <f>IF(N685="základní",J685,0)</f>
        <v>0</v>
      </c>
      <c r="BF685" s="145">
        <f>IF(N685="snížená",J685,0)</f>
        <v>0</v>
      </c>
      <c r="BG685" s="145">
        <f>IF(N685="zákl. přenesená",J685,0)</f>
        <v>0</v>
      </c>
      <c r="BH685" s="145">
        <f>IF(N685="sníž. přenesená",J685,0)</f>
        <v>0</v>
      </c>
      <c r="BI685" s="145">
        <f>IF(N685="nulová",J685,0)</f>
        <v>0</v>
      </c>
      <c r="BJ685" s="16" t="s">
        <v>79</v>
      </c>
      <c r="BK685" s="145">
        <f>ROUND(I685*H685,2)</f>
        <v>0</v>
      </c>
      <c r="BL685" s="16" t="s">
        <v>1273</v>
      </c>
      <c r="BM685" s="144" t="s">
        <v>1280</v>
      </c>
    </row>
    <row r="686" spans="2:65" s="11" customFormat="1" ht="25.95" customHeight="1" x14ac:dyDescent="0.25">
      <c r="B686" s="119"/>
      <c r="D686" s="120" t="s">
        <v>71</v>
      </c>
      <c r="E686" s="121" t="s">
        <v>1281</v>
      </c>
      <c r="F686" s="121" t="s">
        <v>1282</v>
      </c>
      <c r="I686" s="122"/>
      <c r="J686" s="123">
        <f>BK686</f>
        <v>0</v>
      </c>
      <c r="L686" s="119"/>
      <c r="M686" s="124"/>
      <c r="P686" s="125">
        <f>P687+P689</f>
        <v>0</v>
      </c>
      <c r="R686" s="125">
        <f>R687+R689</f>
        <v>0</v>
      </c>
      <c r="T686" s="126">
        <f>T687+T689</f>
        <v>0</v>
      </c>
      <c r="AR686" s="120" t="s">
        <v>1283</v>
      </c>
      <c r="AT686" s="127" t="s">
        <v>71</v>
      </c>
      <c r="AU686" s="127" t="s">
        <v>72</v>
      </c>
      <c r="AY686" s="120" t="s">
        <v>160</v>
      </c>
      <c r="BK686" s="128">
        <f>BK687+BK689</f>
        <v>0</v>
      </c>
    </row>
    <row r="687" spans="2:65" s="11" customFormat="1" ht="22.8" customHeight="1" x14ac:dyDescent="0.25">
      <c r="B687" s="119"/>
      <c r="D687" s="120" t="s">
        <v>71</v>
      </c>
      <c r="E687" s="129" t="s">
        <v>1284</v>
      </c>
      <c r="F687" s="129" t="s">
        <v>1285</v>
      </c>
      <c r="I687" s="122"/>
      <c r="J687" s="130">
        <f>BK687</f>
        <v>0</v>
      </c>
      <c r="L687" s="119"/>
      <c r="M687" s="124"/>
      <c r="P687" s="125">
        <f>P688</f>
        <v>0</v>
      </c>
      <c r="R687" s="125">
        <f>R688</f>
        <v>0</v>
      </c>
      <c r="T687" s="126">
        <f>T688</f>
        <v>0</v>
      </c>
      <c r="AR687" s="120" t="s">
        <v>1283</v>
      </c>
      <c r="AT687" s="127" t="s">
        <v>71</v>
      </c>
      <c r="AU687" s="127" t="s">
        <v>79</v>
      </c>
      <c r="AY687" s="120" t="s">
        <v>160</v>
      </c>
      <c r="BK687" s="128">
        <f>BK688</f>
        <v>0</v>
      </c>
    </row>
    <row r="688" spans="2:65" s="1" customFormat="1" ht="16.5" customHeight="1" x14ac:dyDescent="0.2">
      <c r="B688" s="131"/>
      <c r="C688" s="132">
        <v>284</v>
      </c>
      <c r="D688" s="132" t="s">
        <v>162</v>
      </c>
      <c r="E688" s="133" t="s">
        <v>1286</v>
      </c>
      <c r="F688" s="134" t="s">
        <v>1287</v>
      </c>
      <c r="G688" s="135" t="s">
        <v>1288</v>
      </c>
      <c r="H688" s="136">
        <v>1</v>
      </c>
      <c r="I688" s="137"/>
      <c r="J688" s="138">
        <f>ROUND(I688*H688,2)</f>
        <v>0</v>
      </c>
      <c r="K688" s="139"/>
      <c r="L688" s="30"/>
      <c r="M688" s="140" t="s">
        <v>1</v>
      </c>
      <c r="N688" s="141" t="s">
        <v>37</v>
      </c>
      <c r="P688" s="142">
        <f>O688*H688</f>
        <v>0</v>
      </c>
      <c r="Q688" s="142">
        <v>0</v>
      </c>
      <c r="R688" s="142">
        <f>Q688*H688</f>
        <v>0</v>
      </c>
      <c r="S688" s="142">
        <v>0</v>
      </c>
      <c r="T688" s="143">
        <f>S688*H688</f>
        <v>0</v>
      </c>
      <c r="AR688" s="144" t="s">
        <v>1289</v>
      </c>
      <c r="AT688" s="144" t="s">
        <v>162</v>
      </c>
      <c r="AU688" s="144" t="s">
        <v>81</v>
      </c>
      <c r="AY688" s="16" t="s">
        <v>160</v>
      </c>
      <c r="BE688" s="145">
        <f>IF(N688="základní",J688,0)</f>
        <v>0</v>
      </c>
      <c r="BF688" s="145">
        <f>IF(N688="snížená",J688,0)</f>
        <v>0</v>
      </c>
      <c r="BG688" s="145">
        <f>IF(N688="zákl. přenesená",J688,0)</f>
        <v>0</v>
      </c>
      <c r="BH688" s="145">
        <f>IF(N688="sníž. přenesená",J688,0)</f>
        <v>0</v>
      </c>
      <c r="BI688" s="145">
        <f>IF(N688="nulová",J688,0)</f>
        <v>0</v>
      </c>
      <c r="BJ688" s="16" t="s">
        <v>79</v>
      </c>
      <c r="BK688" s="145">
        <f>ROUND(I688*H688,2)</f>
        <v>0</v>
      </c>
      <c r="BL688" s="16" t="s">
        <v>1289</v>
      </c>
      <c r="BM688" s="144" t="s">
        <v>1290</v>
      </c>
    </row>
    <row r="689" spans="2:65" s="11" customFormat="1" ht="22.8" customHeight="1" x14ac:dyDescent="0.25">
      <c r="B689" s="119"/>
      <c r="D689" s="120" t="s">
        <v>71</v>
      </c>
      <c r="E689" s="129" t="s">
        <v>1291</v>
      </c>
      <c r="F689" s="129" t="s">
        <v>1292</v>
      </c>
      <c r="I689" s="122"/>
      <c r="J689" s="130">
        <f>BK689</f>
        <v>0</v>
      </c>
      <c r="L689" s="119"/>
      <c r="M689" s="124"/>
      <c r="P689" s="125">
        <f>SUM(P690:P691)</f>
        <v>0</v>
      </c>
      <c r="R689" s="125">
        <f>SUM(R690:R691)</f>
        <v>0</v>
      </c>
      <c r="T689" s="126">
        <f>SUM(T690:T691)</f>
        <v>0</v>
      </c>
      <c r="AR689" s="120" t="s">
        <v>1283</v>
      </c>
      <c r="AT689" s="127" t="s">
        <v>71</v>
      </c>
      <c r="AU689" s="127" t="s">
        <v>79</v>
      </c>
      <c r="AY689" s="120" t="s">
        <v>160</v>
      </c>
      <c r="BK689" s="128">
        <f>SUM(BK690:BK691)</f>
        <v>0</v>
      </c>
    </row>
    <row r="690" spans="2:65" s="1" customFormat="1" ht="16.5" customHeight="1" x14ac:dyDescent="0.2">
      <c r="B690" s="131"/>
      <c r="C690" s="132">
        <v>285</v>
      </c>
      <c r="D690" s="132" t="s">
        <v>162</v>
      </c>
      <c r="E690" s="133" t="s">
        <v>1293</v>
      </c>
      <c r="F690" s="134" t="s">
        <v>1294</v>
      </c>
      <c r="G690" s="135" t="s">
        <v>1295</v>
      </c>
      <c r="H690" s="136">
        <v>1</v>
      </c>
      <c r="I690" s="137"/>
      <c r="J690" s="138">
        <f>ROUND(I690*H690,2)</f>
        <v>0</v>
      </c>
      <c r="K690" s="139"/>
      <c r="L690" s="30"/>
      <c r="M690" s="140" t="s">
        <v>1</v>
      </c>
      <c r="N690" s="141" t="s">
        <v>37</v>
      </c>
      <c r="P690" s="142">
        <f>O690*H690</f>
        <v>0</v>
      </c>
      <c r="Q690" s="142">
        <v>0</v>
      </c>
      <c r="R690" s="142">
        <f>Q690*H690</f>
        <v>0</v>
      </c>
      <c r="S690" s="142">
        <v>0</v>
      </c>
      <c r="T690" s="143">
        <f>S690*H690</f>
        <v>0</v>
      </c>
      <c r="AR690" s="144" t="s">
        <v>1289</v>
      </c>
      <c r="AT690" s="144" t="s">
        <v>162</v>
      </c>
      <c r="AU690" s="144" t="s">
        <v>81</v>
      </c>
      <c r="AY690" s="16" t="s">
        <v>160</v>
      </c>
      <c r="BE690" s="145">
        <f>IF(N690="základní",J690,0)</f>
        <v>0</v>
      </c>
      <c r="BF690" s="145">
        <f>IF(N690="snížená",J690,0)</f>
        <v>0</v>
      </c>
      <c r="BG690" s="145">
        <f>IF(N690="zákl. přenesená",J690,0)</f>
        <v>0</v>
      </c>
      <c r="BH690" s="145">
        <f>IF(N690="sníž. přenesená",J690,0)</f>
        <v>0</v>
      </c>
      <c r="BI690" s="145">
        <f>IF(N690="nulová",J690,0)</f>
        <v>0</v>
      </c>
      <c r="BJ690" s="16" t="s">
        <v>79</v>
      </c>
      <c r="BK690" s="145">
        <f>ROUND(I690*H690,2)</f>
        <v>0</v>
      </c>
      <c r="BL690" s="16" t="s">
        <v>1289</v>
      </c>
      <c r="BM690" s="144" t="s">
        <v>1296</v>
      </c>
    </row>
    <row r="691" spans="2:65" s="1" customFormat="1" ht="16.5" customHeight="1" x14ac:dyDescent="0.2">
      <c r="B691" s="131"/>
      <c r="C691" s="132">
        <v>286</v>
      </c>
      <c r="D691" s="132" t="s">
        <v>162</v>
      </c>
      <c r="E691" s="133" t="s">
        <v>1297</v>
      </c>
      <c r="F691" s="134" t="s">
        <v>1298</v>
      </c>
      <c r="G691" s="135" t="s">
        <v>1295</v>
      </c>
      <c r="H691" s="136">
        <v>1</v>
      </c>
      <c r="I691" s="137"/>
      <c r="J691" s="138">
        <f>ROUND(I691*H691,2)</f>
        <v>0</v>
      </c>
      <c r="K691" s="139"/>
      <c r="L691" s="30"/>
      <c r="M691" s="182" t="s">
        <v>1</v>
      </c>
      <c r="N691" s="183" t="s">
        <v>37</v>
      </c>
      <c r="O691" s="184"/>
      <c r="P691" s="185">
        <f>O691*H691</f>
        <v>0</v>
      </c>
      <c r="Q691" s="185">
        <v>0</v>
      </c>
      <c r="R691" s="185">
        <f>Q691*H691</f>
        <v>0</v>
      </c>
      <c r="S691" s="185">
        <v>0</v>
      </c>
      <c r="T691" s="186">
        <f>S691*H691</f>
        <v>0</v>
      </c>
      <c r="AR691" s="144" t="s">
        <v>1289</v>
      </c>
      <c r="AT691" s="144" t="s">
        <v>162</v>
      </c>
      <c r="AU691" s="144" t="s">
        <v>81</v>
      </c>
      <c r="AY691" s="16" t="s">
        <v>160</v>
      </c>
      <c r="BE691" s="145">
        <f>IF(N691="základní",J691,0)</f>
        <v>0</v>
      </c>
      <c r="BF691" s="145">
        <f>IF(N691="snížená",J691,0)</f>
        <v>0</v>
      </c>
      <c r="BG691" s="145">
        <f>IF(N691="zákl. přenesená",J691,0)</f>
        <v>0</v>
      </c>
      <c r="BH691" s="145">
        <f>IF(N691="sníž. přenesená",J691,0)</f>
        <v>0</v>
      </c>
      <c r="BI691" s="145">
        <f>IF(N691="nulová",J691,0)</f>
        <v>0</v>
      </c>
      <c r="BJ691" s="16" t="s">
        <v>79</v>
      </c>
      <c r="BK691" s="145">
        <f>ROUND(I691*H691,2)</f>
        <v>0</v>
      </c>
      <c r="BL691" s="16" t="s">
        <v>1289</v>
      </c>
      <c r="BM691" s="144" t="s">
        <v>1299</v>
      </c>
    </row>
    <row r="692" spans="2:65" s="1" customFormat="1" ht="6.9" customHeight="1" x14ac:dyDescent="0.2"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30"/>
    </row>
  </sheetData>
  <sheetProtection algorithmName="SHA-512" hashValue="+fojrDG/Rj8mioepVdidnGRC1nnOgwvxcDlbsFmP/t7lw8q9N52oK6OO4QLFCBLrWFVyM05wIWpPzbqzjRXuLg==" saltValue="O+oEr8dCdStQQ+R1vr5D5g==" spinCount="100000" sheet="1" objects="1" scenarios="1"/>
  <autoFilter ref="C152:K691" xr:uid="{00000000-0009-0000-0000-000001000000}"/>
  <mergeCells count="10">
    <mergeCell ref="E87:H87"/>
    <mergeCell ref="E143:H143"/>
    <mergeCell ref="E145:H145"/>
    <mergeCell ref="L2:V2"/>
    <mergeCell ref="E7:H7"/>
    <mergeCell ref="E9:H9"/>
    <mergeCell ref="E18:H18"/>
    <mergeCell ref="E27:H27"/>
    <mergeCell ref="E85:H85"/>
    <mergeCell ref="I7:K7"/>
  </mergeCells>
  <hyperlinks>
    <hyperlink ref="F188" r:id="rId1" xr:uid="{00000000-0004-0000-0100-000000000000}"/>
    <hyperlink ref="F195" r:id="rId2" xr:uid="{00000000-0004-0000-0100-000001000000}"/>
    <hyperlink ref="F203" r:id="rId3" xr:uid="{00000000-0004-0000-0100-000002000000}"/>
    <hyperlink ref="F209" r:id="rId4" xr:uid="{00000000-0004-0000-0100-000003000000}"/>
    <hyperlink ref="F211" r:id="rId5" xr:uid="{00000000-0004-0000-0100-000004000000}"/>
    <hyperlink ref="F215" r:id="rId6" xr:uid="{00000000-0004-0000-0100-000005000000}"/>
    <hyperlink ref="F226" r:id="rId7" xr:uid="{00000000-0004-0000-0100-000006000000}"/>
    <hyperlink ref="F231" r:id="rId8" xr:uid="{00000000-0004-0000-0100-000007000000}"/>
    <hyperlink ref="F258" r:id="rId9" xr:uid="{00000000-0004-0000-0100-000008000000}"/>
    <hyperlink ref="F271" r:id="rId10" xr:uid="{00000000-0004-0000-0100-000009000000}"/>
    <hyperlink ref="F275" r:id="rId11" xr:uid="{00000000-0004-0000-0100-00000A000000}"/>
    <hyperlink ref="F277" r:id="rId12" xr:uid="{00000000-0004-0000-0100-00000B000000}"/>
    <hyperlink ref="F309" r:id="rId13" xr:uid="{00000000-0004-0000-0100-00000C000000}"/>
    <hyperlink ref="F313" r:id="rId14" xr:uid="{00000000-0004-0000-0100-00000D000000}"/>
    <hyperlink ref="F316" r:id="rId15" xr:uid="{00000000-0004-0000-0100-00000E000000}"/>
    <hyperlink ref="F322" r:id="rId16" xr:uid="{00000000-0004-0000-0100-00000F000000}"/>
    <hyperlink ref="F328" r:id="rId17" xr:uid="{00000000-0004-0000-0100-000011000000}"/>
    <hyperlink ref="F330" r:id="rId18" xr:uid="{00000000-0004-0000-0100-000012000000}"/>
    <hyperlink ref="F333" r:id="rId19" xr:uid="{00000000-0004-0000-0100-000013000000}"/>
    <hyperlink ref="F336" r:id="rId20" xr:uid="{00000000-0004-0000-0100-000014000000}"/>
    <hyperlink ref="F357" r:id="rId21" xr:uid="{00000000-0004-0000-0100-000015000000}"/>
    <hyperlink ref="F360" r:id="rId22" xr:uid="{00000000-0004-0000-0100-000016000000}"/>
    <hyperlink ref="F363" r:id="rId23" xr:uid="{00000000-0004-0000-0100-000017000000}"/>
    <hyperlink ref="F369" r:id="rId24" xr:uid="{00000000-0004-0000-0100-000018000000}"/>
    <hyperlink ref="F375" r:id="rId25" xr:uid="{00000000-0004-0000-0100-000019000000}"/>
    <hyperlink ref="F377" r:id="rId26" xr:uid="{00000000-0004-0000-0100-00001A000000}"/>
    <hyperlink ref="F381" r:id="rId27" xr:uid="{00000000-0004-0000-0100-00001B000000}"/>
    <hyperlink ref="F384" r:id="rId28" xr:uid="{00000000-0004-0000-0100-00001C000000}"/>
    <hyperlink ref="F391" r:id="rId29" xr:uid="{00000000-0004-0000-0100-00001D000000}"/>
    <hyperlink ref="F404" r:id="rId30" xr:uid="{00000000-0004-0000-0100-00001E000000}"/>
    <hyperlink ref="F413" r:id="rId31" xr:uid="{00000000-0004-0000-0100-00001F000000}"/>
    <hyperlink ref="F417" r:id="rId32" xr:uid="{00000000-0004-0000-0100-000020000000}"/>
    <hyperlink ref="F428" r:id="rId33" xr:uid="{00000000-0004-0000-0100-000021000000}"/>
    <hyperlink ref="F430" r:id="rId34" xr:uid="{00000000-0004-0000-0100-000022000000}"/>
    <hyperlink ref="F433" r:id="rId35" xr:uid="{00000000-0004-0000-0100-000023000000}"/>
    <hyperlink ref="F461" r:id="rId36" xr:uid="{00000000-0004-0000-0100-000024000000}"/>
    <hyperlink ref="F464" r:id="rId37" xr:uid="{00000000-0004-0000-0100-000025000000}"/>
    <hyperlink ref="F472" r:id="rId38" xr:uid="{00000000-0004-0000-0100-000026000000}"/>
    <hyperlink ref="F476" r:id="rId39" xr:uid="{00000000-0004-0000-0100-000027000000}"/>
    <hyperlink ref="F478" r:id="rId40" xr:uid="{00000000-0004-0000-0100-000028000000}"/>
    <hyperlink ref="F487" r:id="rId41" xr:uid="{00000000-0004-0000-0100-000029000000}"/>
    <hyperlink ref="F489" r:id="rId42" xr:uid="{00000000-0004-0000-0100-00002A000000}"/>
    <hyperlink ref="F491" r:id="rId43" xr:uid="{00000000-0004-0000-0100-00002B000000}"/>
    <hyperlink ref="F495" r:id="rId44" xr:uid="{00000000-0004-0000-0100-00002C000000}"/>
    <hyperlink ref="F510" r:id="rId45" xr:uid="{00000000-0004-0000-0100-00002D000000}"/>
    <hyperlink ref="F512" r:id="rId46" xr:uid="{00000000-0004-0000-0100-00002E000000}"/>
    <hyperlink ref="F514" r:id="rId47" xr:uid="{00000000-0004-0000-0100-00002F000000}"/>
    <hyperlink ref="F516" r:id="rId48" xr:uid="{00000000-0004-0000-0100-000030000000}"/>
    <hyperlink ref="F518" r:id="rId49" xr:uid="{00000000-0004-0000-0100-000031000000}"/>
    <hyperlink ref="F520" r:id="rId50" xr:uid="{00000000-0004-0000-0100-000032000000}"/>
    <hyperlink ref="F532" r:id="rId51" xr:uid="{00000000-0004-0000-0100-000033000000}"/>
    <hyperlink ref="F539" r:id="rId52" xr:uid="{00000000-0004-0000-0100-000034000000}"/>
    <hyperlink ref="F545" r:id="rId53" xr:uid="{00000000-0004-0000-0100-000035000000}"/>
    <hyperlink ref="F548" r:id="rId54" xr:uid="{00000000-0004-0000-0100-000036000000}"/>
    <hyperlink ref="F550" r:id="rId55" xr:uid="{00000000-0004-0000-0100-000037000000}"/>
    <hyperlink ref="F553" r:id="rId56" xr:uid="{00000000-0004-0000-0100-000038000000}"/>
    <hyperlink ref="F555" r:id="rId57" xr:uid="{00000000-0004-0000-0100-000039000000}"/>
    <hyperlink ref="F557" r:id="rId58" xr:uid="{00000000-0004-0000-0100-00003A000000}"/>
    <hyperlink ref="F561" r:id="rId59" xr:uid="{00000000-0004-0000-0100-00003B000000}"/>
    <hyperlink ref="F563" r:id="rId60" xr:uid="{00000000-0004-0000-0100-00003C000000}"/>
    <hyperlink ref="F570" r:id="rId61" xr:uid="{00000000-0004-0000-0100-00003D000000}"/>
    <hyperlink ref="F573" r:id="rId62" xr:uid="{00000000-0004-0000-0100-00003E000000}"/>
    <hyperlink ref="F576" r:id="rId63" xr:uid="{00000000-0004-0000-0100-00003F000000}"/>
    <hyperlink ref="F612" r:id="rId64" xr:uid="{00000000-0004-0000-0100-000040000000}"/>
    <hyperlink ref="F620" r:id="rId65" xr:uid="{00000000-0004-0000-0100-000041000000}"/>
    <hyperlink ref="F625" r:id="rId66" xr:uid="{00000000-0004-0000-0100-000042000000}"/>
    <hyperlink ref="F629" r:id="rId67" xr:uid="{00000000-0004-0000-0100-000043000000}"/>
    <hyperlink ref="F633" r:id="rId68" xr:uid="{00000000-0004-0000-0100-000044000000}"/>
    <hyperlink ref="F636" r:id="rId69" xr:uid="{00000000-0004-0000-0100-000045000000}"/>
    <hyperlink ref="F654" r:id="rId70" xr:uid="{00000000-0004-0000-0100-000046000000}"/>
    <hyperlink ref="F663" r:id="rId71" xr:uid="{00000000-0004-0000-0100-000047000000}"/>
    <hyperlink ref="F665" r:id="rId72" xr:uid="{00000000-0004-0000-0100-000048000000}"/>
    <hyperlink ref="F667" r:id="rId73" xr:uid="{00000000-0004-0000-0100-000049000000}"/>
    <hyperlink ref="F676" r:id="rId74" xr:uid="{00000000-0004-0000-0100-00004A000000}"/>
    <hyperlink ref="F320" r:id="rId75" xr:uid="{B183F11A-9C98-4FED-B6C3-0F8E1A418E43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3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84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16.5" customHeight="1" x14ac:dyDescent="0.2">
      <c r="B9" s="30"/>
      <c r="E9" s="231" t="s">
        <v>1300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D16" s="256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58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D18" s="256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D19" s="256"/>
      <c r="E19" s="256"/>
      <c r="F19" s="256"/>
      <c r="G19" s="256"/>
      <c r="H19" s="256"/>
      <c r="I19" s="256"/>
      <c r="J19" s="256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ROUND(J124,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ROUND((SUM(BE124:BE182)),  2)</f>
        <v>0</v>
      </c>
      <c r="I33" s="90">
        <v>0.21</v>
      </c>
      <c r="J33" s="89">
        <f>ROUND(((SUM(BE124:BE182))*I33),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ROUND((SUM(BF124:BF182)),  2)</f>
        <v>0</v>
      </c>
      <c r="I34" s="90">
        <v>0.15</v>
      </c>
      <c r="J34" s="89">
        <f>ROUND(((SUM(BF124:BF182))*I34),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ROUND((SUM(BG124:BG182)),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ROUND((SUM(BH124:BH182)),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ROUND((SUM(BI124:BI182)),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16.5" customHeight="1" x14ac:dyDescent="0.2">
      <c r="B87" s="30"/>
      <c r="E87" s="231" t="str">
        <f>E9</f>
        <v>02 - SO-01 Elektroinstalace vnitřní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J124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J125</f>
        <v>0</v>
      </c>
      <c r="L97" s="102"/>
    </row>
    <row r="98" spans="2:12" s="9" customFormat="1" ht="19.95" customHeight="1" x14ac:dyDescent="0.2">
      <c r="B98" s="106"/>
      <c r="D98" s="107" t="s">
        <v>1301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9" customFormat="1" ht="19.95" customHeight="1" x14ac:dyDescent="0.2">
      <c r="B99" s="106"/>
      <c r="D99" s="107" t="s">
        <v>1302</v>
      </c>
      <c r="E99" s="108"/>
      <c r="F99" s="108"/>
      <c r="G99" s="108"/>
      <c r="H99" s="108"/>
      <c r="I99" s="108"/>
      <c r="J99" s="109">
        <f>J146</f>
        <v>0</v>
      </c>
      <c r="L99" s="106"/>
    </row>
    <row r="100" spans="2:12" s="9" customFormat="1" ht="19.95" customHeight="1" x14ac:dyDescent="0.2">
      <c r="B100" s="106"/>
      <c r="D100" s="107" t="s">
        <v>1303</v>
      </c>
      <c r="E100" s="108"/>
      <c r="F100" s="108"/>
      <c r="G100" s="108"/>
      <c r="H100" s="108"/>
      <c r="I100" s="108"/>
      <c r="J100" s="109">
        <f>J148</f>
        <v>0</v>
      </c>
      <c r="L100" s="106"/>
    </row>
    <row r="101" spans="2:12" s="9" customFormat="1" ht="19.95" customHeight="1" x14ac:dyDescent="0.2">
      <c r="B101" s="106"/>
      <c r="D101" s="107" t="s">
        <v>1304</v>
      </c>
      <c r="E101" s="108"/>
      <c r="F101" s="108"/>
      <c r="G101" s="108"/>
      <c r="H101" s="108"/>
      <c r="I101" s="108"/>
      <c r="J101" s="109">
        <f>J166</f>
        <v>0</v>
      </c>
      <c r="L101" s="106"/>
    </row>
    <row r="102" spans="2:12" s="9" customFormat="1" ht="19.95" customHeight="1" x14ac:dyDescent="0.2">
      <c r="B102" s="106"/>
      <c r="D102" s="107" t="s">
        <v>1305</v>
      </c>
      <c r="E102" s="108"/>
      <c r="F102" s="108"/>
      <c r="G102" s="108"/>
      <c r="H102" s="108"/>
      <c r="I102" s="108"/>
      <c r="J102" s="109">
        <f>J168</f>
        <v>0</v>
      </c>
      <c r="L102" s="106"/>
    </row>
    <row r="103" spans="2:12" s="9" customFormat="1" ht="19.95" customHeight="1" x14ac:dyDescent="0.2">
      <c r="B103" s="106"/>
      <c r="D103" s="107" t="s">
        <v>1306</v>
      </c>
      <c r="E103" s="108"/>
      <c r="F103" s="108"/>
      <c r="G103" s="108"/>
      <c r="H103" s="108"/>
      <c r="I103" s="108"/>
      <c r="J103" s="109">
        <f>J175</f>
        <v>0</v>
      </c>
      <c r="L103" s="106"/>
    </row>
    <row r="104" spans="2:12" s="9" customFormat="1" ht="19.95" customHeight="1" x14ac:dyDescent="0.2">
      <c r="B104" s="106"/>
      <c r="D104" s="107" t="s">
        <v>1307</v>
      </c>
      <c r="E104" s="108"/>
      <c r="F104" s="108"/>
      <c r="G104" s="108"/>
      <c r="H104" s="108"/>
      <c r="I104" s="108"/>
      <c r="J104" s="109">
        <f>J178</f>
        <v>0</v>
      </c>
      <c r="L104" s="106"/>
    </row>
    <row r="105" spans="2:12" s="1" customFormat="1" ht="21.75" customHeight="1" x14ac:dyDescent="0.2">
      <c r="B105" s="30"/>
      <c r="L105" s="30"/>
    </row>
    <row r="106" spans="2:12" s="1" customFormat="1" ht="6.9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10" spans="2:12" s="1" customFormat="1" ht="6.9" customHeight="1" x14ac:dyDescent="0.2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12" s="1" customFormat="1" ht="24.9" customHeight="1" x14ac:dyDescent="0.2">
      <c r="B111" s="30"/>
      <c r="C111" s="20" t="s">
        <v>145</v>
      </c>
      <c r="L111" s="30"/>
    </row>
    <row r="112" spans="2:12" s="1" customFormat="1" ht="6.9" customHeight="1" x14ac:dyDescent="0.2">
      <c r="B112" s="30"/>
      <c r="L112" s="30"/>
    </row>
    <row r="113" spans="2:65" s="1" customFormat="1" ht="12" customHeight="1" x14ac:dyDescent="0.2">
      <c r="B113" s="30"/>
      <c r="C113" s="26" t="s">
        <v>16</v>
      </c>
      <c r="L113" s="30"/>
    </row>
    <row r="114" spans="2:65" s="1" customFormat="1" ht="16.5" customHeight="1" x14ac:dyDescent="0.2">
      <c r="B114" s="30"/>
      <c r="E114" s="252" t="str">
        <f>E7</f>
        <v>Velký Týnec Čechovice</v>
      </c>
      <c r="F114" s="253"/>
      <c r="G114" s="253"/>
      <c r="H114" s="253"/>
      <c r="L114" s="30"/>
    </row>
    <row r="115" spans="2:65" s="1" customFormat="1" ht="12" customHeight="1" x14ac:dyDescent="0.2">
      <c r="B115" s="30"/>
      <c r="C115" s="26" t="s">
        <v>101</v>
      </c>
      <c r="L115" s="30"/>
    </row>
    <row r="116" spans="2:65" s="1" customFormat="1" ht="16.5" customHeight="1" x14ac:dyDescent="0.2">
      <c r="B116" s="30"/>
      <c r="E116" s="231" t="str">
        <f>E9</f>
        <v>02 - SO-01 Elektroinstalace vnitřní</v>
      </c>
      <c r="F116" s="251"/>
      <c r="G116" s="251"/>
      <c r="H116" s="251"/>
      <c r="L116" s="30"/>
    </row>
    <row r="117" spans="2:65" s="1" customFormat="1" ht="6.9" customHeight="1" x14ac:dyDescent="0.2">
      <c r="B117" s="30"/>
      <c r="L117" s="30"/>
    </row>
    <row r="118" spans="2:65" s="1" customFormat="1" ht="12" customHeight="1" x14ac:dyDescent="0.2">
      <c r="B118" s="30"/>
      <c r="C118" s="26" t="s">
        <v>20</v>
      </c>
      <c r="F118" s="24" t="str">
        <f>F12</f>
        <v xml:space="preserve"> </v>
      </c>
      <c r="I118" s="26" t="s">
        <v>22</v>
      </c>
      <c r="J118" s="50">
        <f>IF(J12="","",J12)</f>
        <v>45695</v>
      </c>
      <c r="L118" s="30"/>
    </row>
    <row r="119" spans="2:65" s="1" customFormat="1" ht="6.9" customHeight="1" x14ac:dyDescent="0.2">
      <c r="B119" s="30"/>
      <c r="L119" s="30"/>
    </row>
    <row r="120" spans="2:65" s="1" customFormat="1" ht="15.15" customHeight="1" x14ac:dyDescent="0.2">
      <c r="B120" s="30"/>
      <c r="C120" s="26" t="s">
        <v>23</v>
      </c>
      <c r="F120" s="24" t="str">
        <f>E15</f>
        <v xml:space="preserve"> </v>
      </c>
      <c r="I120" s="26" t="s">
        <v>28</v>
      </c>
      <c r="J120" s="28" t="str">
        <f>E21</f>
        <v xml:space="preserve"> </v>
      </c>
      <c r="L120" s="30"/>
    </row>
    <row r="121" spans="2:65" s="1" customFormat="1" ht="15.15" customHeight="1" x14ac:dyDescent="0.2">
      <c r="B121" s="30"/>
      <c r="C121" s="26" t="s">
        <v>26</v>
      </c>
      <c r="F121" s="24" t="str">
        <f>IF(E18="","",E18)</f>
        <v>Vyplň údaj</v>
      </c>
      <c r="I121" s="26" t="s">
        <v>30</v>
      </c>
      <c r="J121" s="28" t="str">
        <f>E24</f>
        <v xml:space="preserve"> </v>
      </c>
      <c r="L121" s="30"/>
    </row>
    <row r="122" spans="2:65" s="1" customFormat="1" ht="10.35" customHeight="1" x14ac:dyDescent="0.2">
      <c r="B122" s="30"/>
      <c r="L122" s="30"/>
    </row>
    <row r="123" spans="2:65" s="10" customFormat="1" ht="29.25" customHeight="1" x14ac:dyDescent="0.2">
      <c r="B123" s="110"/>
      <c r="C123" s="111" t="s">
        <v>146</v>
      </c>
      <c r="D123" s="112" t="s">
        <v>57</v>
      </c>
      <c r="E123" s="112" t="s">
        <v>53</v>
      </c>
      <c r="F123" s="112" t="s">
        <v>54</v>
      </c>
      <c r="G123" s="112" t="s">
        <v>147</v>
      </c>
      <c r="H123" s="112" t="s">
        <v>148</v>
      </c>
      <c r="I123" s="112" t="s">
        <v>149</v>
      </c>
      <c r="J123" s="113" t="s">
        <v>105</v>
      </c>
      <c r="K123" s="114" t="s">
        <v>150</v>
      </c>
      <c r="L123" s="110"/>
      <c r="M123" s="57" t="s">
        <v>1</v>
      </c>
      <c r="N123" s="58" t="s">
        <v>36</v>
      </c>
      <c r="O123" s="58" t="s">
        <v>151</v>
      </c>
      <c r="P123" s="58" t="s">
        <v>152</v>
      </c>
      <c r="Q123" s="58" t="s">
        <v>153</v>
      </c>
      <c r="R123" s="58" t="s">
        <v>154</v>
      </c>
      <c r="S123" s="58" t="s">
        <v>155</v>
      </c>
      <c r="T123" s="59" t="s">
        <v>156</v>
      </c>
    </row>
    <row r="124" spans="2:65" s="1" customFormat="1" ht="22.8" customHeight="1" x14ac:dyDescent="0.3">
      <c r="B124" s="30"/>
      <c r="C124" s="62" t="s">
        <v>157</v>
      </c>
      <c r="J124" s="115">
        <f>BK124</f>
        <v>0</v>
      </c>
      <c r="L124" s="30"/>
      <c r="M124" s="60"/>
      <c r="N124" s="51"/>
      <c r="O124" s="51"/>
      <c r="P124" s="116">
        <f>P125</f>
        <v>0</v>
      </c>
      <c r="Q124" s="51"/>
      <c r="R124" s="116">
        <f>R125</f>
        <v>0</v>
      </c>
      <c r="S124" s="51"/>
      <c r="T124" s="117">
        <f>T125</f>
        <v>0</v>
      </c>
      <c r="AT124" s="16" t="s">
        <v>71</v>
      </c>
      <c r="AU124" s="16" t="s">
        <v>107</v>
      </c>
      <c r="BK124" s="118">
        <f>BK125</f>
        <v>0</v>
      </c>
    </row>
    <row r="125" spans="2:65" s="11" customFormat="1" ht="25.95" customHeight="1" x14ac:dyDescent="0.25">
      <c r="B125" s="119"/>
      <c r="D125" s="120" t="s">
        <v>71</v>
      </c>
      <c r="E125" s="121" t="s">
        <v>158</v>
      </c>
      <c r="F125" s="121" t="s">
        <v>159</v>
      </c>
      <c r="I125" s="122"/>
      <c r="J125" s="123">
        <f>BK125</f>
        <v>0</v>
      </c>
      <c r="L125" s="119"/>
      <c r="M125" s="124"/>
      <c r="P125" s="125">
        <f>P126+P146+P148+P166+P168+P175+P178</f>
        <v>0</v>
      </c>
      <c r="R125" s="125">
        <f>R126+R146+R148+R166+R168+R175+R178</f>
        <v>0</v>
      </c>
      <c r="T125" s="126">
        <f>T126+T146+T148+T166+T168+T175+T178</f>
        <v>0</v>
      </c>
      <c r="AR125" s="120" t="s">
        <v>79</v>
      </c>
      <c r="AT125" s="127" t="s">
        <v>71</v>
      </c>
      <c r="AU125" s="127" t="s">
        <v>72</v>
      </c>
      <c r="AY125" s="120" t="s">
        <v>160</v>
      </c>
      <c r="BK125" s="128">
        <f>BK126+BK146+BK148+BK166+BK168+BK175+BK178</f>
        <v>0</v>
      </c>
    </row>
    <row r="126" spans="2:65" s="11" customFormat="1" ht="22.8" customHeight="1" x14ac:dyDescent="0.25">
      <c r="B126" s="119"/>
      <c r="D126" s="120" t="s">
        <v>71</v>
      </c>
      <c r="E126" s="129" t="s">
        <v>79</v>
      </c>
      <c r="F126" s="129" t="s">
        <v>1308</v>
      </c>
      <c r="I126" s="122"/>
      <c r="J126" s="130">
        <f>BK126</f>
        <v>0</v>
      </c>
      <c r="L126" s="119"/>
      <c r="M126" s="124"/>
      <c r="P126" s="125">
        <f>SUM(P127:P145)</f>
        <v>0</v>
      </c>
      <c r="R126" s="125">
        <f>SUM(R127:R145)</f>
        <v>0</v>
      </c>
      <c r="T126" s="126">
        <f>SUM(T127:T145)</f>
        <v>0</v>
      </c>
      <c r="AR126" s="120" t="s">
        <v>79</v>
      </c>
      <c r="AT126" s="127" t="s">
        <v>71</v>
      </c>
      <c r="AU126" s="127" t="s">
        <v>79</v>
      </c>
      <c r="AY126" s="120" t="s">
        <v>160</v>
      </c>
      <c r="BK126" s="128">
        <f>SUM(BK127:BK145)</f>
        <v>0</v>
      </c>
    </row>
    <row r="127" spans="2:65" s="1" customFormat="1" ht="33" customHeight="1" x14ac:dyDescent="0.2">
      <c r="B127" s="131"/>
      <c r="C127" s="171" t="s">
        <v>79</v>
      </c>
      <c r="D127" s="171" t="s">
        <v>262</v>
      </c>
      <c r="E127" s="172" t="s">
        <v>1309</v>
      </c>
      <c r="F127" s="173" t="s">
        <v>1310</v>
      </c>
      <c r="G127" s="174" t="s">
        <v>207</v>
      </c>
      <c r="H127" s="175">
        <v>10</v>
      </c>
      <c r="I127" s="176"/>
      <c r="J127" s="177">
        <f t="shared" ref="J127:J145" si="0">ROUND(I127*H127,2)</f>
        <v>0</v>
      </c>
      <c r="K127" s="178"/>
      <c r="L127" s="179"/>
      <c r="M127" s="180" t="s">
        <v>1</v>
      </c>
      <c r="N127" s="181" t="s">
        <v>37</v>
      </c>
      <c r="P127" s="142">
        <f t="shared" ref="P127:P145" si="1">O127*H127</f>
        <v>0</v>
      </c>
      <c r="Q127" s="142">
        <v>0</v>
      </c>
      <c r="R127" s="142">
        <f t="shared" ref="R127:R145" si="2">Q127*H127</f>
        <v>0</v>
      </c>
      <c r="S127" s="142">
        <v>0</v>
      </c>
      <c r="T127" s="143">
        <f t="shared" ref="T127:T145" si="3">S127*H127</f>
        <v>0</v>
      </c>
      <c r="AR127" s="144" t="s">
        <v>191</v>
      </c>
      <c r="AT127" s="144" t="s">
        <v>262</v>
      </c>
      <c r="AU127" s="144" t="s">
        <v>81</v>
      </c>
      <c r="AY127" s="16" t="s">
        <v>160</v>
      </c>
      <c r="BE127" s="145">
        <f t="shared" ref="BE127:BE145" si="4">IF(N127="základní",J127,0)</f>
        <v>0</v>
      </c>
      <c r="BF127" s="145">
        <f t="shared" ref="BF127:BF145" si="5">IF(N127="snížená",J127,0)</f>
        <v>0</v>
      </c>
      <c r="BG127" s="145">
        <f t="shared" ref="BG127:BG145" si="6">IF(N127="zákl. přenesená",J127,0)</f>
        <v>0</v>
      </c>
      <c r="BH127" s="145">
        <f t="shared" ref="BH127:BH145" si="7">IF(N127="sníž. přenesená",J127,0)</f>
        <v>0</v>
      </c>
      <c r="BI127" s="145">
        <f t="shared" ref="BI127:BI145" si="8">IF(N127="nulová",J127,0)</f>
        <v>0</v>
      </c>
      <c r="BJ127" s="16" t="s">
        <v>79</v>
      </c>
      <c r="BK127" s="145">
        <f t="shared" ref="BK127:BK145" si="9">ROUND(I127*H127,2)</f>
        <v>0</v>
      </c>
      <c r="BL127" s="16" t="s">
        <v>166</v>
      </c>
      <c r="BM127" s="144" t="s">
        <v>1311</v>
      </c>
    </row>
    <row r="128" spans="2:65" s="1" customFormat="1" ht="33" customHeight="1" x14ac:dyDescent="0.2">
      <c r="B128" s="131"/>
      <c r="C128" s="171" t="s">
        <v>81</v>
      </c>
      <c r="D128" s="171" t="s">
        <v>262</v>
      </c>
      <c r="E128" s="172" t="s">
        <v>1312</v>
      </c>
      <c r="F128" s="173" t="s">
        <v>1313</v>
      </c>
      <c r="G128" s="174" t="s">
        <v>207</v>
      </c>
      <c r="H128" s="175">
        <v>4</v>
      </c>
      <c r="I128" s="176"/>
      <c r="J128" s="177">
        <f t="shared" si="0"/>
        <v>0</v>
      </c>
      <c r="K128" s="178"/>
      <c r="L128" s="179"/>
      <c r="M128" s="180" t="s">
        <v>1</v>
      </c>
      <c r="N128" s="181" t="s">
        <v>37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191</v>
      </c>
      <c r="AT128" s="144" t="s">
        <v>262</v>
      </c>
      <c r="AU128" s="144" t="s">
        <v>81</v>
      </c>
      <c r="AY128" s="16" t="s">
        <v>160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79</v>
      </c>
      <c r="BK128" s="145">
        <f t="shared" si="9"/>
        <v>0</v>
      </c>
      <c r="BL128" s="16" t="s">
        <v>166</v>
      </c>
      <c r="BM128" s="144" t="s">
        <v>1314</v>
      </c>
    </row>
    <row r="129" spans="2:65" s="1" customFormat="1" ht="24.15" customHeight="1" x14ac:dyDescent="0.2">
      <c r="B129" s="131"/>
      <c r="C129" s="171" t="s">
        <v>174</v>
      </c>
      <c r="D129" s="171" t="s">
        <v>262</v>
      </c>
      <c r="E129" s="172" t="s">
        <v>1315</v>
      </c>
      <c r="F129" s="173" t="s">
        <v>1316</v>
      </c>
      <c r="G129" s="174" t="s">
        <v>207</v>
      </c>
      <c r="H129" s="175">
        <v>8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37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191</v>
      </c>
      <c r="AT129" s="144" t="s">
        <v>262</v>
      </c>
      <c r="AU129" s="144" t="s">
        <v>81</v>
      </c>
      <c r="AY129" s="16" t="s">
        <v>160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79</v>
      </c>
      <c r="BK129" s="145">
        <f t="shared" si="9"/>
        <v>0</v>
      </c>
      <c r="BL129" s="16" t="s">
        <v>166</v>
      </c>
      <c r="BM129" s="144" t="s">
        <v>1317</v>
      </c>
    </row>
    <row r="130" spans="2:65" s="1" customFormat="1" ht="24.15" customHeight="1" x14ac:dyDescent="0.2">
      <c r="B130" s="131"/>
      <c r="C130" s="171" t="s">
        <v>166</v>
      </c>
      <c r="D130" s="171" t="s">
        <v>262</v>
      </c>
      <c r="E130" s="172" t="s">
        <v>1318</v>
      </c>
      <c r="F130" s="173" t="s">
        <v>1319</v>
      </c>
      <c r="G130" s="174" t="s">
        <v>207</v>
      </c>
      <c r="H130" s="175">
        <v>19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37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191</v>
      </c>
      <c r="AT130" s="144" t="s">
        <v>262</v>
      </c>
      <c r="AU130" s="144" t="s">
        <v>81</v>
      </c>
      <c r="AY130" s="16" t="s">
        <v>160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79</v>
      </c>
      <c r="BK130" s="145">
        <f t="shared" si="9"/>
        <v>0</v>
      </c>
      <c r="BL130" s="16" t="s">
        <v>166</v>
      </c>
      <c r="BM130" s="144" t="s">
        <v>1320</v>
      </c>
    </row>
    <row r="131" spans="2:65" s="1" customFormat="1" ht="24.15" customHeight="1" x14ac:dyDescent="0.2">
      <c r="B131" s="131"/>
      <c r="C131" s="171" t="s">
        <v>1283</v>
      </c>
      <c r="D131" s="171" t="s">
        <v>262</v>
      </c>
      <c r="E131" s="172" t="s">
        <v>1321</v>
      </c>
      <c r="F131" s="173" t="s">
        <v>1322</v>
      </c>
      <c r="G131" s="174" t="s">
        <v>207</v>
      </c>
      <c r="H131" s="175">
        <v>17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37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191</v>
      </c>
      <c r="AT131" s="144" t="s">
        <v>262</v>
      </c>
      <c r="AU131" s="144" t="s">
        <v>81</v>
      </c>
      <c r="AY131" s="16" t="s">
        <v>160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79</v>
      </c>
      <c r="BK131" s="145">
        <f t="shared" si="9"/>
        <v>0</v>
      </c>
      <c r="BL131" s="16" t="s">
        <v>166</v>
      </c>
      <c r="BM131" s="144" t="s">
        <v>1323</v>
      </c>
    </row>
    <row r="132" spans="2:65" s="1" customFormat="1" ht="33" customHeight="1" x14ac:dyDescent="0.2">
      <c r="B132" s="131"/>
      <c r="C132" s="171" t="s">
        <v>183</v>
      </c>
      <c r="D132" s="171" t="s">
        <v>262</v>
      </c>
      <c r="E132" s="172" t="s">
        <v>1324</v>
      </c>
      <c r="F132" s="173" t="s">
        <v>1325</v>
      </c>
      <c r="G132" s="174" t="s">
        <v>207</v>
      </c>
      <c r="H132" s="175">
        <v>90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37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191</v>
      </c>
      <c r="AT132" s="144" t="s">
        <v>262</v>
      </c>
      <c r="AU132" s="144" t="s">
        <v>81</v>
      </c>
      <c r="AY132" s="16" t="s">
        <v>160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79</v>
      </c>
      <c r="BK132" s="145">
        <f t="shared" si="9"/>
        <v>0</v>
      </c>
      <c r="BL132" s="16" t="s">
        <v>166</v>
      </c>
      <c r="BM132" s="144" t="s">
        <v>1326</v>
      </c>
    </row>
    <row r="133" spans="2:65" s="1" customFormat="1" ht="33" customHeight="1" x14ac:dyDescent="0.2">
      <c r="B133" s="131"/>
      <c r="C133" s="171" t="s">
        <v>187</v>
      </c>
      <c r="D133" s="171" t="s">
        <v>262</v>
      </c>
      <c r="E133" s="172" t="s">
        <v>1327</v>
      </c>
      <c r="F133" s="173" t="s">
        <v>1328</v>
      </c>
      <c r="G133" s="174" t="s">
        <v>207</v>
      </c>
      <c r="H133" s="175">
        <v>170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37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191</v>
      </c>
      <c r="AT133" s="144" t="s">
        <v>262</v>
      </c>
      <c r="AU133" s="144" t="s">
        <v>81</v>
      </c>
      <c r="AY133" s="16" t="s">
        <v>160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79</v>
      </c>
      <c r="BK133" s="145">
        <f t="shared" si="9"/>
        <v>0</v>
      </c>
      <c r="BL133" s="16" t="s">
        <v>166</v>
      </c>
      <c r="BM133" s="144" t="s">
        <v>1329</v>
      </c>
    </row>
    <row r="134" spans="2:65" s="1" customFormat="1" ht="33" customHeight="1" x14ac:dyDescent="0.2">
      <c r="B134" s="131"/>
      <c r="C134" s="171" t="s">
        <v>191</v>
      </c>
      <c r="D134" s="171" t="s">
        <v>262</v>
      </c>
      <c r="E134" s="172" t="s">
        <v>1330</v>
      </c>
      <c r="F134" s="173" t="s">
        <v>1331</v>
      </c>
      <c r="G134" s="174" t="s">
        <v>207</v>
      </c>
      <c r="H134" s="175">
        <v>120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37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191</v>
      </c>
      <c r="AT134" s="144" t="s">
        <v>262</v>
      </c>
      <c r="AU134" s="144" t="s">
        <v>81</v>
      </c>
      <c r="AY134" s="16" t="s">
        <v>160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79</v>
      </c>
      <c r="BK134" s="145">
        <f t="shared" si="9"/>
        <v>0</v>
      </c>
      <c r="BL134" s="16" t="s">
        <v>166</v>
      </c>
      <c r="BM134" s="144" t="s">
        <v>1332</v>
      </c>
    </row>
    <row r="135" spans="2:65" s="1" customFormat="1" ht="33" customHeight="1" x14ac:dyDescent="0.2">
      <c r="B135" s="131"/>
      <c r="C135" s="171" t="s">
        <v>195</v>
      </c>
      <c r="D135" s="171" t="s">
        <v>262</v>
      </c>
      <c r="E135" s="172" t="s">
        <v>1333</v>
      </c>
      <c r="F135" s="173" t="s">
        <v>1334</v>
      </c>
      <c r="G135" s="174" t="s">
        <v>207</v>
      </c>
      <c r="H135" s="175">
        <v>70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37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191</v>
      </c>
      <c r="AT135" s="144" t="s">
        <v>262</v>
      </c>
      <c r="AU135" s="144" t="s">
        <v>81</v>
      </c>
      <c r="AY135" s="16" t="s">
        <v>160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79</v>
      </c>
      <c r="BK135" s="145">
        <f t="shared" si="9"/>
        <v>0</v>
      </c>
      <c r="BL135" s="16" t="s">
        <v>166</v>
      </c>
      <c r="BM135" s="144" t="s">
        <v>1335</v>
      </c>
    </row>
    <row r="136" spans="2:65" s="1" customFormat="1" ht="33" customHeight="1" x14ac:dyDescent="0.2">
      <c r="B136" s="131"/>
      <c r="C136" s="171" t="s">
        <v>1336</v>
      </c>
      <c r="D136" s="171" t="s">
        <v>262</v>
      </c>
      <c r="E136" s="172" t="s">
        <v>1337</v>
      </c>
      <c r="F136" s="173" t="s">
        <v>1338</v>
      </c>
      <c r="G136" s="174" t="s">
        <v>207</v>
      </c>
      <c r="H136" s="175">
        <v>50</v>
      </c>
      <c r="I136" s="176"/>
      <c r="J136" s="177">
        <f t="shared" si="0"/>
        <v>0</v>
      </c>
      <c r="K136" s="178"/>
      <c r="L136" s="179"/>
      <c r="M136" s="180" t="s">
        <v>1</v>
      </c>
      <c r="N136" s="181" t="s">
        <v>37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191</v>
      </c>
      <c r="AT136" s="144" t="s">
        <v>262</v>
      </c>
      <c r="AU136" s="144" t="s">
        <v>81</v>
      </c>
      <c r="AY136" s="16" t="s">
        <v>160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79</v>
      </c>
      <c r="BK136" s="145">
        <f t="shared" si="9"/>
        <v>0</v>
      </c>
      <c r="BL136" s="16" t="s">
        <v>166</v>
      </c>
      <c r="BM136" s="144" t="s">
        <v>1339</v>
      </c>
    </row>
    <row r="137" spans="2:65" s="1" customFormat="1" ht="24.15" customHeight="1" x14ac:dyDescent="0.2">
      <c r="B137" s="131"/>
      <c r="C137" s="171" t="s">
        <v>1340</v>
      </c>
      <c r="D137" s="171" t="s">
        <v>262</v>
      </c>
      <c r="E137" s="172" t="s">
        <v>1341</v>
      </c>
      <c r="F137" s="173" t="s">
        <v>1342</v>
      </c>
      <c r="G137" s="174" t="s">
        <v>207</v>
      </c>
      <c r="H137" s="175">
        <v>20</v>
      </c>
      <c r="I137" s="176"/>
      <c r="J137" s="177">
        <f t="shared" si="0"/>
        <v>0</v>
      </c>
      <c r="K137" s="178"/>
      <c r="L137" s="179"/>
      <c r="M137" s="180" t="s">
        <v>1</v>
      </c>
      <c r="N137" s="181" t="s">
        <v>37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191</v>
      </c>
      <c r="AT137" s="144" t="s">
        <v>262</v>
      </c>
      <c r="AU137" s="144" t="s">
        <v>81</v>
      </c>
      <c r="AY137" s="16" t="s">
        <v>160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79</v>
      </c>
      <c r="BK137" s="145">
        <f t="shared" si="9"/>
        <v>0</v>
      </c>
      <c r="BL137" s="16" t="s">
        <v>166</v>
      </c>
      <c r="BM137" s="144" t="s">
        <v>1343</v>
      </c>
    </row>
    <row r="138" spans="2:65" s="1" customFormat="1" ht="24.15" customHeight="1" x14ac:dyDescent="0.2">
      <c r="B138" s="131"/>
      <c r="C138" s="171" t="s">
        <v>1344</v>
      </c>
      <c r="D138" s="171" t="s">
        <v>262</v>
      </c>
      <c r="E138" s="172" t="s">
        <v>1345</v>
      </c>
      <c r="F138" s="173" t="s">
        <v>1346</v>
      </c>
      <c r="G138" s="174" t="s">
        <v>207</v>
      </c>
      <c r="H138" s="175">
        <v>25</v>
      </c>
      <c r="I138" s="176"/>
      <c r="J138" s="177">
        <f t="shared" si="0"/>
        <v>0</v>
      </c>
      <c r="K138" s="178"/>
      <c r="L138" s="179"/>
      <c r="M138" s="180" t="s">
        <v>1</v>
      </c>
      <c r="N138" s="181" t="s">
        <v>37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191</v>
      </c>
      <c r="AT138" s="144" t="s">
        <v>262</v>
      </c>
      <c r="AU138" s="144" t="s">
        <v>81</v>
      </c>
      <c r="AY138" s="16" t="s">
        <v>160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79</v>
      </c>
      <c r="BK138" s="145">
        <f t="shared" si="9"/>
        <v>0</v>
      </c>
      <c r="BL138" s="16" t="s">
        <v>166</v>
      </c>
      <c r="BM138" s="144" t="s">
        <v>1347</v>
      </c>
    </row>
    <row r="139" spans="2:65" s="1" customFormat="1" ht="24.15" customHeight="1" x14ac:dyDescent="0.2">
      <c r="B139" s="131"/>
      <c r="C139" s="171" t="s">
        <v>1348</v>
      </c>
      <c r="D139" s="171" t="s">
        <v>262</v>
      </c>
      <c r="E139" s="172" t="s">
        <v>1349</v>
      </c>
      <c r="F139" s="173" t="s">
        <v>1350</v>
      </c>
      <c r="G139" s="174" t="s">
        <v>207</v>
      </c>
      <c r="H139" s="175">
        <v>25</v>
      </c>
      <c r="I139" s="176"/>
      <c r="J139" s="177">
        <f t="shared" si="0"/>
        <v>0</v>
      </c>
      <c r="K139" s="178"/>
      <c r="L139" s="179"/>
      <c r="M139" s="180" t="s">
        <v>1</v>
      </c>
      <c r="N139" s="181" t="s">
        <v>37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191</v>
      </c>
      <c r="AT139" s="144" t="s">
        <v>262</v>
      </c>
      <c r="AU139" s="144" t="s">
        <v>81</v>
      </c>
      <c r="AY139" s="16" t="s">
        <v>160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6" t="s">
        <v>79</v>
      </c>
      <c r="BK139" s="145">
        <f t="shared" si="9"/>
        <v>0</v>
      </c>
      <c r="BL139" s="16" t="s">
        <v>166</v>
      </c>
      <c r="BM139" s="144" t="s">
        <v>1351</v>
      </c>
    </row>
    <row r="140" spans="2:65" s="1" customFormat="1" ht="37.799999999999997" customHeight="1" x14ac:dyDescent="0.2">
      <c r="B140" s="131"/>
      <c r="C140" s="171" t="s">
        <v>1352</v>
      </c>
      <c r="D140" s="171" t="s">
        <v>262</v>
      </c>
      <c r="E140" s="172" t="s">
        <v>1353</v>
      </c>
      <c r="F140" s="173" t="s">
        <v>1354</v>
      </c>
      <c r="G140" s="174" t="s">
        <v>207</v>
      </c>
      <c r="H140" s="175">
        <v>55</v>
      </c>
      <c r="I140" s="176"/>
      <c r="J140" s="177">
        <f t="shared" si="0"/>
        <v>0</v>
      </c>
      <c r="K140" s="178"/>
      <c r="L140" s="179"/>
      <c r="M140" s="180" t="s">
        <v>1</v>
      </c>
      <c r="N140" s="181" t="s">
        <v>37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191</v>
      </c>
      <c r="AT140" s="144" t="s">
        <v>262</v>
      </c>
      <c r="AU140" s="144" t="s">
        <v>81</v>
      </c>
      <c r="AY140" s="16" t="s">
        <v>160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6" t="s">
        <v>79</v>
      </c>
      <c r="BK140" s="145">
        <f t="shared" si="9"/>
        <v>0</v>
      </c>
      <c r="BL140" s="16" t="s">
        <v>166</v>
      </c>
      <c r="BM140" s="144" t="s">
        <v>1355</v>
      </c>
    </row>
    <row r="141" spans="2:65" s="1" customFormat="1" ht="16.5" customHeight="1" x14ac:dyDescent="0.2">
      <c r="B141" s="131"/>
      <c r="C141" s="171" t="s">
        <v>8</v>
      </c>
      <c r="D141" s="171" t="s">
        <v>262</v>
      </c>
      <c r="E141" s="172" t="s">
        <v>1356</v>
      </c>
      <c r="F141" s="173" t="s">
        <v>1357</v>
      </c>
      <c r="G141" s="174" t="s">
        <v>207</v>
      </c>
      <c r="H141" s="175">
        <v>10</v>
      </c>
      <c r="I141" s="176"/>
      <c r="J141" s="177">
        <f t="shared" si="0"/>
        <v>0</v>
      </c>
      <c r="K141" s="178"/>
      <c r="L141" s="179"/>
      <c r="M141" s="180" t="s">
        <v>1</v>
      </c>
      <c r="N141" s="181" t="s">
        <v>37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191</v>
      </c>
      <c r="AT141" s="144" t="s">
        <v>262</v>
      </c>
      <c r="AU141" s="144" t="s">
        <v>81</v>
      </c>
      <c r="AY141" s="16" t="s">
        <v>160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6" t="s">
        <v>79</v>
      </c>
      <c r="BK141" s="145">
        <f t="shared" si="9"/>
        <v>0</v>
      </c>
      <c r="BL141" s="16" t="s">
        <v>166</v>
      </c>
      <c r="BM141" s="144" t="s">
        <v>1358</v>
      </c>
    </row>
    <row r="142" spans="2:65" s="1" customFormat="1" ht="24.15" customHeight="1" x14ac:dyDescent="0.2">
      <c r="B142" s="131"/>
      <c r="C142" s="132" t="s">
        <v>204</v>
      </c>
      <c r="D142" s="132" t="s">
        <v>162</v>
      </c>
      <c r="E142" s="133" t="s">
        <v>1359</v>
      </c>
      <c r="F142" s="134" t="s">
        <v>1360</v>
      </c>
      <c r="G142" s="135" t="s">
        <v>207</v>
      </c>
      <c r="H142" s="136">
        <v>10</v>
      </c>
      <c r="I142" s="137"/>
      <c r="J142" s="138">
        <f t="shared" si="0"/>
        <v>0</v>
      </c>
      <c r="K142" s="139"/>
      <c r="L142" s="30"/>
      <c r="M142" s="140" t="s">
        <v>1</v>
      </c>
      <c r="N142" s="141" t="s">
        <v>37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166</v>
      </c>
      <c r="AT142" s="144" t="s">
        <v>162</v>
      </c>
      <c r="AU142" s="144" t="s">
        <v>81</v>
      </c>
      <c r="AY142" s="16" t="s">
        <v>160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6" t="s">
        <v>79</v>
      </c>
      <c r="BK142" s="145">
        <f t="shared" si="9"/>
        <v>0</v>
      </c>
      <c r="BL142" s="16" t="s">
        <v>166</v>
      </c>
      <c r="BM142" s="144" t="s">
        <v>1361</v>
      </c>
    </row>
    <row r="143" spans="2:65" s="1" customFormat="1" ht="16.5" customHeight="1" x14ac:dyDescent="0.2">
      <c r="B143" s="131"/>
      <c r="C143" s="132" t="s">
        <v>209</v>
      </c>
      <c r="D143" s="132" t="s">
        <v>162</v>
      </c>
      <c r="E143" s="133" t="s">
        <v>1362</v>
      </c>
      <c r="F143" s="134" t="s">
        <v>1363</v>
      </c>
      <c r="G143" s="135" t="s">
        <v>207</v>
      </c>
      <c r="H143" s="136">
        <v>535</v>
      </c>
      <c r="I143" s="137"/>
      <c r="J143" s="138">
        <f t="shared" si="0"/>
        <v>0</v>
      </c>
      <c r="K143" s="139"/>
      <c r="L143" s="30"/>
      <c r="M143" s="140" t="s">
        <v>1</v>
      </c>
      <c r="N143" s="141" t="s">
        <v>37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166</v>
      </c>
      <c r="AT143" s="144" t="s">
        <v>162</v>
      </c>
      <c r="AU143" s="144" t="s">
        <v>81</v>
      </c>
      <c r="AY143" s="16" t="s">
        <v>160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6" t="s">
        <v>79</v>
      </c>
      <c r="BK143" s="145">
        <f t="shared" si="9"/>
        <v>0</v>
      </c>
      <c r="BL143" s="16" t="s">
        <v>166</v>
      </c>
      <c r="BM143" s="144" t="s">
        <v>1364</v>
      </c>
    </row>
    <row r="144" spans="2:65" s="1" customFormat="1" ht="16.5" customHeight="1" x14ac:dyDescent="0.2">
      <c r="B144" s="131"/>
      <c r="C144" s="132" t="s">
        <v>213</v>
      </c>
      <c r="D144" s="132" t="s">
        <v>162</v>
      </c>
      <c r="E144" s="133" t="s">
        <v>1365</v>
      </c>
      <c r="F144" s="134" t="s">
        <v>1366</v>
      </c>
      <c r="G144" s="135" t="s">
        <v>207</v>
      </c>
      <c r="H144" s="136">
        <v>148</v>
      </c>
      <c r="I144" s="137"/>
      <c r="J144" s="138">
        <f t="shared" si="0"/>
        <v>0</v>
      </c>
      <c r="K144" s="139"/>
      <c r="L144" s="30"/>
      <c r="M144" s="140" t="s">
        <v>1</v>
      </c>
      <c r="N144" s="141" t="s">
        <v>37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166</v>
      </c>
      <c r="AT144" s="144" t="s">
        <v>162</v>
      </c>
      <c r="AU144" s="144" t="s">
        <v>81</v>
      </c>
      <c r="AY144" s="16" t="s">
        <v>160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6" t="s">
        <v>79</v>
      </c>
      <c r="BK144" s="145">
        <f t="shared" si="9"/>
        <v>0</v>
      </c>
      <c r="BL144" s="16" t="s">
        <v>166</v>
      </c>
      <c r="BM144" s="144" t="s">
        <v>1367</v>
      </c>
    </row>
    <row r="145" spans="2:65" s="1" customFormat="1" ht="37.799999999999997" customHeight="1" x14ac:dyDescent="0.2">
      <c r="B145" s="131"/>
      <c r="C145" s="132" t="s">
        <v>221</v>
      </c>
      <c r="D145" s="132" t="s">
        <v>162</v>
      </c>
      <c r="E145" s="133" t="s">
        <v>1368</v>
      </c>
      <c r="F145" s="134" t="s">
        <v>1369</v>
      </c>
      <c r="G145" s="135" t="s">
        <v>260</v>
      </c>
      <c r="H145" s="136">
        <v>40</v>
      </c>
      <c r="I145" s="137"/>
      <c r="J145" s="138">
        <f t="shared" si="0"/>
        <v>0</v>
      </c>
      <c r="K145" s="139"/>
      <c r="L145" s="30"/>
      <c r="M145" s="140" t="s">
        <v>1</v>
      </c>
      <c r="N145" s="141" t="s">
        <v>37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166</v>
      </c>
      <c r="AT145" s="144" t="s">
        <v>162</v>
      </c>
      <c r="AU145" s="144" t="s">
        <v>81</v>
      </c>
      <c r="AY145" s="16" t="s">
        <v>160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6" t="s">
        <v>79</v>
      </c>
      <c r="BK145" s="145">
        <f t="shared" si="9"/>
        <v>0</v>
      </c>
      <c r="BL145" s="16" t="s">
        <v>166</v>
      </c>
      <c r="BM145" s="144" t="s">
        <v>1370</v>
      </c>
    </row>
    <row r="146" spans="2:65" s="11" customFormat="1" ht="22.8" customHeight="1" x14ac:dyDescent="0.25">
      <c r="B146" s="119"/>
      <c r="D146" s="120" t="s">
        <v>71</v>
      </c>
      <c r="E146" s="129" t="s">
        <v>1371</v>
      </c>
      <c r="F146" s="129" t="s">
        <v>1372</v>
      </c>
      <c r="I146" s="122"/>
      <c r="J146" s="130">
        <f>BK146</f>
        <v>0</v>
      </c>
      <c r="L146" s="119"/>
      <c r="M146" s="124"/>
      <c r="P146" s="125">
        <f>P147</f>
        <v>0</v>
      </c>
      <c r="R146" s="125">
        <f>R147</f>
        <v>0</v>
      </c>
      <c r="T146" s="126">
        <f>T147</f>
        <v>0</v>
      </c>
      <c r="AR146" s="120" t="s">
        <v>79</v>
      </c>
      <c r="AT146" s="127" t="s">
        <v>71</v>
      </c>
      <c r="AU146" s="127" t="s">
        <v>79</v>
      </c>
      <c r="AY146" s="120" t="s">
        <v>160</v>
      </c>
      <c r="BK146" s="128">
        <f>BK147</f>
        <v>0</v>
      </c>
    </row>
    <row r="147" spans="2:65" s="1" customFormat="1" ht="16.5" customHeight="1" x14ac:dyDescent="0.2">
      <c r="B147" s="131"/>
      <c r="C147" s="132" t="s">
        <v>225</v>
      </c>
      <c r="D147" s="132" t="s">
        <v>162</v>
      </c>
      <c r="E147" s="133" t="s">
        <v>1373</v>
      </c>
      <c r="F147" s="134" t="s">
        <v>1372</v>
      </c>
      <c r="G147" s="135" t="s">
        <v>1374</v>
      </c>
      <c r="H147" s="136">
        <v>1</v>
      </c>
      <c r="I147" s="137"/>
      <c r="J147" s="138">
        <f>ROUND(I147*H147,2)</f>
        <v>0</v>
      </c>
      <c r="K147" s="139"/>
      <c r="L147" s="30"/>
      <c r="M147" s="140" t="s">
        <v>1</v>
      </c>
      <c r="N147" s="141" t="s">
        <v>37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166</v>
      </c>
      <c r="AT147" s="144" t="s">
        <v>162</v>
      </c>
      <c r="AU147" s="144" t="s">
        <v>81</v>
      </c>
      <c r="AY147" s="16" t="s">
        <v>160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79</v>
      </c>
      <c r="BK147" s="145">
        <f>ROUND(I147*H147,2)</f>
        <v>0</v>
      </c>
      <c r="BL147" s="16" t="s">
        <v>166</v>
      </c>
      <c r="BM147" s="144" t="s">
        <v>1375</v>
      </c>
    </row>
    <row r="148" spans="2:65" s="11" customFormat="1" ht="22.8" customHeight="1" x14ac:dyDescent="0.25">
      <c r="B148" s="119"/>
      <c r="D148" s="120" t="s">
        <v>71</v>
      </c>
      <c r="E148" s="129" t="s">
        <v>81</v>
      </c>
      <c r="F148" s="129" t="s">
        <v>1376</v>
      </c>
      <c r="I148" s="122"/>
      <c r="J148" s="130">
        <f>BK148</f>
        <v>0</v>
      </c>
      <c r="L148" s="119"/>
      <c r="M148" s="124"/>
      <c r="P148" s="125">
        <f>SUM(P149:P165)</f>
        <v>0</v>
      </c>
      <c r="R148" s="125">
        <f>SUM(R149:R165)</f>
        <v>0</v>
      </c>
      <c r="T148" s="126">
        <f>SUM(T149:T165)</f>
        <v>0</v>
      </c>
      <c r="AR148" s="120" t="s">
        <v>79</v>
      </c>
      <c r="AT148" s="127" t="s">
        <v>71</v>
      </c>
      <c r="AU148" s="127" t="s">
        <v>79</v>
      </c>
      <c r="AY148" s="120" t="s">
        <v>160</v>
      </c>
      <c r="BK148" s="128">
        <f>SUM(BK149:BK165)</f>
        <v>0</v>
      </c>
    </row>
    <row r="149" spans="2:65" s="1" customFormat="1" ht="24.15" customHeight="1" x14ac:dyDescent="0.2">
      <c r="B149" s="131"/>
      <c r="C149" s="171" t="s">
        <v>7</v>
      </c>
      <c r="D149" s="171" t="s">
        <v>262</v>
      </c>
      <c r="E149" s="172" t="s">
        <v>1377</v>
      </c>
      <c r="F149" s="173" t="s">
        <v>1378</v>
      </c>
      <c r="G149" s="174" t="s">
        <v>260</v>
      </c>
      <c r="H149" s="175">
        <v>4</v>
      </c>
      <c r="I149" s="176"/>
      <c r="J149" s="177">
        <f t="shared" ref="J149:J165" si="10">ROUND(I149*H149,2)</f>
        <v>0</v>
      </c>
      <c r="K149" s="178"/>
      <c r="L149" s="179"/>
      <c r="M149" s="180" t="s">
        <v>1</v>
      </c>
      <c r="N149" s="181" t="s">
        <v>37</v>
      </c>
      <c r="P149" s="142">
        <f t="shared" ref="P149:P165" si="11">O149*H149</f>
        <v>0</v>
      </c>
      <c r="Q149" s="142">
        <v>0</v>
      </c>
      <c r="R149" s="142">
        <f t="shared" ref="R149:R165" si="12">Q149*H149</f>
        <v>0</v>
      </c>
      <c r="S149" s="142">
        <v>0</v>
      </c>
      <c r="T149" s="143">
        <f t="shared" ref="T149:T165" si="13">S149*H149</f>
        <v>0</v>
      </c>
      <c r="AR149" s="144" t="s">
        <v>191</v>
      </c>
      <c r="AT149" s="144" t="s">
        <v>262</v>
      </c>
      <c r="AU149" s="144" t="s">
        <v>81</v>
      </c>
      <c r="AY149" s="16" t="s">
        <v>160</v>
      </c>
      <c r="BE149" s="145">
        <f t="shared" ref="BE149:BE165" si="14">IF(N149="základní",J149,0)</f>
        <v>0</v>
      </c>
      <c r="BF149" s="145">
        <f t="shared" ref="BF149:BF165" si="15">IF(N149="snížená",J149,0)</f>
        <v>0</v>
      </c>
      <c r="BG149" s="145">
        <f t="shared" ref="BG149:BG165" si="16">IF(N149="zákl. přenesená",J149,0)</f>
        <v>0</v>
      </c>
      <c r="BH149" s="145">
        <f t="shared" ref="BH149:BH165" si="17">IF(N149="sníž. přenesená",J149,0)</f>
        <v>0</v>
      </c>
      <c r="BI149" s="145">
        <f t="shared" ref="BI149:BI165" si="18">IF(N149="nulová",J149,0)</f>
        <v>0</v>
      </c>
      <c r="BJ149" s="16" t="s">
        <v>79</v>
      </c>
      <c r="BK149" s="145">
        <f t="shared" ref="BK149:BK165" si="19">ROUND(I149*H149,2)</f>
        <v>0</v>
      </c>
      <c r="BL149" s="16" t="s">
        <v>166</v>
      </c>
      <c r="BM149" s="144" t="s">
        <v>1379</v>
      </c>
    </row>
    <row r="150" spans="2:65" s="1" customFormat="1" ht="24.15" customHeight="1" x14ac:dyDescent="0.2">
      <c r="B150" s="131"/>
      <c r="C150" s="171" t="s">
        <v>1380</v>
      </c>
      <c r="D150" s="171" t="s">
        <v>262</v>
      </c>
      <c r="E150" s="172" t="s">
        <v>1381</v>
      </c>
      <c r="F150" s="173" t="s">
        <v>1382</v>
      </c>
      <c r="G150" s="174" t="s">
        <v>260</v>
      </c>
      <c r="H150" s="175">
        <v>3</v>
      </c>
      <c r="I150" s="176"/>
      <c r="J150" s="177">
        <f t="shared" si="10"/>
        <v>0</v>
      </c>
      <c r="K150" s="178"/>
      <c r="L150" s="179"/>
      <c r="M150" s="180" t="s">
        <v>1</v>
      </c>
      <c r="N150" s="181" t="s">
        <v>37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191</v>
      </c>
      <c r="AT150" s="144" t="s">
        <v>262</v>
      </c>
      <c r="AU150" s="144" t="s">
        <v>81</v>
      </c>
      <c r="AY150" s="16" t="s">
        <v>160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6" t="s">
        <v>79</v>
      </c>
      <c r="BK150" s="145">
        <f t="shared" si="19"/>
        <v>0</v>
      </c>
      <c r="BL150" s="16" t="s">
        <v>166</v>
      </c>
      <c r="BM150" s="144" t="s">
        <v>1383</v>
      </c>
    </row>
    <row r="151" spans="2:65" s="1" customFormat="1" ht="24.15" customHeight="1" x14ac:dyDescent="0.2">
      <c r="B151" s="131"/>
      <c r="C151" s="171" t="s">
        <v>246</v>
      </c>
      <c r="D151" s="171" t="s">
        <v>262</v>
      </c>
      <c r="E151" s="172" t="s">
        <v>1384</v>
      </c>
      <c r="F151" s="173" t="s">
        <v>1385</v>
      </c>
      <c r="G151" s="174" t="s">
        <v>260</v>
      </c>
      <c r="H151" s="175">
        <v>12</v>
      </c>
      <c r="I151" s="176"/>
      <c r="J151" s="177">
        <f t="shared" si="10"/>
        <v>0</v>
      </c>
      <c r="K151" s="178"/>
      <c r="L151" s="179"/>
      <c r="M151" s="180" t="s">
        <v>1</v>
      </c>
      <c r="N151" s="181" t="s">
        <v>37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191</v>
      </c>
      <c r="AT151" s="144" t="s">
        <v>262</v>
      </c>
      <c r="AU151" s="144" t="s">
        <v>81</v>
      </c>
      <c r="AY151" s="16" t="s">
        <v>160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6" t="s">
        <v>79</v>
      </c>
      <c r="BK151" s="145">
        <f t="shared" si="19"/>
        <v>0</v>
      </c>
      <c r="BL151" s="16" t="s">
        <v>166</v>
      </c>
      <c r="BM151" s="144" t="s">
        <v>1386</v>
      </c>
    </row>
    <row r="152" spans="2:65" s="1" customFormat="1" ht="16.5" customHeight="1" x14ac:dyDescent="0.2">
      <c r="B152" s="131"/>
      <c r="C152" s="171" t="s">
        <v>1387</v>
      </c>
      <c r="D152" s="171" t="s">
        <v>262</v>
      </c>
      <c r="E152" s="172" t="s">
        <v>1388</v>
      </c>
      <c r="F152" s="173" t="s">
        <v>1389</v>
      </c>
      <c r="G152" s="174" t="s">
        <v>260</v>
      </c>
      <c r="H152" s="175">
        <v>4</v>
      </c>
      <c r="I152" s="176"/>
      <c r="J152" s="177">
        <f t="shared" si="10"/>
        <v>0</v>
      </c>
      <c r="K152" s="178"/>
      <c r="L152" s="179"/>
      <c r="M152" s="180" t="s">
        <v>1</v>
      </c>
      <c r="N152" s="181" t="s">
        <v>37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191</v>
      </c>
      <c r="AT152" s="144" t="s">
        <v>262</v>
      </c>
      <c r="AU152" s="144" t="s">
        <v>81</v>
      </c>
      <c r="AY152" s="16" t="s">
        <v>160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6" t="s">
        <v>79</v>
      </c>
      <c r="BK152" s="145">
        <f t="shared" si="19"/>
        <v>0</v>
      </c>
      <c r="BL152" s="16" t="s">
        <v>166</v>
      </c>
      <c r="BM152" s="144" t="s">
        <v>1390</v>
      </c>
    </row>
    <row r="153" spans="2:65" s="1" customFormat="1" ht="37.799999999999997" customHeight="1" x14ac:dyDescent="0.2">
      <c r="B153" s="131"/>
      <c r="C153" s="171" t="s">
        <v>266</v>
      </c>
      <c r="D153" s="171" t="s">
        <v>262</v>
      </c>
      <c r="E153" s="172" t="s">
        <v>1391</v>
      </c>
      <c r="F153" s="173" t="s">
        <v>1392</v>
      </c>
      <c r="G153" s="174" t="s">
        <v>260</v>
      </c>
      <c r="H153" s="175">
        <v>19</v>
      </c>
      <c r="I153" s="176"/>
      <c r="J153" s="177">
        <f t="shared" si="10"/>
        <v>0</v>
      </c>
      <c r="K153" s="178"/>
      <c r="L153" s="179"/>
      <c r="M153" s="180" t="s">
        <v>1</v>
      </c>
      <c r="N153" s="181" t="s">
        <v>37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191</v>
      </c>
      <c r="AT153" s="144" t="s">
        <v>262</v>
      </c>
      <c r="AU153" s="144" t="s">
        <v>81</v>
      </c>
      <c r="AY153" s="16" t="s">
        <v>160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6" t="s">
        <v>79</v>
      </c>
      <c r="BK153" s="145">
        <f t="shared" si="19"/>
        <v>0</v>
      </c>
      <c r="BL153" s="16" t="s">
        <v>166</v>
      </c>
      <c r="BM153" s="144" t="s">
        <v>1393</v>
      </c>
    </row>
    <row r="154" spans="2:65" s="1" customFormat="1" ht="37.799999999999997" customHeight="1" x14ac:dyDescent="0.2">
      <c r="B154" s="131"/>
      <c r="C154" s="171" t="s">
        <v>1394</v>
      </c>
      <c r="D154" s="171" t="s">
        <v>262</v>
      </c>
      <c r="E154" s="172" t="s">
        <v>1395</v>
      </c>
      <c r="F154" s="173" t="s">
        <v>1396</v>
      </c>
      <c r="G154" s="174" t="s">
        <v>260</v>
      </c>
      <c r="H154" s="175">
        <v>12</v>
      </c>
      <c r="I154" s="176"/>
      <c r="J154" s="177">
        <f t="shared" si="10"/>
        <v>0</v>
      </c>
      <c r="K154" s="178"/>
      <c r="L154" s="179"/>
      <c r="M154" s="180" t="s">
        <v>1</v>
      </c>
      <c r="N154" s="181" t="s">
        <v>37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191</v>
      </c>
      <c r="AT154" s="144" t="s">
        <v>262</v>
      </c>
      <c r="AU154" s="144" t="s">
        <v>81</v>
      </c>
      <c r="AY154" s="16" t="s">
        <v>160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6" t="s">
        <v>79</v>
      </c>
      <c r="BK154" s="145">
        <f t="shared" si="19"/>
        <v>0</v>
      </c>
      <c r="BL154" s="16" t="s">
        <v>166</v>
      </c>
      <c r="BM154" s="144" t="s">
        <v>1397</v>
      </c>
    </row>
    <row r="155" spans="2:65" s="1" customFormat="1" ht="44.25" customHeight="1" x14ac:dyDescent="0.2">
      <c r="B155" s="131"/>
      <c r="C155" s="171" t="s">
        <v>278</v>
      </c>
      <c r="D155" s="171" t="s">
        <v>262</v>
      </c>
      <c r="E155" s="172" t="s">
        <v>1398</v>
      </c>
      <c r="F155" s="173" t="s">
        <v>1399</v>
      </c>
      <c r="G155" s="174" t="s">
        <v>260</v>
      </c>
      <c r="H155" s="175">
        <v>11</v>
      </c>
      <c r="I155" s="176"/>
      <c r="J155" s="177">
        <f t="shared" si="10"/>
        <v>0</v>
      </c>
      <c r="K155" s="178"/>
      <c r="L155" s="179"/>
      <c r="M155" s="180" t="s">
        <v>1</v>
      </c>
      <c r="N155" s="181" t="s">
        <v>37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191</v>
      </c>
      <c r="AT155" s="144" t="s">
        <v>262</v>
      </c>
      <c r="AU155" s="144" t="s">
        <v>81</v>
      </c>
      <c r="AY155" s="16" t="s">
        <v>160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6" t="s">
        <v>79</v>
      </c>
      <c r="BK155" s="145">
        <f t="shared" si="19"/>
        <v>0</v>
      </c>
      <c r="BL155" s="16" t="s">
        <v>166</v>
      </c>
      <c r="BM155" s="144" t="s">
        <v>1400</v>
      </c>
    </row>
    <row r="156" spans="2:65" s="1" customFormat="1" ht="16.5" customHeight="1" x14ac:dyDescent="0.2">
      <c r="B156" s="131"/>
      <c r="C156" s="171" t="s">
        <v>282</v>
      </c>
      <c r="D156" s="171" t="s">
        <v>262</v>
      </c>
      <c r="E156" s="172" t="s">
        <v>1401</v>
      </c>
      <c r="F156" s="173" t="s">
        <v>1402</v>
      </c>
      <c r="G156" s="174" t="s">
        <v>260</v>
      </c>
      <c r="H156" s="175">
        <v>1</v>
      </c>
      <c r="I156" s="176"/>
      <c r="J156" s="177">
        <f t="shared" si="10"/>
        <v>0</v>
      </c>
      <c r="K156" s="178"/>
      <c r="L156" s="179"/>
      <c r="M156" s="180" t="s">
        <v>1</v>
      </c>
      <c r="N156" s="181" t="s">
        <v>37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191</v>
      </c>
      <c r="AT156" s="144" t="s">
        <v>262</v>
      </c>
      <c r="AU156" s="144" t="s">
        <v>81</v>
      </c>
      <c r="AY156" s="16" t="s">
        <v>160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6" t="s">
        <v>79</v>
      </c>
      <c r="BK156" s="145">
        <f t="shared" si="19"/>
        <v>0</v>
      </c>
      <c r="BL156" s="16" t="s">
        <v>166</v>
      </c>
      <c r="BM156" s="144" t="s">
        <v>1403</v>
      </c>
    </row>
    <row r="157" spans="2:65" s="1" customFormat="1" ht="16.5" customHeight="1" x14ac:dyDescent="0.2">
      <c r="B157" s="131"/>
      <c r="C157" s="171" t="s">
        <v>1404</v>
      </c>
      <c r="D157" s="171" t="s">
        <v>262</v>
      </c>
      <c r="E157" s="172" t="s">
        <v>1405</v>
      </c>
      <c r="F157" s="173" t="s">
        <v>1406</v>
      </c>
      <c r="G157" s="174" t="s">
        <v>260</v>
      </c>
      <c r="H157" s="175">
        <v>1</v>
      </c>
      <c r="I157" s="176"/>
      <c r="J157" s="177">
        <f t="shared" si="10"/>
        <v>0</v>
      </c>
      <c r="K157" s="178"/>
      <c r="L157" s="179"/>
      <c r="M157" s="180" t="s">
        <v>1</v>
      </c>
      <c r="N157" s="181" t="s">
        <v>37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191</v>
      </c>
      <c r="AT157" s="144" t="s">
        <v>262</v>
      </c>
      <c r="AU157" s="144" t="s">
        <v>81</v>
      </c>
      <c r="AY157" s="16" t="s">
        <v>160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6" t="s">
        <v>79</v>
      </c>
      <c r="BK157" s="145">
        <f t="shared" si="19"/>
        <v>0</v>
      </c>
      <c r="BL157" s="16" t="s">
        <v>166</v>
      </c>
      <c r="BM157" s="144" t="s">
        <v>1407</v>
      </c>
    </row>
    <row r="158" spans="2:65" s="1" customFormat="1" ht="24.15" customHeight="1" x14ac:dyDescent="0.2">
      <c r="B158" s="131"/>
      <c r="C158" s="171" t="s">
        <v>1408</v>
      </c>
      <c r="D158" s="171" t="s">
        <v>262</v>
      </c>
      <c r="E158" s="172" t="s">
        <v>1409</v>
      </c>
      <c r="F158" s="173" t="s">
        <v>1410</v>
      </c>
      <c r="G158" s="174" t="s">
        <v>260</v>
      </c>
      <c r="H158" s="175">
        <v>8</v>
      </c>
      <c r="I158" s="176"/>
      <c r="J158" s="177">
        <f t="shared" si="10"/>
        <v>0</v>
      </c>
      <c r="K158" s="178"/>
      <c r="L158" s="179"/>
      <c r="M158" s="180" t="s">
        <v>1</v>
      </c>
      <c r="N158" s="181" t="s">
        <v>37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191</v>
      </c>
      <c r="AT158" s="144" t="s">
        <v>262</v>
      </c>
      <c r="AU158" s="144" t="s">
        <v>81</v>
      </c>
      <c r="AY158" s="16" t="s">
        <v>160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6" t="s">
        <v>79</v>
      </c>
      <c r="BK158" s="145">
        <f t="shared" si="19"/>
        <v>0</v>
      </c>
      <c r="BL158" s="16" t="s">
        <v>166</v>
      </c>
      <c r="BM158" s="144" t="s">
        <v>1411</v>
      </c>
    </row>
    <row r="159" spans="2:65" s="1" customFormat="1" ht="24.15" customHeight="1" x14ac:dyDescent="0.2">
      <c r="B159" s="131"/>
      <c r="C159" s="171" t="s">
        <v>290</v>
      </c>
      <c r="D159" s="171" t="s">
        <v>262</v>
      </c>
      <c r="E159" s="172" t="s">
        <v>1412</v>
      </c>
      <c r="F159" s="173" t="s">
        <v>1413</v>
      </c>
      <c r="G159" s="174" t="s">
        <v>260</v>
      </c>
      <c r="H159" s="175">
        <v>43</v>
      </c>
      <c r="I159" s="176"/>
      <c r="J159" s="177">
        <f t="shared" si="10"/>
        <v>0</v>
      </c>
      <c r="K159" s="178"/>
      <c r="L159" s="179"/>
      <c r="M159" s="180" t="s">
        <v>1</v>
      </c>
      <c r="N159" s="181" t="s">
        <v>37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191</v>
      </c>
      <c r="AT159" s="144" t="s">
        <v>262</v>
      </c>
      <c r="AU159" s="144" t="s">
        <v>81</v>
      </c>
      <c r="AY159" s="16" t="s">
        <v>160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6" t="s">
        <v>79</v>
      </c>
      <c r="BK159" s="145">
        <f t="shared" si="19"/>
        <v>0</v>
      </c>
      <c r="BL159" s="16" t="s">
        <v>166</v>
      </c>
      <c r="BM159" s="144" t="s">
        <v>1414</v>
      </c>
    </row>
    <row r="160" spans="2:65" s="1" customFormat="1" ht="24.15" customHeight="1" x14ac:dyDescent="0.2">
      <c r="B160" s="131"/>
      <c r="C160" s="171" t="s">
        <v>296</v>
      </c>
      <c r="D160" s="171" t="s">
        <v>262</v>
      </c>
      <c r="E160" s="172" t="s">
        <v>1415</v>
      </c>
      <c r="F160" s="173" t="s">
        <v>1416</v>
      </c>
      <c r="G160" s="174" t="s">
        <v>260</v>
      </c>
      <c r="H160" s="175">
        <v>16</v>
      </c>
      <c r="I160" s="176"/>
      <c r="J160" s="177">
        <f t="shared" si="10"/>
        <v>0</v>
      </c>
      <c r="K160" s="178"/>
      <c r="L160" s="179"/>
      <c r="M160" s="180" t="s">
        <v>1</v>
      </c>
      <c r="N160" s="181" t="s">
        <v>37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191</v>
      </c>
      <c r="AT160" s="144" t="s">
        <v>262</v>
      </c>
      <c r="AU160" s="144" t="s">
        <v>81</v>
      </c>
      <c r="AY160" s="16" t="s">
        <v>160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6" t="s">
        <v>79</v>
      </c>
      <c r="BK160" s="145">
        <f t="shared" si="19"/>
        <v>0</v>
      </c>
      <c r="BL160" s="16" t="s">
        <v>166</v>
      </c>
      <c r="BM160" s="144" t="s">
        <v>1417</v>
      </c>
    </row>
    <row r="161" spans="2:65" s="1" customFormat="1" ht="24.15" customHeight="1" x14ac:dyDescent="0.2">
      <c r="B161" s="131"/>
      <c r="C161" s="171" t="s">
        <v>315</v>
      </c>
      <c r="D161" s="171" t="s">
        <v>262</v>
      </c>
      <c r="E161" s="172" t="s">
        <v>1418</v>
      </c>
      <c r="F161" s="173" t="s">
        <v>1419</v>
      </c>
      <c r="G161" s="174" t="s">
        <v>260</v>
      </c>
      <c r="H161" s="175">
        <v>1</v>
      </c>
      <c r="I161" s="176"/>
      <c r="J161" s="177">
        <f t="shared" si="10"/>
        <v>0</v>
      </c>
      <c r="K161" s="178"/>
      <c r="L161" s="179"/>
      <c r="M161" s="180" t="s">
        <v>1</v>
      </c>
      <c r="N161" s="181" t="s">
        <v>37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191</v>
      </c>
      <c r="AT161" s="144" t="s">
        <v>262</v>
      </c>
      <c r="AU161" s="144" t="s">
        <v>81</v>
      </c>
      <c r="AY161" s="16" t="s">
        <v>160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6" t="s">
        <v>79</v>
      </c>
      <c r="BK161" s="145">
        <f t="shared" si="19"/>
        <v>0</v>
      </c>
      <c r="BL161" s="16" t="s">
        <v>166</v>
      </c>
      <c r="BM161" s="144" t="s">
        <v>1420</v>
      </c>
    </row>
    <row r="162" spans="2:65" s="1" customFormat="1" ht="21.75" customHeight="1" x14ac:dyDescent="0.2">
      <c r="B162" s="131"/>
      <c r="C162" s="171" t="s">
        <v>324</v>
      </c>
      <c r="D162" s="171" t="s">
        <v>262</v>
      </c>
      <c r="E162" s="172" t="s">
        <v>1421</v>
      </c>
      <c r="F162" s="173" t="s">
        <v>1422</v>
      </c>
      <c r="G162" s="174" t="s">
        <v>260</v>
      </c>
      <c r="H162" s="175">
        <v>8</v>
      </c>
      <c r="I162" s="176"/>
      <c r="J162" s="177">
        <f t="shared" si="10"/>
        <v>0</v>
      </c>
      <c r="K162" s="178"/>
      <c r="L162" s="179"/>
      <c r="M162" s="180" t="s">
        <v>1</v>
      </c>
      <c r="N162" s="181" t="s">
        <v>37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191</v>
      </c>
      <c r="AT162" s="144" t="s">
        <v>262</v>
      </c>
      <c r="AU162" s="144" t="s">
        <v>81</v>
      </c>
      <c r="AY162" s="16" t="s">
        <v>160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6" t="s">
        <v>79</v>
      </c>
      <c r="BK162" s="145">
        <f t="shared" si="19"/>
        <v>0</v>
      </c>
      <c r="BL162" s="16" t="s">
        <v>166</v>
      </c>
      <c r="BM162" s="144" t="s">
        <v>1423</v>
      </c>
    </row>
    <row r="163" spans="2:65" s="1" customFormat="1" ht="24.15" customHeight="1" x14ac:dyDescent="0.2">
      <c r="B163" s="131"/>
      <c r="C163" s="171" t="s">
        <v>333</v>
      </c>
      <c r="D163" s="171" t="s">
        <v>262</v>
      </c>
      <c r="E163" s="172" t="s">
        <v>1424</v>
      </c>
      <c r="F163" s="173" t="s">
        <v>1425</v>
      </c>
      <c r="G163" s="174" t="s">
        <v>207</v>
      </c>
      <c r="H163" s="175">
        <v>18</v>
      </c>
      <c r="I163" s="176"/>
      <c r="J163" s="177">
        <f t="shared" si="10"/>
        <v>0</v>
      </c>
      <c r="K163" s="178"/>
      <c r="L163" s="179"/>
      <c r="M163" s="180" t="s">
        <v>1</v>
      </c>
      <c r="N163" s="181" t="s">
        <v>37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191</v>
      </c>
      <c r="AT163" s="144" t="s">
        <v>262</v>
      </c>
      <c r="AU163" s="144" t="s">
        <v>81</v>
      </c>
      <c r="AY163" s="16" t="s">
        <v>160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6" t="s">
        <v>79</v>
      </c>
      <c r="BK163" s="145">
        <f t="shared" si="19"/>
        <v>0</v>
      </c>
      <c r="BL163" s="16" t="s">
        <v>166</v>
      </c>
      <c r="BM163" s="144" t="s">
        <v>1426</v>
      </c>
    </row>
    <row r="164" spans="2:65" s="1" customFormat="1" ht="24.15" customHeight="1" x14ac:dyDescent="0.2">
      <c r="B164" s="131"/>
      <c r="C164" s="171" t="s">
        <v>337</v>
      </c>
      <c r="D164" s="171" t="s">
        <v>262</v>
      </c>
      <c r="E164" s="172" t="s">
        <v>1427</v>
      </c>
      <c r="F164" s="173" t="s">
        <v>1428</v>
      </c>
      <c r="G164" s="174" t="s">
        <v>207</v>
      </c>
      <c r="H164" s="175">
        <v>44.1</v>
      </c>
      <c r="I164" s="176"/>
      <c r="J164" s="177">
        <f t="shared" si="10"/>
        <v>0</v>
      </c>
      <c r="K164" s="178"/>
      <c r="L164" s="179"/>
      <c r="M164" s="180" t="s">
        <v>1</v>
      </c>
      <c r="N164" s="181" t="s">
        <v>37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191</v>
      </c>
      <c r="AT164" s="144" t="s">
        <v>262</v>
      </c>
      <c r="AU164" s="144" t="s">
        <v>81</v>
      </c>
      <c r="AY164" s="16" t="s">
        <v>160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6" t="s">
        <v>79</v>
      </c>
      <c r="BK164" s="145">
        <f t="shared" si="19"/>
        <v>0</v>
      </c>
      <c r="BL164" s="16" t="s">
        <v>166</v>
      </c>
      <c r="BM164" s="144" t="s">
        <v>1429</v>
      </c>
    </row>
    <row r="165" spans="2:65" s="1" customFormat="1" ht="33" customHeight="1" x14ac:dyDescent="0.2">
      <c r="B165" s="131"/>
      <c r="C165" s="171" t="s">
        <v>1430</v>
      </c>
      <c r="D165" s="171" t="s">
        <v>262</v>
      </c>
      <c r="E165" s="172" t="s">
        <v>1431</v>
      </c>
      <c r="F165" s="173" t="s">
        <v>1432</v>
      </c>
      <c r="G165" s="174" t="s">
        <v>1374</v>
      </c>
      <c r="H165" s="175">
        <v>1</v>
      </c>
      <c r="I165" s="176"/>
      <c r="J165" s="177">
        <f t="shared" si="10"/>
        <v>0</v>
      </c>
      <c r="K165" s="178"/>
      <c r="L165" s="179"/>
      <c r="M165" s="180" t="s">
        <v>1</v>
      </c>
      <c r="N165" s="181" t="s">
        <v>37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191</v>
      </c>
      <c r="AT165" s="144" t="s">
        <v>262</v>
      </c>
      <c r="AU165" s="144" t="s">
        <v>81</v>
      </c>
      <c r="AY165" s="16" t="s">
        <v>160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6" t="s">
        <v>79</v>
      </c>
      <c r="BK165" s="145">
        <f t="shared" si="19"/>
        <v>0</v>
      </c>
      <c r="BL165" s="16" t="s">
        <v>166</v>
      </c>
      <c r="BM165" s="144" t="s">
        <v>1433</v>
      </c>
    </row>
    <row r="166" spans="2:65" s="11" customFormat="1" ht="22.8" customHeight="1" x14ac:dyDescent="0.25">
      <c r="B166" s="119"/>
      <c r="D166" s="120" t="s">
        <v>71</v>
      </c>
      <c r="E166" s="129" t="s">
        <v>1434</v>
      </c>
      <c r="F166" s="129" t="s">
        <v>1435</v>
      </c>
      <c r="I166" s="122"/>
      <c r="J166" s="130">
        <f>BK166</f>
        <v>0</v>
      </c>
      <c r="L166" s="119"/>
      <c r="M166" s="124"/>
      <c r="P166" s="125">
        <f>P167</f>
        <v>0</v>
      </c>
      <c r="R166" s="125">
        <f>R167</f>
        <v>0</v>
      </c>
      <c r="T166" s="126">
        <f>T167</f>
        <v>0</v>
      </c>
      <c r="AR166" s="120" t="s">
        <v>79</v>
      </c>
      <c r="AT166" s="127" t="s">
        <v>71</v>
      </c>
      <c r="AU166" s="127" t="s">
        <v>79</v>
      </c>
      <c r="AY166" s="120" t="s">
        <v>160</v>
      </c>
      <c r="BK166" s="128">
        <f>BK167</f>
        <v>0</v>
      </c>
    </row>
    <row r="167" spans="2:65" s="1" customFormat="1" ht="16.5" customHeight="1" x14ac:dyDescent="0.2">
      <c r="B167" s="131"/>
      <c r="C167" s="132" t="s">
        <v>1436</v>
      </c>
      <c r="D167" s="132" t="s">
        <v>162</v>
      </c>
      <c r="E167" s="133" t="s">
        <v>1437</v>
      </c>
      <c r="F167" s="134" t="s">
        <v>1435</v>
      </c>
      <c r="G167" s="135" t="s">
        <v>1374</v>
      </c>
      <c r="H167" s="136">
        <v>1</v>
      </c>
      <c r="I167" s="137"/>
      <c r="J167" s="138">
        <f>ROUND(I167*H167,2)</f>
        <v>0</v>
      </c>
      <c r="K167" s="139"/>
      <c r="L167" s="30"/>
      <c r="M167" s="140" t="s">
        <v>1</v>
      </c>
      <c r="N167" s="141" t="s">
        <v>37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166</v>
      </c>
      <c r="AT167" s="144" t="s">
        <v>162</v>
      </c>
      <c r="AU167" s="144" t="s">
        <v>81</v>
      </c>
      <c r="AY167" s="16" t="s">
        <v>160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79</v>
      </c>
      <c r="BK167" s="145">
        <f>ROUND(I167*H167,2)</f>
        <v>0</v>
      </c>
      <c r="BL167" s="16" t="s">
        <v>166</v>
      </c>
      <c r="BM167" s="144" t="s">
        <v>1438</v>
      </c>
    </row>
    <row r="168" spans="2:65" s="11" customFormat="1" ht="22.8" customHeight="1" x14ac:dyDescent="0.25">
      <c r="B168" s="119"/>
      <c r="D168" s="120" t="s">
        <v>71</v>
      </c>
      <c r="E168" s="129" t="s">
        <v>174</v>
      </c>
      <c r="F168" s="129" t="s">
        <v>1439</v>
      </c>
      <c r="I168" s="122"/>
      <c r="J168" s="130">
        <f>BK168</f>
        <v>0</v>
      </c>
      <c r="L168" s="119"/>
      <c r="M168" s="124"/>
      <c r="P168" s="125">
        <f>SUM(P169:P174)</f>
        <v>0</v>
      </c>
      <c r="R168" s="125">
        <f>SUM(R169:R174)</f>
        <v>0</v>
      </c>
      <c r="T168" s="126">
        <f>SUM(T169:T174)</f>
        <v>0</v>
      </c>
      <c r="AR168" s="120" t="s">
        <v>79</v>
      </c>
      <c r="AT168" s="127" t="s">
        <v>71</v>
      </c>
      <c r="AU168" s="127" t="s">
        <v>79</v>
      </c>
      <c r="AY168" s="120" t="s">
        <v>160</v>
      </c>
      <c r="BK168" s="128">
        <f>SUM(BK169:BK174)</f>
        <v>0</v>
      </c>
    </row>
    <row r="169" spans="2:65" s="1" customFormat="1" ht="24.15" customHeight="1" x14ac:dyDescent="0.2">
      <c r="B169" s="131"/>
      <c r="C169" s="171" t="s">
        <v>1440</v>
      </c>
      <c r="D169" s="171" t="s">
        <v>262</v>
      </c>
      <c r="E169" s="172" t="s">
        <v>1441</v>
      </c>
      <c r="F169" s="173" t="s">
        <v>1442</v>
      </c>
      <c r="G169" s="174" t="s">
        <v>260</v>
      </c>
      <c r="H169" s="175">
        <v>10</v>
      </c>
      <c r="I169" s="176"/>
      <c r="J169" s="177">
        <f t="shared" ref="J169:J174" si="20">ROUND(I169*H169,2)</f>
        <v>0</v>
      </c>
      <c r="K169" s="178"/>
      <c r="L169" s="179"/>
      <c r="M169" s="180" t="s">
        <v>1</v>
      </c>
      <c r="N169" s="181" t="s">
        <v>37</v>
      </c>
      <c r="P169" s="142">
        <f t="shared" ref="P169:P174" si="21">O169*H169</f>
        <v>0</v>
      </c>
      <c r="Q169" s="142">
        <v>0</v>
      </c>
      <c r="R169" s="142">
        <f t="shared" ref="R169:R174" si="22">Q169*H169</f>
        <v>0</v>
      </c>
      <c r="S169" s="142">
        <v>0</v>
      </c>
      <c r="T169" s="143">
        <f t="shared" ref="T169:T174" si="23">S169*H169</f>
        <v>0</v>
      </c>
      <c r="AR169" s="144" t="s">
        <v>191</v>
      </c>
      <c r="AT169" s="144" t="s">
        <v>262</v>
      </c>
      <c r="AU169" s="144" t="s">
        <v>81</v>
      </c>
      <c r="AY169" s="16" t="s">
        <v>160</v>
      </c>
      <c r="BE169" s="145">
        <f t="shared" ref="BE169:BE174" si="24">IF(N169="základní",J169,0)</f>
        <v>0</v>
      </c>
      <c r="BF169" s="145">
        <f t="shared" ref="BF169:BF174" si="25">IF(N169="snížená",J169,0)</f>
        <v>0</v>
      </c>
      <c r="BG169" s="145">
        <f t="shared" ref="BG169:BG174" si="26">IF(N169="zákl. přenesená",J169,0)</f>
        <v>0</v>
      </c>
      <c r="BH169" s="145">
        <f t="shared" ref="BH169:BH174" si="27">IF(N169="sníž. přenesená",J169,0)</f>
        <v>0</v>
      </c>
      <c r="BI169" s="145">
        <f t="shared" ref="BI169:BI174" si="28">IF(N169="nulová",J169,0)</f>
        <v>0</v>
      </c>
      <c r="BJ169" s="16" t="s">
        <v>79</v>
      </c>
      <c r="BK169" s="145">
        <f t="shared" ref="BK169:BK174" si="29">ROUND(I169*H169,2)</f>
        <v>0</v>
      </c>
      <c r="BL169" s="16" t="s">
        <v>166</v>
      </c>
      <c r="BM169" s="144" t="s">
        <v>1443</v>
      </c>
    </row>
    <row r="170" spans="2:65" s="1" customFormat="1" ht="21.75" customHeight="1" x14ac:dyDescent="0.2">
      <c r="B170" s="131"/>
      <c r="C170" s="171" t="s">
        <v>345</v>
      </c>
      <c r="D170" s="171" t="s">
        <v>262</v>
      </c>
      <c r="E170" s="172" t="s">
        <v>1444</v>
      </c>
      <c r="F170" s="173" t="s">
        <v>1445</v>
      </c>
      <c r="G170" s="174" t="s">
        <v>260</v>
      </c>
      <c r="H170" s="175">
        <v>3</v>
      </c>
      <c r="I170" s="176"/>
      <c r="J170" s="177">
        <f t="shared" si="20"/>
        <v>0</v>
      </c>
      <c r="K170" s="178"/>
      <c r="L170" s="179"/>
      <c r="M170" s="180" t="s">
        <v>1</v>
      </c>
      <c r="N170" s="181" t="s">
        <v>37</v>
      </c>
      <c r="P170" s="142">
        <f t="shared" si="21"/>
        <v>0</v>
      </c>
      <c r="Q170" s="142">
        <v>0</v>
      </c>
      <c r="R170" s="142">
        <f t="shared" si="22"/>
        <v>0</v>
      </c>
      <c r="S170" s="142">
        <v>0</v>
      </c>
      <c r="T170" s="143">
        <f t="shared" si="23"/>
        <v>0</v>
      </c>
      <c r="AR170" s="144" t="s">
        <v>191</v>
      </c>
      <c r="AT170" s="144" t="s">
        <v>262</v>
      </c>
      <c r="AU170" s="144" t="s">
        <v>81</v>
      </c>
      <c r="AY170" s="16" t="s">
        <v>160</v>
      </c>
      <c r="BE170" s="145">
        <f t="shared" si="24"/>
        <v>0</v>
      </c>
      <c r="BF170" s="145">
        <f t="shared" si="25"/>
        <v>0</v>
      </c>
      <c r="BG170" s="145">
        <f t="shared" si="26"/>
        <v>0</v>
      </c>
      <c r="BH170" s="145">
        <f t="shared" si="27"/>
        <v>0</v>
      </c>
      <c r="BI170" s="145">
        <f t="shared" si="28"/>
        <v>0</v>
      </c>
      <c r="BJ170" s="16" t="s">
        <v>79</v>
      </c>
      <c r="BK170" s="145">
        <f t="shared" si="29"/>
        <v>0</v>
      </c>
      <c r="BL170" s="16" t="s">
        <v>166</v>
      </c>
      <c r="BM170" s="144" t="s">
        <v>1446</v>
      </c>
    </row>
    <row r="171" spans="2:65" s="1" customFormat="1" ht="24.15" customHeight="1" x14ac:dyDescent="0.2">
      <c r="B171" s="131"/>
      <c r="C171" s="171" t="s">
        <v>352</v>
      </c>
      <c r="D171" s="171" t="s">
        <v>262</v>
      </c>
      <c r="E171" s="172" t="s">
        <v>1447</v>
      </c>
      <c r="F171" s="173" t="s">
        <v>1448</v>
      </c>
      <c r="G171" s="174" t="s">
        <v>260</v>
      </c>
      <c r="H171" s="175">
        <v>22</v>
      </c>
      <c r="I171" s="176"/>
      <c r="J171" s="177">
        <f t="shared" si="20"/>
        <v>0</v>
      </c>
      <c r="K171" s="178"/>
      <c r="L171" s="179"/>
      <c r="M171" s="180" t="s">
        <v>1</v>
      </c>
      <c r="N171" s="181" t="s">
        <v>37</v>
      </c>
      <c r="P171" s="142">
        <f t="shared" si="21"/>
        <v>0</v>
      </c>
      <c r="Q171" s="142">
        <v>0</v>
      </c>
      <c r="R171" s="142">
        <f t="shared" si="22"/>
        <v>0</v>
      </c>
      <c r="S171" s="142">
        <v>0</v>
      </c>
      <c r="T171" s="143">
        <f t="shared" si="23"/>
        <v>0</v>
      </c>
      <c r="AR171" s="144" t="s">
        <v>191</v>
      </c>
      <c r="AT171" s="144" t="s">
        <v>262</v>
      </c>
      <c r="AU171" s="144" t="s">
        <v>81</v>
      </c>
      <c r="AY171" s="16" t="s">
        <v>160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6" t="s">
        <v>79</v>
      </c>
      <c r="BK171" s="145">
        <f t="shared" si="29"/>
        <v>0</v>
      </c>
      <c r="BL171" s="16" t="s">
        <v>166</v>
      </c>
      <c r="BM171" s="144" t="s">
        <v>1449</v>
      </c>
    </row>
    <row r="172" spans="2:65" s="1" customFormat="1" ht="16.5" customHeight="1" x14ac:dyDescent="0.2">
      <c r="B172" s="131"/>
      <c r="C172" s="171" t="s">
        <v>361</v>
      </c>
      <c r="D172" s="171" t="s">
        <v>262</v>
      </c>
      <c r="E172" s="172" t="s">
        <v>1450</v>
      </c>
      <c r="F172" s="173" t="s">
        <v>1451</v>
      </c>
      <c r="G172" s="174" t="s">
        <v>260</v>
      </c>
      <c r="H172" s="175">
        <v>6</v>
      </c>
      <c r="I172" s="176"/>
      <c r="J172" s="177">
        <f t="shared" si="20"/>
        <v>0</v>
      </c>
      <c r="K172" s="178"/>
      <c r="L172" s="179"/>
      <c r="M172" s="180" t="s">
        <v>1</v>
      </c>
      <c r="N172" s="181" t="s">
        <v>37</v>
      </c>
      <c r="P172" s="142">
        <f t="shared" si="21"/>
        <v>0</v>
      </c>
      <c r="Q172" s="142">
        <v>0</v>
      </c>
      <c r="R172" s="142">
        <f t="shared" si="22"/>
        <v>0</v>
      </c>
      <c r="S172" s="142">
        <v>0</v>
      </c>
      <c r="T172" s="143">
        <f t="shared" si="23"/>
        <v>0</v>
      </c>
      <c r="AR172" s="144" t="s">
        <v>191</v>
      </c>
      <c r="AT172" s="144" t="s">
        <v>262</v>
      </c>
      <c r="AU172" s="144" t="s">
        <v>81</v>
      </c>
      <c r="AY172" s="16" t="s">
        <v>160</v>
      </c>
      <c r="BE172" s="145">
        <f t="shared" si="24"/>
        <v>0</v>
      </c>
      <c r="BF172" s="145">
        <f t="shared" si="25"/>
        <v>0</v>
      </c>
      <c r="BG172" s="145">
        <f t="shared" si="26"/>
        <v>0</v>
      </c>
      <c r="BH172" s="145">
        <f t="shared" si="27"/>
        <v>0</v>
      </c>
      <c r="BI172" s="145">
        <f t="shared" si="28"/>
        <v>0</v>
      </c>
      <c r="BJ172" s="16" t="s">
        <v>79</v>
      </c>
      <c r="BK172" s="145">
        <f t="shared" si="29"/>
        <v>0</v>
      </c>
      <c r="BL172" s="16" t="s">
        <v>166</v>
      </c>
      <c r="BM172" s="144" t="s">
        <v>1452</v>
      </c>
    </row>
    <row r="173" spans="2:65" s="1" customFormat="1" ht="16.5" customHeight="1" x14ac:dyDescent="0.2">
      <c r="B173" s="131"/>
      <c r="C173" s="171" t="s">
        <v>373</v>
      </c>
      <c r="D173" s="171" t="s">
        <v>262</v>
      </c>
      <c r="E173" s="172" t="s">
        <v>1453</v>
      </c>
      <c r="F173" s="173" t="s">
        <v>1454</v>
      </c>
      <c r="G173" s="174" t="s">
        <v>260</v>
      </c>
      <c r="H173" s="175">
        <v>13</v>
      </c>
      <c r="I173" s="176"/>
      <c r="J173" s="177">
        <f t="shared" si="20"/>
        <v>0</v>
      </c>
      <c r="K173" s="178"/>
      <c r="L173" s="179"/>
      <c r="M173" s="180" t="s">
        <v>1</v>
      </c>
      <c r="N173" s="181" t="s">
        <v>37</v>
      </c>
      <c r="P173" s="142">
        <f t="shared" si="21"/>
        <v>0</v>
      </c>
      <c r="Q173" s="142">
        <v>0</v>
      </c>
      <c r="R173" s="142">
        <f t="shared" si="22"/>
        <v>0</v>
      </c>
      <c r="S173" s="142">
        <v>0</v>
      </c>
      <c r="T173" s="143">
        <f t="shared" si="23"/>
        <v>0</v>
      </c>
      <c r="AR173" s="144" t="s">
        <v>191</v>
      </c>
      <c r="AT173" s="144" t="s">
        <v>262</v>
      </c>
      <c r="AU173" s="144" t="s">
        <v>81</v>
      </c>
      <c r="AY173" s="16" t="s">
        <v>160</v>
      </c>
      <c r="BE173" s="145">
        <f t="shared" si="24"/>
        <v>0</v>
      </c>
      <c r="BF173" s="145">
        <f t="shared" si="25"/>
        <v>0</v>
      </c>
      <c r="BG173" s="145">
        <f t="shared" si="26"/>
        <v>0</v>
      </c>
      <c r="BH173" s="145">
        <f t="shared" si="27"/>
        <v>0</v>
      </c>
      <c r="BI173" s="145">
        <f t="shared" si="28"/>
        <v>0</v>
      </c>
      <c r="BJ173" s="16" t="s">
        <v>79</v>
      </c>
      <c r="BK173" s="145">
        <f t="shared" si="29"/>
        <v>0</v>
      </c>
      <c r="BL173" s="16" t="s">
        <v>166</v>
      </c>
      <c r="BM173" s="144" t="s">
        <v>1455</v>
      </c>
    </row>
    <row r="174" spans="2:65" s="1" customFormat="1" ht="16.5" customHeight="1" x14ac:dyDescent="0.2">
      <c r="B174" s="131"/>
      <c r="C174" s="171" t="s">
        <v>393</v>
      </c>
      <c r="D174" s="171" t="s">
        <v>262</v>
      </c>
      <c r="E174" s="172" t="s">
        <v>1456</v>
      </c>
      <c r="F174" s="173" t="s">
        <v>1457</v>
      </c>
      <c r="G174" s="174" t="s">
        <v>260</v>
      </c>
      <c r="H174" s="175">
        <v>2</v>
      </c>
      <c r="I174" s="176"/>
      <c r="J174" s="177">
        <f t="shared" si="20"/>
        <v>0</v>
      </c>
      <c r="K174" s="178"/>
      <c r="L174" s="179"/>
      <c r="M174" s="180" t="s">
        <v>1</v>
      </c>
      <c r="N174" s="181" t="s">
        <v>37</v>
      </c>
      <c r="P174" s="142">
        <f t="shared" si="21"/>
        <v>0</v>
      </c>
      <c r="Q174" s="142">
        <v>0</v>
      </c>
      <c r="R174" s="142">
        <f t="shared" si="22"/>
        <v>0</v>
      </c>
      <c r="S174" s="142">
        <v>0</v>
      </c>
      <c r="T174" s="143">
        <f t="shared" si="23"/>
        <v>0</v>
      </c>
      <c r="AR174" s="144" t="s">
        <v>191</v>
      </c>
      <c r="AT174" s="144" t="s">
        <v>262</v>
      </c>
      <c r="AU174" s="144" t="s">
        <v>81</v>
      </c>
      <c r="AY174" s="16" t="s">
        <v>160</v>
      </c>
      <c r="BE174" s="145">
        <f t="shared" si="24"/>
        <v>0</v>
      </c>
      <c r="BF174" s="145">
        <f t="shared" si="25"/>
        <v>0</v>
      </c>
      <c r="BG174" s="145">
        <f t="shared" si="26"/>
        <v>0</v>
      </c>
      <c r="BH174" s="145">
        <f t="shared" si="27"/>
        <v>0</v>
      </c>
      <c r="BI174" s="145">
        <f t="shared" si="28"/>
        <v>0</v>
      </c>
      <c r="BJ174" s="16" t="s">
        <v>79</v>
      </c>
      <c r="BK174" s="145">
        <f t="shared" si="29"/>
        <v>0</v>
      </c>
      <c r="BL174" s="16" t="s">
        <v>166</v>
      </c>
      <c r="BM174" s="144" t="s">
        <v>1458</v>
      </c>
    </row>
    <row r="175" spans="2:65" s="11" customFormat="1" ht="22.8" customHeight="1" x14ac:dyDescent="0.25">
      <c r="B175" s="119"/>
      <c r="D175" s="120" t="s">
        <v>71</v>
      </c>
      <c r="E175" s="129" t="s">
        <v>1459</v>
      </c>
      <c r="F175" s="129" t="s">
        <v>1460</v>
      </c>
      <c r="I175" s="122"/>
      <c r="J175" s="130">
        <f>BK175</f>
        <v>0</v>
      </c>
      <c r="L175" s="119"/>
      <c r="M175" s="124"/>
      <c r="P175" s="125">
        <f>SUM(P176:P177)</f>
        <v>0</v>
      </c>
      <c r="R175" s="125">
        <f>SUM(R176:R177)</f>
        <v>0</v>
      </c>
      <c r="T175" s="126">
        <f>SUM(T176:T177)</f>
        <v>0</v>
      </c>
      <c r="AR175" s="120" t="s">
        <v>79</v>
      </c>
      <c r="AT175" s="127" t="s">
        <v>71</v>
      </c>
      <c r="AU175" s="127" t="s">
        <v>79</v>
      </c>
      <c r="AY175" s="120" t="s">
        <v>160</v>
      </c>
      <c r="BK175" s="128">
        <f>SUM(BK176:BK177)</f>
        <v>0</v>
      </c>
    </row>
    <row r="176" spans="2:65" s="1" customFormat="1" ht="16.5" customHeight="1" x14ac:dyDescent="0.2">
      <c r="B176" s="131"/>
      <c r="C176" s="132" t="s">
        <v>397</v>
      </c>
      <c r="D176" s="132" t="s">
        <v>162</v>
      </c>
      <c r="E176" s="133" t="s">
        <v>1461</v>
      </c>
      <c r="F176" s="134" t="s">
        <v>1462</v>
      </c>
      <c r="G176" s="135" t="s">
        <v>1374</v>
      </c>
      <c r="H176" s="136">
        <v>1</v>
      </c>
      <c r="I176" s="137"/>
      <c r="J176" s="138">
        <f>ROUND(I176*H176,2)</f>
        <v>0</v>
      </c>
      <c r="K176" s="139"/>
      <c r="L176" s="30"/>
      <c r="M176" s="140" t="s">
        <v>1</v>
      </c>
      <c r="N176" s="141" t="s">
        <v>37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166</v>
      </c>
      <c r="AT176" s="144" t="s">
        <v>162</v>
      </c>
      <c r="AU176" s="144" t="s">
        <v>81</v>
      </c>
      <c r="AY176" s="16" t="s">
        <v>160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79</v>
      </c>
      <c r="BK176" s="145">
        <f>ROUND(I176*H176,2)</f>
        <v>0</v>
      </c>
      <c r="BL176" s="16" t="s">
        <v>166</v>
      </c>
      <c r="BM176" s="144" t="s">
        <v>1463</v>
      </c>
    </row>
    <row r="177" spans="2:65" s="1" customFormat="1" ht="16.5" customHeight="1" x14ac:dyDescent="0.2">
      <c r="B177" s="131"/>
      <c r="C177" s="132" t="s">
        <v>401</v>
      </c>
      <c r="D177" s="132" t="s">
        <v>162</v>
      </c>
      <c r="E177" s="133" t="s">
        <v>1464</v>
      </c>
      <c r="F177" s="134" t="s">
        <v>1460</v>
      </c>
      <c r="G177" s="135" t="s">
        <v>1374</v>
      </c>
      <c r="H177" s="136">
        <v>1</v>
      </c>
      <c r="I177" s="137"/>
      <c r="J177" s="138">
        <f>ROUND(I177*H177,2)</f>
        <v>0</v>
      </c>
      <c r="K177" s="139"/>
      <c r="L177" s="30"/>
      <c r="M177" s="140" t="s">
        <v>1</v>
      </c>
      <c r="N177" s="141" t="s">
        <v>37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166</v>
      </c>
      <c r="AT177" s="144" t="s">
        <v>162</v>
      </c>
      <c r="AU177" s="144" t="s">
        <v>81</v>
      </c>
      <c r="AY177" s="16" t="s">
        <v>160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6" t="s">
        <v>79</v>
      </c>
      <c r="BK177" s="145">
        <f>ROUND(I177*H177,2)</f>
        <v>0</v>
      </c>
      <c r="BL177" s="16" t="s">
        <v>166</v>
      </c>
      <c r="BM177" s="144" t="s">
        <v>1465</v>
      </c>
    </row>
    <row r="178" spans="2:65" s="11" customFormat="1" ht="22.8" customHeight="1" x14ac:dyDescent="0.25">
      <c r="B178" s="119"/>
      <c r="D178" s="120" t="s">
        <v>71</v>
      </c>
      <c r="E178" s="129" t="s">
        <v>1466</v>
      </c>
      <c r="F178" s="129" t="s">
        <v>1467</v>
      </c>
      <c r="I178" s="122"/>
      <c r="J178" s="130">
        <f>BK178</f>
        <v>0</v>
      </c>
      <c r="L178" s="119"/>
      <c r="M178" s="124"/>
      <c r="P178" s="125">
        <f>SUM(P179:P182)</f>
        <v>0</v>
      </c>
      <c r="R178" s="125">
        <f>SUM(R179:R182)</f>
        <v>0</v>
      </c>
      <c r="T178" s="126">
        <f>SUM(T179:T182)</f>
        <v>0</v>
      </c>
      <c r="AR178" s="120" t="s">
        <v>79</v>
      </c>
      <c r="AT178" s="127" t="s">
        <v>71</v>
      </c>
      <c r="AU178" s="127" t="s">
        <v>79</v>
      </c>
      <c r="AY178" s="120" t="s">
        <v>160</v>
      </c>
      <c r="BK178" s="128">
        <f>SUM(BK179:BK182)</f>
        <v>0</v>
      </c>
    </row>
    <row r="179" spans="2:65" s="1" customFormat="1" ht="33" customHeight="1" x14ac:dyDescent="0.2">
      <c r="B179" s="131"/>
      <c r="C179" s="132" t="s">
        <v>405</v>
      </c>
      <c r="D179" s="132" t="s">
        <v>162</v>
      </c>
      <c r="E179" s="133" t="s">
        <v>1468</v>
      </c>
      <c r="F179" s="134" t="s">
        <v>1469</v>
      </c>
      <c r="G179" s="135" t="s">
        <v>1470</v>
      </c>
      <c r="H179" s="187"/>
      <c r="I179" s="137"/>
      <c r="J179" s="138">
        <f>ROUND(I179*H179,2)</f>
        <v>0</v>
      </c>
      <c r="K179" s="139"/>
      <c r="L179" s="30"/>
      <c r="M179" s="140" t="s">
        <v>1</v>
      </c>
      <c r="N179" s="141" t="s">
        <v>37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166</v>
      </c>
      <c r="AT179" s="144" t="s">
        <v>162</v>
      </c>
      <c r="AU179" s="144" t="s">
        <v>81</v>
      </c>
      <c r="AY179" s="16" t="s">
        <v>160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6" t="s">
        <v>79</v>
      </c>
      <c r="BK179" s="145">
        <f>ROUND(I179*H179,2)</f>
        <v>0</v>
      </c>
      <c r="BL179" s="16" t="s">
        <v>166</v>
      </c>
      <c r="BM179" s="144" t="s">
        <v>1471</v>
      </c>
    </row>
    <row r="180" spans="2:65" s="1" customFormat="1" ht="16.5" customHeight="1" x14ac:dyDescent="0.2">
      <c r="B180" s="131"/>
      <c r="C180" s="132" t="s">
        <v>1472</v>
      </c>
      <c r="D180" s="132" t="s">
        <v>162</v>
      </c>
      <c r="E180" s="133" t="s">
        <v>1473</v>
      </c>
      <c r="F180" s="134" t="s">
        <v>1474</v>
      </c>
      <c r="G180" s="135" t="s">
        <v>207</v>
      </c>
      <c r="H180" s="136">
        <v>40</v>
      </c>
      <c r="I180" s="137"/>
      <c r="J180" s="138">
        <f>ROUND(I180*H180,2)</f>
        <v>0</v>
      </c>
      <c r="K180" s="139"/>
      <c r="L180" s="30"/>
      <c r="M180" s="140" t="s">
        <v>1</v>
      </c>
      <c r="N180" s="141" t="s">
        <v>37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166</v>
      </c>
      <c r="AT180" s="144" t="s">
        <v>162</v>
      </c>
      <c r="AU180" s="144" t="s">
        <v>81</v>
      </c>
      <c r="AY180" s="16" t="s">
        <v>160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79</v>
      </c>
      <c r="BK180" s="145">
        <f>ROUND(I180*H180,2)</f>
        <v>0</v>
      </c>
      <c r="BL180" s="16" t="s">
        <v>166</v>
      </c>
      <c r="BM180" s="144" t="s">
        <v>1475</v>
      </c>
    </row>
    <row r="181" spans="2:65" s="1" customFormat="1" ht="24.15" customHeight="1" x14ac:dyDescent="0.2">
      <c r="B181" s="131"/>
      <c r="C181" s="132" t="s">
        <v>409</v>
      </c>
      <c r="D181" s="132" t="s">
        <v>162</v>
      </c>
      <c r="E181" s="133" t="s">
        <v>1476</v>
      </c>
      <c r="F181" s="134" t="s">
        <v>1477</v>
      </c>
      <c r="G181" s="135" t="s">
        <v>1272</v>
      </c>
      <c r="H181" s="136">
        <v>24</v>
      </c>
      <c r="I181" s="137"/>
      <c r="J181" s="138">
        <f>ROUND(I181*H181,2)</f>
        <v>0</v>
      </c>
      <c r="K181" s="139"/>
      <c r="L181" s="30"/>
      <c r="M181" s="140" t="s">
        <v>1</v>
      </c>
      <c r="N181" s="141" t="s">
        <v>37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166</v>
      </c>
      <c r="AT181" s="144" t="s">
        <v>162</v>
      </c>
      <c r="AU181" s="144" t="s">
        <v>81</v>
      </c>
      <c r="AY181" s="16" t="s">
        <v>160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79</v>
      </c>
      <c r="BK181" s="145">
        <f>ROUND(I181*H181,2)</f>
        <v>0</v>
      </c>
      <c r="BL181" s="16" t="s">
        <v>166</v>
      </c>
      <c r="BM181" s="144" t="s">
        <v>1478</v>
      </c>
    </row>
    <row r="182" spans="2:65" s="1" customFormat="1" ht="37.799999999999997" customHeight="1" x14ac:dyDescent="0.2">
      <c r="B182" s="131"/>
      <c r="C182" s="171" t="s">
        <v>415</v>
      </c>
      <c r="D182" s="171" t="s">
        <v>262</v>
      </c>
      <c r="E182" s="172" t="s">
        <v>1479</v>
      </c>
      <c r="F182" s="173" t="s">
        <v>1480</v>
      </c>
      <c r="G182" s="174" t="s">
        <v>260</v>
      </c>
      <c r="H182" s="175">
        <v>2</v>
      </c>
      <c r="I182" s="176"/>
      <c r="J182" s="177">
        <f>ROUND(I182*H182,2)</f>
        <v>0</v>
      </c>
      <c r="K182" s="178"/>
      <c r="L182" s="179"/>
      <c r="M182" s="188" t="s">
        <v>1</v>
      </c>
      <c r="N182" s="189" t="s">
        <v>37</v>
      </c>
      <c r="O182" s="184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AR182" s="144" t="s">
        <v>191</v>
      </c>
      <c r="AT182" s="144" t="s">
        <v>262</v>
      </c>
      <c r="AU182" s="144" t="s">
        <v>81</v>
      </c>
      <c r="AY182" s="16" t="s">
        <v>160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6" t="s">
        <v>79</v>
      </c>
      <c r="BK182" s="145">
        <f>ROUND(I182*H182,2)</f>
        <v>0</v>
      </c>
      <c r="BL182" s="16" t="s">
        <v>166</v>
      </c>
      <c r="BM182" s="144" t="s">
        <v>1481</v>
      </c>
    </row>
    <row r="183" spans="2:65" s="1" customFormat="1" ht="6.9" customHeight="1" x14ac:dyDescent="0.2">
      <c r="B183" s="42"/>
      <c r="C183" s="43"/>
      <c r="D183" s="43"/>
      <c r="E183" s="43"/>
      <c r="F183" s="43"/>
      <c r="G183" s="43"/>
      <c r="H183" s="43"/>
      <c r="I183" s="43"/>
      <c r="J183" s="43"/>
      <c r="K183" s="43"/>
      <c r="L183" s="30"/>
    </row>
  </sheetData>
  <sheetProtection algorithmName="SHA-512" hashValue="AOP8Y9LgEqCLTIVxW3YhBSIV4gHSwsv7qXB9FzNhTamdfFocDZ6d3JiEQ0IS39UT5BaAgXNv75aYBong64swgA==" saltValue="kKTaWSQSE2NFdRRCNJT6pA==" spinCount="100000" sheet="1" objects="1" scenarios="1"/>
  <autoFilter ref="C123:K182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87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16.5" customHeight="1" x14ac:dyDescent="0.2">
      <c r="B9" s="30"/>
      <c r="E9" s="231" t="s">
        <v>1482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D15" s="256"/>
      <c r="E15" s="257" t="str">
        <f>IF('Rekapitulace stavby'!E11="","",'Rekapitulace stavby'!E11)</f>
        <v xml:space="preserve"> </v>
      </c>
      <c r="F15" s="256"/>
      <c r="G15" s="256"/>
      <c r="H15" s="256"/>
      <c r="I15" s="258" t="s">
        <v>25</v>
      </c>
      <c r="J15" s="257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D16" s="256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58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D18" s="256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ROUND(J121,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ROUND((SUM(BE121:BE155)),  2)</f>
        <v>0</v>
      </c>
      <c r="I33" s="90">
        <v>0.21</v>
      </c>
      <c r="J33" s="89">
        <f>ROUND(((SUM(BE121:BE155))*I33),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ROUND((SUM(BF121:BF155)),  2)</f>
        <v>0</v>
      </c>
      <c r="I34" s="90">
        <v>0.15</v>
      </c>
      <c r="J34" s="89">
        <f>ROUND(((SUM(BF121:BF155))*I34),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ROUND((SUM(BG121:BG155)),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ROUND((SUM(BH121:BH155)),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ROUND((SUM(BI121:BI155)),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16.5" customHeight="1" x14ac:dyDescent="0.2">
      <c r="B87" s="30"/>
      <c r="E87" s="231" t="str">
        <f>E9</f>
        <v>03 - SO-01 Hromosvod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J121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118</v>
      </c>
      <c r="E97" s="104"/>
      <c r="F97" s="104"/>
      <c r="G97" s="104"/>
      <c r="H97" s="104"/>
      <c r="I97" s="104"/>
      <c r="J97" s="105">
        <f>J125</f>
        <v>0</v>
      </c>
      <c r="L97" s="102"/>
    </row>
    <row r="98" spans="2:12" s="9" customFormat="1" ht="19.95" customHeight="1" x14ac:dyDescent="0.2">
      <c r="B98" s="106"/>
      <c r="D98" s="107" t="s">
        <v>1483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8" customFormat="1" ht="24.9" customHeight="1" x14ac:dyDescent="0.2">
      <c r="B99" s="102"/>
      <c r="D99" s="103" t="s">
        <v>1484</v>
      </c>
      <c r="E99" s="104"/>
      <c r="F99" s="104"/>
      <c r="G99" s="104"/>
      <c r="H99" s="104"/>
      <c r="I99" s="104"/>
      <c r="J99" s="105">
        <f>J137</f>
        <v>0</v>
      </c>
      <c r="L99" s="102"/>
    </row>
    <row r="100" spans="2:12" s="9" customFormat="1" ht="19.95" customHeight="1" x14ac:dyDescent="0.2">
      <c r="B100" s="106"/>
      <c r="D100" s="107" t="s">
        <v>1485</v>
      </c>
      <c r="E100" s="108"/>
      <c r="F100" s="108"/>
      <c r="G100" s="108"/>
      <c r="H100" s="108"/>
      <c r="I100" s="108"/>
      <c r="J100" s="109">
        <f>J138</f>
        <v>0</v>
      </c>
      <c r="L100" s="106"/>
    </row>
    <row r="101" spans="2:12" s="9" customFormat="1" ht="19.95" customHeight="1" x14ac:dyDescent="0.2">
      <c r="B101" s="106"/>
      <c r="D101" s="107" t="s">
        <v>1486</v>
      </c>
      <c r="E101" s="108"/>
      <c r="F101" s="108"/>
      <c r="G101" s="108"/>
      <c r="H101" s="108"/>
      <c r="I101" s="108"/>
      <c r="J101" s="109">
        <f>J146</f>
        <v>0</v>
      </c>
      <c r="L101" s="106"/>
    </row>
    <row r="102" spans="2:12" s="1" customFormat="1" ht="21.75" customHeight="1" x14ac:dyDescent="0.2">
      <c r="B102" s="30"/>
      <c r="L102" s="30"/>
    </row>
    <row r="103" spans="2:12" s="1" customFormat="1" ht="6.9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7" spans="2:12" s="1" customFormat="1" ht="6.9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4.9" customHeight="1" x14ac:dyDescent="0.2">
      <c r="B108" s="30"/>
      <c r="C108" s="20" t="s">
        <v>145</v>
      </c>
      <c r="L108" s="30"/>
    </row>
    <row r="109" spans="2:12" s="1" customFormat="1" ht="6.9" customHeight="1" x14ac:dyDescent="0.2">
      <c r="B109" s="30"/>
      <c r="L109" s="30"/>
    </row>
    <row r="110" spans="2:12" s="1" customFormat="1" ht="12" customHeight="1" x14ac:dyDescent="0.2">
      <c r="B110" s="30"/>
      <c r="C110" s="26" t="s">
        <v>16</v>
      </c>
      <c r="L110" s="30"/>
    </row>
    <row r="111" spans="2:12" s="1" customFormat="1" ht="16.5" customHeight="1" x14ac:dyDescent="0.2">
      <c r="B111" s="30"/>
      <c r="E111" s="252" t="str">
        <f>E7</f>
        <v>Velký Týnec Čechovice</v>
      </c>
      <c r="F111" s="253"/>
      <c r="G111" s="253"/>
      <c r="H111" s="253"/>
      <c r="L111" s="30"/>
    </row>
    <row r="112" spans="2:12" s="1" customFormat="1" ht="12" customHeight="1" x14ac:dyDescent="0.2">
      <c r="B112" s="30"/>
      <c r="C112" s="26" t="s">
        <v>101</v>
      </c>
      <c r="L112" s="30"/>
    </row>
    <row r="113" spans="2:65" s="1" customFormat="1" ht="16.5" customHeight="1" x14ac:dyDescent="0.2">
      <c r="B113" s="30"/>
      <c r="E113" s="231" t="str">
        <f>E9</f>
        <v>03 - SO-01 Hromosvod</v>
      </c>
      <c r="F113" s="251"/>
      <c r="G113" s="251"/>
      <c r="H113" s="251"/>
      <c r="L113" s="30"/>
    </row>
    <row r="114" spans="2:65" s="1" customFormat="1" ht="6.9" customHeight="1" x14ac:dyDescent="0.2">
      <c r="B114" s="30"/>
      <c r="L114" s="30"/>
    </row>
    <row r="115" spans="2:65" s="1" customFormat="1" ht="12" customHeight="1" x14ac:dyDescent="0.2">
      <c r="B115" s="30"/>
      <c r="C115" s="26" t="s">
        <v>20</v>
      </c>
      <c r="F115" s="24" t="str">
        <f>F12</f>
        <v xml:space="preserve"> </v>
      </c>
      <c r="I115" s="26" t="s">
        <v>22</v>
      </c>
      <c r="J115" s="50">
        <f>IF(J12="","",J12)</f>
        <v>45695</v>
      </c>
      <c r="L115" s="30"/>
    </row>
    <row r="116" spans="2:65" s="1" customFormat="1" ht="6.9" customHeight="1" x14ac:dyDescent="0.2">
      <c r="B116" s="30"/>
      <c r="L116" s="30"/>
    </row>
    <row r="117" spans="2:65" s="1" customFormat="1" ht="15.15" customHeight="1" x14ac:dyDescent="0.2">
      <c r="B117" s="30"/>
      <c r="C117" s="26" t="s">
        <v>23</v>
      </c>
      <c r="F117" s="24" t="str">
        <f>E15</f>
        <v xml:space="preserve"> </v>
      </c>
      <c r="I117" s="26" t="s">
        <v>28</v>
      </c>
      <c r="J117" s="28" t="str">
        <f>E21</f>
        <v xml:space="preserve"> </v>
      </c>
      <c r="L117" s="30"/>
    </row>
    <row r="118" spans="2:65" s="1" customFormat="1" ht="15.15" customHeight="1" x14ac:dyDescent="0.2">
      <c r="B118" s="30"/>
      <c r="C118" s="26" t="s">
        <v>26</v>
      </c>
      <c r="F118" s="24" t="str">
        <f>IF(E18="","",E18)</f>
        <v>Vyplň údaj</v>
      </c>
      <c r="I118" s="26" t="s">
        <v>30</v>
      </c>
      <c r="J118" s="28" t="str">
        <f>E24</f>
        <v xml:space="preserve"> </v>
      </c>
      <c r="L118" s="30"/>
    </row>
    <row r="119" spans="2:65" s="1" customFormat="1" ht="10.35" customHeight="1" x14ac:dyDescent="0.2">
      <c r="B119" s="30"/>
      <c r="L119" s="30"/>
    </row>
    <row r="120" spans="2:65" s="10" customFormat="1" ht="29.25" customHeight="1" x14ac:dyDescent="0.2">
      <c r="B120" s="110"/>
      <c r="C120" s="111" t="s">
        <v>146</v>
      </c>
      <c r="D120" s="112" t="s">
        <v>57</v>
      </c>
      <c r="E120" s="112" t="s">
        <v>53</v>
      </c>
      <c r="F120" s="112" t="s">
        <v>54</v>
      </c>
      <c r="G120" s="112" t="s">
        <v>147</v>
      </c>
      <c r="H120" s="112" t="s">
        <v>148</v>
      </c>
      <c r="I120" s="112" t="s">
        <v>149</v>
      </c>
      <c r="J120" s="113" t="s">
        <v>105</v>
      </c>
      <c r="K120" s="114" t="s">
        <v>150</v>
      </c>
      <c r="L120" s="110"/>
      <c r="M120" s="57" t="s">
        <v>1</v>
      </c>
      <c r="N120" s="58" t="s">
        <v>36</v>
      </c>
      <c r="O120" s="58" t="s">
        <v>151</v>
      </c>
      <c r="P120" s="58" t="s">
        <v>152</v>
      </c>
      <c r="Q120" s="58" t="s">
        <v>153</v>
      </c>
      <c r="R120" s="58" t="s">
        <v>154</v>
      </c>
      <c r="S120" s="58" t="s">
        <v>155</v>
      </c>
      <c r="T120" s="59" t="s">
        <v>156</v>
      </c>
    </row>
    <row r="121" spans="2:65" s="1" customFormat="1" ht="22.8" customHeight="1" x14ac:dyDescent="0.3">
      <c r="B121" s="30"/>
      <c r="C121" s="62" t="s">
        <v>157</v>
      </c>
      <c r="J121" s="115">
        <f>BK121</f>
        <v>0</v>
      </c>
      <c r="L121" s="30"/>
      <c r="M121" s="60"/>
      <c r="N121" s="51"/>
      <c r="O121" s="51"/>
      <c r="P121" s="116">
        <f>P122+SUM(P123:P125)+P137</f>
        <v>0</v>
      </c>
      <c r="Q121" s="51"/>
      <c r="R121" s="116">
        <f>R122+SUM(R123:R125)+R137</f>
        <v>2.8218300000000003</v>
      </c>
      <c r="S121" s="51"/>
      <c r="T121" s="117">
        <f>T122+SUM(T123:T125)+T137</f>
        <v>6.375</v>
      </c>
      <c r="AT121" s="16" t="s">
        <v>71</v>
      </c>
      <c r="AU121" s="16" t="s">
        <v>107</v>
      </c>
      <c r="BK121" s="118">
        <f>BK122+SUM(BK123:BK125)+BK137</f>
        <v>0</v>
      </c>
    </row>
    <row r="122" spans="2:65" s="1" customFormat="1" ht="16.5" customHeight="1" x14ac:dyDescent="0.2">
      <c r="B122" s="131"/>
      <c r="C122" s="171" t="s">
        <v>79</v>
      </c>
      <c r="D122" s="171" t="s">
        <v>262</v>
      </c>
      <c r="E122" s="172" t="s">
        <v>1487</v>
      </c>
      <c r="F122" s="173" t="s">
        <v>1488</v>
      </c>
      <c r="G122" s="174" t="s">
        <v>555</v>
      </c>
      <c r="H122" s="175">
        <v>132</v>
      </c>
      <c r="I122" s="176"/>
      <c r="J122" s="177">
        <f>ROUND(I122*H122,2)</f>
        <v>0</v>
      </c>
      <c r="K122" s="178"/>
      <c r="L122" s="179"/>
      <c r="M122" s="180" t="s">
        <v>1</v>
      </c>
      <c r="N122" s="181" t="s">
        <v>37</v>
      </c>
      <c r="P122" s="142">
        <f>O122*H122</f>
        <v>0</v>
      </c>
      <c r="Q122" s="142">
        <v>1E-3</v>
      </c>
      <c r="R122" s="142">
        <f>Q122*H122</f>
        <v>0.13200000000000001</v>
      </c>
      <c r="S122" s="142">
        <v>0</v>
      </c>
      <c r="T122" s="143">
        <f>S122*H122</f>
        <v>0</v>
      </c>
      <c r="AR122" s="144" t="s">
        <v>191</v>
      </c>
      <c r="AT122" s="144" t="s">
        <v>262</v>
      </c>
      <c r="AU122" s="144" t="s">
        <v>72</v>
      </c>
      <c r="AY122" s="16" t="s">
        <v>160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79</v>
      </c>
      <c r="BK122" s="145">
        <f>ROUND(I122*H122,2)</f>
        <v>0</v>
      </c>
      <c r="BL122" s="16" t="s">
        <v>166</v>
      </c>
      <c r="BM122" s="144" t="s">
        <v>1489</v>
      </c>
    </row>
    <row r="123" spans="2:65" s="1" customFormat="1" ht="24.15" customHeight="1" x14ac:dyDescent="0.2">
      <c r="B123" s="131"/>
      <c r="C123" s="132" t="s">
        <v>81</v>
      </c>
      <c r="D123" s="132" t="s">
        <v>162</v>
      </c>
      <c r="E123" s="133" t="s">
        <v>1490</v>
      </c>
      <c r="F123" s="134" t="s">
        <v>1491</v>
      </c>
      <c r="G123" s="135" t="s">
        <v>207</v>
      </c>
      <c r="H123" s="136">
        <v>125</v>
      </c>
      <c r="I123" s="137"/>
      <c r="J123" s="138">
        <f>ROUND(I123*H123,2)</f>
        <v>0</v>
      </c>
      <c r="K123" s="139"/>
      <c r="L123" s="30"/>
      <c r="M123" s="140" t="s">
        <v>1</v>
      </c>
      <c r="N123" s="141" t="s">
        <v>37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166</v>
      </c>
      <c r="AT123" s="144" t="s">
        <v>162</v>
      </c>
      <c r="AU123" s="144" t="s">
        <v>72</v>
      </c>
      <c r="AY123" s="16" t="s">
        <v>160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79</v>
      </c>
      <c r="BK123" s="145">
        <f>ROUND(I123*H123,2)</f>
        <v>0</v>
      </c>
      <c r="BL123" s="16" t="s">
        <v>166</v>
      </c>
      <c r="BM123" s="144" t="s">
        <v>1492</v>
      </c>
    </row>
    <row r="124" spans="2:65" s="1" customFormat="1" ht="16.5" customHeight="1" x14ac:dyDescent="0.2">
      <c r="B124" s="131"/>
      <c r="C124" s="171" t="s">
        <v>174</v>
      </c>
      <c r="D124" s="171" t="s">
        <v>262</v>
      </c>
      <c r="E124" s="172" t="s">
        <v>1493</v>
      </c>
      <c r="F124" s="173" t="s">
        <v>1494</v>
      </c>
      <c r="G124" s="174" t="s">
        <v>555</v>
      </c>
      <c r="H124" s="175">
        <v>26</v>
      </c>
      <c r="I124" s="176"/>
      <c r="J124" s="177">
        <f>ROUND(I124*H124,2)</f>
        <v>0</v>
      </c>
      <c r="K124" s="178"/>
      <c r="L124" s="179"/>
      <c r="M124" s="180" t="s">
        <v>1</v>
      </c>
      <c r="N124" s="181" t="s">
        <v>37</v>
      </c>
      <c r="P124" s="142">
        <f>O124*H124</f>
        <v>0</v>
      </c>
      <c r="Q124" s="142">
        <v>1E-3</v>
      </c>
      <c r="R124" s="142">
        <f>Q124*H124</f>
        <v>2.6000000000000002E-2</v>
      </c>
      <c r="S124" s="142">
        <v>0</v>
      </c>
      <c r="T124" s="143">
        <f>S124*H124</f>
        <v>0</v>
      </c>
      <c r="AR124" s="144" t="s">
        <v>191</v>
      </c>
      <c r="AT124" s="144" t="s">
        <v>262</v>
      </c>
      <c r="AU124" s="144" t="s">
        <v>72</v>
      </c>
      <c r="AY124" s="16" t="s">
        <v>160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79</v>
      </c>
      <c r="BK124" s="145">
        <f>ROUND(I124*H124,2)</f>
        <v>0</v>
      </c>
      <c r="BL124" s="16" t="s">
        <v>166</v>
      </c>
      <c r="BM124" s="144" t="s">
        <v>1495</v>
      </c>
    </row>
    <row r="125" spans="2:65" s="11" customFormat="1" ht="25.95" customHeight="1" x14ac:dyDescent="0.25">
      <c r="B125" s="119"/>
      <c r="D125" s="120" t="s">
        <v>71</v>
      </c>
      <c r="E125" s="121" t="s">
        <v>526</v>
      </c>
      <c r="F125" s="121" t="s">
        <v>527</v>
      </c>
      <c r="I125" s="122"/>
      <c r="J125" s="123">
        <f>BK125</f>
        <v>0</v>
      </c>
      <c r="L125" s="119"/>
      <c r="M125" s="124"/>
      <c r="P125" s="125">
        <f>P126</f>
        <v>0</v>
      </c>
      <c r="R125" s="125">
        <f>R126</f>
        <v>7.5200000000000017E-2</v>
      </c>
      <c r="T125" s="126">
        <f>T126</f>
        <v>0</v>
      </c>
      <c r="AR125" s="120" t="s">
        <v>81</v>
      </c>
      <c r="AT125" s="127" t="s">
        <v>71</v>
      </c>
      <c r="AU125" s="127" t="s">
        <v>72</v>
      </c>
      <c r="AY125" s="120" t="s">
        <v>160</v>
      </c>
      <c r="BK125" s="128">
        <f>BK126</f>
        <v>0</v>
      </c>
    </row>
    <row r="126" spans="2:65" s="11" customFormat="1" ht="22.8" customHeight="1" x14ac:dyDescent="0.25">
      <c r="B126" s="119"/>
      <c r="D126" s="120" t="s">
        <v>71</v>
      </c>
      <c r="E126" s="129" t="s">
        <v>1496</v>
      </c>
      <c r="F126" s="129" t="s">
        <v>1497</v>
      </c>
      <c r="I126" s="122"/>
      <c r="J126" s="130">
        <f>BK126</f>
        <v>0</v>
      </c>
      <c r="L126" s="119"/>
      <c r="M126" s="124"/>
      <c r="P126" s="125">
        <f>SUM(P127:P136)</f>
        <v>0</v>
      </c>
      <c r="R126" s="125">
        <f>SUM(R127:R136)</f>
        <v>7.5200000000000017E-2</v>
      </c>
      <c r="T126" s="126">
        <f>SUM(T127:T136)</f>
        <v>0</v>
      </c>
      <c r="AR126" s="120" t="s">
        <v>81</v>
      </c>
      <c r="AT126" s="127" t="s">
        <v>71</v>
      </c>
      <c r="AU126" s="127" t="s">
        <v>79</v>
      </c>
      <c r="AY126" s="120" t="s">
        <v>160</v>
      </c>
      <c r="BK126" s="128">
        <f>SUM(BK127:BK136)</f>
        <v>0</v>
      </c>
    </row>
    <row r="127" spans="2:65" s="1" customFormat="1" ht="16.5" customHeight="1" x14ac:dyDescent="0.2">
      <c r="B127" s="131"/>
      <c r="C127" s="132" t="s">
        <v>166</v>
      </c>
      <c r="D127" s="132" t="s">
        <v>162</v>
      </c>
      <c r="E127" s="133" t="s">
        <v>1498</v>
      </c>
      <c r="F127" s="134" t="s">
        <v>1499</v>
      </c>
      <c r="G127" s="135" t="s">
        <v>260</v>
      </c>
      <c r="H127" s="136">
        <v>22</v>
      </c>
      <c r="I127" s="137"/>
      <c r="J127" s="138">
        <f t="shared" ref="J127:J136" si="0">ROUND(I127*H127,2)</f>
        <v>0</v>
      </c>
      <c r="K127" s="139"/>
      <c r="L127" s="30"/>
      <c r="M127" s="140" t="s">
        <v>1</v>
      </c>
      <c r="N127" s="141" t="s">
        <v>37</v>
      </c>
      <c r="P127" s="142">
        <f t="shared" ref="P127:P136" si="1">O127*H127</f>
        <v>0</v>
      </c>
      <c r="Q127" s="142">
        <v>0</v>
      </c>
      <c r="R127" s="142">
        <f t="shared" ref="R127:R136" si="2">Q127*H127</f>
        <v>0</v>
      </c>
      <c r="S127" s="142">
        <v>0</v>
      </c>
      <c r="T127" s="143">
        <f t="shared" ref="T127:T136" si="3">S127*H127</f>
        <v>0</v>
      </c>
      <c r="AR127" s="144" t="s">
        <v>204</v>
      </c>
      <c r="AT127" s="144" t="s">
        <v>162</v>
      </c>
      <c r="AU127" s="144" t="s">
        <v>81</v>
      </c>
      <c r="AY127" s="16" t="s">
        <v>160</v>
      </c>
      <c r="BE127" s="145">
        <f t="shared" ref="BE127:BE136" si="4">IF(N127="základní",J127,0)</f>
        <v>0</v>
      </c>
      <c r="BF127" s="145">
        <f t="shared" ref="BF127:BF136" si="5">IF(N127="snížená",J127,0)</f>
        <v>0</v>
      </c>
      <c r="BG127" s="145">
        <f t="shared" ref="BG127:BG136" si="6">IF(N127="zákl. přenesená",J127,0)</f>
        <v>0</v>
      </c>
      <c r="BH127" s="145">
        <f t="shared" ref="BH127:BH136" si="7">IF(N127="sníž. přenesená",J127,0)</f>
        <v>0</v>
      </c>
      <c r="BI127" s="145">
        <f t="shared" ref="BI127:BI136" si="8">IF(N127="nulová",J127,0)</f>
        <v>0</v>
      </c>
      <c r="BJ127" s="16" t="s">
        <v>79</v>
      </c>
      <c r="BK127" s="145">
        <f t="shared" ref="BK127:BK136" si="9">ROUND(I127*H127,2)</f>
        <v>0</v>
      </c>
      <c r="BL127" s="16" t="s">
        <v>204</v>
      </c>
      <c r="BM127" s="144" t="s">
        <v>1500</v>
      </c>
    </row>
    <row r="128" spans="2:65" s="1" customFormat="1" ht="16.5" customHeight="1" x14ac:dyDescent="0.2">
      <c r="B128" s="131"/>
      <c r="C128" s="171" t="s">
        <v>1283</v>
      </c>
      <c r="D128" s="171" t="s">
        <v>262</v>
      </c>
      <c r="E128" s="172" t="s">
        <v>1501</v>
      </c>
      <c r="F128" s="173" t="s">
        <v>1502</v>
      </c>
      <c r="G128" s="174" t="s">
        <v>260</v>
      </c>
      <c r="H128" s="175">
        <v>8</v>
      </c>
      <c r="I128" s="176"/>
      <c r="J128" s="177">
        <f t="shared" si="0"/>
        <v>0</v>
      </c>
      <c r="K128" s="178"/>
      <c r="L128" s="179"/>
      <c r="M128" s="180" t="s">
        <v>1</v>
      </c>
      <c r="N128" s="181" t="s">
        <v>37</v>
      </c>
      <c r="P128" s="142">
        <f t="shared" si="1"/>
        <v>0</v>
      </c>
      <c r="Q128" s="142">
        <v>1E-4</v>
      </c>
      <c r="R128" s="142">
        <f t="shared" si="2"/>
        <v>8.0000000000000004E-4</v>
      </c>
      <c r="S128" s="142">
        <v>0</v>
      </c>
      <c r="T128" s="143">
        <f t="shared" si="3"/>
        <v>0</v>
      </c>
      <c r="AR128" s="144" t="s">
        <v>296</v>
      </c>
      <c r="AT128" s="144" t="s">
        <v>262</v>
      </c>
      <c r="AU128" s="144" t="s">
        <v>81</v>
      </c>
      <c r="AY128" s="16" t="s">
        <v>160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79</v>
      </c>
      <c r="BK128" s="145">
        <f t="shared" si="9"/>
        <v>0</v>
      </c>
      <c r="BL128" s="16" t="s">
        <v>204</v>
      </c>
      <c r="BM128" s="144" t="s">
        <v>1503</v>
      </c>
    </row>
    <row r="129" spans="2:65" s="1" customFormat="1" ht="16.5" customHeight="1" x14ac:dyDescent="0.2">
      <c r="B129" s="131"/>
      <c r="C129" s="171" t="s">
        <v>183</v>
      </c>
      <c r="D129" s="171" t="s">
        <v>262</v>
      </c>
      <c r="E129" s="172" t="s">
        <v>1504</v>
      </c>
      <c r="F129" s="173" t="s">
        <v>1505</v>
      </c>
      <c r="G129" s="174" t="s">
        <v>260</v>
      </c>
      <c r="H129" s="175">
        <v>10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37</v>
      </c>
      <c r="P129" s="142">
        <f t="shared" si="1"/>
        <v>0</v>
      </c>
      <c r="Q129" s="142">
        <v>8.0000000000000007E-5</v>
      </c>
      <c r="R129" s="142">
        <f t="shared" si="2"/>
        <v>8.0000000000000004E-4</v>
      </c>
      <c r="S129" s="142">
        <v>0</v>
      </c>
      <c r="T129" s="143">
        <f t="shared" si="3"/>
        <v>0</v>
      </c>
      <c r="AR129" s="144" t="s">
        <v>296</v>
      </c>
      <c r="AT129" s="144" t="s">
        <v>262</v>
      </c>
      <c r="AU129" s="144" t="s">
        <v>81</v>
      </c>
      <c r="AY129" s="16" t="s">
        <v>160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79</v>
      </c>
      <c r="BK129" s="145">
        <f t="shared" si="9"/>
        <v>0</v>
      </c>
      <c r="BL129" s="16" t="s">
        <v>204</v>
      </c>
      <c r="BM129" s="144" t="s">
        <v>1506</v>
      </c>
    </row>
    <row r="130" spans="2:65" s="1" customFormat="1" ht="16.5" customHeight="1" x14ac:dyDescent="0.2">
      <c r="B130" s="131"/>
      <c r="C130" s="171" t="s">
        <v>187</v>
      </c>
      <c r="D130" s="171" t="s">
        <v>262</v>
      </c>
      <c r="E130" s="172" t="s">
        <v>1507</v>
      </c>
      <c r="F130" s="173" t="s">
        <v>1508</v>
      </c>
      <c r="G130" s="174" t="s">
        <v>260</v>
      </c>
      <c r="H130" s="175">
        <v>6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37</v>
      </c>
      <c r="P130" s="142">
        <f t="shared" si="1"/>
        <v>0</v>
      </c>
      <c r="Q130" s="142">
        <v>1E-4</v>
      </c>
      <c r="R130" s="142">
        <f t="shared" si="2"/>
        <v>6.0000000000000006E-4</v>
      </c>
      <c r="S130" s="142">
        <v>0</v>
      </c>
      <c r="T130" s="143">
        <f t="shared" si="3"/>
        <v>0</v>
      </c>
      <c r="AR130" s="144" t="s">
        <v>296</v>
      </c>
      <c r="AT130" s="144" t="s">
        <v>262</v>
      </c>
      <c r="AU130" s="144" t="s">
        <v>81</v>
      </c>
      <c r="AY130" s="16" t="s">
        <v>160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79</v>
      </c>
      <c r="BK130" s="145">
        <f t="shared" si="9"/>
        <v>0</v>
      </c>
      <c r="BL130" s="16" t="s">
        <v>204</v>
      </c>
      <c r="BM130" s="144" t="s">
        <v>1509</v>
      </c>
    </row>
    <row r="131" spans="2:65" s="1" customFormat="1" ht="24.15" customHeight="1" x14ac:dyDescent="0.2">
      <c r="B131" s="131"/>
      <c r="C131" s="171" t="s">
        <v>191</v>
      </c>
      <c r="D131" s="171" t="s">
        <v>262</v>
      </c>
      <c r="E131" s="172" t="s">
        <v>1510</v>
      </c>
      <c r="F131" s="173" t="s">
        <v>1511</v>
      </c>
      <c r="G131" s="174" t="s">
        <v>260</v>
      </c>
      <c r="H131" s="175">
        <v>2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37</v>
      </c>
      <c r="P131" s="142">
        <f t="shared" si="1"/>
        <v>0</v>
      </c>
      <c r="Q131" s="142">
        <v>1.2E-2</v>
      </c>
      <c r="R131" s="142">
        <f t="shared" si="2"/>
        <v>2.4E-2</v>
      </c>
      <c r="S131" s="142">
        <v>0</v>
      </c>
      <c r="T131" s="143">
        <f t="shared" si="3"/>
        <v>0</v>
      </c>
      <c r="AR131" s="144" t="s">
        <v>296</v>
      </c>
      <c r="AT131" s="144" t="s">
        <v>262</v>
      </c>
      <c r="AU131" s="144" t="s">
        <v>81</v>
      </c>
      <c r="AY131" s="16" t="s">
        <v>160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79</v>
      </c>
      <c r="BK131" s="145">
        <f t="shared" si="9"/>
        <v>0</v>
      </c>
      <c r="BL131" s="16" t="s">
        <v>204</v>
      </c>
      <c r="BM131" s="144" t="s">
        <v>1512</v>
      </c>
    </row>
    <row r="132" spans="2:65" s="1" customFormat="1" ht="16.5" customHeight="1" x14ac:dyDescent="0.2">
      <c r="B132" s="131"/>
      <c r="C132" s="171" t="s">
        <v>195</v>
      </c>
      <c r="D132" s="171" t="s">
        <v>262</v>
      </c>
      <c r="E132" s="172" t="s">
        <v>1513</v>
      </c>
      <c r="F132" s="173" t="s">
        <v>1514</v>
      </c>
      <c r="G132" s="174" t="s">
        <v>260</v>
      </c>
      <c r="H132" s="175">
        <v>2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37</v>
      </c>
      <c r="P132" s="142">
        <f t="shared" si="1"/>
        <v>0</v>
      </c>
      <c r="Q132" s="142">
        <v>1.9E-2</v>
      </c>
      <c r="R132" s="142">
        <f t="shared" si="2"/>
        <v>3.7999999999999999E-2</v>
      </c>
      <c r="S132" s="142">
        <v>0</v>
      </c>
      <c r="T132" s="143">
        <f t="shared" si="3"/>
        <v>0</v>
      </c>
      <c r="AR132" s="144" t="s">
        <v>296</v>
      </c>
      <c r="AT132" s="144" t="s">
        <v>262</v>
      </c>
      <c r="AU132" s="144" t="s">
        <v>81</v>
      </c>
      <c r="AY132" s="16" t="s">
        <v>160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79</v>
      </c>
      <c r="BK132" s="145">
        <f t="shared" si="9"/>
        <v>0</v>
      </c>
      <c r="BL132" s="16" t="s">
        <v>204</v>
      </c>
      <c r="BM132" s="144" t="s">
        <v>1515</v>
      </c>
    </row>
    <row r="133" spans="2:65" s="1" customFormat="1" ht="24.15" customHeight="1" x14ac:dyDescent="0.2">
      <c r="B133" s="131"/>
      <c r="C133" s="171" t="s">
        <v>1336</v>
      </c>
      <c r="D133" s="171" t="s">
        <v>262</v>
      </c>
      <c r="E133" s="172" t="s">
        <v>1516</v>
      </c>
      <c r="F133" s="173" t="s">
        <v>1517</v>
      </c>
      <c r="G133" s="174" t="s">
        <v>260</v>
      </c>
      <c r="H133" s="175">
        <v>4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37</v>
      </c>
      <c r="P133" s="142">
        <f t="shared" si="1"/>
        <v>0</v>
      </c>
      <c r="Q133" s="142">
        <v>5.0000000000000001E-4</v>
      </c>
      <c r="R133" s="142">
        <f t="shared" si="2"/>
        <v>2E-3</v>
      </c>
      <c r="S133" s="142">
        <v>0</v>
      </c>
      <c r="T133" s="143">
        <f t="shared" si="3"/>
        <v>0</v>
      </c>
      <c r="AR133" s="144" t="s">
        <v>296</v>
      </c>
      <c r="AT133" s="144" t="s">
        <v>262</v>
      </c>
      <c r="AU133" s="144" t="s">
        <v>81</v>
      </c>
      <c r="AY133" s="16" t="s">
        <v>160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79</v>
      </c>
      <c r="BK133" s="145">
        <f t="shared" si="9"/>
        <v>0</v>
      </c>
      <c r="BL133" s="16" t="s">
        <v>204</v>
      </c>
      <c r="BM133" s="144" t="s">
        <v>1518</v>
      </c>
    </row>
    <row r="134" spans="2:65" s="1" customFormat="1" ht="24.15" customHeight="1" x14ac:dyDescent="0.2">
      <c r="B134" s="131"/>
      <c r="C134" s="171" t="s">
        <v>1340</v>
      </c>
      <c r="D134" s="171" t="s">
        <v>262</v>
      </c>
      <c r="E134" s="172" t="s">
        <v>1519</v>
      </c>
      <c r="F134" s="173" t="s">
        <v>1520</v>
      </c>
      <c r="G134" s="174" t="s">
        <v>260</v>
      </c>
      <c r="H134" s="175">
        <v>6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37</v>
      </c>
      <c r="P134" s="142">
        <f t="shared" si="1"/>
        <v>0</v>
      </c>
      <c r="Q134" s="142">
        <v>1E-3</v>
      </c>
      <c r="R134" s="142">
        <f t="shared" si="2"/>
        <v>6.0000000000000001E-3</v>
      </c>
      <c r="S134" s="142">
        <v>0</v>
      </c>
      <c r="T134" s="143">
        <f t="shared" si="3"/>
        <v>0</v>
      </c>
      <c r="AR134" s="144" t="s">
        <v>296</v>
      </c>
      <c r="AT134" s="144" t="s">
        <v>262</v>
      </c>
      <c r="AU134" s="144" t="s">
        <v>81</v>
      </c>
      <c r="AY134" s="16" t="s">
        <v>160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79</v>
      </c>
      <c r="BK134" s="145">
        <f t="shared" si="9"/>
        <v>0</v>
      </c>
      <c r="BL134" s="16" t="s">
        <v>204</v>
      </c>
      <c r="BM134" s="144" t="s">
        <v>1521</v>
      </c>
    </row>
    <row r="135" spans="2:65" s="1" customFormat="1" ht="16.5" customHeight="1" x14ac:dyDescent="0.2">
      <c r="B135" s="131"/>
      <c r="C135" s="171" t="s">
        <v>1344</v>
      </c>
      <c r="D135" s="171" t="s">
        <v>262</v>
      </c>
      <c r="E135" s="172" t="s">
        <v>1522</v>
      </c>
      <c r="F135" s="173" t="s">
        <v>1523</v>
      </c>
      <c r="G135" s="174" t="s">
        <v>260</v>
      </c>
      <c r="H135" s="175">
        <v>10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37</v>
      </c>
      <c r="P135" s="142">
        <f t="shared" si="1"/>
        <v>0</v>
      </c>
      <c r="Q135" s="142">
        <v>2.9999999999999997E-4</v>
      </c>
      <c r="R135" s="142">
        <f t="shared" si="2"/>
        <v>2.9999999999999996E-3</v>
      </c>
      <c r="S135" s="142">
        <v>0</v>
      </c>
      <c r="T135" s="143">
        <f t="shared" si="3"/>
        <v>0</v>
      </c>
      <c r="AR135" s="144" t="s">
        <v>296</v>
      </c>
      <c r="AT135" s="144" t="s">
        <v>262</v>
      </c>
      <c r="AU135" s="144" t="s">
        <v>81</v>
      </c>
      <c r="AY135" s="16" t="s">
        <v>160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79</v>
      </c>
      <c r="BK135" s="145">
        <f t="shared" si="9"/>
        <v>0</v>
      </c>
      <c r="BL135" s="16" t="s">
        <v>204</v>
      </c>
      <c r="BM135" s="144" t="s">
        <v>1524</v>
      </c>
    </row>
    <row r="136" spans="2:65" s="1" customFormat="1" ht="16.5" customHeight="1" x14ac:dyDescent="0.2">
      <c r="B136" s="131"/>
      <c r="C136" s="132" t="s">
        <v>1348</v>
      </c>
      <c r="D136" s="132" t="s">
        <v>162</v>
      </c>
      <c r="E136" s="133" t="s">
        <v>1525</v>
      </c>
      <c r="F136" s="134" t="s">
        <v>1526</v>
      </c>
      <c r="G136" s="135" t="s">
        <v>260</v>
      </c>
      <c r="H136" s="136">
        <v>4</v>
      </c>
      <c r="I136" s="137"/>
      <c r="J136" s="138">
        <f t="shared" si="0"/>
        <v>0</v>
      </c>
      <c r="K136" s="139"/>
      <c r="L136" s="30"/>
      <c r="M136" s="140" t="s">
        <v>1</v>
      </c>
      <c r="N136" s="141" t="s">
        <v>37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204</v>
      </c>
      <c r="AT136" s="144" t="s">
        <v>162</v>
      </c>
      <c r="AU136" s="144" t="s">
        <v>81</v>
      </c>
      <c r="AY136" s="16" t="s">
        <v>160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79</v>
      </c>
      <c r="BK136" s="145">
        <f t="shared" si="9"/>
        <v>0</v>
      </c>
      <c r="BL136" s="16" t="s">
        <v>204</v>
      </c>
      <c r="BM136" s="144" t="s">
        <v>1527</v>
      </c>
    </row>
    <row r="137" spans="2:65" s="11" customFormat="1" ht="25.95" customHeight="1" x14ac:dyDescent="0.25">
      <c r="B137" s="119"/>
      <c r="D137" s="120" t="s">
        <v>71</v>
      </c>
      <c r="E137" s="121" t="s">
        <v>262</v>
      </c>
      <c r="F137" s="121" t="s">
        <v>1528</v>
      </c>
      <c r="I137" s="122"/>
      <c r="J137" s="123">
        <f>BK137</f>
        <v>0</v>
      </c>
      <c r="L137" s="119"/>
      <c r="M137" s="124"/>
      <c r="P137" s="125">
        <f>P138+P146</f>
        <v>0</v>
      </c>
      <c r="R137" s="125">
        <f>R138+R146</f>
        <v>2.5886300000000002</v>
      </c>
      <c r="T137" s="126">
        <f>T138+T146</f>
        <v>6.375</v>
      </c>
      <c r="AR137" s="120" t="s">
        <v>174</v>
      </c>
      <c r="AT137" s="127" t="s">
        <v>71</v>
      </c>
      <c r="AU137" s="127" t="s">
        <v>72</v>
      </c>
      <c r="AY137" s="120" t="s">
        <v>160</v>
      </c>
      <c r="BK137" s="128">
        <f>BK138+BK146</f>
        <v>0</v>
      </c>
    </row>
    <row r="138" spans="2:65" s="11" customFormat="1" ht="22.8" customHeight="1" x14ac:dyDescent="0.25">
      <c r="B138" s="119"/>
      <c r="D138" s="120" t="s">
        <v>71</v>
      </c>
      <c r="E138" s="129" t="s">
        <v>1529</v>
      </c>
      <c r="F138" s="129" t="s">
        <v>1530</v>
      </c>
      <c r="I138" s="122"/>
      <c r="J138" s="130">
        <f>BK138</f>
        <v>0</v>
      </c>
      <c r="L138" s="119"/>
      <c r="M138" s="124"/>
      <c r="P138" s="125">
        <f>SUM(P139:P145)</f>
        <v>0</v>
      </c>
      <c r="R138" s="125">
        <f>SUM(R139:R145)</f>
        <v>6.2640000000000001E-2</v>
      </c>
      <c r="T138" s="126">
        <f>SUM(T139:T145)</f>
        <v>0</v>
      </c>
      <c r="AR138" s="120" t="s">
        <v>174</v>
      </c>
      <c r="AT138" s="127" t="s">
        <v>71</v>
      </c>
      <c r="AU138" s="127" t="s">
        <v>79</v>
      </c>
      <c r="AY138" s="120" t="s">
        <v>160</v>
      </c>
      <c r="BK138" s="128">
        <f>SUM(BK139:BK145)</f>
        <v>0</v>
      </c>
    </row>
    <row r="139" spans="2:65" s="1" customFormat="1" ht="24.15" customHeight="1" x14ac:dyDescent="0.2">
      <c r="B139" s="131"/>
      <c r="C139" s="132" t="s">
        <v>1352</v>
      </c>
      <c r="D139" s="132" t="s">
        <v>162</v>
      </c>
      <c r="E139" s="133" t="s">
        <v>1531</v>
      </c>
      <c r="F139" s="134" t="s">
        <v>1532</v>
      </c>
      <c r="G139" s="135" t="s">
        <v>207</v>
      </c>
      <c r="H139" s="136">
        <v>211</v>
      </c>
      <c r="I139" s="137"/>
      <c r="J139" s="138">
        <f t="shared" ref="J139:J145" si="10">ROUND(I139*H139,2)</f>
        <v>0</v>
      </c>
      <c r="K139" s="139"/>
      <c r="L139" s="30"/>
      <c r="M139" s="140" t="s">
        <v>1</v>
      </c>
      <c r="N139" s="141" t="s">
        <v>37</v>
      </c>
      <c r="P139" s="142">
        <f t="shared" ref="P139:P145" si="11">O139*H139</f>
        <v>0</v>
      </c>
      <c r="Q139" s="142">
        <v>0</v>
      </c>
      <c r="R139" s="142">
        <f t="shared" ref="R139:R145" si="12">Q139*H139</f>
        <v>0</v>
      </c>
      <c r="S139" s="142">
        <v>0</v>
      </c>
      <c r="T139" s="143">
        <f t="shared" ref="T139:T145" si="13">S139*H139</f>
        <v>0</v>
      </c>
      <c r="AR139" s="144" t="s">
        <v>1533</v>
      </c>
      <c r="AT139" s="144" t="s">
        <v>162</v>
      </c>
      <c r="AU139" s="144" t="s">
        <v>81</v>
      </c>
      <c r="AY139" s="16" t="s">
        <v>160</v>
      </c>
      <c r="BE139" s="145">
        <f t="shared" ref="BE139:BE145" si="14">IF(N139="základní",J139,0)</f>
        <v>0</v>
      </c>
      <c r="BF139" s="145">
        <f t="shared" ref="BF139:BF145" si="15">IF(N139="snížená",J139,0)</f>
        <v>0</v>
      </c>
      <c r="BG139" s="145">
        <f t="shared" ref="BG139:BG145" si="16">IF(N139="zákl. přenesená",J139,0)</f>
        <v>0</v>
      </c>
      <c r="BH139" s="145">
        <f t="shared" ref="BH139:BH145" si="17">IF(N139="sníž. přenesená",J139,0)</f>
        <v>0</v>
      </c>
      <c r="BI139" s="145">
        <f t="shared" ref="BI139:BI145" si="18">IF(N139="nulová",J139,0)</f>
        <v>0</v>
      </c>
      <c r="BJ139" s="16" t="s">
        <v>79</v>
      </c>
      <c r="BK139" s="145">
        <f t="shared" ref="BK139:BK145" si="19">ROUND(I139*H139,2)</f>
        <v>0</v>
      </c>
      <c r="BL139" s="16" t="s">
        <v>1533</v>
      </c>
      <c r="BM139" s="144" t="s">
        <v>1534</v>
      </c>
    </row>
    <row r="140" spans="2:65" s="1" customFormat="1" ht="24.15" customHeight="1" x14ac:dyDescent="0.2">
      <c r="B140" s="131"/>
      <c r="C140" s="171" t="s">
        <v>8</v>
      </c>
      <c r="D140" s="171" t="s">
        <v>262</v>
      </c>
      <c r="E140" s="172" t="s">
        <v>1535</v>
      </c>
      <c r="F140" s="173" t="s">
        <v>1536</v>
      </c>
      <c r="G140" s="174" t="s">
        <v>260</v>
      </c>
      <c r="H140" s="175">
        <v>24</v>
      </c>
      <c r="I140" s="176"/>
      <c r="J140" s="177">
        <f t="shared" si="10"/>
        <v>0</v>
      </c>
      <c r="K140" s="178"/>
      <c r="L140" s="179"/>
      <c r="M140" s="180" t="s">
        <v>1</v>
      </c>
      <c r="N140" s="181" t="s">
        <v>37</v>
      </c>
      <c r="P140" s="142">
        <f t="shared" si="11"/>
        <v>0</v>
      </c>
      <c r="Q140" s="142">
        <v>1.1E-4</v>
      </c>
      <c r="R140" s="142">
        <f t="shared" si="12"/>
        <v>2.64E-3</v>
      </c>
      <c r="S140" s="142">
        <v>0</v>
      </c>
      <c r="T140" s="143">
        <f t="shared" si="13"/>
        <v>0</v>
      </c>
      <c r="AR140" s="144" t="s">
        <v>1537</v>
      </c>
      <c r="AT140" s="144" t="s">
        <v>262</v>
      </c>
      <c r="AU140" s="144" t="s">
        <v>81</v>
      </c>
      <c r="AY140" s="16" t="s">
        <v>160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6" t="s">
        <v>79</v>
      </c>
      <c r="BK140" s="145">
        <f t="shared" si="19"/>
        <v>0</v>
      </c>
      <c r="BL140" s="16" t="s">
        <v>1533</v>
      </c>
      <c r="BM140" s="144" t="s">
        <v>1538</v>
      </c>
    </row>
    <row r="141" spans="2:65" s="1" customFormat="1" ht="24.15" customHeight="1" x14ac:dyDescent="0.2">
      <c r="B141" s="131"/>
      <c r="C141" s="171" t="s">
        <v>204</v>
      </c>
      <c r="D141" s="171" t="s">
        <v>262</v>
      </c>
      <c r="E141" s="172" t="s">
        <v>1539</v>
      </c>
      <c r="F141" s="173" t="s">
        <v>1540</v>
      </c>
      <c r="G141" s="174" t="s">
        <v>260</v>
      </c>
      <c r="H141" s="175">
        <v>200</v>
      </c>
      <c r="I141" s="176"/>
      <c r="J141" s="177">
        <f t="shared" si="10"/>
        <v>0</v>
      </c>
      <c r="K141" s="178"/>
      <c r="L141" s="179"/>
      <c r="M141" s="180" t="s">
        <v>1</v>
      </c>
      <c r="N141" s="181" t="s">
        <v>37</v>
      </c>
      <c r="P141" s="142">
        <f t="shared" si="11"/>
        <v>0</v>
      </c>
      <c r="Q141" s="142">
        <v>2.9999999999999997E-4</v>
      </c>
      <c r="R141" s="142">
        <f t="shared" si="12"/>
        <v>0.06</v>
      </c>
      <c r="S141" s="142">
        <v>0</v>
      </c>
      <c r="T141" s="143">
        <f t="shared" si="13"/>
        <v>0</v>
      </c>
      <c r="AR141" s="144" t="s">
        <v>1537</v>
      </c>
      <c r="AT141" s="144" t="s">
        <v>262</v>
      </c>
      <c r="AU141" s="144" t="s">
        <v>81</v>
      </c>
      <c r="AY141" s="16" t="s">
        <v>160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6" t="s">
        <v>79</v>
      </c>
      <c r="BK141" s="145">
        <f t="shared" si="19"/>
        <v>0</v>
      </c>
      <c r="BL141" s="16" t="s">
        <v>1533</v>
      </c>
      <c r="BM141" s="144" t="s">
        <v>1541</v>
      </c>
    </row>
    <row r="142" spans="2:65" s="1" customFormat="1" ht="21.75" customHeight="1" x14ac:dyDescent="0.2">
      <c r="B142" s="131"/>
      <c r="C142" s="171" t="s">
        <v>209</v>
      </c>
      <c r="D142" s="171" t="s">
        <v>262</v>
      </c>
      <c r="E142" s="172" t="s">
        <v>1542</v>
      </c>
      <c r="F142" s="173" t="s">
        <v>1543</v>
      </c>
      <c r="G142" s="174" t="s">
        <v>260</v>
      </c>
      <c r="H142" s="175">
        <v>6</v>
      </c>
      <c r="I142" s="176"/>
      <c r="J142" s="177">
        <f t="shared" si="10"/>
        <v>0</v>
      </c>
      <c r="K142" s="178"/>
      <c r="L142" s="179"/>
      <c r="M142" s="180" t="s">
        <v>1</v>
      </c>
      <c r="N142" s="181" t="s">
        <v>37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1537</v>
      </c>
      <c r="AT142" s="144" t="s">
        <v>262</v>
      </c>
      <c r="AU142" s="144" t="s">
        <v>81</v>
      </c>
      <c r="AY142" s="16" t="s">
        <v>160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6" t="s">
        <v>79</v>
      </c>
      <c r="BK142" s="145">
        <f t="shared" si="19"/>
        <v>0</v>
      </c>
      <c r="BL142" s="16" t="s">
        <v>1533</v>
      </c>
      <c r="BM142" s="144" t="s">
        <v>1544</v>
      </c>
    </row>
    <row r="143" spans="2:65" s="1" customFormat="1" ht="33" customHeight="1" x14ac:dyDescent="0.2">
      <c r="B143" s="131"/>
      <c r="C143" s="171" t="s">
        <v>213</v>
      </c>
      <c r="D143" s="171" t="s">
        <v>262</v>
      </c>
      <c r="E143" s="172" t="s">
        <v>1545</v>
      </c>
      <c r="F143" s="173" t="s">
        <v>1546</v>
      </c>
      <c r="G143" s="174" t="s">
        <v>260</v>
      </c>
      <c r="H143" s="175">
        <v>6</v>
      </c>
      <c r="I143" s="176"/>
      <c r="J143" s="177">
        <f t="shared" si="10"/>
        <v>0</v>
      </c>
      <c r="K143" s="178"/>
      <c r="L143" s="179"/>
      <c r="M143" s="180" t="s">
        <v>1</v>
      </c>
      <c r="N143" s="181" t="s">
        <v>37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1537</v>
      </c>
      <c r="AT143" s="144" t="s">
        <v>262</v>
      </c>
      <c r="AU143" s="144" t="s">
        <v>81</v>
      </c>
      <c r="AY143" s="16" t="s">
        <v>160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6" t="s">
        <v>79</v>
      </c>
      <c r="BK143" s="145">
        <f t="shared" si="19"/>
        <v>0</v>
      </c>
      <c r="BL143" s="16" t="s">
        <v>1533</v>
      </c>
      <c r="BM143" s="144" t="s">
        <v>1547</v>
      </c>
    </row>
    <row r="144" spans="2:65" s="1" customFormat="1" ht="37.799999999999997" customHeight="1" x14ac:dyDescent="0.2">
      <c r="B144" s="131"/>
      <c r="C144" s="132" t="s">
        <v>221</v>
      </c>
      <c r="D144" s="132" t="s">
        <v>162</v>
      </c>
      <c r="E144" s="133" t="s">
        <v>1548</v>
      </c>
      <c r="F144" s="134" t="s">
        <v>1549</v>
      </c>
      <c r="G144" s="135" t="s">
        <v>260</v>
      </c>
      <c r="H144" s="136">
        <v>1</v>
      </c>
      <c r="I144" s="137"/>
      <c r="J144" s="138">
        <f t="shared" si="10"/>
        <v>0</v>
      </c>
      <c r="K144" s="139"/>
      <c r="L144" s="30"/>
      <c r="M144" s="140" t="s">
        <v>1</v>
      </c>
      <c r="N144" s="141" t="s">
        <v>37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1533</v>
      </c>
      <c r="AT144" s="144" t="s">
        <v>162</v>
      </c>
      <c r="AU144" s="144" t="s">
        <v>81</v>
      </c>
      <c r="AY144" s="16" t="s">
        <v>160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6" t="s">
        <v>79</v>
      </c>
      <c r="BK144" s="145">
        <f t="shared" si="19"/>
        <v>0</v>
      </c>
      <c r="BL144" s="16" t="s">
        <v>1533</v>
      </c>
      <c r="BM144" s="144" t="s">
        <v>1550</v>
      </c>
    </row>
    <row r="145" spans="2:65" s="1" customFormat="1" ht="21.75" customHeight="1" x14ac:dyDescent="0.2">
      <c r="B145" s="131"/>
      <c r="C145" s="132" t="s">
        <v>225</v>
      </c>
      <c r="D145" s="132" t="s">
        <v>162</v>
      </c>
      <c r="E145" s="133" t="s">
        <v>1551</v>
      </c>
      <c r="F145" s="134" t="s">
        <v>1552</v>
      </c>
      <c r="G145" s="135" t="s">
        <v>260</v>
      </c>
      <c r="H145" s="136">
        <v>2</v>
      </c>
      <c r="I145" s="137"/>
      <c r="J145" s="138">
        <f t="shared" si="10"/>
        <v>0</v>
      </c>
      <c r="K145" s="139"/>
      <c r="L145" s="30"/>
      <c r="M145" s="140" t="s">
        <v>1</v>
      </c>
      <c r="N145" s="141" t="s">
        <v>37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1533</v>
      </c>
      <c r="AT145" s="144" t="s">
        <v>162</v>
      </c>
      <c r="AU145" s="144" t="s">
        <v>81</v>
      </c>
      <c r="AY145" s="16" t="s">
        <v>160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6" t="s">
        <v>79</v>
      </c>
      <c r="BK145" s="145">
        <f t="shared" si="19"/>
        <v>0</v>
      </c>
      <c r="BL145" s="16" t="s">
        <v>1533</v>
      </c>
      <c r="BM145" s="144" t="s">
        <v>1553</v>
      </c>
    </row>
    <row r="146" spans="2:65" s="11" customFormat="1" ht="22.8" customHeight="1" x14ac:dyDescent="0.25">
      <c r="B146" s="119"/>
      <c r="D146" s="120" t="s">
        <v>71</v>
      </c>
      <c r="E146" s="129" t="s">
        <v>1554</v>
      </c>
      <c r="F146" s="129" t="s">
        <v>1555</v>
      </c>
      <c r="I146" s="122"/>
      <c r="J146" s="130">
        <f>BK146</f>
        <v>0</v>
      </c>
      <c r="L146" s="119"/>
      <c r="M146" s="124"/>
      <c r="P146" s="125">
        <f>SUM(P147:P155)</f>
        <v>0</v>
      </c>
      <c r="R146" s="125">
        <f>SUM(R147:R155)</f>
        <v>2.5259900000000002</v>
      </c>
      <c r="T146" s="126">
        <f>SUM(T147:T155)</f>
        <v>6.375</v>
      </c>
      <c r="AR146" s="120" t="s">
        <v>174</v>
      </c>
      <c r="AT146" s="127" t="s">
        <v>71</v>
      </c>
      <c r="AU146" s="127" t="s">
        <v>79</v>
      </c>
      <c r="AY146" s="120" t="s">
        <v>160</v>
      </c>
      <c r="BK146" s="128">
        <f>SUM(BK147:BK155)</f>
        <v>0</v>
      </c>
    </row>
    <row r="147" spans="2:65" s="1" customFormat="1" ht="21.75" customHeight="1" x14ac:dyDescent="0.2">
      <c r="B147" s="131"/>
      <c r="C147" s="132" t="s">
        <v>7</v>
      </c>
      <c r="D147" s="132" t="s">
        <v>162</v>
      </c>
      <c r="E147" s="133" t="s">
        <v>1556</v>
      </c>
      <c r="F147" s="134" t="s">
        <v>1557</v>
      </c>
      <c r="G147" s="135" t="s">
        <v>1558</v>
      </c>
      <c r="H147" s="136">
        <v>0.1</v>
      </c>
      <c r="I147" s="137"/>
      <c r="J147" s="138">
        <f>ROUND(I147*H147,2)</f>
        <v>0</v>
      </c>
      <c r="K147" s="139"/>
      <c r="L147" s="30"/>
      <c r="M147" s="140" t="s">
        <v>1</v>
      </c>
      <c r="N147" s="141" t="s">
        <v>37</v>
      </c>
      <c r="P147" s="142">
        <f>O147*H147</f>
        <v>0</v>
      </c>
      <c r="Q147" s="142">
        <v>9.9000000000000008E-3</v>
      </c>
      <c r="R147" s="142">
        <f>Q147*H147</f>
        <v>9.9000000000000021E-4</v>
      </c>
      <c r="S147" s="142">
        <v>0</v>
      </c>
      <c r="T147" s="143">
        <f>S147*H147</f>
        <v>0</v>
      </c>
      <c r="AR147" s="144" t="s">
        <v>1533</v>
      </c>
      <c r="AT147" s="144" t="s">
        <v>162</v>
      </c>
      <c r="AU147" s="144" t="s">
        <v>81</v>
      </c>
      <c r="AY147" s="16" t="s">
        <v>160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79</v>
      </c>
      <c r="BK147" s="145">
        <f>ROUND(I147*H147,2)</f>
        <v>0</v>
      </c>
      <c r="BL147" s="16" t="s">
        <v>1533</v>
      </c>
      <c r="BM147" s="144" t="s">
        <v>1559</v>
      </c>
    </row>
    <row r="148" spans="2:65" s="1" customFormat="1" ht="24.15" customHeight="1" x14ac:dyDescent="0.2">
      <c r="B148" s="131"/>
      <c r="C148" s="132" t="s">
        <v>1380</v>
      </c>
      <c r="D148" s="132" t="s">
        <v>162</v>
      </c>
      <c r="E148" s="133" t="s">
        <v>1560</v>
      </c>
      <c r="F148" s="134" t="s">
        <v>1561</v>
      </c>
      <c r="G148" s="135" t="s">
        <v>170</v>
      </c>
      <c r="H148" s="136">
        <v>7</v>
      </c>
      <c r="I148" s="137"/>
      <c r="J148" s="138">
        <f>ROUND(I148*H148,2)</f>
        <v>0</v>
      </c>
      <c r="K148" s="139"/>
      <c r="L148" s="30"/>
      <c r="M148" s="140" t="s">
        <v>1</v>
      </c>
      <c r="N148" s="141" t="s">
        <v>37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1533</v>
      </c>
      <c r="AT148" s="144" t="s">
        <v>162</v>
      </c>
      <c r="AU148" s="144" t="s">
        <v>81</v>
      </c>
      <c r="AY148" s="16" t="s">
        <v>160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79</v>
      </c>
      <c r="BK148" s="145">
        <f>ROUND(I148*H148,2)</f>
        <v>0</v>
      </c>
      <c r="BL148" s="16" t="s">
        <v>1533</v>
      </c>
      <c r="BM148" s="144" t="s">
        <v>1562</v>
      </c>
    </row>
    <row r="149" spans="2:65" s="12" customFormat="1" x14ac:dyDescent="0.2">
      <c r="B149" s="146"/>
      <c r="D149" s="147" t="s">
        <v>172</v>
      </c>
      <c r="E149" s="148" t="s">
        <v>1</v>
      </c>
      <c r="F149" s="149" t="s">
        <v>1563</v>
      </c>
      <c r="H149" s="150">
        <v>7</v>
      </c>
      <c r="I149" s="151"/>
      <c r="L149" s="146"/>
      <c r="M149" s="152"/>
      <c r="T149" s="153"/>
      <c r="AT149" s="148" t="s">
        <v>172</v>
      </c>
      <c r="AU149" s="148" t="s">
        <v>81</v>
      </c>
      <c r="AV149" s="12" t="s">
        <v>81</v>
      </c>
      <c r="AW149" s="12" t="s">
        <v>29</v>
      </c>
      <c r="AX149" s="12" t="s">
        <v>79</v>
      </c>
      <c r="AY149" s="148" t="s">
        <v>160</v>
      </c>
    </row>
    <row r="150" spans="2:65" s="1" customFormat="1" ht="24.15" customHeight="1" x14ac:dyDescent="0.2">
      <c r="B150" s="131"/>
      <c r="C150" s="132" t="s">
        <v>246</v>
      </c>
      <c r="D150" s="132" t="s">
        <v>162</v>
      </c>
      <c r="E150" s="133" t="s">
        <v>1564</v>
      </c>
      <c r="F150" s="134" t="s">
        <v>1565</v>
      </c>
      <c r="G150" s="135" t="s">
        <v>170</v>
      </c>
      <c r="H150" s="136">
        <v>2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37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1533</v>
      </c>
      <c r="AT150" s="144" t="s">
        <v>162</v>
      </c>
      <c r="AU150" s="144" t="s">
        <v>81</v>
      </c>
      <c r="AY150" s="16" t="s">
        <v>160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79</v>
      </c>
      <c r="BK150" s="145">
        <f>ROUND(I150*H150,2)</f>
        <v>0</v>
      </c>
      <c r="BL150" s="16" t="s">
        <v>1533</v>
      </c>
      <c r="BM150" s="144" t="s">
        <v>1566</v>
      </c>
    </row>
    <row r="151" spans="2:65" s="1" customFormat="1" ht="24.15" customHeight="1" x14ac:dyDescent="0.2">
      <c r="B151" s="131"/>
      <c r="C151" s="132" t="s">
        <v>1387</v>
      </c>
      <c r="D151" s="132" t="s">
        <v>162</v>
      </c>
      <c r="E151" s="133" t="s">
        <v>1567</v>
      </c>
      <c r="F151" s="134" t="s">
        <v>1568</v>
      </c>
      <c r="G151" s="135" t="s">
        <v>170</v>
      </c>
      <c r="H151" s="136">
        <v>7</v>
      </c>
      <c r="I151" s="137"/>
      <c r="J151" s="138">
        <f>ROUND(I151*H151,2)</f>
        <v>0</v>
      </c>
      <c r="K151" s="139"/>
      <c r="L151" s="30"/>
      <c r="M151" s="140" t="s">
        <v>1</v>
      </c>
      <c r="N151" s="141" t="s">
        <v>37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1533</v>
      </c>
      <c r="AT151" s="144" t="s">
        <v>162</v>
      </c>
      <c r="AU151" s="144" t="s">
        <v>81</v>
      </c>
      <c r="AY151" s="16" t="s">
        <v>160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79</v>
      </c>
      <c r="BK151" s="145">
        <f>ROUND(I151*H151,2)</f>
        <v>0</v>
      </c>
      <c r="BL151" s="16" t="s">
        <v>1533</v>
      </c>
      <c r="BM151" s="144" t="s">
        <v>1569</v>
      </c>
    </row>
    <row r="152" spans="2:65" s="12" customFormat="1" x14ac:dyDescent="0.2">
      <c r="B152" s="146"/>
      <c r="D152" s="147" t="s">
        <v>172</v>
      </c>
      <c r="E152" s="148" t="s">
        <v>1</v>
      </c>
      <c r="F152" s="149" t="s">
        <v>1570</v>
      </c>
      <c r="H152" s="150">
        <v>7</v>
      </c>
      <c r="I152" s="151"/>
      <c r="L152" s="146"/>
      <c r="M152" s="152"/>
      <c r="T152" s="153"/>
      <c r="AT152" s="148" t="s">
        <v>172</v>
      </c>
      <c r="AU152" s="148" t="s">
        <v>81</v>
      </c>
      <c r="AV152" s="12" t="s">
        <v>81</v>
      </c>
      <c r="AW152" s="12" t="s">
        <v>29</v>
      </c>
      <c r="AX152" s="12" t="s">
        <v>79</v>
      </c>
      <c r="AY152" s="148" t="s">
        <v>160</v>
      </c>
    </row>
    <row r="153" spans="2:65" s="1" customFormat="1" ht="24.15" customHeight="1" x14ac:dyDescent="0.2">
      <c r="B153" s="131"/>
      <c r="C153" s="132" t="s">
        <v>266</v>
      </c>
      <c r="D153" s="132" t="s">
        <v>162</v>
      </c>
      <c r="E153" s="133" t="s">
        <v>1571</v>
      </c>
      <c r="F153" s="134" t="s">
        <v>1572</v>
      </c>
      <c r="G153" s="135" t="s">
        <v>165</v>
      </c>
      <c r="H153" s="136">
        <v>25</v>
      </c>
      <c r="I153" s="137"/>
      <c r="J153" s="138">
        <f>ROUND(I153*H153,2)</f>
        <v>0</v>
      </c>
      <c r="K153" s="139"/>
      <c r="L153" s="30"/>
      <c r="M153" s="140" t="s">
        <v>1</v>
      </c>
      <c r="N153" s="141" t="s">
        <v>37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1533</v>
      </c>
      <c r="AT153" s="144" t="s">
        <v>162</v>
      </c>
      <c r="AU153" s="144" t="s">
        <v>81</v>
      </c>
      <c r="AY153" s="16" t="s">
        <v>160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6" t="s">
        <v>79</v>
      </c>
      <c r="BK153" s="145">
        <f>ROUND(I153*H153,2)</f>
        <v>0</v>
      </c>
      <c r="BL153" s="16" t="s">
        <v>1533</v>
      </c>
      <c r="BM153" s="144" t="s">
        <v>1573</v>
      </c>
    </row>
    <row r="154" spans="2:65" s="1" customFormat="1" ht="33" customHeight="1" x14ac:dyDescent="0.2">
      <c r="B154" s="131"/>
      <c r="C154" s="132" t="s">
        <v>1394</v>
      </c>
      <c r="D154" s="132" t="s">
        <v>162</v>
      </c>
      <c r="E154" s="133" t="s">
        <v>1574</v>
      </c>
      <c r="F154" s="134" t="s">
        <v>1575</v>
      </c>
      <c r="G154" s="135" t="s">
        <v>165</v>
      </c>
      <c r="H154" s="136">
        <v>25</v>
      </c>
      <c r="I154" s="137"/>
      <c r="J154" s="138">
        <f>ROUND(I154*H154,2)</f>
        <v>0</v>
      </c>
      <c r="K154" s="139"/>
      <c r="L154" s="30"/>
      <c r="M154" s="140" t="s">
        <v>1</v>
      </c>
      <c r="N154" s="141" t="s">
        <v>37</v>
      </c>
      <c r="P154" s="142">
        <f>O154*H154</f>
        <v>0</v>
      </c>
      <c r="Q154" s="142">
        <v>0.10100000000000001</v>
      </c>
      <c r="R154" s="142">
        <f>Q154*H154</f>
        <v>2.5250000000000004</v>
      </c>
      <c r="S154" s="142">
        <v>0</v>
      </c>
      <c r="T154" s="143">
        <f>S154*H154</f>
        <v>0</v>
      </c>
      <c r="AR154" s="144" t="s">
        <v>1533</v>
      </c>
      <c r="AT154" s="144" t="s">
        <v>162</v>
      </c>
      <c r="AU154" s="144" t="s">
        <v>81</v>
      </c>
      <c r="AY154" s="16" t="s">
        <v>160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79</v>
      </c>
      <c r="BK154" s="145">
        <f>ROUND(I154*H154,2)</f>
        <v>0</v>
      </c>
      <c r="BL154" s="16" t="s">
        <v>1533</v>
      </c>
      <c r="BM154" s="144" t="s">
        <v>1576</v>
      </c>
    </row>
    <row r="155" spans="2:65" s="1" customFormat="1" ht="33" customHeight="1" x14ac:dyDescent="0.2">
      <c r="B155" s="131"/>
      <c r="C155" s="132" t="s">
        <v>278</v>
      </c>
      <c r="D155" s="132" t="s">
        <v>162</v>
      </c>
      <c r="E155" s="133" t="s">
        <v>1577</v>
      </c>
      <c r="F155" s="134" t="s">
        <v>1578</v>
      </c>
      <c r="G155" s="135" t="s">
        <v>165</v>
      </c>
      <c r="H155" s="136">
        <v>25</v>
      </c>
      <c r="I155" s="137"/>
      <c r="J155" s="138">
        <f>ROUND(I155*H155,2)</f>
        <v>0</v>
      </c>
      <c r="K155" s="139"/>
      <c r="L155" s="30"/>
      <c r="M155" s="182" t="s">
        <v>1</v>
      </c>
      <c r="N155" s="183" t="s">
        <v>37</v>
      </c>
      <c r="O155" s="184"/>
      <c r="P155" s="185">
        <f>O155*H155</f>
        <v>0</v>
      </c>
      <c r="Q155" s="185">
        <v>0</v>
      </c>
      <c r="R155" s="185">
        <f>Q155*H155</f>
        <v>0</v>
      </c>
      <c r="S155" s="185">
        <v>0.255</v>
      </c>
      <c r="T155" s="186">
        <f>S155*H155</f>
        <v>6.375</v>
      </c>
      <c r="AR155" s="144" t="s">
        <v>1533</v>
      </c>
      <c r="AT155" s="144" t="s">
        <v>162</v>
      </c>
      <c r="AU155" s="144" t="s">
        <v>81</v>
      </c>
      <c r="AY155" s="16" t="s">
        <v>160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79</v>
      </c>
      <c r="BK155" s="145">
        <f>ROUND(I155*H155,2)</f>
        <v>0</v>
      </c>
      <c r="BL155" s="16" t="s">
        <v>1533</v>
      </c>
      <c r="BM155" s="144" t="s">
        <v>1579</v>
      </c>
    </row>
    <row r="156" spans="2:65" s="1" customFormat="1" ht="6.9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30"/>
    </row>
  </sheetData>
  <sheetProtection algorithmName="SHA-512" hashValue="J3Jwdgz/YiIE2x+Och2v/kprXulbhTba1AfVRS2UwU2eCqbPFJBQKRboxaJxdy5ZvRTlPu1rmo+zErZdqNMvtw==" saltValue="mEV7T80bIwlax78A07My5Q==" spinCount="100000" sheet="1" objects="1" scenarios="1"/>
  <autoFilter ref="C120:K155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5"/>
  <sheetViews>
    <sheetView showGridLines="0" zoomScale="70" zoomScaleNormal="7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90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I7" s="217" t="s">
        <v>1806</v>
      </c>
      <c r="J7" s="217"/>
      <c r="K7" s="217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16.5" customHeight="1" x14ac:dyDescent="0.2">
      <c r="B9" s="30"/>
      <c r="E9" s="231" t="s">
        <v>1580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D15" s="256"/>
      <c r="E15" s="257" t="str">
        <f>IF('Rekapitulace stavby'!E11="","",'Rekapitulace stavby'!E11)</f>
        <v xml:space="preserve"> </v>
      </c>
      <c r="F15" s="256"/>
      <c r="G15" s="256"/>
      <c r="H15" s="256"/>
      <c r="I15" s="258" t="s">
        <v>25</v>
      </c>
      <c r="J15" s="257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D16" s="256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58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D18" s="256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D19" s="256"/>
      <c r="E19" s="256"/>
      <c r="F19" s="256"/>
      <c r="G19" s="256"/>
      <c r="H19" s="256"/>
      <c r="I19" s="256"/>
      <c r="J19" s="256"/>
      <c r="L19" s="30"/>
    </row>
    <row r="20" spans="2:12" s="1" customFormat="1" ht="12" customHeight="1" x14ac:dyDescent="0.2">
      <c r="B20" s="30"/>
      <c r="D20" s="258" t="s">
        <v>28</v>
      </c>
      <c r="E20" s="256"/>
      <c r="F20" s="256"/>
      <c r="G20" s="256"/>
      <c r="H20" s="256"/>
      <c r="I20" s="258" t="s">
        <v>24</v>
      </c>
      <c r="J20" s="257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ROUND(J119,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ROUND((SUM(BE119:BE123)),  2)</f>
        <v>0</v>
      </c>
      <c r="I33" s="90">
        <v>0.21</v>
      </c>
      <c r="J33" s="89">
        <f>ROUND(((SUM(BE119:BE123))*I33),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ROUND((SUM(BF119:BF123)),  2)</f>
        <v>0</v>
      </c>
      <c r="I34" s="90">
        <v>0.15</v>
      </c>
      <c r="J34" s="89">
        <f>ROUND(((SUM(BF119:BF123))*I34),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ROUND((SUM(BG119:BG123)),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ROUND((SUM(BH119:BH123)),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ROUND((SUM(BI119:BI123)),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16.5" customHeight="1" x14ac:dyDescent="0.2">
      <c r="B87" s="30"/>
      <c r="E87" s="231" t="str">
        <f>E9</f>
        <v>04 - SO-01 Zasakovací objekt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J119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J120</f>
        <v>0</v>
      </c>
      <c r="L97" s="102"/>
    </row>
    <row r="98" spans="2:12" s="9" customFormat="1" ht="19.95" customHeight="1" x14ac:dyDescent="0.2">
      <c r="B98" s="106"/>
      <c r="D98" s="107" t="s">
        <v>111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9" customFormat="1" ht="19.95" customHeight="1" x14ac:dyDescent="0.2">
      <c r="B99" s="106"/>
      <c r="D99" s="107" t="s">
        <v>114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12" s="1" customFormat="1" ht="21.75" customHeight="1" x14ac:dyDescent="0.2">
      <c r="B100" s="30"/>
      <c r="L100" s="30"/>
    </row>
    <row r="101" spans="2:12" s="1" customFormat="1" ht="6.9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" customHeight="1" x14ac:dyDescent="0.2">
      <c r="B106" s="30"/>
      <c r="C106" s="20" t="s">
        <v>145</v>
      </c>
      <c r="L106" s="30"/>
    </row>
    <row r="107" spans="2:12" s="1" customFormat="1" ht="6.9" customHeight="1" x14ac:dyDescent="0.2">
      <c r="B107" s="30"/>
      <c r="L107" s="30"/>
    </row>
    <row r="108" spans="2:12" s="1" customFormat="1" ht="12" customHeight="1" x14ac:dyDescent="0.2">
      <c r="B108" s="30"/>
      <c r="C108" s="26" t="s">
        <v>16</v>
      </c>
      <c r="L108" s="30"/>
    </row>
    <row r="109" spans="2:12" s="1" customFormat="1" ht="16.5" customHeight="1" x14ac:dyDescent="0.2">
      <c r="B109" s="30"/>
      <c r="E109" s="252" t="str">
        <f>E7</f>
        <v>Velký Týnec Čechovice</v>
      </c>
      <c r="F109" s="253"/>
      <c r="G109" s="253"/>
      <c r="H109" s="253"/>
      <c r="L109" s="30"/>
    </row>
    <row r="110" spans="2:12" s="1" customFormat="1" ht="12" customHeight="1" x14ac:dyDescent="0.2">
      <c r="B110" s="30"/>
      <c r="C110" s="26" t="s">
        <v>101</v>
      </c>
      <c r="L110" s="30"/>
    </row>
    <row r="111" spans="2:12" s="1" customFormat="1" ht="16.5" customHeight="1" x14ac:dyDescent="0.2">
      <c r="B111" s="30"/>
      <c r="E111" s="231" t="str">
        <f>E9</f>
        <v>04 - SO-01 Zasakovací objekt</v>
      </c>
      <c r="F111" s="251"/>
      <c r="G111" s="251"/>
      <c r="H111" s="251"/>
      <c r="L111" s="30"/>
    </row>
    <row r="112" spans="2:12" s="1" customFormat="1" ht="6.9" customHeight="1" x14ac:dyDescent="0.2">
      <c r="B112" s="30"/>
      <c r="L112" s="30"/>
    </row>
    <row r="113" spans="2:65" s="1" customFormat="1" ht="12" customHeight="1" x14ac:dyDescent="0.2">
      <c r="B113" s="30"/>
      <c r="C113" s="26" t="s">
        <v>20</v>
      </c>
      <c r="F113" s="24" t="str">
        <f>F12</f>
        <v xml:space="preserve"> </v>
      </c>
      <c r="I113" s="26" t="s">
        <v>22</v>
      </c>
      <c r="J113" s="50">
        <f>IF(J12="","",J12)</f>
        <v>45695</v>
      </c>
      <c r="L113" s="30"/>
    </row>
    <row r="114" spans="2:65" s="1" customFormat="1" ht="6.9" customHeight="1" x14ac:dyDescent="0.2">
      <c r="B114" s="30"/>
      <c r="L114" s="30"/>
    </row>
    <row r="115" spans="2:65" s="1" customFormat="1" ht="15.15" customHeight="1" x14ac:dyDescent="0.2">
      <c r="B115" s="30"/>
      <c r="C115" s="26" t="s">
        <v>23</v>
      </c>
      <c r="F115" s="24" t="str">
        <f>E15</f>
        <v xml:space="preserve"> </v>
      </c>
      <c r="I115" s="26" t="s">
        <v>28</v>
      </c>
      <c r="J115" s="28" t="str">
        <f>E21</f>
        <v xml:space="preserve"> </v>
      </c>
      <c r="L115" s="30"/>
    </row>
    <row r="116" spans="2:65" s="1" customFormat="1" ht="15.15" customHeight="1" x14ac:dyDescent="0.2">
      <c r="B116" s="30"/>
      <c r="C116" s="26" t="s">
        <v>26</v>
      </c>
      <c r="F116" s="24" t="str">
        <f>IF(E18="","",E18)</f>
        <v>Vyplň údaj</v>
      </c>
      <c r="I116" s="26" t="s">
        <v>30</v>
      </c>
      <c r="J116" s="28" t="str">
        <f>E24</f>
        <v xml:space="preserve"> </v>
      </c>
      <c r="L116" s="30"/>
    </row>
    <row r="117" spans="2:65" s="1" customFormat="1" ht="10.35" customHeight="1" x14ac:dyDescent="0.2">
      <c r="B117" s="30"/>
      <c r="L117" s="30"/>
    </row>
    <row r="118" spans="2:65" s="10" customFormat="1" ht="29.25" customHeight="1" x14ac:dyDescent="0.2">
      <c r="B118" s="110"/>
      <c r="C118" s="111" t="s">
        <v>146</v>
      </c>
      <c r="D118" s="112" t="s">
        <v>57</v>
      </c>
      <c r="E118" s="112" t="s">
        <v>53</v>
      </c>
      <c r="F118" s="112" t="s">
        <v>54</v>
      </c>
      <c r="G118" s="112" t="s">
        <v>147</v>
      </c>
      <c r="H118" s="112" t="s">
        <v>148</v>
      </c>
      <c r="I118" s="112" t="s">
        <v>149</v>
      </c>
      <c r="J118" s="113" t="s">
        <v>105</v>
      </c>
      <c r="K118" s="114" t="s">
        <v>150</v>
      </c>
      <c r="L118" s="110"/>
      <c r="M118" s="57" t="s">
        <v>1</v>
      </c>
      <c r="N118" s="58" t="s">
        <v>36</v>
      </c>
      <c r="O118" s="58" t="s">
        <v>151</v>
      </c>
      <c r="P118" s="58" t="s">
        <v>152</v>
      </c>
      <c r="Q118" s="58" t="s">
        <v>153</v>
      </c>
      <c r="R118" s="58" t="s">
        <v>154</v>
      </c>
      <c r="S118" s="58" t="s">
        <v>155</v>
      </c>
      <c r="T118" s="59" t="s">
        <v>156</v>
      </c>
    </row>
    <row r="119" spans="2:65" s="1" customFormat="1" ht="22.8" customHeight="1" x14ac:dyDescent="0.3">
      <c r="B119" s="30"/>
      <c r="C119" s="62" t="s">
        <v>157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3.8001399999999999</v>
      </c>
      <c r="S119" s="51"/>
      <c r="T119" s="117">
        <f>T120</f>
        <v>0</v>
      </c>
      <c r="AT119" s="16" t="s">
        <v>71</v>
      </c>
      <c r="AU119" s="16" t="s">
        <v>107</v>
      </c>
      <c r="BK119" s="118">
        <f>BK120</f>
        <v>0</v>
      </c>
    </row>
    <row r="120" spans="2:65" s="11" customFormat="1" ht="25.95" customHeight="1" x14ac:dyDescent="0.25">
      <c r="B120" s="119"/>
      <c r="D120" s="120" t="s">
        <v>71</v>
      </c>
      <c r="E120" s="121" t="s">
        <v>158</v>
      </c>
      <c r="F120" s="121" t="s">
        <v>159</v>
      </c>
      <c r="I120" s="122"/>
      <c r="J120" s="123">
        <f>BK120</f>
        <v>0</v>
      </c>
      <c r="L120" s="119"/>
      <c r="M120" s="124"/>
      <c r="P120" s="125">
        <f>P121+P123</f>
        <v>0</v>
      </c>
      <c r="R120" s="125">
        <f>R121+R123</f>
        <v>3.8001399999999999</v>
      </c>
      <c r="T120" s="126">
        <f>T121+T123</f>
        <v>0</v>
      </c>
      <c r="AR120" s="120" t="s">
        <v>79</v>
      </c>
      <c r="AT120" s="127" t="s">
        <v>71</v>
      </c>
      <c r="AU120" s="127" t="s">
        <v>72</v>
      </c>
      <c r="AY120" s="120" t="s">
        <v>160</v>
      </c>
      <c r="BK120" s="128">
        <f>BK121+BK123</f>
        <v>0</v>
      </c>
    </row>
    <row r="121" spans="2:65" s="11" customFormat="1" ht="22.8" customHeight="1" x14ac:dyDescent="0.25">
      <c r="B121" s="119"/>
      <c r="D121" s="120" t="s">
        <v>71</v>
      </c>
      <c r="E121" s="129" t="s">
        <v>174</v>
      </c>
      <c r="F121" s="129" t="s">
        <v>245</v>
      </c>
      <c r="I121" s="122"/>
      <c r="J121" s="130">
        <f>BK121</f>
        <v>0</v>
      </c>
      <c r="L121" s="119"/>
      <c r="M121" s="124"/>
      <c r="P121" s="125">
        <f>P122</f>
        <v>0</v>
      </c>
      <c r="R121" s="125">
        <f>R122</f>
        <v>3.8001399999999999</v>
      </c>
      <c r="T121" s="126">
        <f>T122</f>
        <v>0</v>
      </c>
      <c r="AR121" s="120" t="s">
        <v>79</v>
      </c>
      <c r="AT121" s="127" t="s">
        <v>71</v>
      </c>
      <c r="AU121" s="127" t="s">
        <v>79</v>
      </c>
      <c r="AY121" s="120" t="s">
        <v>160</v>
      </c>
      <c r="BK121" s="128">
        <f>BK122</f>
        <v>0</v>
      </c>
    </row>
    <row r="122" spans="2:65" s="1" customFormat="1" ht="33" customHeight="1" x14ac:dyDescent="0.2">
      <c r="B122" s="131"/>
      <c r="C122" s="132" t="s">
        <v>79</v>
      </c>
      <c r="D122" s="132" t="s">
        <v>162</v>
      </c>
      <c r="E122" s="133" t="s">
        <v>1581</v>
      </c>
      <c r="F122" s="134" t="s">
        <v>1582</v>
      </c>
      <c r="G122" s="135" t="s">
        <v>260</v>
      </c>
      <c r="H122" s="136">
        <v>1</v>
      </c>
      <c r="I122" s="137"/>
      <c r="J122" s="138">
        <f>ROUND(I122*H122,2)</f>
        <v>0</v>
      </c>
      <c r="K122" s="139"/>
      <c r="L122" s="30"/>
      <c r="M122" s="140" t="s">
        <v>1</v>
      </c>
      <c r="N122" s="141" t="s">
        <v>37</v>
      </c>
      <c r="P122" s="142">
        <f>O122*H122</f>
        <v>0</v>
      </c>
      <c r="Q122" s="142">
        <v>3.8001399999999999</v>
      </c>
      <c r="R122" s="142">
        <f>Q122*H122</f>
        <v>3.8001399999999999</v>
      </c>
      <c r="S122" s="142">
        <v>0</v>
      </c>
      <c r="T122" s="143">
        <f>S122*H122</f>
        <v>0</v>
      </c>
      <c r="AR122" s="144" t="s">
        <v>166</v>
      </c>
      <c r="AT122" s="144" t="s">
        <v>162</v>
      </c>
      <c r="AU122" s="144" t="s">
        <v>81</v>
      </c>
      <c r="AY122" s="16" t="s">
        <v>160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79</v>
      </c>
      <c r="BK122" s="145">
        <f>ROUND(I122*H122,2)</f>
        <v>0</v>
      </c>
      <c r="BL122" s="16" t="s">
        <v>166</v>
      </c>
      <c r="BM122" s="144" t="s">
        <v>1583</v>
      </c>
    </row>
    <row r="123" spans="2:65" s="11" customFormat="1" ht="22.8" customHeight="1" x14ac:dyDescent="0.25">
      <c r="B123" s="119"/>
      <c r="D123" s="120" t="s">
        <v>71</v>
      </c>
      <c r="E123" s="129" t="s">
        <v>191</v>
      </c>
      <c r="F123" s="129" t="s">
        <v>430</v>
      </c>
      <c r="I123" s="122"/>
      <c r="J123" s="130">
        <f>BK123</f>
        <v>0</v>
      </c>
      <c r="L123" s="119"/>
      <c r="M123" s="190"/>
      <c r="N123" s="191"/>
      <c r="O123" s="191"/>
      <c r="P123" s="192">
        <v>0</v>
      </c>
      <c r="Q123" s="191"/>
      <c r="R123" s="192">
        <v>0</v>
      </c>
      <c r="S123" s="191"/>
      <c r="T123" s="193">
        <v>0</v>
      </c>
      <c r="AR123" s="120" t="s">
        <v>79</v>
      </c>
      <c r="AT123" s="127" t="s">
        <v>71</v>
      </c>
      <c r="AU123" s="127" t="s">
        <v>79</v>
      </c>
      <c r="AY123" s="120" t="s">
        <v>160</v>
      </c>
      <c r="BK123" s="128">
        <v>0</v>
      </c>
    </row>
    <row r="124" spans="2:65" s="1" customFormat="1" ht="37.799999999999997" customHeight="1" x14ac:dyDescent="0.2">
      <c r="B124" s="30"/>
      <c r="C124" s="254" t="s">
        <v>81</v>
      </c>
      <c r="D124" s="201" t="s">
        <v>162</v>
      </c>
      <c r="E124" s="202" t="s">
        <v>1833</v>
      </c>
      <c r="F124" s="261" t="s">
        <v>1834</v>
      </c>
      <c r="G124" s="204" t="s">
        <v>260</v>
      </c>
      <c r="H124" s="207">
        <v>0</v>
      </c>
      <c r="I124" s="255"/>
      <c r="J124" s="205">
        <f>ROUND(I124*H124,2)</f>
        <v>0</v>
      </c>
      <c r="K124" s="206" t="s">
        <v>1813</v>
      </c>
      <c r="L124" s="30"/>
      <c r="M124" s="140" t="s">
        <v>1</v>
      </c>
      <c r="N124" s="141" t="s">
        <v>37</v>
      </c>
      <c r="P124" s="142">
        <f>O124*H124</f>
        <v>0</v>
      </c>
      <c r="Q124" s="142">
        <v>0.23300000000000001</v>
      </c>
      <c r="R124" s="142">
        <f>Q124*H124</f>
        <v>0</v>
      </c>
      <c r="S124" s="142">
        <v>0</v>
      </c>
      <c r="T124" s="143">
        <f>S124*H124</f>
        <v>0</v>
      </c>
      <c r="AR124" s="144" t="s">
        <v>166</v>
      </c>
      <c r="AT124" s="144" t="s">
        <v>162</v>
      </c>
      <c r="AU124" s="144" t="s">
        <v>81</v>
      </c>
      <c r="AY124" s="16" t="s">
        <v>160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79</v>
      </c>
      <c r="BK124" s="145">
        <f>ROUND(I124*H124,2)</f>
        <v>0</v>
      </c>
      <c r="BL124" s="16" t="s">
        <v>166</v>
      </c>
      <c r="BM124" s="144" t="s">
        <v>166</v>
      </c>
    </row>
    <row r="125" spans="2:65" s="1" customFormat="1" ht="6.9" customHeight="1" x14ac:dyDescent="0.2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30"/>
    </row>
  </sheetData>
  <sheetProtection algorithmName="SHA-512" hashValue="UHVcvK3vI0feSD9vXHMkTo78wsPBFTjPsnK36oLYfdsHKW8JhDDBpKc/NKoOi2s83woDkwnh6IXGKRJk/ictZQ==" saltValue="xL0e1wGzDYBSE/8ENaM0Cg==" spinCount="100000" sheet="1" objects="1" scenarios="1"/>
  <autoFilter ref="C118:K123" xr:uid="{00000000-0009-0000-0000-000004000000}"/>
  <mergeCells count="10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  <mergeCell ref="I7:K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4"/>
  <sheetViews>
    <sheetView showGridLines="0" zoomScale="80" zoomScaleNormal="8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93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16.5" customHeight="1" x14ac:dyDescent="0.2">
      <c r="B9" s="30"/>
      <c r="E9" s="231" t="s">
        <v>1584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D16" s="256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58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D18" s="256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D19" s="256"/>
      <c r="E19" s="256"/>
      <c r="F19" s="256"/>
      <c r="G19" s="256"/>
      <c r="H19" s="256"/>
      <c r="I19" s="256"/>
      <c r="J19" s="256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ROUND(J125,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ROUND((SUM(BE125:BE193)),  2)</f>
        <v>0</v>
      </c>
      <c r="I33" s="90">
        <v>0.21</v>
      </c>
      <c r="J33" s="89">
        <f>ROUND(((SUM(BE125:BE193))*I33),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ROUND((SUM(BF125:BF193)),  2)</f>
        <v>0</v>
      </c>
      <c r="I34" s="90">
        <v>0.15</v>
      </c>
      <c r="J34" s="89">
        <f>ROUND(((SUM(BF125:BF193))*I34),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ROUND((SUM(BG125:BG193)),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ROUND((SUM(BH125:BH193)),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ROUND((SUM(BI125:BI193)),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16.5" customHeight="1" x14ac:dyDescent="0.2">
      <c r="B87" s="30"/>
      <c r="E87" s="231" t="str">
        <f>E9</f>
        <v>SO-02 - Zpevněné plochy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J125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J126</f>
        <v>0</v>
      </c>
      <c r="L97" s="102"/>
    </row>
    <row r="98" spans="2:12" s="9" customFormat="1" ht="19.95" customHeight="1" x14ac:dyDescent="0.2">
      <c r="B98" s="106"/>
      <c r="D98" s="107" t="s">
        <v>109</v>
      </c>
      <c r="E98" s="108"/>
      <c r="F98" s="108"/>
      <c r="G98" s="108"/>
      <c r="H98" s="108"/>
      <c r="I98" s="108"/>
      <c r="J98" s="109">
        <f>J127</f>
        <v>0</v>
      </c>
      <c r="L98" s="106"/>
    </row>
    <row r="99" spans="2:12" s="9" customFormat="1" ht="19.95" customHeight="1" x14ac:dyDescent="0.2">
      <c r="B99" s="106"/>
      <c r="D99" s="107" t="s">
        <v>111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12" s="9" customFormat="1" ht="19.95" customHeight="1" x14ac:dyDescent="0.2">
      <c r="B100" s="106"/>
      <c r="D100" s="107" t="s">
        <v>1585</v>
      </c>
      <c r="E100" s="108"/>
      <c r="F100" s="108"/>
      <c r="G100" s="108"/>
      <c r="H100" s="108"/>
      <c r="I100" s="108"/>
      <c r="J100" s="109">
        <f>J149</f>
        <v>0</v>
      </c>
      <c r="L100" s="106"/>
    </row>
    <row r="101" spans="2:12" s="9" customFormat="1" ht="19.95" customHeight="1" x14ac:dyDescent="0.2">
      <c r="B101" s="106"/>
      <c r="D101" s="107" t="s">
        <v>115</v>
      </c>
      <c r="E101" s="108"/>
      <c r="F101" s="108"/>
      <c r="G101" s="108"/>
      <c r="H101" s="108"/>
      <c r="I101" s="108"/>
      <c r="J101" s="109">
        <f>J164</f>
        <v>0</v>
      </c>
      <c r="L101" s="106"/>
    </row>
    <row r="102" spans="2:12" s="9" customFormat="1" ht="19.95" customHeight="1" x14ac:dyDescent="0.2">
      <c r="B102" s="106"/>
      <c r="D102" s="107" t="s">
        <v>116</v>
      </c>
      <c r="E102" s="108"/>
      <c r="F102" s="108"/>
      <c r="G102" s="108"/>
      <c r="H102" s="108"/>
      <c r="I102" s="108"/>
      <c r="J102" s="109">
        <f>J184</f>
        <v>0</v>
      </c>
      <c r="L102" s="106"/>
    </row>
    <row r="103" spans="2:12" s="9" customFormat="1" ht="19.95" customHeight="1" x14ac:dyDescent="0.2">
      <c r="B103" s="106"/>
      <c r="D103" s="107" t="s">
        <v>117</v>
      </c>
      <c r="E103" s="108"/>
      <c r="F103" s="108"/>
      <c r="G103" s="108"/>
      <c r="H103" s="108"/>
      <c r="I103" s="108"/>
      <c r="J103" s="109">
        <f>J188</f>
        <v>0</v>
      </c>
      <c r="L103" s="106"/>
    </row>
    <row r="104" spans="2:12" s="8" customFormat="1" ht="24.9" customHeight="1" x14ac:dyDescent="0.2">
      <c r="B104" s="102"/>
      <c r="D104" s="103" t="s">
        <v>142</v>
      </c>
      <c r="E104" s="104"/>
      <c r="F104" s="104"/>
      <c r="G104" s="104"/>
      <c r="H104" s="104"/>
      <c r="I104" s="104"/>
      <c r="J104" s="105">
        <f>J190</f>
        <v>0</v>
      </c>
      <c r="L104" s="102"/>
    </row>
    <row r="105" spans="2:12" s="9" customFormat="1" ht="19.95" customHeight="1" x14ac:dyDescent="0.2">
      <c r="B105" s="106"/>
      <c r="D105" s="107" t="s">
        <v>144</v>
      </c>
      <c r="E105" s="108"/>
      <c r="F105" s="108"/>
      <c r="G105" s="108"/>
      <c r="H105" s="108"/>
      <c r="I105" s="108"/>
      <c r="J105" s="109">
        <f>J191</f>
        <v>0</v>
      </c>
      <c r="L105" s="106"/>
    </row>
    <row r="106" spans="2:12" s="1" customFormat="1" ht="21.75" customHeight="1" x14ac:dyDescent="0.2">
      <c r="B106" s="30"/>
      <c r="L106" s="30"/>
    </row>
    <row r="107" spans="2:12" s="1" customFormat="1" ht="6.9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0"/>
    </row>
    <row r="111" spans="2:12" s="1" customFormat="1" ht="6.9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0"/>
    </row>
    <row r="112" spans="2:12" s="1" customFormat="1" ht="24.9" customHeight="1" x14ac:dyDescent="0.2">
      <c r="B112" s="30"/>
      <c r="C112" s="20" t="s">
        <v>145</v>
      </c>
      <c r="L112" s="30"/>
    </row>
    <row r="113" spans="2:65" s="1" customFormat="1" ht="6.9" customHeight="1" x14ac:dyDescent="0.2">
      <c r="B113" s="30"/>
      <c r="L113" s="30"/>
    </row>
    <row r="114" spans="2:65" s="1" customFormat="1" ht="12" customHeight="1" x14ac:dyDescent="0.2">
      <c r="B114" s="30"/>
      <c r="C114" s="26" t="s">
        <v>16</v>
      </c>
      <c r="L114" s="30"/>
    </row>
    <row r="115" spans="2:65" s="1" customFormat="1" ht="16.5" customHeight="1" x14ac:dyDescent="0.2">
      <c r="B115" s="30"/>
      <c r="E115" s="252" t="str">
        <f>E7</f>
        <v>Velký Týnec Čechovice</v>
      </c>
      <c r="F115" s="253"/>
      <c r="G115" s="253"/>
      <c r="H115" s="253"/>
      <c r="L115" s="30"/>
    </row>
    <row r="116" spans="2:65" s="1" customFormat="1" ht="12" customHeight="1" x14ac:dyDescent="0.2">
      <c r="B116" s="30"/>
      <c r="C116" s="26" t="s">
        <v>101</v>
      </c>
      <c r="L116" s="30"/>
    </row>
    <row r="117" spans="2:65" s="1" customFormat="1" ht="16.5" customHeight="1" x14ac:dyDescent="0.2">
      <c r="B117" s="30"/>
      <c r="E117" s="231" t="str">
        <f>E9</f>
        <v>SO-02 - Zpevněné plochy</v>
      </c>
      <c r="F117" s="251"/>
      <c r="G117" s="251"/>
      <c r="H117" s="251"/>
      <c r="L117" s="30"/>
    </row>
    <row r="118" spans="2:65" s="1" customFormat="1" ht="6.9" customHeight="1" x14ac:dyDescent="0.2">
      <c r="B118" s="30"/>
      <c r="L118" s="30"/>
    </row>
    <row r="119" spans="2:65" s="1" customFormat="1" ht="12" customHeight="1" x14ac:dyDescent="0.2">
      <c r="B119" s="30"/>
      <c r="C119" s="26" t="s">
        <v>20</v>
      </c>
      <c r="F119" s="24" t="str">
        <f>F12</f>
        <v xml:space="preserve"> </v>
      </c>
      <c r="I119" s="26" t="s">
        <v>22</v>
      </c>
      <c r="J119" s="50">
        <f>IF(J12="","",J12)</f>
        <v>45695</v>
      </c>
      <c r="L119" s="30"/>
    </row>
    <row r="120" spans="2:65" s="1" customFormat="1" ht="6.9" customHeight="1" x14ac:dyDescent="0.2">
      <c r="B120" s="30"/>
      <c r="L120" s="30"/>
    </row>
    <row r="121" spans="2:65" s="1" customFormat="1" ht="15.15" customHeight="1" x14ac:dyDescent="0.2">
      <c r="B121" s="30"/>
      <c r="C121" s="26" t="s">
        <v>23</v>
      </c>
      <c r="F121" s="24" t="str">
        <f>E15</f>
        <v xml:space="preserve"> </v>
      </c>
      <c r="I121" s="26" t="s">
        <v>28</v>
      </c>
      <c r="J121" s="28" t="str">
        <f>E21</f>
        <v xml:space="preserve"> </v>
      </c>
      <c r="L121" s="30"/>
    </row>
    <row r="122" spans="2:65" s="1" customFormat="1" ht="15.15" customHeight="1" x14ac:dyDescent="0.2">
      <c r="B122" s="30"/>
      <c r="C122" s="26" t="s">
        <v>26</v>
      </c>
      <c r="F122" s="24" t="str">
        <f>IF(E18="","",E18)</f>
        <v>Vyplň údaj</v>
      </c>
      <c r="I122" s="26" t="s">
        <v>30</v>
      </c>
      <c r="J122" s="28" t="str">
        <f>E24</f>
        <v xml:space="preserve"> </v>
      </c>
      <c r="L122" s="30"/>
    </row>
    <row r="123" spans="2:65" s="1" customFormat="1" ht="10.35" customHeight="1" x14ac:dyDescent="0.2">
      <c r="B123" s="30"/>
      <c r="L123" s="30"/>
    </row>
    <row r="124" spans="2:65" s="10" customFormat="1" ht="29.25" customHeight="1" x14ac:dyDescent="0.2">
      <c r="B124" s="110"/>
      <c r="C124" s="111" t="s">
        <v>146</v>
      </c>
      <c r="D124" s="112" t="s">
        <v>57</v>
      </c>
      <c r="E124" s="112" t="s">
        <v>53</v>
      </c>
      <c r="F124" s="112" t="s">
        <v>54</v>
      </c>
      <c r="G124" s="112" t="s">
        <v>147</v>
      </c>
      <c r="H124" s="112" t="s">
        <v>148</v>
      </c>
      <c r="I124" s="112" t="s">
        <v>149</v>
      </c>
      <c r="J124" s="113" t="s">
        <v>105</v>
      </c>
      <c r="K124" s="114" t="s">
        <v>150</v>
      </c>
      <c r="L124" s="110"/>
      <c r="M124" s="57" t="s">
        <v>1</v>
      </c>
      <c r="N124" s="58" t="s">
        <v>36</v>
      </c>
      <c r="O124" s="58" t="s">
        <v>151</v>
      </c>
      <c r="P124" s="58" t="s">
        <v>152</v>
      </c>
      <c r="Q124" s="58" t="s">
        <v>153</v>
      </c>
      <c r="R124" s="58" t="s">
        <v>154</v>
      </c>
      <c r="S124" s="58" t="s">
        <v>155</v>
      </c>
      <c r="T124" s="59" t="s">
        <v>156</v>
      </c>
    </row>
    <row r="125" spans="2:65" s="1" customFormat="1" ht="22.8" customHeight="1" x14ac:dyDescent="0.3">
      <c r="B125" s="30"/>
      <c r="C125" s="62" t="s">
        <v>157</v>
      </c>
      <c r="J125" s="115">
        <f>BK125</f>
        <v>0</v>
      </c>
      <c r="L125" s="30"/>
      <c r="M125" s="60"/>
      <c r="N125" s="51"/>
      <c r="O125" s="51"/>
      <c r="P125" s="116">
        <f>P126+P190</f>
        <v>0</v>
      </c>
      <c r="Q125" s="51"/>
      <c r="R125" s="116">
        <f>R126+R190</f>
        <v>95.185737799999998</v>
      </c>
      <c r="S125" s="51"/>
      <c r="T125" s="117">
        <f>T126+T190</f>
        <v>7.9155000000000006</v>
      </c>
      <c r="AT125" s="16" t="s">
        <v>71</v>
      </c>
      <c r="AU125" s="16" t="s">
        <v>107</v>
      </c>
      <c r="BK125" s="118">
        <f>BK126+BK190</f>
        <v>0</v>
      </c>
    </row>
    <row r="126" spans="2:65" s="11" customFormat="1" ht="25.95" customHeight="1" x14ac:dyDescent="0.25">
      <c r="B126" s="119"/>
      <c r="D126" s="120" t="s">
        <v>71</v>
      </c>
      <c r="E126" s="121" t="s">
        <v>158</v>
      </c>
      <c r="F126" s="121" t="s">
        <v>159</v>
      </c>
      <c r="I126" s="122"/>
      <c r="J126" s="123">
        <f>BK126</f>
        <v>0</v>
      </c>
      <c r="L126" s="119"/>
      <c r="M126" s="124"/>
      <c r="P126" s="125">
        <f>P127+P140+P149+P164+P184+P188</f>
        <v>0</v>
      </c>
      <c r="R126" s="125">
        <f>R127+R140+R149+R164+R184+R188</f>
        <v>95.185737799999998</v>
      </c>
      <c r="T126" s="126">
        <f>T127+T140+T149+T164+T184+T188</f>
        <v>7.9155000000000006</v>
      </c>
      <c r="AR126" s="120" t="s">
        <v>79</v>
      </c>
      <c r="AT126" s="127" t="s">
        <v>71</v>
      </c>
      <c r="AU126" s="127" t="s">
        <v>72</v>
      </c>
      <c r="AY126" s="120" t="s">
        <v>160</v>
      </c>
      <c r="BK126" s="128">
        <f>BK127+BK140+BK149+BK164+BK184+BK188</f>
        <v>0</v>
      </c>
    </row>
    <row r="127" spans="2:65" s="11" customFormat="1" ht="22.8" customHeight="1" x14ac:dyDescent="0.25">
      <c r="B127" s="119"/>
      <c r="D127" s="120" t="s">
        <v>71</v>
      </c>
      <c r="E127" s="129" t="s">
        <v>79</v>
      </c>
      <c r="F127" s="129" t="s">
        <v>161</v>
      </c>
      <c r="I127" s="122"/>
      <c r="J127" s="130">
        <f>BK127</f>
        <v>0</v>
      </c>
      <c r="L127" s="119"/>
      <c r="M127" s="124"/>
      <c r="P127" s="125">
        <f>SUM(P128:P139)</f>
        <v>0</v>
      </c>
      <c r="R127" s="125">
        <f>SUM(R128:R139)</f>
        <v>0</v>
      </c>
      <c r="T127" s="126">
        <f>SUM(T128:T139)</f>
        <v>7.9155000000000006</v>
      </c>
      <c r="AR127" s="120" t="s">
        <v>79</v>
      </c>
      <c r="AT127" s="127" t="s">
        <v>71</v>
      </c>
      <c r="AU127" s="127" t="s">
        <v>79</v>
      </c>
      <c r="AY127" s="120" t="s">
        <v>160</v>
      </c>
      <c r="BK127" s="128">
        <f>SUM(BK128:BK139)</f>
        <v>0</v>
      </c>
    </row>
    <row r="128" spans="2:65" s="1" customFormat="1" ht="24.15" customHeight="1" x14ac:dyDescent="0.2">
      <c r="B128" s="131"/>
      <c r="C128" s="132" t="s">
        <v>79</v>
      </c>
      <c r="D128" s="132" t="s">
        <v>162</v>
      </c>
      <c r="E128" s="133" t="s">
        <v>1586</v>
      </c>
      <c r="F128" s="134" t="s">
        <v>1587</v>
      </c>
      <c r="G128" s="135" t="s">
        <v>165</v>
      </c>
      <c r="H128" s="136">
        <v>22.6</v>
      </c>
      <c r="I128" s="137"/>
      <c r="J128" s="138">
        <f>ROUND(I128*H128,2)</f>
        <v>0</v>
      </c>
      <c r="K128" s="139"/>
      <c r="L128" s="30"/>
      <c r="M128" s="140" t="s">
        <v>1</v>
      </c>
      <c r="N128" s="141" t="s">
        <v>37</v>
      </c>
      <c r="P128" s="142">
        <f>O128*H128</f>
        <v>0</v>
      </c>
      <c r="Q128" s="142">
        <v>0</v>
      </c>
      <c r="R128" s="142">
        <f>Q128*H128</f>
        <v>0</v>
      </c>
      <c r="S128" s="142">
        <v>0.255</v>
      </c>
      <c r="T128" s="143">
        <f>S128*H128</f>
        <v>5.7630000000000008</v>
      </c>
      <c r="AR128" s="144" t="s">
        <v>166</v>
      </c>
      <c r="AT128" s="144" t="s">
        <v>162</v>
      </c>
      <c r="AU128" s="144" t="s">
        <v>81</v>
      </c>
      <c r="AY128" s="16" t="s">
        <v>160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79</v>
      </c>
      <c r="BK128" s="145">
        <f>ROUND(I128*H128,2)</f>
        <v>0</v>
      </c>
      <c r="BL128" s="16" t="s">
        <v>166</v>
      </c>
      <c r="BM128" s="144" t="s">
        <v>1588</v>
      </c>
    </row>
    <row r="129" spans="2:65" s="1" customFormat="1" ht="24.15" customHeight="1" x14ac:dyDescent="0.2">
      <c r="B129" s="131"/>
      <c r="C129" s="132" t="s">
        <v>81</v>
      </c>
      <c r="D129" s="132" t="s">
        <v>162</v>
      </c>
      <c r="E129" s="133" t="s">
        <v>1589</v>
      </c>
      <c r="F129" s="134" t="s">
        <v>1590</v>
      </c>
      <c r="G129" s="135" t="s">
        <v>165</v>
      </c>
      <c r="H129" s="136">
        <v>22.6</v>
      </c>
      <c r="I129" s="137"/>
      <c r="J129" s="138">
        <f>ROUND(I129*H129,2)</f>
        <v>0</v>
      </c>
      <c r="K129" s="139"/>
      <c r="L129" s="30"/>
      <c r="M129" s="140" t="s">
        <v>1</v>
      </c>
      <c r="N129" s="141" t="s">
        <v>37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166</v>
      </c>
      <c r="AT129" s="144" t="s">
        <v>162</v>
      </c>
      <c r="AU129" s="144" t="s">
        <v>81</v>
      </c>
      <c r="AY129" s="16" t="s">
        <v>160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79</v>
      </c>
      <c r="BK129" s="145">
        <f>ROUND(I129*H129,2)</f>
        <v>0</v>
      </c>
      <c r="BL129" s="16" t="s">
        <v>166</v>
      </c>
      <c r="BM129" s="144" t="s">
        <v>1591</v>
      </c>
    </row>
    <row r="130" spans="2:65" s="1" customFormat="1" ht="16.5" customHeight="1" x14ac:dyDescent="0.2">
      <c r="B130" s="131"/>
      <c r="C130" s="132" t="s">
        <v>174</v>
      </c>
      <c r="D130" s="132" t="s">
        <v>162</v>
      </c>
      <c r="E130" s="133" t="s">
        <v>1592</v>
      </c>
      <c r="F130" s="134" t="s">
        <v>1593</v>
      </c>
      <c r="G130" s="135" t="s">
        <v>207</v>
      </c>
      <c r="H130" s="136">
        <v>10.5</v>
      </c>
      <c r="I130" s="137"/>
      <c r="J130" s="138">
        <f>ROUND(I130*H130,2)</f>
        <v>0</v>
      </c>
      <c r="K130" s="139"/>
      <c r="L130" s="30"/>
      <c r="M130" s="140" t="s">
        <v>1</v>
      </c>
      <c r="N130" s="141" t="s">
        <v>37</v>
      </c>
      <c r="P130" s="142">
        <f>O130*H130</f>
        <v>0</v>
      </c>
      <c r="Q130" s="142">
        <v>0</v>
      </c>
      <c r="R130" s="142">
        <f>Q130*H130</f>
        <v>0</v>
      </c>
      <c r="S130" s="142">
        <v>0.20499999999999999</v>
      </c>
      <c r="T130" s="143">
        <f>S130*H130</f>
        <v>2.1524999999999999</v>
      </c>
      <c r="AR130" s="144" t="s">
        <v>166</v>
      </c>
      <c r="AT130" s="144" t="s">
        <v>162</v>
      </c>
      <c r="AU130" s="144" t="s">
        <v>81</v>
      </c>
      <c r="AY130" s="16" t="s">
        <v>160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79</v>
      </c>
      <c r="BK130" s="145">
        <f>ROUND(I130*H130,2)</f>
        <v>0</v>
      </c>
      <c r="BL130" s="16" t="s">
        <v>166</v>
      </c>
      <c r="BM130" s="144" t="s">
        <v>1594</v>
      </c>
    </row>
    <row r="131" spans="2:65" s="1" customFormat="1" ht="24.15" customHeight="1" x14ac:dyDescent="0.2">
      <c r="B131" s="131"/>
      <c r="C131" s="132" t="s">
        <v>166</v>
      </c>
      <c r="D131" s="132" t="s">
        <v>162</v>
      </c>
      <c r="E131" s="133" t="s">
        <v>1595</v>
      </c>
      <c r="F131" s="134" t="s">
        <v>1596</v>
      </c>
      <c r="G131" s="135" t="s">
        <v>170</v>
      </c>
      <c r="H131" s="136">
        <v>31.38</v>
      </c>
      <c r="I131" s="137"/>
      <c r="J131" s="138">
        <f>ROUND(I131*H131,2)</f>
        <v>0</v>
      </c>
      <c r="K131" s="139"/>
      <c r="L131" s="30"/>
      <c r="M131" s="140" t="s">
        <v>1</v>
      </c>
      <c r="N131" s="141" t="s">
        <v>37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166</v>
      </c>
      <c r="AT131" s="144" t="s">
        <v>162</v>
      </c>
      <c r="AU131" s="144" t="s">
        <v>81</v>
      </c>
      <c r="AY131" s="16" t="s">
        <v>160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79</v>
      </c>
      <c r="BK131" s="145">
        <f>ROUND(I131*H131,2)</f>
        <v>0</v>
      </c>
      <c r="BL131" s="16" t="s">
        <v>166</v>
      </c>
      <c r="BM131" s="144" t="s">
        <v>1597</v>
      </c>
    </row>
    <row r="132" spans="2:65" s="12" customFormat="1" x14ac:dyDescent="0.2">
      <c r="B132" s="146"/>
      <c r="D132" s="147" t="s">
        <v>172</v>
      </c>
      <c r="E132" s="148" t="s">
        <v>1</v>
      </c>
      <c r="F132" s="149" t="s">
        <v>1598</v>
      </c>
      <c r="H132" s="150">
        <v>31.38</v>
      </c>
      <c r="I132" s="151"/>
      <c r="L132" s="146"/>
      <c r="M132" s="152"/>
      <c r="T132" s="153"/>
      <c r="AT132" s="148" t="s">
        <v>172</v>
      </c>
      <c r="AU132" s="148" t="s">
        <v>81</v>
      </c>
      <c r="AV132" s="12" t="s">
        <v>81</v>
      </c>
      <c r="AW132" s="12" t="s">
        <v>29</v>
      </c>
      <c r="AX132" s="12" t="s">
        <v>79</v>
      </c>
      <c r="AY132" s="148" t="s">
        <v>160</v>
      </c>
    </row>
    <row r="133" spans="2:65" s="1" customFormat="1" ht="24.15" customHeight="1" x14ac:dyDescent="0.2">
      <c r="B133" s="131"/>
      <c r="C133" s="132" t="s">
        <v>1430</v>
      </c>
      <c r="D133" s="132" t="s">
        <v>162</v>
      </c>
      <c r="E133" s="133" t="s">
        <v>1599</v>
      </c>
      <c r="F133" s="134" t="s">
        <v>1600</v>
      </c>
      <c r="G133" s="135" t="s">
        <v>170</v>
      </c>
      <c r="H133" s="136">
        <v>83.68</v>
      </c>
      <c r="I133" s="137"/>
      <c r="J133" s="138">
        <f>ROUND(I133*H133,2)</f>
        <v>0</v>
      </c>
      <c r="K133" s="139"/>
      <c r="L133" s="30"/>
      <c r="M133" s="140" t="s">
        <v>1</v>
      </c>
      <c r="N133" s="141" t="s">
        <v>37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166</v>
      </c>
      <c r="AT133" s="144" t="s">
        <v>162</v>
      </c>
      <c r="AU133" s="144" t="s">
        <v>81</v>
      </c>
      <c r="AY133" s="16" t="s">
        <v>160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6" t="s">
        <v>79</v>
      </c>
      <c r="BK133" s="145">
        <f>ROUND(I133*H133,2)</f>
        <v>0</v>
      </c>
      <c r="BL133" s="16" t="s">
        <v>166</v>
      </c>
      <c r="BM133" s="144" t="s">
        <v>1601</v>
      </c>
    </row>
    <row r="134" spans="2:65" s="1" customFormat="1" x14ac:dyDescent="0.2">
      <c r="B134" s="30"/>
      <c r="D134" s="167" t="s">
        <v>235</v>
      </c>
      <c r="F134" s="168" t="s">
        <v>1602</v>
      </c>
      <c r="I134" s="169"/>
      <c r="L134" s="30"/>
      <c r="M134" s="170"/>
      <c r="T134" s="54"/>
      <c r="AT134" s="16" t="s">
        <v>235</v>
      </c>
      <c r="AU134" s="16" t="s">
        <v>81</v>
      </c>
    </row>
    <row r="135" spans="2:65" s="12" customFormat="1" x14ac:dyDescent="0.2">
      <c r="B135" s="146"/>
      <c r="D135" s="147" t="s">
        <v>172</v>
      </c>
      <c r="E135" s="148" t="s">
        <v>1</v>
      </c>
      <c r="F135" s="149" t="s">
        <v>1603</v>
      </c>
      <c r="H135" s="150">
        <v>83.68</v>
      </c>
      <c r="I135" s="151"/>
      <c r="L135" s="146"/>
      <c r="M135" s="152"/>
      <c r="T135" s="153"/>
      <c r="AT135" s="148" t="s">
        <v>172</v>
      </c>
      <c r="AU135" s="148" t="s">
        <v>81</v>
      </c>
      <c r="AV135" s="12" t="s">
        <v>81</v>
      </c>
      <c r="AW135" s="12" t="s">
        <v>29</v>
      </c>
      <c r="AX135" s="12" t="s">
        <v>79</v>
      </c>
      <c r="AY135" s="148" t="s">
        <v>160</v>
      </c>
    </row>
    <row r="136" spans="2:65" s="1" customFormat="1" ht="24.15" customHeight="1" x14ac:dyDescent="0.2">
      <c r="B136" s="131"/>
      <c r="C136" s="132" t="s">
        <v>183</v>
      </c>
      <c r="D136" s="132" t="s">
        <v>162</v>
      </c>
      <c r="E136" s="133" t="s">
        <v>1604</v>
      </c>
      <c r="F136" s="134" t="s">
        <v>1605</v>
      </c>
      <c r="G136" s="135" t="s">
        <v>170</v>
      </c>
      <c r="H136" s="136">
        <v>115.06</v>
      </c>
      <c r="I136" s="137"/>
      <c r="J136" s="138">
        <f>ROUND(I136*H136,2)</f>
        <v>0</v>
      </c>
      <c r="K136" s="139"/>
      <c r="L136" s="30"/>
      <c r="M136" s="140" t="s">
        <v>1</v>
      </c>
      <c r="N136" s="141" t="s">
        <v>37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166</v>
      </c>
      <c r="AT136" s="144" t="s">
        <v>162</v>
      </c>
      <c r="AU136" s="144" t="s">
        <v>81</v>
      </c>
      <c r="AY136" s="16" t="s">
        <v>160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79</v>
      </c>
      <c r="BK136" s="145">
        <f>ROUND(I136*H136,2)</f>
        <v>0</v>
      </c>
      <c r="BL136" s="16" t="s">
        <v>166</v>
      </c>
      <c r="BM136" s="144" t="s">
        <v>1606</v>
      </c>
    </row>
    <row r="137" spans="2:65" s="1" customFormat="1" ht="33" customHeight="1" x14ac:dyDescent="0.2">
      <c r="B137" s="131"/>
      <c r="C137" s="132" t="s">
        <v>187</v>
      </c>
      <c r="D137" s="132" t="s">
        <v>162</v>
      </c>
      <c r="E137" s="133" t="s">
        <v>1607</v>
      </c>
      <c r="F137" s="134" t="s">
        <v>1608</v>
      </c>
      <c r="G137" s="135" t="s">
        <v>170</v>
      </c>
      <c r="H137" s="136">
        <v>2301</v>
      </c>
      <c r="I137" s="137"/>
      <c r="J137" s="138">
        <f>ROUND(I137*H137,2)</f>
        <v>0</v>
      </c>
      <c r="K137" s="139"/>
      <c r="L137" s="30"/>
      <c r="M137" s="140" t="s">
        <v>1</v>
      </c>
      <c r="N137" s="141" t="s">
        <v>37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166</v>
      </c>
      <c r="AT137" s="144" t="s">
        <v>162</v>
      </c>
      <c r="AU137" s="144" t="s">
        <v>81</v>
      </c>
      <c r="AY137" s="16" t="s">
        <v>160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6" t="s">
        <v>79</v>
      </c>
      <c r="BK137" s="145">
        <f>ROUND(I137*H137,2)</f>
        <v>0</v>
      </c>
      <c r="BL137" s="16" t="s">
        <v>166</v>
      </c>
      <c r="BM137" s="144" t="s">
        <v>1609</v>
      </c>
    </row>
    <row r="138" spans="2:65" s="1" customFormat="1" ht="21.75" customHeight="1" x14ac:dyDescent="0.2">
      <c r="B138" s="131"/>
      <c r="C138" s="132" t="s">
        <v>191</v>
      </c>
      <c r="D138" s="132" t="s">
        <v>162</v>
      </c>
      <c r="E138" s="133" t="s">
        <v>1610</v>
      </c>
      <c r="F138" s="134" t="s">
        <v>1611</v>
      </c>
      <c r="G138" s="135" t="s">
        <v>170</v>
      </c>
      <c r="H138" s="136">
        <v>115.06</v>
      </c>
      <c r="I138" s="137"/>
      <c r="J138" s="138">
        <f>ROUND(I138*H138,2)</f>
        <v>0</v>
      </c>
      <c r="K138" s="139"/>
      <c r="L138" s="30"/>
      <c r="M138" s="140" t="s">
        <v>1</v>
      </c>
      <c r="N138" s="141" t="s">
        <v>37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166</v>
      </c>
      <c r="AT138" s="144" t="s">
        <v>162</v>
      </c>
      <c r="AU138" s="144" t="s">
        <v>81</v>
      </c>
      <c r="AY138" s="16" t="s">
        <v>160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79</v>
      </c>
      <c r="BK138" s="145">
        <f>ROUND(I138*H138,2)</f>
        <v>0</v>
      </c>
      <c r="BL138" s="16" t="s">
        <v>166</v>
      </c>
      <c r="BM138" s="144" t="s">
        <v>1612</v>
      </c>
    </row>
    <row r="139" spans="2:65" s="1" customFormat="1" ht="24.15" customHeight="1" x14ac:dyDescent="0.2">
      <c r="B139" s="131"/>
      <c r="C139" s="132" t="s">
        <v>195</v>
      </c>
      <c r="D139" s="132" t="s">
        <v>162</v>
      </c>
      <c r="E139" s="133" t="s">
        <v>1613</v>
      </c>
      <c r="F139" s="134" t="s">
        <v>1614</v>
      </c>
      <c r="G139" s="135" t="s">
        <v>198</v>
      </c>
      <c r="H139" s="136">
        <v>184</v>
      </c>
      <c r="I139" s="137"/>
      <c r="J139" s="138">
        <f>ROUND(I139*H139,2)</f>
        <v>0</v>
      </c>
      <c r="K139" s="139"/>
      <c r="L139" s="30"/>
      <c r="M139" s="140" t="s">
        <v>1</v>
      </c>
      <c r="N139" s="141" t="s">
        <v>37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166</v>
      </c>
      <c r="AT139" s="144" t="s">
        <v>162</v>
      </c>
      <c r="AU139" s="144" t="s">
        <v>81</v>
      </c>
      <c r="AY139" s="16" t="s">
        <v>160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79</v>
      </c>
      <c r="BK139" s="145">
        <f>ROUND(I139*H139,2)</f>
        <v>0</v>
      </c>
      <c r="BL139" s="16" t="s">
        <v>166</v>
      </c>
      <c r="BM139" s="144" t="s">
        <v>1615</v>
      </c>
    </row>
    <row r="140" spans="2:65" s="11" customFormat="1" ht="22.8" customHeight="1" x14ac:dyDescent="0.25">
      <c r="B140" s="119"/>
      <c r="D140" s="120" t="s">
        <v>71</v>
      </c>
      <c r="E140" s="129" t="s">
        <v>174</v>
      </c>
      <c r="F140" s="129" t="s">
        <v>245</v>
      </c>
      <c r="I140" s="122"/>
      <c r="J140" s="130">
        <f>BK140</f>
        <v>0</v>
      </c>
      <c r="L140" s="119"/>
      <c r="M140" s="124"/>
      <c r="P140" s="125">
        <f>SUM(P141:P148)</f>
        <v>0</v>
      </c>
      <c r="R140" s="125">
        <f>SUM(R141:R148)</f>
        <v>18.894702200000001</v>
      </c>
      <c r="T140" s="126">
        <f>SUM(T141:T148)</f>
        <v>0</v>
      </c>
      <c r="AR140" s="120" t="s">
        <v>79</v>
      </c>
      <c r="AT140" s="127" t="s">
        <v>71</v>
      </c>
      <c r="AU140" s="127" t="s">
        <v>79</v>
      </c>
      <c r="AY140" s="120" t="s">
        <v>160</v>
      </c>
      <c r="BK140" s="128">
        <f>SUM(BK141:BK148)</f>
        <v>0</v>
      </c>
    </row>
    <row r="141" spans="2:65" s="1" customFormat="1" ht="33" customHeight="1" x14ac:dyDescent="0.2">
      <c r="B141" s="131"/>
      <c r="C141" s="132" t="s">
        <v>337</v>
      </c>
      <c r="D141" s="132" t="s">
        <v>162</v>
      </c>
      <c r="E141" s="133" t="s">
        <v>1616</v>
      </c>
      <c r="F141" s="134" t="s">
        <v>1617</v>
      </c>
      <c r="G141" s="135" t="s">
        <v>165</v>
      </c>
      <c r="H141" s="136">
        <v>31.3</v>
      </c>
      <c r="I141" s="137"/>
      <c r="J141" s="138">
        <f>ROUND(I141*H141,2)</f>
        <v>0</v>
      </c>
      <c r="K141" s="139"/>
      <c r="L141" s="30"/>
      <c r="M141" s="140" t="s">
        <v>1</v>
      </c>
      <c r="N141" s="141" t="s">
        <v>37</v>
      </c>
      <c r="P141" s="142">
        <f>O141*H141</f>
        <v>0</v>
      </c>
      <c r="Q141" s="142">
        <v>0.43939</v>
      </c>
      <c r="R141" s="142">
        <f>Q141*H141</f>
        <v>13.752907</v>
      </c>
      <c r="S141" s="142">
        <v>0</v>
      </c>
      <c r="T141" s="143">
        <f>S141*H141</f>
        <v>0</v>
      </c>
      <c r="AR141" s="144" t="s">
        <v>166</v>
      </c>
      <c r="AT141" s="144" t="s">
        <v>162</v>
      </c>
      <c r="AU141" s="144" t="s">
        <v>81</v>
      </c>
      <c r="AY141" s="16" t="s">
        <v>160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79</v>
      </c>
      <c r="BK141" s="145">
        <f>ROUND(I141*H141,2)</f>
        <v>0</v>
      </c>
      <c r="BL141" s="16" t="s">
        <v>166</v>
      </c>
      <c r="BM141" s="144" t="s">
        <v>1618</v>
      </c>
    </row>
    <row r="142" spans="2:65" s="1" customFormat="1" x14ac:dyDescent="0.2">
      <c r="B142" s="30"/>
      <c r="D142" s="167" t="s">
        <v>235</v>
      </c>
      <c r="F142" s="168" t="s">
        <v>1619</v>
      </c>
      <c r="I142" s="169"/>
      <c r="L142" s="30"/>
      <c r="M142" s="170"/>
      <c r="T142" s="54"/>
      <c r="AT142" s="16" t="s">
        <v>235</v>
      </c>
      <c r="AU142" s="16" t="s">
        <v>81</v>
      </c>
    </row>
    <row r="143" spans="2:65" s="12" customFormat="1" ht="20.399999999999999" x14ac:dyDescent="0.2">
      <c r="B143" s="146"/>
      <c r="D143" s="147" t="s">
        <v>172</v>
      </c>
      <c r="E143" s="148" t="s">
        <v>1</v>
      </c>
      <c r="F143" s="149" t="s">
        <v>1620</v>
      </c>
      <c r="H143" s="150">
        <v>31.3</v>
      </c>
      <c r="I143" s="151"/>
      <c r="L143" s="146"/>
      <c r="M143" s="152"/>
      <c r="T143" s="153"/>
      <c r="AT143" s="148" t="s">
        <v>172</v>
      </c>
      <c r="AU143" s="148" t="s">
        <v>81</v>
      </c>
      <c r="AV143" s="12" t="s">
        <v>81</v>
      </c>
      <c r="AW143" s="12" t="s">
        <v>29</v>
      </c>
      <c r="AX143" s="12" t="s">
        <v>79</v>
      </c>
      <c r="AY143" s="148" t="s">
        <v>160</v>
      </c>
    </row>
    <row r="144" spans="2:65" s="13" customFormat="1" x14ac:dyDescent="0.2">
      <c r="B144" s="154"/>
      <c r="D144" s="147" t="s">
        <v>172</v>
      </c>
      <c r="E144" s="155" t="s">
        <v>1</v>
      </c>
      <c r="F144" s="156" t="s">
        <v>182</v>
      </c>
      <c r="H144" s="157">
        <v>31.3</v>
      </c>
      <c r="I144" s="158"/>
      <c r="L144" s="154"/>
      <c r="M144" s="159"/>
      <c r="T144" s="160"/>
      <c r="AT144" s="155" t="s">
        <v>172</v>
      </c>
      <c r="AU144" s="155" t="s">
        <v>81</v>
      </c>
      <c r="AV144" s="13" t="s">
        <v>166</v>
      </c>
      <c r="AW144" s="13" t="s">
        <v>29</v>
      </c>
      <c r="AX144" s="13" t="s">
        <v>72</v>
      </c>
      <c r="AY144" s="155" t="s">
        <v>160</v>
      </c>
    </row>
    <row r="145" spans="2:65" s="1" customFormat="1" ht="24.15" customHeight="1" x14ac:dyDescent="0.2">
      <c r="B145" s="131"/>
      <c r="C145" s="132" t="s">
        <v>324</v>
      </c>
      <c r="D145" s="132" t="s">
        <v>162</v>
      </c>
      <c r="E145" s="133" t="s">
        <v>1621</v>
      </c>
      <c r="F145" s="134" t="s">
        <v>1622</v>
      </c>
      <c r="G145" s="135" t="s">
        <v>260</v>
      </c>
      <c r="H145" s="136">
        <v>115.52</v>
      </c>
      <c r="I145" s="137"/>
      <c r="J145" s="138">
        <f>ROUND(I145*H145,2)</f>
        <v>0</v>
      </c>
      <c r="K145" s="139"/>
      <c r="L145" s="30"/>
      <c r="M145" s="140" t="s">
        <v>1</v>
      </c>
      <c r="N145" s="141" t="s">
        <v>37</v>
      </c>
      <c r="P145" s="142">
        <f>O145*H145</f>
        <v>0</v>
      </c>
      <c r="Q145" s="142">
        <v>3.3509999999999998E-2</v>
      </c>
      <c r="R145" s="142">
        <f>Q145*H145</f>
        <v>3.8710751999999995</v>
      </c>
      <c r="S145" s="142">
        <v>0</v>
      </c>
      <c r="T145" s="143">
        <f>S145*H145</f>
        <v>0</v>
      </c>
      <c r="AR145" s="144" t="s">
        <v>166</v>
      </c>
      <c r="AT145" s="144" t="s">
        <v>162</v>
      </c>
      <c r="AU145" s="144" t="s">
        <v>81</v>
      </c>
      <c r="AY145" s="16" t="s">
        <v>160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6" t="s">
        <v>79</v>
      </c>
      <c r="BK145" s="145">
        <f>ROUND(I145*H145,2)</f>
        <v>0</v>
      </c>
      <c r="BL145" s="16" t="s">
        <v>166</v>
      </c>
      <c r="BM145" s="144" t="s">
        <v>1623</v>
      </c>
    </row>
    <row r="146" spans="2:65" s="1" customFormat="1" x14ac:dyDescent="0.2">
      <c r="B146" s="30"/>
      <c r="D146" s="167" t="s">
        <v>235</v>
      </c>
      <c r="F146" s="168" t="s">
        <v>1624</v>
      </c>
      <c r="I146" s="169"/>
      <c r="L146" s="30"/>
      <c r="M146" s="170"/>
      <c r="T146" s="54"/>
      <c r="AT146" s="16" t="s">
        <v>235</v>
      </c>
      <c r="AU146" s="16" t="s">
        <v>81</v>
      </c>
    </row>
    <row r="147" spans="2:65" s="12" customFormat="1" x14ac:dyDescent="0.2">
      <c r="B147" s="146"/>
      <c r="D147" s="147" t="s">
        <v>172</v>
      </c>
      <c r="E147" s="148" t="s">
        <v>1</v>
      </c>
      <c r="F147" s="149" t="s">
        <v>1625</v>
      </c>
      <c r="H147" s="150">
        <v>115.52</v>
      </c>
      <c r="I147" s="151"/>
      <c r="L147" s="146"/>
      <c r="M147" s="152"/>
      <c r="T147" s="153"/>
      <c r="AT147" s="148" t="s">
        <v>172</v>
      </c>
      <c r="AU147" s="148" t="s">
        <v>81</v>
      </c>
      <c r="AV147" s="12" t="s">
        <v>81</v>
      </c>
      <c r="AW147" s="12" t="s">
        <v>29</v>
      </c>
      <c r="AX147" s="12" t="s">
        <v>79</v>
      </c>
      <c r="AY147" s="148" t="s">
        <v>160</v>
      </c>
    </row>
    <row r="148" spans="2:65" s="1" customFormat="1" ht="24.15" customHeight="1" x14ac:dyDescent="0.2">
      <c r="B148" s="131"/>
      <c r="C148" s="171" t="s">
        <v>333</v>
      </c>
      <c r="D148" s="171" t="s">
        <v>262</v>
      </c>
      <c r="E148" s="172" t="s">
        <v>1626</v>
      </c>
      <c r="F148" s="173" t="s">
        <v>1627</v>
      </c>
      <c r="G148" s="174" t="s">
        <v>260</v>
      </c>
      <c r="H148" s="175">
        <v>115.52</v>
      </c>
      <c r="I148" s="176"/>
      <c r="J148" s="177">
        <f>ROUND(I148*H148,2)</f>
        <v>0</v>
      </c>
      <c r="K148" s="178"/>
      <c r="L148" s="179"/>
      <c r="M148" s="180" t="s">
        <v>1</v>
      </c>
      <c r="N148" s="181" t="s">
        <v>37</v>
      </c>
      <c r="P148" s="142">
        <f>O148*H148</f>
        <v>0</v>
      </c>
      <c r="Q148" s="142">
        <v>1.0999999999999999E-2</v>
      </c>
      <c r="R148" s="142">
        <f>Q148*H148</f>
        <v>1.2707199999999998</v>
      </c>
      <c r="S148" s="142">
        <v>0</v>
      </c>
      <c r="T148" s="143">
        <f>S148*H148</f>
        <v>0</v>
      </c>
      <c r="AR148" s="144" t="s">
        <v>191</v>
      </c>
      <c r="AT148" s="144" t="s">
        <v>262</v>
      </c>
      <c r="AU148" s="144" t="s">
        <v>81</v>
      </c>
      <c r="AY148" s="16" t="s">
        <v>160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79</v>
      </c>
      <c r="BK148" s="145">
        <f>ROUND(I148*H148,2)</f>
        <v>0</v>
      </c>
      <c r="BL148" s="16" t="s">
        <v>166</v>
      </c>
      <c r="BM148" s="144" t="s">
        <v>1628</v>
      </c>
    </row>
    <row r="149" spans="2:65" s="11" customFormat="1" ht="22.8" customHeight="1" x14ac:dyDescent="0.25">
      <c r="B149" s="119"/>
      <c r="D149" s="120" t="s">
        <v>71</v>
      </c>
      <c r="E149" s="129" t="s">
        <v>1283</v>
      </c>
      <c r="F149" s="129" t="s">
        <v>1629</v>
      </c>
      <c r="I149" s="122"/>
      <c r="J149" s="130">
        <f>BK149</f>
        <v>0</v>
      </c>
      <c r="L149" s="119"/>
      <c r="M149" s="124"/>
      <c r="P149" s="125">
        <f>SUM(P150:P163)</f>
        <v>0</v>
      </c>
      <c r="R149" s="125">
        <f>SUM(R150:R163)</f>
        <v>46.157815999999997</v>
      </c>
      <c r="T149" s="126">
        <f>SUM(T150:T163)</f>
        <v>0</v>
      </c>
      <c r="AR149" s="120" t="s">
        <v>79</v>
      </c>
      <c r="AT149" s="127" t="s">
        <v>71</v>
      </c>
      <c r="AU149" s="127" t="s">
        <v>79</v>
      </c>
      <c r="AY149" s="120" t="s">
        <v>160</v>
      </c>
      <c r="BK149" s="128">
        <f>SUM(BK150:BK163)</f>
        <v>0</v>
      </c>
    </row>
    <row r="150" spans="2:65" s="1" customFormat="1" ht="24.15" customHeight="1" x14ac:dyDescent="0.2">
      <c r="B150" s="131"/>
      <c r="C150" s="132" t="s">
        <v>1440</v>
      </c>
      <c r="D150" s="132" t="s">
        <v>162</v>
      </c>
      <c r="E150" s="133" t="s">
        <v>1630</v>
      </c>
      <c r="F150" s="134" t="s">
        <v>1631</v>
      </c>
      <c r="G150" s="135" t="s">
        <v>165</v>
      </c>
      <c r="H150" s="136">
        <v>209.2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37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166</v>
      </c>
      <c r="AT150" s="144" t="s">
        <v>162</v>
      </c>
      <c r="AU150" s="144" t="s">
        <v>81</v>
      </c>
      <c r="AY150" s="16" t="s">
        <v>160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79</v>
      </c>
      <c r="BK150" s="145">
        <f>ROUND(I150*H150,2)</f>
        <v>0</v>
      </c>
      <c r="BL150" s="16" t="s">
        <v>166</v>
      </c>
      <c r="BM150" s="144" t="s">
        <v>1632</v>
      </c>
    </row>
    <row r="151" spans="2:65" s="1" customFormat="1" x14ac:dyDescent="0.2">
      <c r="B151" s="30"/>
      <c r="D151" s="167" t="s">
        <v>235</v>
      </c>
      <c r="F151" s="168" t="s">
        <v>1633</v>
      </c>
      <c r="I151" s="169"/>
      <c r="L151" s="30"/>
      <c r="M151" s="170"/>
      <c r="T151" s="54"/>
      <c r="AT151" s="16" t="s">
        <v>235</v>
      </c>
      <c r="AU151" s="16" t="s">
        <v>81</v>
      </c>
    </row>
    <row r="152" spans="2:65" s="1" customFormat="1" ht="24.15" customHeight="1" x14ac:dyDescent="0.2">
      <c r="B152" s="131"/>
      <c r="C152" s="132" t="s">
        <v>1436</v>
      </c>
      <c r="D152" s="132" t="s">
        <v>162</v>
      </c>
      <c r="E152" s="133" t="s">
        <v>1634</v>
      </c>
      <c r="F152" s="134" t="s">
        <v>1635</v>
      </c>
      <c r="G152" s="135" t="s">
        <v>165</v>
      </c>
      <c r="H152" s="136">
        <v>209.2</v>
      </c>
      <c r="I152" s="137"/>
      <c r="J152" s="138">
        <f>ROUND(I152*H152,2)</f>
        <v>0</v>
      </c>
      <c r="K152" s="139"/>
      <c r="L152" s="30"/>
      <c r="M152" s="140" t="s">
        <v>1</v>
      </c>
      <c r="N152" s="141" t="s">
        <v>37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166</v>
      </c>
      <c r="AT152" s="144" t="s">
        <v>162</v>
      </c>
      <c r="AU152" s="144" t="s">
        <v>81</v>
      </c>
      <c r="AY152" s="16" t="s">
        <v>160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6" t="s">
        <v>79</v>
      </c>
      <c r="BK152" s="145">
        <f>ROUND(I152*H152,2)</f>
        <v>0</v>
      </c>
      <c r="BL152" s="16" t="s">
        <v>166</v>
      </c>
      <c r="BM152" s="144" t="s">
        <v>1636</v>
      </c>
    </row>
    <row r="153" spans="2:65" s="1" customFormat="1" x14ac:dyDescent="0.2">
      <c r="B153" s="30"/>
      <c r="D153" s="167" t="s">
        <v>235</v>
      </c>
      <c r="F153" s="168" t="s">
        <v>1637</v>
      </c>
      <c r="I153" s="169"/>
      <c r="L153" s="30"/>
      <c r="M153" s="170"/>
      <c r="T153" s="54"/>
      <c r="AT153" s="16" t="s">
        <v>235</v>
      </c>
      <c r="AU153" s="16" t="s">
        <v>81</v>
      </c>
    </row>
    <row r="154" spans="2:65" s="1" customFormat="1" ht="33" customHeight="1" x14ac:dyDescent="0.2">
      <c r="B154" s="131"/>
      <c r="C154" s="132" t="s">
        <v>266</v>
      </c>
      <c r="D154" s="132" t="s">
        <v>162</v>
      </c>
      <c r="E154" s="133" t="s">
        <v>1638</v>
      </c>
      <c r="F154" s="134" t="s">
        <v>1639</v>
      </c>
      <c r="G154" s="135" t="s">
        <v>165</v>
      </c>
      <c r="H154" s="136">
        <v>132.19999999999999</v>
      </c>
      <c r="I154" s="137"/>
      <c r="J154" s="138">
        <f>ROUND(I154*H154,2)</f>
        <v>0</v>
      </c>
      <c r="K154" s="139"/>
      <c r="L154" s="30"/>
      <c r="M154" s="140" t="s">
        <v>1</v>
      </c>
      <c r="N154" s="141" t="s">
        <v>37</v>
      </c>
      <c r="P154" s="142">
        <f>O154*H154</f>
        <v>0</v>
      </c>
      <c r="Q154" s="142">
        <v>8.9219999999999994E-2</v>
      </c>
      <c r="R154" s="142">
        <f>Q154*H154</f>
        <v>11.794883999999998</v>
      </c>
      <c r="S154" s="142">
        <v>0</v>
      </c>
      <c r="T154" s="143">
        <f>S154*H154</f>
        <v>0</v>
      </c>
      <c r="AR154" s="144" t="s">
        <v>166</v>
      </c>
      <c r="AT154" s="144" t="s">
        <v>162</v>
      </c>
      <c r="AU154" s="144" t="s">
        <v>81</v>
      </c>
      <c r="AY154" s="16" t="s">
        <v>160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79</v>
      </c>
      <c r="BK154" s="145">
        <f>ROUND(I154*H154,2)</f>
        <v>0</v>
      </c>
      <c r="BL154" s="16" t="s">
        <v>166</v>
      </c>
      <c r="BM154" s="144" t="s">
        <v>1640</v>
      </c>
    </row>
    <row r="155" spans="2:65" s="1" customFormat="1" x14ac:dyDescent="0.2">
      <c r="B155" s="30"/>
      <c r="D155" s="167" t="s">
        <v>235</v>
      </c>
      <c r="F155" s="168" t="s">
        <v>1641</v>
      </c>
      <c r="I155" s="169"/>
      <c r="L155" s="30"/>
      <c r="M155" s="170"/>
      <c r="T155" s="54"/>
      <c r="AT155" s="16" t="s">
        <v>235</v>
      </c>
      <c r="AU155" s="16" t="s">
        <v>81</v>
      </c>
    </row>
    <row r="156" spans="2:65" s="1" customFormat="1" ht="24.15" customHeight="1" x14ac:dyDescent="0.2">
      <c r="B156" s="131"/>
      <c r="C156" s="171" t="s">
        <v>1394</v>
      </c>
      <c r="D156" s="171" t="s">
        <v>262</v>
      </c>
      <c r="E156" s="172" t="s">
        <v>1642</v>
      </c>
      <c r="F156" s="173" t="s">
        <v>1643</v>
      </c>
      <c r="G156" s="174" t="s">
        <v>165</v>
      </c>
      <c r="H156" s="175">
        <v>134.84399999999999</v>
      </c>
      <c r="I156" s="176"/>
      <c r="J156" s="177">
        <f>ROUND(I156*H156,2)</f>
        <v>0</v>
      </c>
      <c r="K156" s="178"/>
      <c r="L156" s="179"/>
      <c r="M156" s="180" t="s">
        <v>1</v>
      </c>
      <c r="N156" s="181" t="s">
        <v>37</v>
      </c>
      <c r="P156" s="142">
        <f>O156*H156</f>
        <v>0</v>
      </c>
      <c r="Q156" s="142">
        <v>0.113</v>
      </c>
      <c r="R156" s="142">
        <f>Q156*H156</f>
        <v>15.237372000000001</v>
      </c>
      <c r="S156" s="142">
        <v>0</v>
      </c>
      <c r="T156" s="143">
        <f>S156*H156</f>
        <v>0</v>
      </c>
      <c r="AR156" s="144" t="s">
        <v>191</v>
      </c>
      <c r="AT156" s="144" t="s">
        <v>262</v>
      </c>
      <c r="AU156" s="144" t="s">
        <v>81</v>
      </c>
      <c r="AY156" s="16" t="s">
        <v>160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79</v>
      </c>
      <c r="BK156" s="145">
        <f>ROUND(I156*H156,2)</f>
        <v>0</v>
      </c>
      <c r="BL156" s="16" t="s">
        <v>166</v>
      </c>
      <c r="BM156" s="144" t="s">
        <v>1644</v>
      </c>
    </row>
    <row r="157" spans="2:65" s="12" customFormat="1" x14ac:dyDescent="0.2">
      <c r="B157" s="146"/>
      <c r="D157" s="147" t="s">
        <v>172</v>
      </c>
      <c r="F157" s="149" t="s">
        <v>1645</v>
      </c>
      <c r="H157" s="150">
        <v>134.84399999999999</v>
      </c>
      <c r="I157" s="151"/>
      <c r="L157" s="146"/>
      <c r="M157" s="152"/>
      <c r="T157" s="153"/>
      <c r="AT157" s="148" t="s">
        <v>172</v>
      </c>
      <c r="AU157" s="148" t="s">
        <v>81</v>
      </c>
      <c r="AV157" s="12" t="s">
        <v>81</v>
      </c>
      <c r="AW157" s="12" t="s">
        <v>3</v>
      </c>
      <c r="AX157" s="12" t="s">
        <v>79</v>
      </c>
      <c r="AY157" s="148" t="s">
        <v>160</v>
      </c>
    </row>
    <row r="158" spans="2:65" s="1" customFormat="1" ht="33" customHeight="1" x14ac:dyDescent="0.2">
      <c r="B158" s="131"/>
      <c r="C158" s="132" t="s">
        <v>278</v>
      </c>
      <c r="D158" s="132" t="s">
        <v>162</v>
      </c>
      <c r="E158" s="133" t="s">
        <v>1646</v>
      </c>
      <c r="F158" s="134" t="s">
        <v>1647</v>
      </c>
      <c r="G158" s="135" t="s">
        <v>165</v>
      </c>
      <c r="H158" s="136">
        <v>77</v>
      </c>
      <c r="I158" s="137"/>
      <c r="J158" s="138">
        <f>ROUND(I158*H158,2)</f>
        <v>0</v>
      </c>
      <c r="K158" s="139"/>
      <c r="L158" s="30"/>
      <c r="M158" s="140" t="s">
        <v>1</v>
      </c>
      <c r="N158" s="141" t="s">
        <v>37</v>
      </c>
      <c r="P158" s="142">
        <f>O158*H158</f>
        <v>0</v>
      </c>
      <c r="Q158" s="142">
        <v>9.0620000000000006E-2</v>
      </c>
      <c r="R158" s="142">
        <f>Q158*H158</f>
        <v>6.9777400000000007</v>
      </c>
      <c r="S158" s="142">
        <v>0</v>
      </c>
      <c r="T158" s="143">
        <f>S158*H158</f>
        <v>0</v>
      </c>
      <c r="AR158" s="144" t="s">
        <v>166</v>
      </c>
      <c r="AT158" s="144" t="s">
        <v>162</v>
      </c>
      <c r="AU158" s="144" t="s">
        <v>81</v>
      </c>
      <c r="AY158" s="16" t="s">
        <v>160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6" t="s">
        <v>79</v>
      </c>
      <c r="BK158" s="145">
        <f>ROUND(I158*H158,2)</f>
        <v>0</v>
      </c>
      <c r="BL158" s="16" t="s">
        <v>166</v>
      </c>
      <c r="BM158" s="144" t="s">
        <v>1648</v>
      </c>
    </row>
    <row r="159" spans="2:65" s="1" customFormat="1" x14ac:dyDescent="0.2">
      <c r="B159" s="30"/>
      <c r="D159" s="167" t="s">
        <v>235</v>
      </c>
      <c r="F159" s="168" t="s">
        <v>1649</v>
      </c>
      <c r="I159" s="169"/>
      <c r="L159" s="30"/>
      <c r="M159" s="170"/>
      <c r="T159" s="54"/>
      <c r="AT159" s="16" t="s">
        <v>235</v>
      </c>
      <c r="AU159" s="16" t="s">
        <v>81</v>
      </c>
    </row>
    <row r="160" spans="2:65" s="1" customFormat="1" ht="24.15" customHeight="1" x14ac:dyDescent="0.2">
      <c r="B160" s="131"/>
      <c r="C160" s="171" t="s">
        <v>282</v>
      </c>
      <c r="D160" s="171" t="s">
        <v>262</v>
      </c>
      <c r="E160" s="172" t="s">
        <v>1650</v>
      </c>
      <c r="F160" s="173" t="s">
        <v>1651</v>
      </c>
      <c r="G160" s="174" t="s">
        <v>165</v>
      </c>
      <c r="H160" s="175">
        <v>21.63</v>
      </c>
      <c r="I160" s="176"/>
      <c r="J160" s="177">
        <f>ROUND(I160*H160,2)</f>
        <v>0</v>
      </c>
      <c r="K160" s="178"/>
      <c r="L160" s="179"/>
      <c r="M160" s="180" t="s">
        <v>1</v>
      </c>
      <c r="N160" s="181" t="s">
        <v>37</v>
      </c>
      <c r="P160" s="142">
        <f>O160*H160</f>
        <v>0</v>
      </c>
      <c r="Q160" s="142">
        <v>0.152</v>
      </c>
      <c r="R160" s="142">
        <f>Q160*H160</f>
        <v>3.2877599999999996</v>
      </c>
      <c r="S160" s="142">
        <v>0</v>
      </c>
      <c r="T160" s="143">
        <f>S160*H160</f>
        <v>0</v>
      </c>
      <c r="AR160" s="144" t="s">
        <v>191</v>
      </c>
      <c r="AT160" s="144" t="s">
        <v>262</v>
      </c>
      <c r="AU160" s="144" t="s">
        <v>81</v>
      </c>
      <c r="AY160" s="16" t="s">
        <v>160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6" t="s">
        <v>79</v>
      </c>
      <c r="BK160" s="145">
        <f>ROUND(I160*H160,2)</f>
        <v>0</v>
      </c>
      <c r="BL160" s="16" t="s">
        <v>166</v>
      </c>
      <c r="BM160" s="144" t="s">
        <v>1652</v>
      </c>
    </row>
    <row r="161" spans="2:65" s="12" customFormat="1" x14ac:dyDescent="0.2">
      <c r="B161" s="146"/>
      <c r="D161" s="147" t="s">
        <v>172</v>
      </c>
      <c r="F161" s="149" t="s">
        <v>1653</v>
      </c>
      <c r="H161" s="150">
        <v>21.63</v>
      </c>
      <c r="I161" s="151"/>
      <c r="L161" s="146"/>
      <c r="M161" s="152"/>
      <c r="T161" s="153"/>
      <c r="AT161" s="148" t="s">
        <v>172</v>
      </c>
      <c r="AU161" s="148" t="s">
        <v>81</v>
      </c>
      <c r="AV161" s="12" t="s">
        <v>81</v>
      </c>
      <c r="AW161" s="12" t="s">
        <v>3</v>
      </c>
      <c r="AX161" s="12" t="s">
        <v>79</v>
      </c>
      <c r="AY161" s="148" t="s">
        <v>160</v>
      </c>
    </row>
    <row r="162" spans="2:65" s="1" customFormat="1" ht="24.15" customHeight="1" x14ac:dyDescent="0.2">
      <c r="B162" s="131"/>
      <c r="C162" s="171" t="s">
        <v>1404</v>
      </c>
      <c r="D162" s="171" t="s">
        <v>262</v>
      </c>
      <c r="E162" s="172" t="s">
        <v>1654</v>
      </c>
      <c r="F162" s="173" t="s">
        <v>1655</v>
      </c>
      <c r="G162" s="174" t="s">
        <v>165</v>
      </c>
      <c r="H162" s="175">
        <v>52.118000000000002</v>
      </c>
      <c r="I162" s="176"/>
      <c r="J162" s="177">
        <f>ROUND(I162*H162,2)</f>
        <v>0</v>
      </c>
      <c r="K162" s="178"/>
      <c r="L162" s="179"/>
      <c r="M162" s="180" t="s">
        <v>1</v>
      </c>
      <c r="N162" s="181" t="s">
        <v>37</v>
      </c>
      <c r="P162" s="142">
        <f>O162*H162</f>
        <v>0</v>
      </c>
      <c r="Q162" s="142">
        <v>0.17</v>
      </c>
      <c r="R162" s="142">
        <f>Q162*H162</f>
        <v>8.8600600000000007</v>
      </c>
      <c r="S162" s="142">
        <v>0</v>
      </c>
      <c r="T162" s="143">
        <f>S162*H162</f>
        <v>0</v>
      </c>
      <c r="AR162" s="144" t="s">
        <v>191</v>
      </c>
      <c r="AT162" s="144" t="s">
        <v>262</v>
      </c>
      <c r="AU162" s="144" t="s">
        <v>81</v>
      </c>
      <c r="AY162" s="16" t="s">
        <v>160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6" t="s">
        <v>79</v>
      </c>
      <c r="BK162" s="145">
        <f>ROUND(I162*H162,2)</f>
        <v>0</v>
      </c>
      <c r="BL162" s="16" t="s">
        <v>166</v>
      </c>
      <c r="BM162" s="144" t="s">
        <v>1656</v>
      </c>
    </row>
    <row r="163" spans="2:65" s="12" customFormat="1" x14ac:dyDescent="0.2">
      <c r="B163" s="146"/>
      <c r="D163" s="147" t="s">
        <v>172</v>
      </c>
      <c r="F163" s="149" t="s">
        <v>1657</v>
      </c>
      <c r="H163" s="150">
        <v>52.118000000000002</v>
      </c>
      <c r="I163" s="151"/>
      <c r="L163" s="146"/>
      <c r="M163" s="152"/>
      <c r="T163" s="153"/>
      <c r="AT163" s="148" t="s">
        <v>172</v>
      </c>
      <c r="AU163" s="148" t="s">
        <v>81</v>
      </c>
      <c r="AV163" s="12" t="s">
        <v>81</v>
      </c>
      <c r="AW163" s="12" t="s">
        <v>3</v>
      </c>
      <c r="AX163" s="12" t="s">
        <v>79</v>
      </c>
      <c r="AY163" s="148" t="s">
        <v>160</v>
      </c>
    </row>
    <row r="164" spans="2:65" s="11" customFormat="1" ht="22.8" customHeight="1" x14ac:dyDescent="0.25">
      <c r="B164" s="119"/>
      <c r="D164" s="120" t="s">
        <v>71</v>
      </c>
      <c r="E164" s="129" t="s">
        <v>195</v>
      </c>
      <c r="F164" s="129" t="s">
        <v>481</v>
      </c>
      <c r="I164" s="122"/>
      <c r="J164" s="130">
        <f>BK164</f>
        <v>0</v>
      </c>
      <c r="L164" s="119"/>
      <c r="M164" s="124"/>
      <c r="P164" s="125">
        <f>SUM(P165:P183)</f>
        <v>0</v>
      </c>
      <c r="R164" s="125">
        <f>SUM(R165:R183)</f>
        <v>30.133219600000004</v>
      </c>
      <c r="T164" s="126">
        <f>SUM(T165:T183)</f>
        <v>0</v>
      </c>
      <c r="AR164" s="120" t="s">
        <v>79</v>
      </c>
      <c r="AT164" s="127" t="s">
        <v>71</v>
      </c>
      <c r="AU164" s="127" t="s">
        <v>79</v>
      </c>
      <c r="AY164" s="120" t="s">
        <v>160</v>
      </c>
      <c r="BK164" s="128">
        <f>SUM(BK165:BK183)</f>
        <v>0</v>
      </c>
    </row>
    <row r="165" spans="2:65" s="1" customFormat="1" ht="24.15" customHeight="1" x14ac:dyDescent="0.2">
      <c r="B165" s="131"/>
      <c r="C165" s="132" t="s">
        <v>1352</v>
      </c>
      <c r="D165" s="132" t="s">
        <v>162</v>
      </c>
      <c r="E165" s="133" t="s">
        <v>1658</v>
      </c>
      <c r="F165" s="134" t="s">
        <v>1659</v>
      </c>
      <c r="G165" s="135" t="s">
        <v>207</v>
      </c>
      <c r="H165" s="136">
        <v>13.1</v>
      </c>
      <c r="I165" s="137"/>
      <c r="J165" s="138">
        <f>ROUND(I165*H165,2)</f>
        <v>0</v>
      </c>
      <c r="K165" s="139"/>
      <c r="L165" s="30"/>
      <c r="M165" s="140" t="s">
        <v>1</v>
      </c>
      <c r="N165" s="141" t="s">
        <v>37</v>
      </c>
      <c r="P165" s="142">
        <f>O165*H165</f>
        <v>0</v>
      </c>
      <c r="Q165" s="142">
        <v>0.20219000000000001</v>
      </c>
      <c r="R165" s="142">
        <f>Q165*H165</f>
        <v>2.6486890000000001</v>
      </c>
      <c r="S165" s="142">
        <v>0</v>
      </c>
      <c r="T165" s="143">
        <f>S165*H165</f>
        <v>0</v>
      </c>
      <c r="AR165" s="144" t="s">
        <v>166</v>
      </c>
      <c r="AT165" s="144" t="s">
        <v>162</v>
      </c>
      <c r="AU165" s="144" t="s">
        <v>81</v>
      </c>
      <c r="AY165" s="16" t="s">
        <v>160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79</v>
      </c>
      <c r="BK165" s="145">
        <f>ROUND(I165*H165,2)</f>
        <v>0</v>
      </c>
      <c r="BL165" s="16" t="s">
        <v>166</v>
      </c>
      <c r="BM165" s="144" t="s">
        <v>1660</v>
      </c>
    </row>
    <row r="166" spans="2:65" s="1" customFormat="1" ht="16.5" customHeight="1" x14ac:dyDescent="0.2">
      <c r="B166" s="131"/>
      <c r="C166" s="171" t="s">
        <v>8</v>
      </c>
      <c r="D166" s="171" t="s">
        <v>262</v>
      </c>
      <c r="E166" s="172" t="s">
        <v>1661</v>
      </c>
      <c r="F166" s="173" t="s">
        <v>1662</v>
      </c>
      <c r="G166" s="174" t="s">
        <v>207</v>
      </c>
      <c r="H166" s="175">
        <v>14</v>
      </c>
      <c r="I166" s="176"/>
      <c r="J166" s="177">
        <f>ROUND(I166*H166,2)</f>
        <v>0</v>
      </c>
      <c r="K166" s="178"/>
      <c r="L166" s="179"/>
      <c r="M166" s="180" t="s">
        <v>1</v>
      </c>
      <c r="N166" s="181" t="s">
        <v>37</v>
      </c>
      <c r="P166" s="142">
        <f>O166*H166</f>
        <v>0</v>
      </c>
      <c r="Q166" s="142">
        <v>4.5999999999999999E-2</v>
      </c>
      <c r="R166" s="142">
        <f>Q166*H166</f>
        <v>0.64400000000000002</v>
      </c>
      <c r="S166" s="142">
        <v>0</v>
      </c>
      <c r="T166" s="143">
        <f>S166*H166</f>
        <v>0</v>
      </c>
      <c r="AR166" s="144" t="s">
        <v>191</v>
      </c>
      <c r="AT166" s="144" t="s">
        <v>262</v>
      </c>
      <c r="AU166" s="144" t="s">
        <v>81</v>
      </c>
      <c r="AY166" s="16" t="s">
        <v>160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6" t="s">
        <v>79</v>
      </c>
      <c r="BK166" s="145">
        <f>ROUND(I166*H166,2)</f>
        <v>0</v>
      </c>
      <c r="BL166" s="16" t="s">
        <v>166</v>
      </c>
      <c r="BM166" s="144" t="s">
        <v>1663</v>
      </c>
    </row>
    <row r="167" spans="2:65" s="1" customFormat="1" ht="33" customHeight="1" x14ac:dyDescent="0.2">
      <c r="B167" s="131"/>
      <c r="C167" s="132" t="s">
        <v>1408</v>
      </c>
      <c r="D167" s="132" t="s">
        <v>162</v>
      </c>
      <c r="E167" s="133" t="s">
        <v>1664</v>
      </c>
      <c r="F167" s="134" t="s">
        <v>1665</v>
      </c>
      <c r="G167" s="135" t="s">
        <v>207</v>
      </c>
      <c r="H167" s="136">
        <v>99.44</v>
      </c>
      <c r="I167" s="137"/>
      <c r="J167" s="138">
        <f>ROUND(I167*H167,2)</f>
        <v>0</v>
      </c>
      <c r="K167" s="139"/>
      <c r="L167" s="30"/>
      <c r="M167" s="140" t="s">
        <v>1</v>
      </c>
      <c r="N167" s="141" t="s">
        <v>37</v>
      </c>
      <c r="P167" s="142">
        <f>O167*H167</f>
        <v>0</v>
      </c>
      <c r="Q167" s="142">
        <v>9.5990000000000006E-2</v>
      </c>
      <c r="R167" s="142">
        <f>Q167*H167</f>
        <v>9.5452456000000012</v>
      </c>
      <c r="S167" s="142">
        <v>0</v>
      </c>
      <c r="T167" s="143">
        <f>S167*H167</f>
        <v>0</v>
      </c>
      <c r="AR167" s="144" t="s">
        <v>166</v>
      </c>
      <c r="AT167" s="144" t="s">
        <v>162</v>
      </c>
      <c r="AU167" s="144" t="s">
        <v>81</v>
      </c>
      <c r="AY167" s="16" t="s">
        <v>160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79</v>
      </c>
      <c r="BK167" s="145">
        <f>ROUND(I167*H167,2)</f>
        <v>0</v>
      </c>
      <c r="BL167" s="16" t="s">
        <v>166</v>
      </c>
      <c r="BM167" s="144" t="s">
        <v>1666</v>
      </c>
    </row>
    <row r="168" spans="2:65" s="1" customFormat="1" x14ac:dyDescent="0.2">
      <c r="B168" s="30"/>
      <c r="D168" s="167" t="s">
        <v>235</v>
      </c>
      <c r="F168" s="168" t="s">
        <v>1667</v>
      </c>
      <c r="I168" s="169"/>
      <c r="L168" s="30"/>
      <c r="M168" s="170"/>
      <c r="T168" s="54"/>
      <c r="AT168" s="16" t="s">
        <v>235</v>
      </c>
      <c r="AU168" s="16" t="s">
        <v>81</v>
      </c>
    </row>
    <row r="169" spans="2:65" s="12" customFormat="1" ht="20.399999999999999" x14ac:dyDescent="0.2">
      <c r="B169" s="146"/>
      <c r="D169" s="147" t="s">
        <v>172</v>
      </c>
      <c r="E169" s="148" t="s">
        <v>1</v>
      </c>
      <c r="F169" s="149" t="s">
        <v>1668</v>
      </c>
      <c r="H169" s="150">
        <v>99.44</v>
      </c>
      <c r="I169" s="151"/>
      <c r="L169" s="146"/>
      <c r="M169" s="152"/>
      <c r="T169" s="153"/>
      <c r="AT169" s="148" t="s">
        <v>172</v>
      </c>
      <c r="AU169" s="148" t="s">
        <v>81</v>
      </c>
      <c r="AV169" s="12" t="s">
        <v>81</v>
      </c>
      <c r="AW169" s="12" t="s">
        <v>29</v>
      </c>
      <c r="AX169" s="12" t="s">
        <v>79</v>
      </c>
      <c r="AY169" s="148" t="s">
        <v>160</v>
      </c>
    </row>
    <row r="170" spans="2:65" s="1" customFormat="1" ht="16.5" customHeight="1" x14ac:dyDescent="0.2">
      <c r="B170" s="131"/>
      <c r="C170" s="171" t="s">
        <v>290</v>
      </c>
      <c r="D170" s="171" t="s">
        <v>262</v>
      </c>
      <c r="E170" s="172" t="s">
        <v>1669</v>
      </c>
      <c r="F170" s="173" t="s">
        <v>1670</v>
      </c>
      <c r="G170" s="174" t="s">
        <v>207</v>
      </c>
      <c r="H170" s="175">
        <v>101.429</v>
      </c>
      <c r="I170" s="176"/>
      <c r="J170" s="177">
        <f>ROUND(I170*H170,2)</f>
        <v>0</v>
      </c>
      <c r="K170" s="178"/>
      <c r="L170" s="179"/>
      <c r="M170" s="180" t="s">
        <v>1</v>
      </c>
      <c r="N170" s="181" t="s">
        <v>37</v>
      </c>
      <c r="P170" s="142">
        <f>O170*H170</f>
        <v>0</v>
      </c>
      <c r="Q170" s="142">
        <v>4.4999999999999998E-2</v>
      </c>
      <c r="R170" s="142">
        <f>Q170*H170</f>
        <v>4.5643050000000001</v>
      </c>
      <c r="S170" s="142">
        <v>0</v>
      </c>
      <c r="T170" s="143">
        <f>S170*H170</f>
        <v>0</v>
      </c>
      <c r="AR170" s="144" t="s">
        <v>191</v>
      </c>
      <c r="AT170" s="144" t="s">
        <v>262</v>
      </c>
      <c r="AU170" s="144" t="s">
        <v>81</v>
      </c>
      <c r="AY170" s="16" t="s">
        <v>160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6" t="s">
        <v>79</v>
      </c>
      <c r="BK170" s="145">
        <f>ROUND(I170*H170,2)</f>
        <v>0</v>
      </c>
      <c r="BL170" s="16" t="s">
        <v>166</v>
      </c>
      <c r="BM170" s="144" t="s">
        <v>1671</v>
      </c>
    </row>
    <row r="171" spans="2:65" s="12" customFormat="1" x14ac:dyDescent="0.2">
      <c r="B171" s="146"/>
      <c r="D171" s="147" t="s">
        <v>172</v>
      </c>
      <c r="F171" s="149" t="s">
        <v>1672</v>
      </c>
      <c r="H171" s="150">
        <v>101.429</v>
      </c>
      <c r="I171" s="151"/>
      <c r="L171" s="146"/>
      <c r="M171" s="152"/>
      <c r="T171" s="153"/>
      <c r="AT171" s="148" t="s">
        <v>172</v>
      </c>
      <c r="AU171" s="148" t="s">
        <v>81</v>
      </c>
      <c r="AV171" s="12" t="s">
        <v>81</v>
      </c>
      <c r="AW171" s="12" t="s">
        <v>3</v>
      </c>
      <c r="AX171" s="12" t="s">
        <v>79</v>
      </c>
      <c r="AY171" s="148" t="s">
        <v>160</v>
      </c>
    </row>
    <row r="172" spans="2:65" s="1" customFormat="1" ht="24.15" customHeight="1" x14ac:dyDescent="0.2">
      <c r="B172" s="131"/>
      <c r="C172" s="132" t="s">
        <v>296</v>
      </c>
      <c r="D172" s="132" t="s">
        <v>162</v>
      </c>
      <c r="E172" s="133" t="s">
        <v>1673</v>
      </c>
      <c r="F172" s="134" t="s">
        <v>1674</v>
      </c>
      <c r="G172" s="135" t="s">
        <v>207</v>
      </c>
      <c r="H172" s="136">
        <v>22.6</v>
      </c>
      <c r="I172" s="137"/>
      <c r="J172" s="138">
        <f>ROUND(I172*H172,2)</f>
        <v>0</v>
      </c>
      <c r="K172" s="139"/>
      <c r="L172" s="30"/>
      <c r="M172" s="140" t="s">
        <v>1</v>
      </c>
      <c r="N172" s="141" t="s">
        <v>37</v>
      </c>
      <c r="P172" s="142">
        <f>O172*H172</f>
        <v>0</v>
      </c>
      <c r="Q172" s="142">
        <v>0.20646999999999999</v>
      </c>
      <c r="R172" s="142">
        <f>Q172*H172</f>
        <v>4.6662220000000003</v>
      </c>
      <c r="S172" s="142">
        <v>0</v>
      </c>
      <c r="T172" s="143">
        <f>S172*H172</f>
        <v>0</v>
      </c>
      <c r="AR172" s="144" t="s">
        <v>166</v>
      </c>
      <c r="AT172" s="144" t="s">
        <v>162</v>
      </c>
      <c r="AU172" s="144" t="s">
        <v>81</v>
      </c>
      <c r="AY172" s="16" t="s">
        <v>160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79</v>
      </c>
      <c r="BK172" s="145">
        <f>ROUND(I172*H172,2)</f>
        <v>0</v>
      </c>
      <c r="BL172" s="16" t="s">
        <v>166</v>
      </c>
      <c r="BM172" s="144" t="s">
        <v>1675</v>
      </c>
    </row>
    <row r="173" spans="2:65" s="1" customFormat="1" x14ac:dyDescent="0.2">
      <c r="B173" s="30"/>
      <c r="D173" s="167" t="s">
        <v>235</v>
      </c>
      <c r="F173" s="168" t="s">
        <v>1676</v>
      </c>
      <c r="I173" s="169"/>
      <c r="L173" s="30"/>
      <c r="M173" s="170"/>
      <c r="T173" s="54"/>
      <c r="AT173" s="16" t="s">
        <v>235</v>
      </c>
      <c r="AU173" s="16" t="s">
        <v>81</v>
      </c>
    </row>
    <row r="174" spans="2:65" s="1" customFormat="1" ht="24.15" customHeight="1" x14ac:dyDescent="0.2">
      <c r="B174" s="131"/>
      <c r="C174" s="171" t="s">
        <v>315</v>
      </c>
      <c r="D174" s="171" t="s">
        <v>262</v>
      </c>
      <c r="E174" s="172" t="s">
        <v>1677</v>
      </c>
      <c r="F174" s="173" t="s">
        <v>1678</v>
      </c>
      <c r="G174" s="174" t="s">
        <v>207</v>
      </c>
      <c r="H174" s="175">
        <v>24</v>
      </c>
      <c r="I174" s="176"/>
      <c r="J174" s="177">
        <f>ROUND(I174*H174,2)</f>
        <v>0</v>
      </c>
      <c r="K174" s="178"/>
      <c r="L174" s="179"/>
      <c r="M174" s="180" t="s">
        <v>1</v>
      </c>
      <c r="N174" s="181" t="s">
        <v>37</v>
      </c>
      <c r="P174" s="142">
        <f>O174*H174</f>
        <v>0</v>
      </c>
      <c r="Q174" s="142">
        <v>0.22500000000000001</v>
      </c>
      <c r="R174" s="142">
        <f>Q174*H174</f>
        <v>5.4</v>
      </c>
      <c r="S174" s="142">
        <v>0</v>
      </c>
      <c r="T174" s="143">
        <f>S174*H174</f>
        <v>0</v>
      </c>
      <c r="AR174" s="144" t="s">
        <v>191</v>
      </c>
      <c r="AT174" s="144" t="s">
        <v>262</v>
      </c>
      <c r="AU174" s="144" t="s">
        <v>81</v>
      </c>
      <c r="AY174" s="16" t="s">
        <v>160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6" t="s">
        <v>79</v>
      </c>
      <c r="BK174" s="145">
        <f>ROUND(I174*H174,2)</f>
        <v>0</v>
      </c>
      <c r="BL174" s="16" t="s">
        <v>166</v>
      </c>
      <c r="BM174" s="144" t="s">
        <v>1679</v>
      </c>
    </row>
    <row r="175" spans="2:65" s="12" customFormat="1" x14ac:dyDescent="0.2">
      <c r="B175" s="146"/>
      <c r="D175" s="147" t="s">
        <v>172</v>
      </c>
      <c r="F175" s="149" t="s">
        <v>1680</v>
      </c>
      <c r="H175" s="150">
        <v>24</v>
      </c>
      <c r="I175" s="151"/>
      <c r="L175" s="146"/>
      <c r="M175" s="152"/>
      <c r="T175" s="153"/>
      <c r="AT175" s="148" t="s">
        <v>172</v>
      </c>
      <c r="AU175" s="148" t="s">
        <v>81</v>
      </c>
      <c r="AV175" s="12" t="s">
        <v>81</v>
      </c>
      <c r="AW175" s="12" t="s">
        <v>3</v>
      </c>
      <c r="AX175" s="12" t="s">
        <v>79</v>
      </c>
      <c r="AY175" s="148" t="s">
        <v>160</v>
      </c>
    </row>
    <row r="176" spans="2:65" s="1" customFormat="1" ht="24.15" customHeight="1" x14ac:dyDescent="0.2">
      <c r="B176" s="131"/>
      <c r="C176" s="132" t="s">
        <v>345</v>
      </c>
      <c r="D176" s="132" t="s">
        <v>162</v>
      </c>
      <c r="E176" s="133" t="s">
        <v>1681</v>
      </c>
      <c r="F176" s="134" t="s">
        <v>1682</v>
      </c>
      <c r="G176" s="135" t="s">
        <v>165</v>
      </c>
      <c r="H176" s="136">
        <v>209.2</v>
      </c>
      <c r="I176" s="137"/>
      <c r="J176" s="138">
        <f>ROUND(I176*H176,2)</f>
        <v>0</v>
      </c>
      <c r="K176" s="139"/>
      <c r="L176" s="30"/>
      <c r="M176" s="140" t="s">
        <v>1</v>
      </c>
      <c r="N176" s="141" t="s">
        <v>37</v>
      </c>
      <c r="P176" s="142">
        <f>O176*H176</f>
        <v>0</v>
      </c>
      <c r="Q176" s="142">
        <v>6.8999999999999997E-4</v>
      </c>
      <c r="R176" s="142">
        <f>Q176*H176</f>
        <v>0.14434799999999998</v>
      </c>
      <c r="S176" s="142">
        <v>0</v>
      </c>
      <c r="T176" s="143">
        <f>S176*H176</f>
        <v>0</v>
      </c>
      <c r="AR176" s="144" t="s">
        <v>166</v>
      </c>
      <c r="AT176" s="144" t="s">
        <v>162</v>
      </c>
      <c r="AU176" s="144" t="s">
        <v>81</v>
      </c>
      <c r="AY176" s="16" t="s">
        <v>160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79</v>
      </c>
      <c r="BK176" s="145">
        <f>ROUND(I176*H176,2)</f>
        <v>0</v>
      </c>
      <c r="BL176" s="16" t="s">
        <v>166</v>
      </c>
      <c r="BM176" s="144" t="s">
        <v>1683</v>
      </c>
    </row>
    <row r="177" spans="2:65" s="1" customFormat="1" x14ac:dyDescent="0.2">
      <c r="B177" s="30"/>
      <c r="D177" s="167" t="s">
        <v>235</v>
      </c>
      <c r="F177" s="168" t="s">
        <v>1684</v>
      </c>
      <c r="I177" s="169"/>
      <c r="L177" s="30"/>
      <c r="M177" s="170"/>
      <c r="T177" s="54"/>
      <c r="AT177" s="16" t="s">
        <v>235</v>
      </c>
      <c r="AU177" s="16" t="s">
        <v>81</v>
      </c>
    </row>
    <row r="178" spans="2:65" s="1" customFormat="1" ht="33" customHeight="1" x14ac:dyDescent="0.2">
      <c r="B178" s="131"/>
      <c r="C178" s="132" t="s">
        <v>352</v>
      </c>
      <c r="D178" s="132" t="s">
        <v>162</v>
      </c>
      <c r="E178" s="133" t="s">
        <v>1685</v>
      </c>
      <c r="F178" s="134" t="s">
        <v>1686</v>
      </c>
      <c r="G178" s="135" t="s">
        <v>207</v>
      </c>
      <c r="H178" s="136">
        <v>3.5</v>
      </c>
      <c r="I178" s="137"/>
      <c r="J178" s="138">
        <f>ROUND(I178*H178,2)</f>
        <v>0</v>
      </c>
      <c r="K178" s="139"/>
      <c r="L178" s="30"/>
      <c r="M178" s="140" t="s">
        <v>1</v>
      </c>
      <c r="N178" s="141" t="s">
        <v>37</v>
      </c>
      <c r="P178" s="142">
        <f>O178*H178</f>
        <v>0</v>
      </c>
      <c r="Q178" s="142">
        <v>0.30537999999999998</v>
      </c>
      <c r="R178" s="142">
        <f>Q178*H178</f>
        <v>1.0688299999999999</v>
      </c>
      <c r="S178" s="142">
        <v>0</v>
      </c>
      <c r="T178" s="143">
        <f>S178*H178</f>
        <v>0</v>
      </c>
      <c r="AR178" s="144" t="s">
        <v>166</v>
      </c>
      <c r="AT178" s="144" t="s">
        <v>162</v>
      </c>
      <c r="AU178" s="144" t="s">
        <v>81</v>
      </c>
      <c r="AY178" s="16" t="s">
        <v>160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6" t="s">
        <v>79</v>
      </c>
      <c r="BK178" s="145">
        <f>ROUND(I178*H178,2)</f>
        <v>0</v>
      </c>
      <c r="BL178" s="16" t="s">
        <v>166</v>
      </c>
      <c r="BM178" s="144" t="s">
        <v>1687</v>
      </c>
    </row>
    <row r="179" spans="2:65" s="1" customFormat="1" x14ac:dyDescent="0.2">
      <c r="B179" s="30"/>
      <c r="D179" s="167" t="s">
        <v>235</v>
      </c>
      <c r="F179" s="168" t="s">
        <v>1688</v>
      </c>
      <c r="I179" s="169"/>
      <c r="L179" s="30"/>
      <c r="M179" s="170"/>
      <c r="T179" s="54"/>
      <c r="AT179" s="16" t="s">
        <v>235</v>
      </c>
      <c r="AU179" s="16" t="s">
        <v>81</v>
      </c>
    </row>
    <row r="180" spans="2:65" s="1" customFormat="1" ht="37.799999999999997" customHeight="1" x14ac:dyDescent="0.2">
      <c r="B180" s="131"/>
      <c r="C180" s="132" t="s">
        <v>361</v>
      </c>
      <c r="D180" s="132" t="s">
        <v>162</v>
      </c>
      <c r="E180" s="133" t="s">
        <v>1689</v>
      </c>
      <c r="F180" s="134" t="s">
        <v>1690</v>
      </c>
      <c r="G180" s="135" t="s">
        <v>260</v>
      </c>
      <c r="H180" s="136">
        <v>2</v>
      </c>
      <c r="I180" s="137"/>
      <c r="J180" s="138">
        <f>ROUND(I180*H180,2)</f>
        <v>0</v>
      </c>
      <c r="K180" s="139"/>
      <c r="L180" s="30"/>
      <c r="M180" s="140" t="s">
        <v>1</v>
      </c>
      <c r="N180" s="141" t="s">
        <v>37</v>
      </c>
      <c r="P180" s="142">
        <f>O180*H180</f>
        <v>0</v>
      </c>
      <c r="Q180" s="142">
        <v>4.8750000000000002E-2</v>
      </c>
      <c r="R180" s="142">
        <f>Q180*H180</f>
        <v>9.7500000000000003E-2</v>
      </c>
      <c r="S180" s="142">
        <v>0</v>
      </c>
      <c r="T180" s="143">
        <f>S180*H180</f>
        <v>0</v>
      </c>
      <c r="AR180" s="144" t="s">
        <v>166</v>
      </c>
      <c r="AT180" s="144" t="s">
        <v>162</v>
      </c>
      <c r="AU180" s="144" t="s">
        <v>81</v>
      </c>
      <c r="AY180" s="16" t="s">
        <v>160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79</v>
      </c>
      <c r="BK180" s="145">
        <f>ROUND(I180*H180,2)</f>
        <v>0</v>
      </c>
      <c r="BL180" s="16" t="s">
        <v>166</v>
      </c>
      <c r="BM180" s="144" t="s">
        <v>1691</v>
      </c>
    </row>
    <row r="181" spans="2:65" s="1" customFormat="1" x14ac:dyDescent="0.2">
      <c r="B181" s="30"/>
      <c r="D181" s="167" t="s">
        <v>235</v>
      </c>
      <c r="F181" s="168" t="s">
        <v>1692</v>
      </c>
      <c r="I181" s="169"/>
      <c r="L181" s="30"/>
      <c r="M181" s="170"/>
      <c r="T181" s="54"/>
      <c r="AT181" s="16" t="s">
        <v>235</v>
      </c>
      <c r="AU181" s="16" t="s">
        <v>81</v>
      </c>
    </row>
    <row r="182" spans="2:65" s="1" customFormat="1" ht="21.75" customHeight="1" x14ac:dyDescent="0.2">
      <c r="B182" s="131"/>
      <c r="C182" s="132" t="s">
        <v>373</v>
      </c>
      <c r="D182" s="132" t="s">
        <v>162</v>
      </c>
      <c r="E182" s="133" t="s">
        <v>1693</v>
      </c>
      <c r="F182" s="134" t="s">
        <v>1694</v>
      </c>
      <c r="G182" s="135" t="s">
        <v>207</v>
      </c>
      <c r="H182" s="136">
        <v>3</v>
      </c>
      <c r="I182" s="137"/>
      <c r="J182" s="138">
        <f>ROUND(I182*H182,2)</f>
        <v>0</v>
      </c>
      <c r="K182" s="139"/>
      <c r="L182" s="30"/>
      <c r="M182" s="140" t="s">
        <v>1</v>
      </c>
      <c r="N182" s="141" t="s">
        <v>37</v>
      </c>
      <c r="P182" s="142">
        <f>O182*H182</f>
        <v>0</v>
      </c>
      <c r="Q182" s="142">
        <v>0.45135999999999998</v>
      </c>
      <c r="R182" s="142">
        <f>Q182*H182</f>
        <v>1.35408</v>
      </c>
      <c r="S182" s="142">
        <v>0</v>
      </c>
      <c r="T182" s="143">
        <f>S182*H182</f>
        <v>0</v>
      </c>
      <c r="AR182" s="144" t="s">
        <v>166</v>
      </c>
      <c r="AT182" s="144" t="s">
        <v>162</v>
      </c>
      <c r="AU182" s="144" t="s">
        <v>81</v>
      </c>
      <c r="AY182" s="16" t="s">
        <v>160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6" t="s">
        <v>79</v>
      </c>
      <c r="BK182" s="145">
        <f>ROUND(I182*H182,2)</f>
        <v>0</v>
      </c>
      <c r="BL182" s="16" t="s">
        <v>166</v>
      </c>
      <c r="BM182" s="144" t="s">
        <v>1695</v>
      </c>
    </row>
    <row r="183" spans="2:65" s="1" customFormat="1" x14ac:dyDescent="0.2">
      <c r="B183" s="30"/>
      <c r="D183" s="167" t="s">
        <v>235</v>
      </c>
      <c r="F183" s="168" t="s">
        <v>1696</v>
      </c>
      <c r="I183" s="169"/>
      <c r="L183" s="30"/>
      <c r="M183" s="170"/>
      <c r="T183" s="54"/>
      <c r="AT183" s="16" t="s">
        <v>235</v>
      </c>
      <c r="AU183" s="16" t="s">
        <v>81</v>
      </c>
    </row>
    <row r="184" spans="2:65" s="11" customFormat="1" ht="22.8" customHeight="1" x14ac:dyDescent="0.25">
      <c r="B184" s="119"/>
      <c r="D184" s="120" t="s">
        <v>71</v>
      </c>
      <c r="E184" s="129" t="s">
        <v>506</v>
      </c>
      <c r="F184" s="129" t="s">
        <v>507</v>
      </c>
      <c r="I184" s="122"/>
      <c r="J184" s="130">
        <f>BK184</f>
        <v>0</v>
      </c>
      <c r="L184" s="119"/>
      <c r="M184" s="124"/>
      <c r="P184" s="125">
        <f>SUM(P185:P187)</f>
        <v>0</v>
      </c>
      <c r="R184" s="125">
        <f>SUM(R185:R187)</f>
        <v>0</v>
      </c>
      <c r="T184" s="126">
        <f>SUM(T185:T187)</f>
        <v>0</v>
      </c>
      <c r="AR184" s="120" t="s">
        <v>79</v>
      </c>
      <c r="AT184" s="127" t="s">
        <v>71</v>
      </c>
      <c r="AU184" s="127" t="s">
        <v>79</v>
      </c>
      <c r="AY184" s="120" t="s">
        <v>160</v>
      </c>
      <c r="BK184" s="128">
        <f>SUM(BK185:BK187)</f>
        <v>0</v>
      </c>
    </row>
    <row r="185" spans="2:65" s="1" customFormat="1" ht="21.75" customHeight="1" x14ac:dyDescent="0.2">
      <c r="B185" s="131"/>
      <c r="C185" s="132" t="s">
        <v>213</v>
      </c>
      <c r="D185" s="132" t="s">
        <v>162</v>
      </c>
      <c r="E185" s="133" t="s">
        <v>1697</v>
      </c>
      <c r="F185" s="134" t="s">
        <v>1698</v>
      </c>
      <c r="G185" s="135" t="s">
        <v>198</v>
      </c>
      <c r="H185" s="136">
        <v>7.9160000000000004</v>
      </c>
      <c r="I185" s="137"/>
      <c r="J185" s="138">
        <f>ROUND(I185*H185,2)</f>
        <v>0</v>
      </c>
      <c r="K185" s="139"/>
      <c r="L185" s="30"/>
      <c r="M185" s="140" t="s">
        <v>1</v>
      </c>
      <c r="N185" s="141" t="s">
        <v>37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166</v>
      </c>
      <c r="AT185" s="144" t="s">
        <v>162</v>
      </c>
      <c r="AU185" s="144" t="s">
        <v>81</v>
      </c>
      <c r="AY185" s="16" t="s">
        <v>160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6" t="s">
        <v>79</v>
      </c>
      <c r="BK185" s="145">
        <f>ROUND(I185*H185,2)</f>
        <v>0</v>
      </c>
      <c r="BL185" s="16" t="s">
        <v>166</v>
      </c>
      <c r="BM185" s="144" t="s">
        <v>1699</v>
      </c>
    </row>
    <row r="186" spans="2:65" s="1" customFormat="1" ht="24.15" customHeight="1" x14ac:dyDescent="0.2">
      <c r="B186" s="131"/>
      <c r="C186" s="132" t="s">
        <v>221</v>
      </c>
      <c r="D186" s="132" t="s">
        <v>162</v>
      </c>
      <c r="E186" s="133" t="s">
        <v>1700</v>
      </c>
      <c r="F186" s="134" t="s">
        <v>1701</v>
      </c>
      <c r="G186" s="135" t="s">
        <v>198</v>
      </c>
      <c r="H186" s="136">
        <v>143.80000000000001</v>
      </c>
      <c r="I186" s="137"/>
      <c r="J186" s="138">
        <f>ROUND(I186*H186,2)</f>
        <v>0</v>
      </c>
      <c r="K186" s="139"/>
      <c r="L186" s="30"/>
      <c r="M186" s="140" t="s">
        <v>1</v>
      </c>
      <c r="N186" s="141" t="s">
        <v>37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166</v>
      </c>
      <c r="AT186" s="144" t="s">
        <v>162</v>
      </c>
      <c r="AU186" s="144" t="s">
        <v>81</v>
      </c>
      <c r="AY186" s="16" t="s">
        <v>160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6" t="s">
        <v>79</v>
      </c>
      <c r="BK186" s="145">
        <f>ROUND(I186*H186,2)</f>
        <v>0</v>
      </c>
      <c r="BL186" s="16" t="s">
        <v>166</v>
      </c>
      <c r="BM186" s="144" t="s">
        <v>1702</v>
      </c>
    </row>
    <row r="187" spans="2:65" s="1" customFormat="1" ht="33" customHeight="1" x14ac:dyDescent="0.2">
      <c r="B187" s="131"/>
      <c r="C187" s="132" t="s">
        <v>225</v>
      </c>
      <c r="D187" s="132" t="s">
        <v>162</v>
      </c>
      <c r="E187" s="133" t="s">
        <v>1703</v>
      </c>
      <c r="F187" s="134" t="s">
        <v>519</v>
      </c>
      <c r="G187" s="135" t="s">
        <v>198</v>
      </c>
      <c r="H187" s="136">
        <v>7.9160000000000004</v>
      </c>
      <c r="I187" s="137"/>
      <c r="J187" s="138">
        <f>ROUND(I187*H187,2)</f>
        <v>0</v>
      </c>
      <c r="K187" s="139"/>
      <c r="L187" s="30"/>
      <c r="M187" s="140" t="s">
        <v>1</v>
      </c>
      <c r="N187" s="141" t="s">
        <v>37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166</v>
      </c>
      <c r="AT187" s="144" t="s">
        <v>162</v>
      </c>
      <c r="AU187" s="144" t="s">
        <v>81</v>
      </c>
      <c r="AY187" s="16" t="s">
        <v>160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6" t="s">
        <v>79</v>
      </c>
      <c r="BK187" s="145">
        <f>ROUND(I187*H187,2)</f>
        <v>0</v>
      </c>
      <c r="BL187" s="16" t="s">
        <v>166</v>
      </c>
      <c r="BM187" s="144" t="s">
        <v>1704</v>
      </c>
    </row>
    <row r="188" spans="2:65" s="11" customFormat="1" ht="22.8" customHeight="1" x14ac:dyDescent="0.25">
      <c r="B188" s="119"/>
      <c r="D188" s="120" t="s">
        <v>71</v>
      </c>
      <c r="E188" s="129" t="s">
        <v>521</v>
      </c>
      <c r="F188" s="129" t="s">
        <v>522</v>
      </c>
      <c r="I188" s="122"/>
      <c r="J188" s="130">
        <f>BK188</f>
        <v>0</v>
      </c>
      <c r="L188" s="119"/>
      <c r="M188" s="124"/>
      <c r="P188" s="125">
        <f>P189</f>
        <v>0</v>
      </c>
      <c r="R188" s="125">
        <f>R189</f>
        <v>0</v>
      </c>
      <c r="T188" s="126">
        <f>T189</f>
        <v>0</v>
      </c>
      <c r="AR188" s="120" t="s">
        <v>79</v>
      </c>
      <c r="AT188" s="127" t="s">
        <v>71</v>
      </c>
      <c r="AU188" s="127" t="s">
        <v>79</v>
      </c>
      <c r="AY188" s="120" t="s">
        <v>160</v>
      </c>
      <c r="BK188" s="128">
        <f>BK189</f>
        <v>0</v>
      </c>
    </row>
    <row r="189" spans="2:65" s="1" customFormat="1" ht="33" customHeight="1" x14ac:dyDescent="0.2">
      <c r="B189" s="131"/>
      <c r="C189" s="132" t="s">
        <v>1380</v>
      </c>
      <c r="D189" s="132" t="s">
        <v>162</v>
      </c>
      <c r="E189" s="133" t="s">
        <v>1705</v>
      </c>
      <c r="F189" s="134" t="s">
        <v>1706</v>
      </c>
      <c r="G189" s="135" t="s">
        <v>198</v>
      </c>
      <c r="H189" s="136">
        <v>95.186000000000007</v>
      </c>
      <c r="I189" s="137"/>
      <c r="J189" s="138">
        <f>ROUND(I189*H189,2)</f>
        <v>0</v>
      </c>
      <c r="K189" s="139"/>
      <c r="L189" s="30"/>
      <c r="M189" s="140" t="s">
        <v>1</v>
      </c>
      <c r="N189" s="141" t="s">
        <v>37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166</v>
      </c>
      <c r="AT189" s="144" t="s">
        <v>162</v>
      </c>
      <c r="AU189" s="144" t="s">
        <v>81</v>
      </c>
      <c r="AY189" s="16" t="s">
        <v>160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6" t="s">
        <v>79</v>
      </c>
      <c r="BK189" s="145">
        <f>ROUND(I189*H189,2)</f>
        <v>0</v>
      </c>
      <c r="BL189" s="16" t="s">
        <v>166</v>
      </c>
      <c r="BM189" s="144" t="s">
        <v>1707</v>
      </c>
    </row>
    <row r="190" spans="2:65" s="11" customFormat="1" ht="25.95" customHeight="1" x14ac:dyDescent="0.25">
      <c r="B190" s="119"/>
      <c r="D190" s="120" t="s">
        <v>71</v>
      </c>
      <c r="E190" s="121" t="s">
        <v>1281</v>
      </c>
      <c r="F190" s="121" t="s">
        <v>1282</v>
      </c>
      <c r="I190" s="122"/>
      <c r="J190" s="123">
        <f>BK190</f>
        <v>0</v>
      </c>
      <c r="L190" s="119"/>
      <c r="M190" s="124"/>
      <c r="P190" s="125">
        <f>P191</f>
        <v>0</v>
      </c>
      <c r="R190" s="125">
        <f>R191</f>
        <v>0</v>
      </c>
      <c r="T190" s="126">
        <f>T191</f>
        <v>0</v>
      </c>
      <c r="AR190" s="120" t="s">
        <v>1283</v>
      </c>
      <c r="AT190" s="127" t="s">
        <v>71</v>
      </c>
      <c r="AU190" s="127" t="s">
        <v>72</v>
      </c>
      <c r="AY190" s="120" t="s">
        <v>160</v>
      </c>
      <c r="BK190" s="128">
        <f>BK191</f>
        <v>0</v>
      </c>
    </row>
    <row r="191" spans="2:65" s="11" customFormat="1" ht="22.8" customHeight="1" x14ac:dyDescent="0.25">
      <c r="B191" s="119"/>
      <c r="D191" s="120" t="s">
        <v>71</v>
      </c>
      <c r="E191" s="129" t="s">
        <v>1291</v>
      </c>
      <c r="F191" s="129" t="s">
        <v>1292</v>
      </c>
      <c r="I191" s="122"/>
      <c r="J191" s="130">
        <f>BK191</f>
        <v>0</v>
      </c>
      <c r="L191" s="119"/>
      <c r="M191" s="124"/>
      <c r="P191" s="125">
        <f>SUM(P192:P193)</f>
        <v>0</v>
      </c>
      <c r="R191" s="125">
        <f>SUM(R192:R193)</f>
        <v>0</v>
      </c>
      <c r="T191" s="126">
        <f>SUM(T192:T193)</f>
        <v>0</v>
      </c>
      <c r="AR191" s="120" t="s">
        <v>1283</v>
      </c>
      <c r="AT191" s="127" t="s">
        <v>71</v>
      </c>
      <c r="AU191" s="127" t="s">
        <v>79</v>
      </c>
      <c r="AY191" s="120" t="s">
        <v>160</v>
      </c>
      <c r="BK191" s="128">
        <f>SUM(BK192:BK193)</f>
        <v>0</v>
      </c>
    </row>
    <row r="192" spans="2:65" s="1" customFormat="1" ht="16.5" customHeight="1" x14ac:dyDescent="0.2">
      <c r="B192" s="131"/>
      <c r="C192" s="132" t="s">
        <v>246</v>
      </c>
      <c r="D192" s="132" t="s">
        <v>162</v>
      </c>
      <c r="E192" s="133" t="s">
        <v>1708</v>
      </c>
      <c r="F192" s="134" t="s">
        <v>1292</v>
      </c>
      <c r="G192" s="135" t="s">
        <v>1295</v>
      </c>
      <c r="H192" s="136">
        <v>1</v>
      </c>
      <c r="I192" s="137"/>
      <c r="J192" s="138">
        <f>ROUND(I192*H192,2)</f>
        <v>0</v>
      </c>
      <c r="K192" s="139"/>
      <c r="L192" s="30"/>
      <c r="M192" s="140" t="s">
        <v>1</v>
      </c>
      <c r="N192" s="141" t="s">
        <v>37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1289</v>
      </c>
      <c r="AT192" s="144" t="s">
        <v>162</v>
      </c>
      <c r="AU192" s="144" t="s">
        <v>81</v>
      </c>
      <c r="AY192" s="16" t="s">
        <v>160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6" t="s">
        <v>79</v>
      </c>
      <c r="BK192" s="145">
        <f>ROUND(I192*H192,2)</f>
        <v>0</v>
      </c>
      <c r="BL192" s="16" t="s">
        <v>1289</v>
      </c>
      <c r="BM192" s="144" t="s">
        <v>1709</v>
      </c>
    </row>
    <row r="193" spans="2:65" s="1" customFormat="1" ht="16.5" customHeight="1" x14ac:dyDescent="0.2">
      <c r="B193" s="131"/>
      <c r="C193" s="132" t="s">
        <v>1387</v>
      </c>
      <c r="D193" s="132" t="s">
        <v>162</v>
      </c>
      <c r="E193" s="133" t="s">
        <v>1710</v>
      </c>
      <c r="F193" s="134" t="s">
        <v>1711</v>
      </c>
      <c r="G193" s="135" t="s">
        <v>1295</v>
      </c>
      <c r="H193" s="136">
        <v>1</v>
      </c>
      <c r="I193" s="137"/>
      <c r="J193" s="138">
        <f>ROUND(I193*H193,2)</f>
        <v>0</v>
      </c>
      <c r="K193" s="139"/>
      <c r="L193" s="30"/>
      <c r="M193" s="182" t="s">
        <v>1</v>
      </c>
      <c r="N193" s="183" t="s">
        <v>37</v>
      </c>
      <c r="O193" s="184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AR193" s="144" t="s">
        <v>1289</v>
      </c>
      <c r="AT193" s="144" t="s">
        <v>162</v>
      </c>
      <c r="AU193" s="144" t="s">
        <v>81</v>
      </c>
      <c r="AY193" s="16" t="s">
        <v>160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6" t="s">
        <v>79</v>
      </c>
      <c r="BK193" s="145">
        <f>ROUND(I193*H193,2)</f>
        <v>0</v>
      </c>
      <c r="BL193" s="16" t="s">
        <v>1289</v>
      </c>
      <c r="BM193" s="144" t="s">
        <v>1712</v>
      </c>
    </row>
    <row r="194" spans="2:65" s="1" customFormat="1" ht="6.9" customHeight="1" x14ac:dyDescent="0.2"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30"/>
    </row>
  </sheetData>
  <sheetProtection algorithmName="SHA-512" hashValue="/qYox5zUcLGhhgeMU+qkezdOexnB1FDFiEDHhWRcY7OYFivESOhCyBWHAljQ/un3iZtI7n5jvuN6Mxe9qYs+wQ==" saltValue="dwjM2LAcq7CHa7A6Zz+X1Q==" spinCount="100000" sheet="1" objects="1" scenarios="1"/>
  <autoFilter ref="C124:K193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34" r:id="rId1" xr:uid="{00000000-0004-0000-0500-000000000000}"/>
    <hyperlink ref="F142" r:id="rId2" xr:uid="{00000000-0004-0000-0500-000001000000}"/>
    <hyperlink ref="F146" r:id="rId3" xr:uid="{00000000-0004-0000-0500-000002000000}"/>
    <hyperlink ref="F151" r:id="rId4" xr:uid="{00000000-0004-0000-0500-000003000000}"/>
    <hyperlink ref="F153" r:id="rId5" xr:uid="{00000000-0004-0000-0500-000004000000}"/>
    <hyperlink ref="F155" r:id="rId6" xr:uid="{00000000-0004-0000-0500-000005000000}"/>
    <hyperlink ref="F159" r:id="rId7" xr:uid="{00000000-0004-0000-0500-000006000000}"/>
    <hyperlink ref="F168" r:id="rId8" xr:uid="{00000000-0004-0000-0500-000007000000}"/>
    <hyperlink ref="F173" r:id="rId9" xr:uid="{00000000-0004-0000-0500-000008000000}"/>
    <hyperlink ref="F177" r:id="rId10" xr:uid="{00000000-0004-0000-0500-000009000000}"/>
    <hyperlink ref="F179" r:id="rId11" xr:uid="{00000000-0004-0000-0500-00000A000000}"/>
    <hyperlink ref="F181" r:id="rId12" xr:uid="{00000000-0004-0000-0500-00000B000000}"/>
    <hyperlink ref="F183" r:id="rId13" xr:uid="{00000000-0004-0000-05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96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30" customHeight="1" x14ac:dyDescent="0.2">
      <c r="B9" s="30"/>
      <c r="E9" s="231" t="s">
        <v>1713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6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ROUND(J119,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ROUND((SUM(BE119:BE156)),  2)</f>
        <v>0</v>
      </c>
      <c r="I33" s="90">
        <v>0.21</v>
      </c>
      <c r="J33" s="89">
        <f>ROUND(((SUM(BE119:BE156))*I33),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ROUND((SUM(BF119:BF156)),  2)</f>
        <v>0</v>
      </c>
      <c r="I34" s="90">
        <v>0.15</v>
      </c>
      <c r="J34" s="89">
        <f>ROUND(((SUM(BF119:BF156))*I34),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ROUND((SUM(BG119:BG156)),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ROUND((SUM(BH119:BH156)),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ROUND((SUM(BI119:BI156)),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30" customHeight="1" x14ac:dyDescent="0.2">
      <c r="B87" s="30"/>
      <c r="E87" s="231" t="str">
        <f>E9</f>
        <v>SO-03 - Přípojka vody – stávající, změna délky, nový vodoměrná šachta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J119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J120</f>
        <v>0</v>
      </c>
      <c r="L97" s="102"/>
    </row>
    <row r="98" spans="2:12" s="9" customFormat="1" ht="19.95" customHeight="1" x14ac:dyDescent="0.2">
      <c r="B98" s="106"/>
      <c r="D98" s="107" t="s">
        <v>109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9" customFormat="1" ht="19.95" customHeight="1" x14ac:dyDescent="0.2">
      <c r="B99" s="106"/>
      <c r="D99" s="107" t="s">
        <v>114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12" s="1" customFormat="1" ht="21.75" customHeight="1" x14ac:dyDescent="0.2">
      <c r="B100" s="30"/>
      <c r="L100" s="30"/>
    </row>
    <row r="101" spans="2:12" s="1" customFormat="1" ht="6.9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" customHeight="1" x14ac:dyDescent="0.2">
      <c r="B106" s="30"/>
      <c r="C106" s="20" t="s">
        <v>145</v>
      </c>
      <c r="L106" s="30"/>
    </row>
    <row r="107" spans="2:12" s="1" customFormat="1" ht="6.9" customHeight="1" x14ac:dyDescent="0.2">
      <c r="B107" s="30"/>
      <c r="L107" s="30"/>
    </row>
    <row r="108" spans="2:12" s="1" customFormat="1" ht="12" customHeight="1" x14ac:dyDescent="0.2">
      <c r="B108" s="30"/>
      <c r="C108" s="26" t="s">
        <v>16</v>
      </c>
      <c r="L108" s="30"/>
    </row>
    <row r="109" spans="2:12" s="1" customFormat="1" ht="16.5" customHeight="1" x14ac:dyDescent="0.2">
      <c r="B109" s="30"/>
      <c r="E109" s="252" t="str">
        <f>E7</f>
        <v>Velký Týnec Čechovice</v>
      </c>
      <c r="F109" s="253"/>
      <c r="G109" s="253"/>
      <c r="H109" s="253"/>
      <c r="L109" s="30"/>
    </row>
    <row r="110" spans="2:12" s="1" customFormat="1" ht="12" customHeight="1" x14ac:dyDescent="0.2">
      <c r="B110" s="30"/>
      <c r="C110" s="26" t="s">
        <v>101</v>
      </c>
      <c r="L110" s="30"/>
    </row>
    <row r="111" spans="2:12" s="1" customFormat="1" ht="30" customHeight="1" x14ac:dyDescent="0.2">
      <c r="B111" s="30"/>
      <c r="E111" s="231" t="str">
        <f>E9</f>
        <v>SO-03 - Přípojka vody – stávající, změna délky, nový vodoměrná šachta</v>
      </c>
      <c r="F111" s="251"/>
      <c r="G111" s="251"/>
      <c r="H111" s="251"/>
      <c r="L111" s="30"/>
    </row>
    <row r="112" spans="2:12" s="1" customFormat="1" ht="6.9" customHeight="1" x14ac:dyDescent="0.2">
      <c r="B112" s="30"/>
      <c r="L112" s="30"/>
    </row>
    <row r="113" spans="2:65" s="1" customFormat="1" ht="12" customHeight="1" x14ac:dyDescent="0.2">
      <c r="B113" s="30"/>
      <c r="C113" s="26" t="s">
        <v>20</v>
      </c>
      <c r="F113" s="24" t="str">
        <f>F12</f>
        <v xml:space="preserve"> </v>
      </c>
      <c r="I113" s="26" t="s">
        <v>22</v>
      </c>
      <c r="J113" s="50">
        <f>IF(J12="","",J12)</f>
        <v>45695</v>
      </c>
      <c r="L113" s="30"/>
    </row>
    <row r="114" spans="2:65" s="1" customFormat="1" ht="6.9" customHeight="1" x14ac:dyDescent="0.2">
      <c r="B114" s="30"/>
      <c r="L114" s="30"/>
    </row>
    <row r="115" spans="2:65" s="1" customFormat="1" ht="15.15" customHeight="1" x14ac:dyDescent="0.2">
      <c r="B115" s="30"/>
      <c r="C115" s="26" t="s">
        <v>23</v>
      </c>
      <c r="F115" s="24" t="str">
        <f>E15</f>
        <v xml:space="preserve"> </v>
      </c>
      <c r="I115" s="26" t="s">
        <v>28</v>
      </c>
      <c r="J115" s="28" t="str">
        <f>E21</f>
        <v xml:space="preserve"> </v>
      </c>
      <c r="L115" s="30"/>
    </row>
    <row r="116" spans="2:65" s="1" customFormat="1" ht="15.15" customHeight="1" x14ac:dyDescent="0.2">
      <c r="B116" s="30"/>
      <c r="C116" s="26" t="s">
        <v>26</v>
      </c>
      <c r="F116" s="24" t="str">
        <f>IF(E18="","",E18)</f>
        <v>Vyplň údaj</v>
      </c>
      <c r="I116" s="26" t="s">
        <v>30</v>
      </c>
      <c r="J116" s="28" t="str">
        <f>E24</f>
        <v xml:space="preserve"> </v>
      </c>
      <c r="L116" s="30"/>
    </row>
    <row r="117" spans="2:65" s="1" customFormat="1" ht="10.35" customHeight="1" x14ac:dyDescent="0.2">
      <c r="B117" s="30"/>
      <c r="L117" s="30"/>
    </row>
    <row r="118" spans="2:65" s="10" customFormat="1" ht="29.25" customHeight="1" x14ac:dyDescent="0.2">
      <c r="B118" s="110"/>
      <c r="C118" s="111" t="s">
        <v>146</v>
      </c>
      <c r="D118" s="112" t="s">
        <v>57</v>
      </c>
      <c r="E118" s="112" t="s">
        <v>53</v>
      </c>
      <c r="F118" s="112" t="s">
        <v>54</v>
      </c>
      <c r="G118" s="112" t="s">
        <v>147</v>
      </c>
      <c r="H118" s="112" t="s">
        <v>148</v>
      </c>
      <c r="I118" s="112" t="s">
        <v>149</v>
      </c>
      <c r="J118" s="113" t="s">
        <v>105</v>
      </c>
      <c r="K118" s="114" t="s">
        <v>150</v>
      </c>
      <c r="L118" s="110"/>
      <c r="M118" s="57" t="s">
        <v>1</v>
      </c>
      <c r="N118" s="58" t="s">
        <v>36</v>
      </c>
      <c r="O118" s="58" t="s">
        <v>151</v>
      </c>
      <c r="P118" s="58" t="s">
        <v>152</v>
      </c>
      <c r="Q118" s="58" t="s">
        <v>153</v>
      </c>
      <c r="R118" s="58" t="s">
        <v>154</v>
      </c>
      <c r="S118" s="58" t="s">
        <v>155</v>
      </c>
      <c r="T118" s="59" t="s">
        <v>156</v>
      </c>
    </row>
    <row r="119" spans="2:65" s="1" customFormat="1" ht="22.8" customHeight="1" x14ac:dyDescent="0.3">
      <c r="B119" s="30"/>
      <c r="C119" s="62" t="s">
        <v>157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0.51489454000000001</v>
      </c>
      <c r="S119" s="51"/>
      <c r="T119" s="117">
        <f>T120</f>
        <v>1.4015</v>
      </c>
      <c r="AT119" s="16" t="s">
        <v>71</v>
      </c>
      <c r="AU119" s="16" t="s">
        <v>107</v>
      </c>
      <c r="BK119" s="118">
        <f>BK120</f>
        <v>0</v>
      </c>
    </row>
    <row r="120" spans="2:65" s="11" customFormat="1" ht="25.95" customHeight="1" x14ac:dyDescent="0.25">
      <c r="B120" s="119"/>
      <c r="D120" s="120" t="s">
        <v>71</v>
      </c>
      <c r="E120" s="121" t="s">
        <v>158</v>
      </c>
      <c r="F120" s="121" t="s">
        <v>159</v>
      </c>
      <c r="I120" s="122"/>
      <c r="J120" s="123">
        <f>BK120</f>
        <v>0</v>
      </c>
      <c r="L120" s="119"/>
      <c r="M120" s="124"/>
      <c r="P120" s="125">
        <f>P121+P132</f>
        <v>0</v>
      </c>
      <c r="R120" s="125">
        <f>R121+R132</f>
        <v>0.51489454000000001</v>
      </c>
      <c r="T120" s="126">
        <f>T121+T132</f>
        <v>1.4015</v>
      </c>
      <c r="AR120" s="120" t="s">
        <v>79</v>
      </c>
      <c r="AT120" s="127" t="s">
        <v>71</v>
      </c>
      <c r="AU120" s="127" t="s">
        <v>72</v>
      </c>
      <c r="AY120" s="120" t="s">
        <v>160</v>
      </c>
      <c r="BK120" s="128">
        <f>BK121+BK132</f>
        <v>0</v>
      </c>
    </row>
    <row r="121" spans="2:65" s="11" customFormat="1" ht="22.8" customHeight="1" x14ac:dyDescent="0.25">
      <c r="B121" s="119"/>
      <c r="D121" s="120" t="s">
        <v>71</v>
      </c>
      <c r="E121" s="129" t="s">
        <v>79</v>
      </c>
      <c r="F121" s="129" t="s">
        <v>161</v>
      </c>
      <c r="I121" s="122"/>
      <c r="J121" s="130">
        <f>BK121</f>
        <v>0</v>
      </c>
      <c r="L121" s="119"/>
      <c r="M121" s="124"/>
      <c r="P121" s="125">
        <f>SUM(P122:P131)</f>
        <v>0</v>
      </c>
      <c r="R121" s="125">
        <f>SUM(R122:R131)</f>
        <v>0</v>
      </c>
      <c r="T121" s="126">
        <f>SUM(T122:T131)</f>
        <v>1.4015</v>
      </c>
      <c r="AR121" s="120" t="s">
        <v>79</v>
      </c>
      <c r="AT121" s="127" t="s">
        <v>71</v>
      </c>
      <c r="AU121" s="127" t="s">
        <v>79</v>
      </c>
      <c r="AY121" s="120" t="s">
        <v>160</v>
      </c>
      <c r="BK121" s="128">
        <f>SUM(BK122:BK131)</f>
        <v>0</v>
      </c>
    </row>
    <row r="122" spans="2:65" s="1" customFormat="1" ht="24.15" customHeight="1" x14ac:dyDescent="0.2">
      <c r="B122" s="131"/>
      <c r="C122" s="132" t="s">
        <v>209</v>
      </c>
      <c r="D122" s="132" t="s">
        <v>162</v>
      </c>
      <c r="E122" s="133" t="s">
        <v>1586</v>
      </c>
      <c r="F122" s="134" t="s">
        <v>1587</v>
      </c>
      <c r="G122" s="135" t="s">
        <v>165</v>
      </c>
      <c r="H122" s="136">
        <v>2.2000000000000002</v>
      </c>
      <c r="I122" s="137"/>
      <c r="J122" s="138">
        <f>ROUND(I122*H122,2)</f>
        <v>0</v>
      </c>
      <c r="K122" s="139"/>
      <c r="L122" s="30"/>
      <c r="M122" s="140" t="s">
        <v>1</v>
      </c>
      <c r="N122" s="141" t="s">
        <v>37</v>
      </c>
      <c r="P122" s="142">
        <f>O122*H122</f>
        <v>0</v>
      </c>
      <c r="Q122" s="142">
        <v>0</v>
      </c>
      <c r="R122" s="142">
        <f>Q122*H122</f>
        <v>0</v>
      </c>
      <c r="S122" s="142">
        <v>0.255</v>
      </c>
      <c r="T122" s="143">
        <f>S122*H122</f>
        <v>0.56100000000000005</v>
      </c>
      <c r="AR122" s="144" t="s">
        <v>166</v>
      </c>
      <c r="AT122" s="144" t="s">
        <v>162</v>
      </c>
      <c r="AU122" s="144" t="s">
        <v>81</v>
      </c>
      <c r="AY122" s="16" t="s">
        <v>160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79</v>
      </c>
      <c r="BK122" s="145">
        <f>ROUND(I122*H122,2)</f>
        <v>0</v>
      </c>
      <c r="BL122" s="16" t="s">
        <v>166</v>
      </c>
      <c r="BM122" s="144" t="s">
        <v>1714</v>
      </c>
    </row>
    <row r="123" spans="2:65" s="1" customFormat="1" ht="24.15" customHeight="1" x14ac:dyDescent="0.2">
      <c r="B123" s="131"/>
      <c r="C123" s="132" t="s">
        <v>213</v>
      </c>
      <c r="D123" s="132" t="s">
        <v>162</v>
      </c>
      <c r="E123" s="133" t="s">
        <v>1589</v>
      </c>
      <c r="F123" s="134" t="s">
        <v>1590</v>
      </c>
      <c r="G123" s="135" t="s">
        <v>165</v>
      </c>
      <c r="H123" s="136">
        <v>2.2000000000000002</v>
      </c>
      <c r="I123" s="137"/>
      <c r="J123" s="138">
        <f>ROUND(I123*H123,2)</f>
        <v>0</v>
      </c>
      <c r="K123" s="139"/>
      <c r="L123" s="30"/>
      <c r="M123" s="140" t="s">
        <v>1</v>
      </c>
      <c r="N123" s="141" t="s">
        <v>37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166</v>
      </c>
      <c r="AT123" s="144" t="s">
        <v>162</v>
      </c>
      <c r="AU123" s="144" t="s">
        <v>81</v>
      </c>
      <c r="AY123" s="16" t="s">
        <v>160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79</v>
      </c>
      <c r="BK123" s="145">
        <f>ROUND(I123*H123,2)</f>
        <v>0</v>
      </c>
      <c r="BL123" s="16" t="s">
        <v>166</v>
      </c>
      <c r="BM123" s="144" t="s">
        <v>1715</v>
      </c>
    </row>
    <row r="124" spans="2:65" s="1" customFormat="1" ht="16.5" customHeight="1" x14ac:dyDescent="0.2">
      <c r="B124" s="131"/>
      <c r="C124" s="132" t="s">
        <v>221</v>
      </c>
      <c r="D124" s="132" t="s">
        <v>162</v>
      </c>
      <c r="E124" s="133" t="s">
        <v>1592</v>
      </c>
      <c r="F124" s="134" t="s">
        <v>1593</v>
      </c>
      <c r="G124" s="135" t="s">
        <v>207</v>
      </c>
      <c r="H124" s="136">
        <v>4.0999999999999996</v>
      </c>
      <c r="I124" s="137"/>
      <c r="J124" s="138">
        <f>ROUND(I124*H124,2)</f>
        <v>0</v>
      </c>
      <c r="K124" s="139"/>
      <c r="L124" s="30"/>
      <c r="M124" s="140" t="s">
        <v>1</v>
      </c>
      <c r="N124" s="141" t="s">
        <v>37</v>
      </c>
      <c r="P124" s="142">
        <f>O124*H124</f>
        <v>0</v>
      </c>
      <c r="Q124" s="142">
        <v>0</v>
      </c>
      <c r="R124" s="142">
        <f>Q124*H124</f>
        <v>0</v>
      </c>
      <c r="S124" s="142">
        <v>0.20499999999999999</v>
      </c>
      <c r="T124" s="143">
        <f>S124*H124</f>
        <v>0.84049999999999991</v>
      </c>
      <c r="AR124" s="144" t="s">
        <v>166</v>
      </c>
      <c r="AT124" s="144" t="s">
        <v>162</v>
      </c>
      <c r="AU124" s="144" t="s">
        <v>81</v>
      </c>
      <c r="AY124" s="16" t="s">
        <v>160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79</v>
      </c>
      <c r="BK124" s="145">
        <f>ROUND(I124*H124,2)</f>
        <v>0</v>
      </c>
      <c r="BL124" s="16" t="s">
        <v>166</v>
      </c>
      <c r="BM124" s="144" t="s">
        <v>1716</v>
      </c>
    </row>
    <row r="125" spans="2:65" s="1" customFormat="1" ht="24.15" customHeight="1" x14ac:dyDescent="0.2">
      <c r="B125" s="131"/>
      <c r="C125" s="132" t="s">
        <v>225</v>
      </c>
      <c r="D125" s="132" t="s">
        <v>162</v>
      </c>
      <c r="E125" s="133" t="s">
        <v>1595</v>
      </c>
      <c r="F125" s="134" t="s">
        <v>1596</v>
      </c>
      <c r="G125" s="135" t="s">
        <v>170</v>
      </c>
      <c r="H125" s="136">
        <v>1.5</v>
      </c>
      <c r="I125" s="137"/>
      <c r="J125" s="138">
        <f>ROUND(I125*H125,2)</f>
        <v>0</v>
      </c>
      <c r="K125" s="139"/>
      <c r="L125" s="30"/>
      <c r="M125" s="140" t="s">
        <v>1</v>
      </c>
      <c r="N125" s="141" t="s">
        <v>37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166</v>
      </c>
      <c r="AT125" s="144" t="s">
        <v>162</v>
      </c>
      <c r="AU125" s="144" t="s">
        <v>81</v>
      </c>
      <c r="AY125" s="16" t="s">
        <v>160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79</v>
      </c>
      <c r="BK125" s="145">
        <f>ROUND(I125*H125,2)</f>
        <v>0</v>
      </c>
      <c r="BL125" s="16" t="s">
        <v>166</v>
      </c>
      <c r="BM125" s="144" t="s">
        <v>1717</v>
      </c>
    </row>
    <row r="126" spans="2:65" s="1" customFormat="1" ht="24.15" customHeight="1" x14ac:dyDescent="0.2">
      <c r="B126" s="131"/>
      <c r="C126" s="132" t="s">
        <v>7</v>
      </c>
      <c r="D126" s="132" t="s">
        <v>162</v>
      </c>
      <c r="E126" s="133" t="s">
        <v>1599</v>
      </c>
      <c r="F126" s="134" t="s">
        <v>1600</v>
      </c>
      <c r="G126" s="135" t="s">
        <v>170</v>
      </c>
      <c r="H126" s="136">
        <v>2.5</v>
      </c>
      <c r="I126" s="137"/>
      <c r="J126" s="138">
        <f>ROUND(I126*H126,2)</f>
        <v>0</v>
      </c>
      <c r="K126" s="139"/>
      <c r="L126" s="30"/>
      <c r="M126" s="140" t="s">
        <v>1</v>
      </c>
      <c r="N126" s="141" t="s">
        <v>37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166</v>
      </c>
      <c r="AT126" s="144" t="s">
        <v>162</v>
      </c>
      <c r="AU126" s="144" t="s">
        <v>81</v>
      </c>
      <c r="AY126" s="16" t="s">
        <v>160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79</v>
      </c>
      <c r="BK126" s="145">
        <f>ROUND(I126*H126,2)</f>
        <v>0</v>
      </c>
      <c r="BL126" s="16" t="s">
        <v>166</v>
      </c>
      <c r="BM126" s="144" t="s">
        <v>1718</v>
      </c>
    </row>
    <row r="127" spans="2:65" s="1" customFormat="1" x14ac:dyDescent="0.2">
      <c r="B127" s="30"/>
      <c r="D127" s="167" t="s">
        <v>235</v>
      </c>
      <c r="F127" s="168" t="s">
        <v>1602</v>
      </c>
      <c r="I127" s="169"/>
      <c r="L127" s="30"/>
      <c r="M127" s="170"/>
      <c r="T127" s="54"/>
      <c r="AT127" s="16" t="s">
        <v>235</v>
      </c>
      <c r="AU127" s="16" t="s">
        <v>81</v>
      </c>
    </row>
    <row r="128" spans="2:65" s="1" customFormat="1" ht="24.15" customHeight="1" x14ac:dyDescent="0.2">
      <c r="B128" s="131"/>
      <c r="C128" s="132" t="s">
        <v>1380</v>
      </c>
      <c r="D128" s="132" t="s">
        <v>162</v>
      </c>
      <c r="E128" s="133" t="s">
        <v>1604</v>
      </c>
      <c r="F128" s="134" t="s">
        <v>1605</v>
      </c>
      <c r="G128" s="135" t="s">
        <v>170</v>
      </c>
      <c r="H128" s="136">
        <v>2.5</v>
      </c>
      <c r="I128" s="137"/>
      <c r="J128" s="138">
        <f>ROUND(I128*H128,2)</f>
        <v>0</v>
      </c>
      <c r="K128" s="139"/>
      <c r="L128" s="30"/>
      <c r="M128" s="140" t="s">
        <v>1</v>
      </c>
      <c r="N128" s="141" t="s">
        <v>37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166</v>
      </c>
      <c r="AT128" s="144" t="s">
        <v>162</v>
      </c>
      <c r="AU128" s="144" t="s">
        <v>81</v>
      </c>
      <c r="AY128" s="16" t="s">
        <v>160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79</v>
      </c>
      <c r="BK128" s="145">
        <f>ROUND(I128*H128,2)</f>
        <v>0</v>
      </c>
      <c r="BL128" s="16" t="s">
        <v>166</v>
      </c>
      <c r="BM128" s="144" t="s">
        <v>1719</v>
      </c>
    </row>
    <row r="129" spans="2:65" s="1" customFormat="1" ht="33" customHeight="1" x14ac:dyDescent="0.2">
      <c r="B129" s="131"/>
      <c r="C129" s="132" t="s">
        <v>246</v>
      </c>
      <c r="D129" s="132" t="s">
        <v>162</v>
      </c>
      <c r="E129" s="133" t="s">
        <v>1607</v>
      </c>
      <c r="F129" s="134" t="s">
        <v>1608</v>
      </c>
      <c r="G129" s="135" t="s">
        <v>170</v>
      </c>
      <c r="H129" s="136">
        <v>50</v>
      </c>
      <c r="I129" s="137"/>
      <c r="J129" s="138">
        <f>ROUND(I129*H129,2)</f>
        <v>0</v>
      </c>
      <c r="K129" s="139"/>
      <c r="L129" s="30"/>
      <c r="M129" s="140" t="s">
        <v>1</v>
      </c>
      <c r="N129" s="141" t="s">
        <v>37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166</v>
      </c>
      <c r="AT129" s="144" t="s">
        <v>162</v>
      </c>
      <c r="AU129" s="144" t="s">
        <v>81</v>
      </c>
      <c r="AY129" s="16" t="s">
        <v>160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79</v>
      </c>
      <c r="BK129" s="145">
        <f>ROUND(I129*H129,2)</f>
        <v>0</v>
      </c>
      <c r="BL129" s="16" t="s">
        <v>166</v>
      </c>
      <c r="BM129" s="144" t="s">
        <v>1720</v>
      </c>
    </row>
    <row r="130" spans="2:65" s="1" customFormat="1" ht="21.75" customHeight="1" x14ac:dyDescent="0.2">
      <c r="B130" s="131"/>
      <c r="C130" s="132" t="s">
        <v>1387</v>
      </c>
      <c r="D130" s="132" t="s">
        <v>162</v>
      </c>
      <c r="E130" s="133" t="s">
        <v>1610</v>
      </c>
      <c r="F130" s="134" t="s">
        <v>1611</v>
      </c>
      <c r="G130" s="135" t="s">
        <v>170</v>
      </c>
      <c r="H130" s="136">
        <v>2.5</v>
      </c>
      <c r="I130" s="137"/>
      <c r="J130" s="138">
        <f>ROUND(I130*H130,2)</f>
        <v>0</v>
      </c>
      <c r="K130" s="139"/>
      <c r="L130" s="30"/>
      <c r="M130" s="140" t="s">
        <v>1</v>
      </c>
      <c r="N130" s="141" t="s">
        <v>37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166</v>
      </c>
      <c r="AT130" s="144" t="s">
        <v>162</v>
      </c>
      <c r="AU130" s="144" t="s">
        <v>81</v>
      </c>
      <c r="AY130" s="16" t="s">
        <v>160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79</v>
      </c>
      <c r="BK130" s="145">
        <f>ROUND(I130*H130,2)</f>
        <v>0</v>
      </c>
      <c r="BL130" s="16" t="s">
        <v>166</v>
      </c>
      <c r="BM130" s="144" t="s">
        <v>1721</v>
      </c>
    </row>
    <row r="131" spans="2:65" s="1" customFormat="1" ht="24.15" customHeight="1" x14ac:dyDescent="0.2">
      <c r="B131" s="131"/>
      <c r="C131" s="132" t="s">
        <v>266</v>
      </c>
      <c r="D131" s="132" t="s">
        <v>162</v>
      </c>
      <c r="E131" s="133" t="s">
        <v>1613</v>
      </c>
      <c r="F131" s="134" t="s">
        <v>1614</v>
      </c>
      <c r="G131" s="135" t="s">
        <v>198</v>
      </c>
      <c r="H131" s="136">
        <v>4.8499999999999996</v>
      </c>
      <c r="I131" s="137"/>
      <c r="J131" s="138">
        <f>ROUND(I131*H131,2)</f>
        <v>0</v>
      </c>
      <c r="K131" s="139"/>
      <c r="L131" s="30"/>
      <c r="M131" s="140" t="s">
        <v>1</v>
      </c>
      <c r="N131" s="141" t="s">
        <v>37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166</v>
      </c>
      <c r="AT131" s="144" t="s">
        <v>162</v>
      </c>
      <c r="AU131" s="144" t="s">
        <v>81</v>
      </c>
      <c r="AY131" s="16" t="s">
        <v>160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79</v>
      </c>
      <c r="BK131" s="145">
        <f>ROUND(I131*H131,2)</f>
        <v>0</v>
      </c>
      <c r="BL131" s="16" t="s">
        <v>166</v>
      </c>
      <c r="BM131" s="144" t="s">
        <v>1722</v>
      </c>
    </row>
    <row r="132" spans="2:65" s="11" customFormat="1" ht="22.8" customHeight="1" x14ac:dyDescent="0.25">
      <c r="B132" s="119"/>
      <c r="D132" s="120" t="s">
        <v>71</v>
      </c>
      <c r="E132" s="129" t="s">
        <v>191</v>
      </c>
      <c r="F132" s="129" t="s">
        <v>430</v>
      </c>
      <c r="I132" s="122"/>
      <c r="J132" s="130">
        <f>BK132</f>
        <v>0</v>
      </c>
      <c r="L132" s="119"/>
      <c r="M132" s="124"/>
      <c r="P132" s="125">
        <f>SUM(P133:P156)</f>
        <v>0</v>
      </c>
      <c r="R132" s="125">
        <f>SUM(R133:R156)</f>
        <v>0.51489454000000001</v>
      </c>
      <c r="T132" s="126">
        <f>SUM(T133:T156)</f>
        <v>0</v>
      </c>
      <c r="AR132" s="120" t="s">
        <v>79</v>
      </c>
      <c r="AT132" s="127" t="s">
        <v>71</v>
      </c>
      <c r="AU132" s="127" t="s">
        <v>79</v>
      </c>
      <c r="AY132" s="120" t="s">
        <v>160</v>
      </c>
      <c r="BK132" s="128">
        <f>SUM(BK133:BK156)</f>
        <v>0</v>
      </c>
    </row>
    <row r="133" spans="2:65" s="1" customFormat="1" ht="24.15" customHeight="1" x14ac:dyDescent="0.2">
      <c r="B133" s="131"/>
      <c r="C133" s="132" t="s">
        <v>1394</v>
      </c>
      <c r="D133" s="132" t="s">
        <v>162</v>
      </c>
      <c r="E133" s="133" t="s">
        <v>1723</v>
      </c>
      <c r="F133" s="134" t="s">
        <v>1724</v>
      </c>
      <c r="G133" s="135" t="s">
        <v>207</v>
      </c>
      <c r="H133" s="136">
        <v>18.5</v>
      </c>
      <c r="I133" s="137"/>
      <c r="J133" s="138">
        <f>ROUND(I133*H133,2)</f>
        <v>0</v>
      </c>
      <c r="K133" s="139"/>
      <c r="L133" s="30"/>
      <c r="M133" s="140" t="s">
        <v>1</v>
      </c>
      <c r="N133" s="141" t="s">
        <v>37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166</v>
      </c>
      <c r="AT133" s="144" t="s">
        <v>162</v>
      </c>
      <c r="AU133" s="144" t="s">
        <v>81</v>
      </c>
      <c r="AY133" s="16" t="s">
        <v>160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6" t="s">
        <v>79</v>
      </c>
      <c r="BK133" s="145">
        <f>ROUND(I133*H133,2)</f>
        <v>0</v>
      </c>
      <c r="BL133" s="16" t="s">
        <v>166</v>
      </c>
      <c r="BM133" s="144" t="s">
        <v>1725</v>
      </c>
    </row>
    <row r="134" spans="2:65" s="1" customFormat="1" x14ac:dyDescent="0.2">
      <c r="B134" s="30"/>
      <c r="D134" s="167" t="s">
        <v>235</v>
      </c>
      <c r="F134" s="168" t="s">
        <v>1726</v>
      </c>
      <c r="I134" s="169"/>
      <c r="L134" s="30"/>
      <c r="M134" s="170"/>
      <c r="T134" s="54"/>
      <c r="AT134" s="16" t="s">
        <v>235</v>
      </c>
      <c r="AU134" s="16" t="s">
        <v>81</v>
      </c>
    </row>
    <row r="135" spans="2:65" s="1" customFormat="1" ht="24.15" customHeight="1" x14ac:dyDescent="0.2">
      <c r="B135" s="131"/>
      <c r="C135" s="171" t="s">
        <v>278</v>
      </c>
      <c r="D135" s="171" t="s">
        <v>262</v>
      </c>
      <c r="E135" s="172" t="s">
        <v>1727</v>
      </c>
      <c r="F135" s="173" t="s">
        <v>1728</v>
      </c>
      <c r="G135" s="174" t="s">
        <v>207</v>
      </c>
      <c r="H135" s="175">
        <v>18.777999999999999</v>
      </c>
      <c r="I135" s="176"/>
      <c r="J135" s="177">
        <f>ROUND(I135*H135,2)</f>
        <v>0</v>
      </c>
      <c r="K135" s="178"/>
      <c r="L135" s="179"/>
      <c r="M135" s="180" t="s">
        <v>1</v>
      </c>
      <c r="N135" s="181" t="s">
        <v>37</v>
      </c>
      <c r="P135" s="142">
        <f>O135*H135</f>
        <v>0</v>
      </c>
      <c r="Q135" s="142">
        <v>4.2999999999999999E-4</v>
      </c>
      <c r="R135" s="142">
        <f>Q135*H135</f>
        <v>8.0745399999999998E-3</v>
      </c>
      <c r="S135" s="142">
        <v>0</v>
      </c>
      <c r="T135" s="143">
        <f>S135*H135</f>
        <v>0</v>
      </c>
      <c r="AR135" s="144" t="s">
        <v>191</v>
      </c>
      <c r="AT135" s="144" t="s">
        <v>262</v>
      </c>
      <c r="AU135" s="144" t="s">
        <v>81</v>
      </c>
      <c r="AY135" s="16" t="s">
        <v>160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79</v>
      </c>
      <c r="BK135" s="145">
        <f>ROUND(I135*H135,2)</f>
        <v>0</v>
      </c>
      <c r="BL135" s="16" t="s">
        <v>166</v>
      </c>
      <c r="BM135" s="144" t="s">
        <v>1729</v>
      </c>
    </row>
    <row r="136" spans="2:65" s="12" customFormat="1" x14ac:dyDescent="0.2">
      <c r="B136" s="146"/>
      <c r="D136" s="147" t="s">
        <v>172</v>
      </c>
      <c r="F136" s="149" t="s">
        <v>1730</v>
      </c>
      <c r="H136" s="150">
        <v>18.777999999999999</v>
      </c>
      <c r="I136" s="151"/>
      <c r="L136" s="146"/>
      <c r="M136" s="152"/>
      <c r="T136" s="153"/>
      <c r="AT136" s="148" t="s">
        <v>172</v>
      </c>
      <c r="AU136" s="148" t="s">
        <v>81</v>
      </c>
      <c r="AV136" s="12" t="s">
        <v>81</v>
      </c>
      <c r="AW136" s="12" t="s">
        <v>3</v>
      </c>
      <c r="AX136" s="12" t="s">
        <v>79</v>
      </c>
      <c r="AY136" s="148" t="s">
        <v>160</v>
      </c>
    </row>
    <row r="137" spans="2:65" s="1" customFormat="1" ht="16.5" customHeight="1" x14ac:dyDescent="0.2">
      <c r="B137" s="131"/>
      <c r="C137" s="132" t="s">
        <v>79</v>
      </c>
      <c r="D137" s="132" t="s">
        <v>162</v>
      </c>
      <c r="E137" s="133" t="s">
        <v>1731</v>
      </c>
      <c r="F137" s="134" t="s">
        <v>1732</v>
      </c>
      <c r="G137" s="135" t="s">
        <v>260</v>
      </c>
      <c r="H137" s="136">
        <v>1</v>
      </c>
      <c r="I137" s="137"/>
      <c r="J137" s="138">
        <f>ROUND(I137*H137,2)</f>
        <v>0</v>
      </c>
      <c r="K137" s="139"/>
      <c r="L137" s="30"/>
      <c r="M137" s="140" t="s">
        <v>1</v>
      </c>
      <c r="N137" s="141" t="s">
        <v>37</v>
      </c>
      <c r="P137" s="142">
        <f>O137*H137</f>
        <v>0</v>
      </c>
      <c r="Q137" s="142">
        <v>6.7000000000000002E-4</v>
      </c>
      <c r="R137" s="142">
        <f>Q137*H137</f>
        <v>6.7000000000000002E-4</v>
      </c>
      <c r="S137" s="142">
        <v>0</v>
      </c>
      <c r="T137" s="143">
        <f>S137*H137</f>
        <v>0</v>
      </c>
      <c r="AR137" s="144" t="s">
        <v>166</v>
      </c>
      <c r="AT137" s="144" t="s">
        <v>162</v>
      </c>
      <c r="AU137" s="144" t="s">
        <v>81</v>
      </c>
      <c r="AY137" s="16" t="s">
        <v>160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6" t="s">
        <v>79</v>
      </c>
      <c r="BK137" s="145">
        <f>ROUND(I137*H137,2)</f>
        <v>0</v>
      </c>
      <c r="BL137" s="16" t="s">
        <v>166</v>
      </c>
      <c r="BM137" s="144" t="s">
        <v>1733</v>
      </c>
    </row>
    <row r="138" spans="2:65" s="1" customFormat="1" x14ac:dyDescent="0.2">
      <c r="B138" s="30"/>
      <c r="D138" s="167" t="s">
        <v>235</v>
      </c>
      <c r="F138" s="168" t="s">
        <v>1734</v>
      </c>
      <c r="I138" s="169"/>
      <c r="L138" s="30"/>
      <c r="M138" s="170"/>
      <c r="T138" s="54"/>
      <c r="AT138" s="16" t="s">
        <v>235</v>
      </c>
      <c r="AU138" s="16" t="s">
        <v>81</v>
      </c>
    </row>
    <row r="139" spans="2:65" s="1" customFormat="1" ht="24.15" customHeight="1" x14ac:dyDescent="0.2">
      <c r="B139" s="131"/>
      <c r="C139" s="132" t="s">
        <v>166</v>
      </c>
      <c r="D139" s="132" t="s">
        <v>162</v>
      </c>
      <c r="E139" s="133" t="s">
        <v>1735</v>
      </c>
      <c r="F139" s="134" t="s">
        <v>1736</v>
      </c>
      <c r="G139" s="135" t="s">
        <v>260</v>
      </c>
      <c r="H139" s="136">
        <v>1</v>
      </c>
      <c r="I139" s="137"/>
      <c r="J139" s="138">
        <f>ROUND(I139*H139,2)</f>
        <v>0</v>
      </c>
      <c r="K139" s="139"/>
      <c r="L139" s="30"/>
      <c r="M139" s="140" t="s">
        <v>1</v>
      </c>
      <c r="N139" s="141" t="s">
        <v>37</v>
      </c>
      <c r="P139" s="142">
        <f>O139*H139</f>
        <v>0</v>
      </c>
      <c r="Q139" s="142">
        <v>1.6000000000000001E-4</v>
      </c>
      <c r="R139" s="142">
        <f>Q139*H139</f>
        <v>1.6000000000000001E-4</v>
      </c>
      <c r="S139" s="142">
        <v>0</v>
      </c>
      <c r="T139" s="143">
        <f>S139*H139</f>
        <v>0</v>
      </c>
      <c r="AR139" s="144" t="s">
        <v>166</v>
      </c>
      <c r="AT139" s="144" t="s">
        <v>162</v>
      </c>
      <c r="AU139" s="144" t="s">
        <v>81</v>
      </c>
      <c r="AY139" s="16" t="s">
        <v>160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79</v>
      </c>
      <c r="BK139" s="145">
        <f>ROUND(I139*H139,2)</f>
        <v>0</v>
      </c>
      <c r="BL139" s="16" t="s">
        <v>166</v>
      </c>
      <c r="BM139" s="144" t="s">
        <v>1737</v>
      </c>
    </row>
    <row r="140" spans="2:65" s="1" customFormat="1" x14ac:dyDescent="0.2">
      <c r="B140" s="30"/>
      <c r="D140" s="167" t="s">
        <v>235</v>
      </c>
      <c r="F140" s="168" t="s">
        <v>1738</v>
      </c>
      <c r="I140" s="169"/>
      <c r="L140" s="30"/>
      <c r="M140" s="170"/>
      <c r="T140" s="54"/>
      <c r="AT140" s="16" t="s">
        <v>235</v>
      </c>
      <c r="AU140" s="16" t="s">
        <v>81</v>
      </c>
    </row>
    <row r="141" spans="2:65" s="1" customFormat="1" ht="24.15" customHeight="1" x14ac:dyDescent="0.2">
      <c r="B141" s="131"/>
      <c r="C141" s="171" t="s">
        <v>1283</v>
      </c>
      <c r="D141" s="171" t="s">
        <v>262</v>
      </c>
      <c r="E141" s="172" t="s">
        <v>1739</v>
      </c>
      <c r="F141" s="173" t="s">
        <v>1740</v>
      </c>
      <c r="G141" s="174" t="s">
        <v>260</v>
      </c>
      <c r="H141" s="175">
        <v>1</v>
      </c>
      <c r="I141" s="176"/>
      <c r="J141" s="177">
        <f>ROUND(I141*H141,2)</f>
        <v>0</v>
      </c>
      <c r="K141" s="178"/>
      <c r="L141" s="179"/>
      <c r="M141" s="180" t="s">
        <v>1</v>
      </c>
      <c r="N141" s="181" t="s">
        <v>37</v>
      </c>
      <c r="P141" s="142">
        <f>O141*H141</f>
        <v>0</v>
      </c>
      <c r="Q141" s="142">
        <v>1.7899999999999999E-3</v>
      </c>
      <c r="R141" s="142">
        <f>Q141*H141</f>
        <v>1.7899999999999999E-3</v>
      </c>
      <c r="S141" s="142">
        <v>0</v>
      </c>
      <c r="T141" s="143">
        <f>S141*H141</f>
        <v>0</v>
      </c>
      <c r="AR141" s="144" t="s">
        <v>191</v>
      </c>
      <c r="AT141" s="144" t="s">
        <v>262</v>
      </c>
      <c r="AU141" s="144" t="s">
        <v>81</v>
      </c>
      <c r="AY141" s="16" t="s">
        <v>160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79</v>
      </c>
      <c r="BK141" s="145">
        <f>ROUND(I141*H141,2)</f>
        <v>0</v>
      </c>
      <c r="BL141" s="16" t="s">
        <v>166</v>
      </c>
      <c r="BM141" s="144" t="s">
        <v>1741</v>
      </c>
    </row>
    <row r="142" spans="2:65" s="1" customFormat="1" ht="16.5" customHeight="1" x14ac:dyDescent="0.2">
      <c r="B142" s="131"/>
      <c r="C142" s="132" t="s">
        <v>183</v>
      </c>
      <c r="D142" s="132" t="s">
        <v>162</v>
      </c>
      <c r="E142" s="133" t="s">
        <v>1742</v>
      </c>
      <c r="F142" s="134" t="s">
        <v>1743</v>
      </c>
      <c r="G142" s="135" t="s">
        <v>260</v>
      </c>
      <c r="H142" s="136">
        <v>1</v>
      </c>
      <c r="I142" s="137"/>
      <c r="J142" s="138">
        <f>ROUND(I142*H142,2)</f>
        <v>0</v>
      </c>
      <c r="K142" s="139"/>
      <c r="L142" s="30"/>
      <c r="M142" s="140" t="s">
        <v>1</v>
      </c>
      <c r="N142" s="141" t="s">
        <v>37</v>
      </c>
      <c r="P142" s="142">
        <f>O142*H142</f>
        <v>0</v>
      </c>
      <c r="Q142" s="142">
        <v>8.7000000000000001E-4</v>
      </c>
      <c r="R142" s="142">
        <f>Q142*H142</f>
        <v>8.7000000000000001E-4</v>
      </c>
      <c r="S142" s="142">
        <v>0</v>
      </c>
      <c r="T142" s="143">
        <f>S142*H142</f>
        <v>0</v>
      </c>
      <c r="AR142" s="144" t="s">
        <v>166</v>
      </c>
      <c r="AT142" s="144" t="s">
        <v>162</v>
      </c>
      <c r="AU142" s="144" t="s">
        <v>81</v>
      </c>
      <c r="AY142" s="16" t="s">
        <v>160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79</v>
      </c>
      <c r="BK142" s="145">
        <f>ROUND(I142*H142,2)</f>
        <v>0</v>
      </c>
      <c r="BL142" s="16" t="s">
        <v>166</v>
      </c>
      <c r="BM142" s="144" t="s">
        <v>1744</v>
      </c>
    </row>
    <row r="143" spans="2:65" s="1" customFormat="1" x14ac:dyDescent="0.2">
      <c r="B143" s="30"/>
      <c r="D143" s="167" t="s">
        <v>235</v>
      </c>
      <c r="F143" s="168" t="s">
        <v>1745</v>
      </c>
      <c r="I143" s="169"/>
      <c r="L143" s="30"/>
      <c r="M143" s="170"/>
      <c r="T143" s="54"/>
      <c r="AT143" s="16" t="s">
        <v>235</v>
      </c>
      <c r="AU143" s="16" t="s">
        <v>81</v>
      </c>
    </row>
    <row r="144" spans="2:65" s="1" customFormat="1" ht="21.75" customHeight="1" x14ac:dyDescent="0.2">
      <c r="B144" s="131"/>
      <c r="C144" s="171" t="s">
        <v>187</v>
      </c>
      <c r="D144" s="171" t="s">
        <v>262</v>
      </c>
      <c r="E144" s="172" t="s">
        <v>1746</v>
      </c>
      <c r="F144" s="173" t="s">
        <v>1747</v>
      </c>
      <c r="G144" s="174" t="s">
        <v>260</v>
      </c>
      <c r="H144" s="175">
        <v>1</v>
      </c>
      <c r="I144" s="176"/>
      <c r="J144" s="177">
        <f>ROUND(I144*H144,2)</f>
        <v>0</v>
      </c>
      <c r="K144" s="178"/>
      <c r="L144" s="179"/>
      <c r="M144" s="180" t="s">
        <v>1</v>
      </c>
      <c r="N144" s="181" t="s">
        <v>37</v>
      </c>
      <c r="P144" s="142">
        <f>O144*H144</f>
        <v>0</v>
      </c>
      <c r="Q144" s="142">
        <v>4.7999999999999996E-3</v>
      </c>
      <c r="R144" s="142">
        <f>Q144*H144</f>
        <v>4.7999999999999996E-3</v>
      </c>
      <c r="S144" s="142">
        <v>0</v>
      </c>
      <c r="T144" s="143">
        <f>S144*H144</f>
        <v>0</v>
      </c>
      <c r="AR144" s="144" t="s">
        <v>191</v>
      </c>
      <c r="AT144" s="144" t="s">
        <v>262</v>
      </c>
      <c r="AU144" s="144" t="s">
        <v>81</v>
      </c>
      <c r="AY144" s="16" t="s">
        <v>160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79</v>
      </c>
      <c r="BK144" s="145">
        <f>ROUND(I144*H144,2)</f>
        <v>0</v>
      </c>
      <c r="BL144" s="16" t="s">
        <v>166</v>
      </c>
      <c r="BM144" s="144" t="s">
        <v>1748</v>
      </c>
    </row>
    <row r="145" spans="2:65" s="1" customFormat="1" ht="24.15" customHeight="1" x14ac:dyDescent="0.2">
      <c r="B145" s="131"/>
      <c r="C145" s="132" t="s">
        <v>191</v>
      </c>
      <c r="D145" s="132" t="s">
        <v>162</v>
      </c>
      <c r="E145" s="133" t="s">
        <v>1749</v>
      </c>
      <c r="F145" s="134" t="s">
        <v>1750</v>
      </c>
      <c r="G145" s="135" t="s">
        <v>260</v>
      </c>
      <c r="H145" s="136">
        <v>1</v>
      </c>
      <c r="I145" s="137"/>
      <c r="J145" s="138">
        <f>ROUND(I145*H145,2)</f>
        <v>0</v>
      </c>
      <c r="K145" s="139"/>
      <c r="L145" s="30"/>
      <c r="M145" s="140" t="s">
        <v>1</v>
      </c>
      <c r="N145" s="141" t="s">
        <v>37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166</v>
      </c>
      <c r="AT145" s="144" t="s">
        <v>162</v>
      </c>
      <c r="AU145" s="144" t="s">
        <v>81</v>
      </c>
      <c r="AY145" s="16" t="s">
        <v>160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6" t="s">
        <v>79</v>
      </c>
      <c r="BK145" s="145">
        <f>ROUND(I145*H145,2)</f>
        <v>0</v>
      </c>
      <c r="BL145" s="16" t="s">
        <v>166</v>
      </c>
      <c r="BM145" s="144" t="s">
        <v>1751</v>
      </c>
    </row>
    <row r="146" spans="2:65" s="1" customFormat="1" x14ac:dyDescent="0.2">
      <c r="B146" s="30"/>
      <c r="D146" s="167" t="s">
        <v>235</v>
      </c>
      <c r="F146" s="168" t="s">
        <v>1752</v>
      </c>
      <c r="I146" s="169"/>
      <c r="L146" s="30"/>
      <c r="M146" s="170"/>
      <c r="T146" s="54"/>
      <c r="AT146" s="16" t="s">
        <v>235</v>
      </c>
      <c r="AU146" s="16" t="s">
        <v>81</v>
      </c>
    </row>
    <row r="147" spans="2:65" s="1" customFormat="1" ht="24.15" customHeight="1" x14ac:dyDescent="0.2">
      <c r="B147" s="131"/>
      <c r="C147" s="171" t="s">
        <v>195</v>
      </c>
      <c r="D147" s="171" t="s">
        <v>262</v>
      </c>
      <c r="E147" s="172" t="s">
        <v>1753</v>
      </c>
      <c r="F147" s="173" t="s">
        <v>1754</v>
      </c>
      <c r="G147" s="174" t="s">
        <v>260</v>
      </c>
      <c r="H147" s="175">
        <v>1</v>
      </c>
      <c r="I147" s="176"/>
      <c r="J147" s="177">
        <f>ROUND(I147*H147,2)</f>
        <v>0</v>
      </c>
      <c r="K147" s="178"/>
      <c r="L147" s="179"/>
      <c r="M147" s="180" t="s">
        <v>1</v>
      </c>
      <c r="N147" s="181" t="s">
        <v>37</v>
      </c>
      <c r="P147" s="142">
        <f>O147*H147</f>
        <v>0</v>
      </c>
      <c r="Q147" s="142">
        <v>2.9999999999999997E-4</v>
      </c>
      <c r="R147" s="142">
        <f>Q147*H147</f>
        <v>2.9999999999999997E-4</v>
      </c>
      <c r="S147" s="142">
        <v>0</v>
      </c>
      <c r="T147" s="143">
        <f>S147*H147</f>
        <v>0</v>
      </c>
      <c r="AR147" s="144" t="s">
        <v>191</v>
      </c>
      <c r="AT147" s="144" t="s">
        <v>262</v>
      </c>
      <c r="AU147" s="144" t="s">
        <v>81</v>
      </c>
      <c r="AY147" s="16" t="s">
        <v>160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79</v>
      </c>
      <c r="BK147" s="145">
        <f>ROUND(I147*H147,2)</f>
        <v>0</v>
      </c>
      <c r="BL147" s="16" t="s">
        <v>166</v>
      </c>
      <c r="BM147" s="144" t="s">
        <v>1755</v>
      </c>
    </row>
    <row r="148" spans="2:65" s="1" customFormat="1" ht="16.5" customHeight="1" x14ac:dyDescent="0.2">
      <c r="B148" s="131"/>
      <c r="C148" s="132" t="s">
        <v>1336</v>
      </c>
      <c r="D148" s="132" t="s">
        <v>162</v>
      </c>
      <c r="E148" s="133" t="s">
        <v>1756</v>
      </c>
      <c r="F148" s="134" t="s">
        <v>1757</v>
      </c>
      <c r="G148" s="135" t="s">
        <v>260</v>
      </c>
      <c r="H148" s="136">
        <v>1</v>
      </c>
      <c r="I148" s="137"/>
      <c r="J148" s="138">
        <f>ROUND(I148*H148,2)</f>
        <v>0</v>
      </c>
      <c r="K148" s="139"/>
      <c r="L148" s="30"/>
      <c r="M148" s="140" t="s">
        <v>1</v>
      </c>
      <c r="N148" s="141" t="s">
        <v>37</v>
      </c>
      <c r="P148" s="142">
        <f>O148*H148</f>
        <v>0</v>
      </c>
      <c r="Q148" s="142">
        <v>7.2000000000000005E-4</v>
      </c>
      <c r="R148" s="142">
        <f>Q148*H148</f>
        <v>7.2000000000000005E-4</v>
      </c>
      <c r="S148" s="142">
        <v>0</v>
      </c>
      <c r="T148" s="143">
        <f>S148*H148</f>
        <v>0</v>
      </c>
      <c r="AR148" s="144" t="s">
        <v>166</v>
      </c>
      <c r="AT148" s="144" t="s">
        <v>162</v>
      </c>
      <c r="AU148" s="144" t="s">
        <v>81</v>
      </c>
      <c r="AY148" s="16" t="s">
        <v>160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79</v>
      </c>
      <c r="BK148" s="145">
        <f>ROUND(I148*H148,2)</f>
        <v>0</v>
      </c>
      <c r="BL148" s="16" t="s">
        <v>166</v>
      </c>
      <c r="BM148" s="144" t="s">
        <v>1758</v>
      </c>
    </row>
    <row r="149" spans="2:65" s="1" customFormat="1" x14ac:dyDescent="0.2">
      <c r="B149" s="30"/>
      <c r="D149" s="167" t="s">
        <v>235</v>
      </c>
      <c r="F149" s="168" t="s">
        <v>1759</v>
      </c>
      <c r="I149" s="169"/>
      <c r="L149" s="30"/>
      <c r="M149" s="170"/>
      <c r="T149" s="54"/>
      <c r="AT149" s="16" t="s">
        <v>235</v>
      </c>
      <c r="AU149" s="16" t="s">
        <v>81</v>
      </c>
    </row>
    <row r="150" spans="2:65" s="1" customFormat="1" ht="24.15" customHeight="1" x14ac:dyDescent="0.2">
      <c r="B150" s="131"/>
      <c r="C150" s="171" t="s">
        <v>1344</v>
      </c>
      <c r="D150" s="171" t="s">
        <v>262</v>
      </c>
      <c r="E150" s="172" t="s">
        <v>1760</v>
      </c>
      <c r="F150" s="173" t="s">
        <v>1761</v>
      </c>
      <c r="G150" s="174" t="s">
        <v>260</v>
      </c>
      <c r="H150" s="175">
        <v>1</v>
      </c>
      <c r="I150" s="176"/>
      <c r="J150" s="177">
        <f>ROUND(I150*H150,2)</f>
        <v>0</v>
      </c>
      <c r="K150" s="178"/>
      <c r="L150" s="179"/>
      <c r="M150" s="180" t="s">
        <v>1</v>
      </c>
      <c r="N150" s="181" t="s">
        <v>37</v>
      </c>
      <c r="P150" s="142">
        <f>O150*H150</f>
        <v>0</v>
      </c>
      <c r="Q150" s="142">
        <v>8.9999999999999993E-3</v>
      </c>
      <c r="R150" s="142">
        <f>Q150*H150</f>
        <v>8.9999999999999993E-3</v>
      </c>
      <c r="S150" s="142">
        <v>0</v>
      </c>
      <c r="T150" s="143">
        <f>S150*H150</f>
        <v>0</v>
      </c>
      <c r="AR150" s="144" t="s">
        <v>191</v>
      </c>
      <c r="AT150" s="144" t="s">
        <v>262</v>
      </c>
      <c r="AU150" s="144" t="s">
        <v>81</v>
      </c>
      <c r="AY150" s="16" t="s">
        <v>160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79</v>
      </c>
      <c r="BK150" s="145">
        <f>ROUND(I150*H150,2)</f>
        <v>0</v>
      </c>
      <c r="BL150" s="16" t="s">
        <v>166</v>
      </c>
      <c r="BM150" s="144" t="s">
        <v>1762</v>
      </c>
    </row>
    <row r="151" spans="2:65" s="1" customFormat="1" ht="24.15" customHeight="1" x14ac:dyDescent="0.2">
      <c r="B151" s="131"/>
      <c r="C151" s="132" t="s">
        <v>1348</v>
      </c>
      <c r="D151" s="132" t="s">
        <v>162</v>
      </c>
      <c r="E151" s="133" t="s">
        <v>1763</v>
      </c>
      <c r="F151" s="134" t="s">
        <v>1764</v>
      </c>
      <c r="G151" s="135" t="s">
        <v>260</v>
      </c>
      <c r="H151" s="136">
        <v>1</v>
      </c>
      <c r="I151" s="137"/>
      <c r="J151" s="138">
        <f>ROUND(I151*H151,2)</f>
        <v>0</v>
      </c>
      <c r="K151" s="139"/>
      <c r="L151" s="30"/>
      <c r="M151" s="140" t="s">
        <v>1</v>
      </c>
      <c r="N151" s="141" t="s">
        <v>37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166</v>
      </c>
      <c r="AT151" s="144" t="s">
        <v>162</v>
      </c>
      <c r="AU151" s="144" t="s">
        <v>81</v>
      </c>
      <c r="AY151" s="16" t="s">
        <v>160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79</v>
      </c>
      <c r="BK151" s="145">
        <f>ROUND(I151*H151,2)</f>
        <v>0</v>
      </c>
      <c r="BL151" s="16" t="s">
        <v>166</v>
      </c>
      <c r="BM151" s="144" t="s">
        <v>1765</v>
      </c>
    </row>
    <row r="152" spans="2:65" s="1" customFormat="1" x14ac:dyDescent="0.2">
      <c r="B152" s="30"/>
      <c r="D152" s="167" t="s">
        <v>235</v>
      </c>
      <c r="F152" s="168" t="s">
        <v>1766</v>
      </c>
      <c r="I152" s="169"/>
      <c r="L152" s="30"/>
      <c r="M152" s="170"/>
      <c r="T152" s="54"/>
      <c r="AT152" s="16" t="s">
        <v>235</v>
      </c>
      <c r="AU152" s="16" t="s">
        <v>81</v>
      </c>
    </row>
    <row r="153" spans="2:65" s="1" customFormat="1" ht="33" customHeight="1" x14ac:dyDescent="0.2">
      <c r="B153" s="131"/>
      <c r="C153" s="171" t="s">
        <v>1352</v>
      </c>
      <c r="D153" s="171" t="s">
        <v>262</v>
      </c>
      <c r="E153" s="172" t="s">
        <v>1767</v>
      </c>
      <c r="F153" s="173" t="s">
        <v>1768</v>
      </c>
      <c r="G153" s="174" t="s">
        <v>260</v>
      </c>
      <c r="H153" s="175">
        <v>1</v>
      </c>
      <c r="I153" s="176"/>
      <c r="J153" s="177">
        <f>ROUND(I153*H153,2)</f>
        <v>0</v>
      </c>
      <c r="K153" s="178"/>
      <c r="L153" s="179"/>
      <c r="M153" s="180" t="s">
        <v>1</v>
      </c>
      <c r="N153" s="181" t="s">
        <v>37</v>
      </c>
      <c r="P153" s="142">
        <f>O153*H153</f>
        <v>0</v>
      </c>
      <c r="Q153" s="142">
        <v>1.6000000000000001E-3</v>
      </c>
      <c r="R153" s="142">
        <f>Q153*H153</f>
        <v>1.6000000000000001E-3</v>
      </c>
      <c r="S153" s="142">
        <v>0</v>
      </c>
      <c r="T153" s="143">
        <f>S153*H153</f>
        <v>0</v>
      </c>
      <c r="AR153" s="144" t="s">
        <v>191</v>
      </c>
      <c r="AT153" s="144" t="s">
        <v>262</v>
      </c>
      <c r="AU153" s="144" t="s">
        <v>81</v>
      </c>
      <c r="AY153" s="16" t="s">
        <v>160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6" t="s">
        <v>79</v>
      </c>
      <c r="BK153" s="145">
        <f>ROUND(I153*H153,2)</f>
        <v>0</v>
      </c>
      <c r="BL153" s="16" t="s">
        <v>166</v>
      </c>
      <c r="BM153" s="144" t="s">
        <v>1769</v>
      </c>
    </row>
    <row r="154" spans="2:65" s="1" customFormat="1" ht="33" customHeight="1" x14ac:dyDescent="0.2">
      <c r="B154" s="131"/>
      <c r="C154" s="132" t="s">
        <v>8</v>
      </c>
      <c r="D154" s="132" t="s">
        <v>162</v>
      </c>
      <c r="E154" s="133" t="s">
        <v>1770</v>
      </c>
      <c r="F154" s="134" t="s">
        <v>1771</v>
      </c>
      <c r="G154" s="135" t="s">
        <v>260</v>
      </c>
      <c r="H154" s="136">
        <v>1</v>
      </c>
      <c r="I154" s="137"/>
      <c r="J154" s="138">
        <f>ROUND(I154*H154,2)</f>
        <v>0</v>
      </c>
      <c r="K154" s="139"/>
      <c r="L154" s="30"/>
      <c r="M154" s="140" t="s">
        <v>1</v>
      </c>
      <c r="N154" s="141" t="s">
        <v>37</v>
      </c>
      <c r="P154" s="142">
        <f>O154*H154</f>
        <v>0</v>
      </c>
      <c r="Q154" s="142">
        <v>0.36191000000000001</v>
      </c>
      <c r="R154" s="142">
        <f>Q154*H154</f>
        <v>0.36191000000000001</v>
      </c>
      <c r="S154" s="142">
        <v>0</v>
      </c>
      <c r="T154" s="143">
        <f>S154*H154</f>
        <v>0</v>
      </c>
      <c r="AR154" s="144" t="s">
        <v>166</v>
      </c>
      <c r="AT154" s="144" t="s">
        <v>162</v>
      </c>
      <c r="AU154" s="144" t="s">
        <v>81</v>
      </c>
      <c r="AY154" s="16" t="s">
        <v>160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79</v>
      </c>
      <c r="BK154" s="145">
        <f>ROUND(I154*H154,2)</f>
        <v>0</v>
      </c>
      <c r="BL154" s="16" t="s">
        <v>166</v>
      </c>
      <c r="BM154" s="144" t="s">
        <v>1772</v>
      </c>
    </row>
    <row r="155" spans="2:65" s="1" customFormat="1" x14ac:dyDescent="0.2">
      <c r="B155" s="30"/>
      <c r="D155" s="167" t="s">
        <v>235</v>
      </c>
      <c r="F155" s="168" t="s">
        <v>1773</v>
      </c>
      <c r="I155" s="169"/>
      <c r="L155" s="30"/>
      <c r="M155" s="170"/>
      <c r="T155" s="54"/>
      <c r="AT155" s="16" t="s">
        <v>235</v>
      </c>
      <c r="AU155" s="16" t="s">
        <v>81</v>
      </c>
    </row>
    <row r="156" spans="2:65" s="1" customFormat="1" ht="24.15" customHeight="1" x14ac:dyDescent="0.2">
      <c r="B156" s="131"/>
      <c r="C156" s="171" t="s">
        <v>204</v>
      </c>
      <c r="D156" s="171" t="s">
        <v>262</v>
      </c>
      <c r="E156" s="172" t="s">
        <v>1774</v>
      </c>
      <c r="F156" s="173" t="s">
        <v>1775</v>
      </c>
      <c r="G156" s="174" t="s">
        <v>260</v>
      </c>
      <c r="H156" s="175">
        <v>1</v>
      </c>
      <c r="I156" s="176"/>
      <c r="J156" s="177">
        <f>ROUND(I156*H156,2)</f>
        <v>0</v>
      </c>
      <c r="K156" s="178"/>
      <c r="L156" s="179"/>
      <c r="M156" s="188" t="s">
        <v>1</v>
      </c>
      <c r="N156" s="189" t="s">
        <v>37</v>
      </c>
      <c r="O156" s="184"/>
      <c r="P156" s="185">
        <f>O156*H156</f>
        <v>0</v>
      </c>
      <c r="Q156" s="185">
        <v>0.125</v>
      </c>
      <c r="R156" s="185">
        <f>Q156*H156</f>
        <v>0.125</v>
      </c>
      <c r="S156" s="185">
        <v>0</v>
      </c>
      <c r="T156" s="186">
        <f>S156*H156</f>
        <v>0</v>
      </c>
      <c r="AR156" s="144" t="s">
        <v>191</v>
      </c>
      <c r="AT156" s="144" t="s">
        <v>262</v>
      </c>
      <c r="AU156" s="144" t="s">
        <v>81</v>
      </c>
      <c r="AY156" s="16" t="s">
        <v>160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79</v>
      </c>
      <c r="BK156" s="145">
        <f>ROUND(I156*H156,2)</f>
        <v>0</v>
      </c>
      <c r="BL156" s="16" t="s">
        <v>166</v>
      </c>
      <c r="BM156" s="144" t="s">
        <v>1776</v>
      </c>
    </row>
    <row r="157" spans="2:65" s="1" customFormat="1" ht="6.9" customHeight="1" x14ac:dyDescent="0.2"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30"/>
    </row>
  </sheetData>
  <sheetProtection algorithmName="SHA-512" hashValue="pziWqmT86ufBUST+jKqW2LSnrGMnVXwNKI+FfAvgnInzLLfwdnORNI6WrV44AHsSkNQeWeS4eWldOuT/w1gDhQ==" saltValue="Kux/cc6KXrh2SUkJBvxVdQ==" spinCount="100000" sheet="1" objects="1" scenarios="1"/>
  <autoFilter ref="C118:K156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600-000000000000}"/>
    <hyperlink ref="F134" r:id="rId2" xr:uid="{00000000-0004-0000-0600-000001000000}"/>
    <hyperlink ref="F138" r:id="rId3" xr:uid="{00000000-0004-0000-0600-000002000000}"/>
    <hyperlink ref="F140" r:id="rId4" xr:uid="{00000000-0004-0000-0600-000003000000}"/>
    <hyperlink ref="F143" r:id="rId5" xr:uid="{00000000-0004-0000-0600-000004000000}"/>
    <hyperlink ref="F146" r:id="rId6" xr:uid="{00000000-0004-0000-0600-000005000000}"/>
    <hyperlink ref="F149" r:id="rId7" xr:uid="{00000000-0004-0000-0600-000006000000}"/>
    <hyperlink ref="F152" r:id="rId8" xr:uid="{00000000-0004-0000-0600-000007000000}"/>
    <hyperlink ref="F155" r:id="rId9" xr:uid="{00000000-0004-0000-06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7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6" t="s">
        <v>99</v>
      </c>
    </row>
    <row r="3" spans="2:46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 x14ac:dyDescent="0.2">
      <c r="B4" s="19"/>
      <c r="D4" s="20" t="s">
        <v>100</v>
      </c>
      <c r="L4" s="19"/>
      <c r="M4" s="86" t="s">
        <v>10</v>
      </c>
      <c r="AT4" s="16" t="s">
        <v>3</v>
      </c>
    </row>
    <row r="5" spans="2:46" ht="6.9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52" t="str">
        <f>'Rekapitulace stavby'!K6</f>
        <v>Velký Týnec Čechovice</v>
      </c>
      <c r="F7" s="253"/>
      <c r="G7" s="253"/>
      <c r="H7" s="253"/>
      <c r="L7" s="19"/>
    </row>
    <row r="8" spans="2:46" s="1" customFormat="1" ht="12" customHeight="1" x14ac:dyDescent="0.2">
      <c r="B8" s="30"/>
      <c r="D8" s="26" t="s">
        <v>101</v>
      </c>
      <c r="L8" s="30"/>
    </row>
    <row r="9" spans="2:46" s="1" customFormat="1" ht="30" customHeight="1" x14ac:dyDescent="0.2">
      <c r="B9" s="30"/>
      <c r="E9" s="231" t="s">
        <v>1777</v>
      </c>
      <c r="F9" s="251"/>
      <c r="G9" s="251"/>
      <c r="H9" s="251"/>
      <c r="L9" s="30"/>
    </row>
    <row r="10" spans="2:46" s="1" customFormat="1" x14ac:dyDescent="0.2">
      <c r="B10" s="30"/>
      <c r="L10" s="30"/>
    </row>
    <row r="11" spans="2:46" s="1" customFormat="1" ht="12" customHeight="1" x14ac:dyDescent="0.2">
      <c r="B11" s="30"/>
      <c r="D11" s="26" t="s">
        <v>18</v>
      </c>
      <c r="F11" s="24" t="s">
        <v>1</v>
      </c>
      <c r="I11" s="26" t="s">
        <v>19</v>
      </c>
      <c r="J11" s="24" t="s">
        <v>1</v>
      </c>
      <c r="L11" s="30"/>
    </row>
    <row r="12" spans="2:46" s="1" customFormat="1" ht="12" customHeight="1" x14ac:dyDescent="0.2">
      <c r="B12" s="30"/>
      <c r="D12" s="26" t="s">
        <v>20</v>
      </c>
      <c r="F12" s="24" t="s">
        <v>21</v>
      </c>
      <c r="I12" s="26" t="s">
        <v>22</v>
      </c>
      <c r="J12" s="50">
        <f>'Rekapitulace stavby'!AN8</f>
        <v>45695</v>
      </c>
      <c r="L12" s="30"/>
    </row>
    <row r="13" spans="2:46" s="1" customFormat="1" ht="10.8" customHeight="1" x14ac:dyDescent="0.2">
      <c r="B13" s="30"/>
      <c r="L13" s="30"/>
    </row>
    <row r="14" spans="2:46" s="1" customFormat="1" ht="12" customHeight="1" x14ac:dyDescent="0.2">
      <c r="B14" s="30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0"/>
    </row>
    <row r="15" spans="2:46" s="1" customFormat="1" ht="18" customHeight="1" x14ac:dyDescent="0.2">
      <c r="B15" s="30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0"/>
    </row>
    <row r="16" spans="2:46" s="1" customFormat="1" ht="6.9" customHeight="1" x14ac:dyDescent="0.2">
      <c r="B16" s="30"/>
      <c r="D16" s="256"/>
      <c r="E16" s="256"/>
      <c r="F16" s="256"/>
      <c r="G16" s="256"/>
      <c r="H16" s="256"/>
      <c r="I16" s="256"/>
      <c r="J16" s="256"/>
      <c r="L16" s="30"/>
    </row>
    <row r="17" spans="2:12" s="1" customFormat="1" ht="12" customHeight="1" x14ac:dyDescent="0.2">
      <c r="B17" s="30"/>
      <c r="D17" s="258" t="s">
        <v>26</v>
      </c>
      <c r="E17" s="256"/>
      <c r="F17" s="256"/>
      <c r="G17" s="256"/>
      <c r="H17" s="256"/>
      <c r="I17" s="258" t="s">
        <v>24</v>
      </c>
      <c r="J17" s="257" t="str">
        <f>'Rekapitulace stavby'!AN13</f>
        <v>Vyplň údaj</v>
      </c>
      <c r="L17" s="30"/>
    </row>
    <row r="18" spans="2:12" s="1" customFormat="1" ht="18" customHeight="1" x14ac:dyDescent="0.2">
      <c r="B18" s="30"/>
      <c r="D18" s="256"/>
      <c r="E18" s="259" t="str">
        <f>'Rekapitulace stavby'!E14</f>
        <v>Vyplň údaj</v>
      </c>
      <c r="F18" s="259"/>
      <c r="G18" s="259"/>
      <c r="H18" s="259"/>
      <c r="I18" s="258" t="s">
        <v>25</v>
      </c>
      <c r="J18" s="257" t="str">
        <f>'Rekapitulace stavby'!AN14</f>
        <v>Vyplň údaj</v>
      </c>
      <c r="L18" s="30"/>
    </row>
    <row r="19" spans="2:12" s="1" customFormat="1" ht="6.9" customHeight="1" x14ac:dyDescent="0.2">
      <c r="B19" s="30"/>
      <c r="L19" s="30"/>
    </row>
    <row r="20" spans="2:12" s="1" customFormat="1" ht="12" customHeight="1" x14ac:dyDescent="0.2">
      <c r="B20" s="30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0"/>
    </row>
    <row r="21" spans="2:12" s="1" customFormat="1" ht="18" customHeight="1" x14ac:dyDescent="0.2">
      <c r="B21" s="30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0"/>
    </row>
    <row r="22" spans="2:12" s="1" customFormat="1" ht="6.9" customHeight="1" x14ac:dyDescent="0.2">
      <c r="B22" s="30"/>
      <c r="L22" s="30"/>
    </row>
    <row r="23" spans="2:12" s="1" customFormat="1" ht="12" customHeight="1" x14ac:dyDescent="0.2">
      <c r="B23" s="30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0"/>
    </row>
    <row r="24" spans="2:12" s="1" customFormat="1" ht="18" customHeight="1" x14ac:dyDescent="0.2">
      <c r="B24" s="30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0"/>
    </row>
    <row r="25" spans="2:12" s="1" customFormat="1" ht="6.9" customHeight="1" x14ac:dyDescent="0.2">
      <c r="B25" s="30"/>
      <c r="L25" s="30"/>
    </row>
    <row r="26" spans="2:12" s="1" customFormat="1" ht="12" customHeight="1" x14ac:dyDescent="0.2">
      <c r="B26" s="30"/>
      <c r="D26" s="26" t="s">
        <v>31</v>
      </c>
      <c r="L26" s="30"/>
    </row>
    <row r="27" spans="2:12" s="7" customFormat="1" ht="16.5" customHeight="1" x14ac:dyDescent="0.2">
      <c r="B27" s="87"/>
      <c r="E27" s="250" t="s">
        <v>1</v>
      </c>
      <c r="F27" s="250"/>
      <c r="G27" s="250"/>
      <c r="H27" s="250"/>
      <c r="L27" s="87"/>
    </row>
    <row r="28" spans="2:12" s="1" customFormat="1" ht="6.9" customHeight="1" x14ac:dyDescent="0.2">
      <c r="B28" s="30"/>
      <c r="L28" s="30"/>
    </row>
    <row r="29" spans="2:12" s="1" customFormat="1" ht="6.9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8" t="s">
        <v>32</v>
      </c>
      <c r="J30" s="64">
        <f>ROUND(J119, 2)</f>
        <v>0</v>
      </c>
      <c r="L30" s="30"/>
    </row>
    <row r="31" spans="2:12" s="1" customFormat="1" ht="6.9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 x14ac:dyDescent="0.2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4" customHeight="1" x14ac:dyDescent="0.2">
      <c r="B33" s="30"/>
      <c r="D33" s="53" t="s">
        <v>36</v>
      </c>
      <c r="E33" s="26" t="s">
        <v>37</v>
      </c>
      <c r="F33" s="89">
        <f>ROUND((SUM(BE119:BE140)),  2)</f>
        <v>0</v>
      </c>
      <c r="I33" s="90">
        <v>0.21</v>
      </c>
      <c r="J33" s="89">
        <f>ROUND(((SUM(BE119:BE140))*I33),  2)</f>
        <v>0</v>
      </c>
      <c r="L33" s="30"/>
    </row>
    <row r="34" spans="2:12" s="1" customFormat="1" ht="14.4" customHeight="1" x14ac:dyDescent="0.2">
      <c r="B34" s="30"/>
      <c r="E34" s="26" t="s">
        <v>38</v>
      </c>
      <c r="F34" s="89">
        <f>ROUND((SUM(BF119:BF140)),  2)</f>
        <v>0</v>
      </c>
      <c r="I34" s="90">
        <v>0.15</v>
      </c>
      <c r="J34" s="89">
        <f>ROUND(((SUM(BF119:BF140))*I34),  2)</f>
        <v>0</v>
      </c>
      <c r="L34" s="30"/>
    </row>
    <row r="35" spans="2:12" s="1" customFormat="1" ht="14.4" hidden="1" customHeight="1" x14ac:dyDescent="0.2">
      <c r="B35" s="30"/>
      <c r="E35" s="26" t="s">
        <v>39</v>
      </c>
      <c r="F35" s="89">
        <f>ROUND((SUM(BG119:BG140)),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 x14ac:dyDescent="0.2">
      <c r="B36" s="30"/>
      <c r="E36" s="26" t="s">
        <v>40</v>
      </c>
      <c r="F36" s="89">
        <f>ROUND((SUM(BH119:BH140)),  2)</f>
        <v>0</v>
      </c>
      <c r="I36" s="90">
        <v>0.15</v>
      </c>
      <c r="J36" s="89">
        <f>0</f>
        <v>0</v>
      </c>
      <c r="L36" s="30"/>
    </row>
    <row r="37" spans="2:12" s="1" customFormat="1" ht="14.4" hidden="1" customHeight="1" x14ac:dyDescent="0.2">
      <c r="B37" s="30"/>
      <c r="E37" s="26" t="s">
        <v>41</v>
      </c>
      <c r="F37" s="89">
        <f>ROUND((SUM(BI119:BI140)),  2)</f>
        <v>0</v>
      </c>
      <c r="I37" s="90">
        <v>0</v>
      </c>
      <c r="J37" s="89">
        <f>0</f>
        <v>0</v>
      </c>
      <c r="L37" s="30"/>
    </row>
    <row r="38" spans="2:12" s="1" customFormat="1" ht="6.9" customHeight="1" x14ac:dyDescent="0.2">
      <c r="B38" s="30"/>
      <c r="L38" s="30"/>
    </row>
    <row r="39" spans="2:12" s="1" customFormat="1" ht="25.35" customHeight="1" x14ac:dyDescent="0.2">
      <c r="B39" s="30"/>
      <c r="C39" s="91"/>
      <c r="D39" s="92" t="s">
        <v>42</v>
      </c>
      <c r="E39" s="55"/>
      <c r="F39" s="55"/>
      <c r="G39" s="93" t="s">
        <v>43</v>
      </c>
      <c r="H39" s="94" t="s">
        <v>44</v>
      </c>
      <c r="I39" s="55"/>
      <c r="J39" s="95">
        <f>SUM(J30:J37)</f>
        <v>0</v>
      </c>
      <c r="K39" s="96"/>
      <c r="L39" s="30"/>
    </row>
    <row r="40" spans="2:12" s="1" customFormat="1" ht="14.4" customHeight="1" x14ac:dyDescent="0.2">
      <c r="B40" s="30"/>
      <c r="L40" s="30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3.2" x14ac:dyDescent="0.2">
      <c r="B61" s="30"/>
      <c r="D61" s="41" t="s">
        <v>47</v>
      </c>
      <c r="E61" s="32"/>
      <c r="F61" s="97" t="s">
        <v>48</v>
      </c>
      <c r="G61" s="41" t="s">
        <v>47</v>
      </c>
      <c r="H61" s="32"/>
      <c r="I61" s="32"/>
      <c r="J61" s="98" t="s">
        <v>48</v>
      </c>
      <c r="K61" s="32"/>
      <c r="L61" s="30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3.2" x14ac:dyDescent="0.2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3.2" x14ac:dyDescent="0.2">
      <c r="B76" s="30"/>
      <c r="D76" s="41" t="s">
        <v>47</v>
      </c>
      <c r="E76" s="32"/>
      <c r="F76" s="97" t="s">
        <v>48</v>
      </c>
      <c r="G76" s="41" t="s">
        <v>47</v>
      </c>
      <c r="H76" s="32"/>
      <c r="I76" s="32"/>
      <c r="J76" s="98" t="s">
        <v>48</v>
      </c>
      <c r="K76" s="32"/>
      <c r="L76" s="30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 x14ac:dyDescent="0.2">
      <c r="B82" s="30"/>
      <c r="C82" s="20" t="s">
        <v>103</v>
      </c>
      <c r="L82" s="30"/>
    </row>
    <row r="83" spans="2:47" s="1" customFormat="1" ht="6.9" customHeight="1" x14ac:dyDescent="0.2">
      <c r="B83" s="30"/>
      <c r="L83" s="30"/>
    </row>
    <row r="84" spans="2:47" s="1" customFormat="1" ht="12" customHeight="1" x14ac:dyDescent="0.2">
      <c r="B84" s="30"/>
      <c r="C84" s="26" t="s">
        <v>16</v>
      </c>
      <c r="L84" s="30"/>
    </row>
    <row r="85" spans="2:47" s="1" customFormat="1" ht="16.5" customHeight="1" x14ac:dyDescent="0.2">
      <c r="B85" s="30"/>
      <c r="E85" s="252" t="str">
        <f>E7</f>
        <v>Velký Týnec Čechovice</v>
      </c>
      <c r="F85" s="253"/>
      <c r="G85" s="253"/>
      <c r="H85" s="253"/>
      <c r="L85" s="30"/>
    </row>
    <row r="86" spans="2:47" s="1" customFormat="1" ht="12" customHeight="1" x14ac:dyDescent="0.2">
      <c r="B86" s="30"/>
      <c r="C86" s="26" t="s">
        <v>101</v>
      </c>
      <c r="L86" s="30"/>
    </row>
    <row r="87" spans="2:47" s="1" customFormat="1" ht="30" customHeight="1" x14ac:dyDescent="0.2">
      <c r="B87" s="30"/>
      <c r="E87" s="231" t="str">
        <f>E9</f>
        <v>SO-04 - Přípojka kanalizace – stávající, změna délky, nová revizní přípojková šachta</v>
      </c>
      <c r="F87" s="251"/>
      <c r="G87" s="251"/>
      <c r="H87" s="251"/>
      <c r="L87" s="30"/>
    </row>
    <row r="88" spans="2:47" s="1" customFormat="1" ht="6.9" customHeight="1" x14ac:dyDescent="0.2">
      <c r="B88" s="30"/>
      <c r="L88" s="30"/>
    </row>
    <row r="89" spans="2:47" s="1" customFormat="1" ht="12" customHeight="1" x14ac:dyDescent="0.2">
      <c r="B89" s="30"/>
      <c r="C89" s="26" t="s">
        <v>20</v>
      </c>
      <c r="F89" s="24" t="str">
        <f>F12</f>
        <v xml:space="preserve"> </v>
      </c>
      <c r="I89" s="26" t="s">
        <v>22</v>
      </c>
      <c r="J89" s="50">
        <f>IF(J12="","",J12)</f>
        <v>45695</v>
      </c>
      <c r="L89" s="30"/>
    </row>
    <row r="90" spans="2:47" s="1" customFormat="1" ht="6.9" customHeight="1" x14ac:dyDescent="0.2">
      <c r="B90" s="30"/>
      <c r="L90" s="30"/>
    </row>
    <row r="91" spans="2:47" s="1" customFormat="1" ht="15.15" customHeight="1" x14ac:dyDescent="0.2">
      <c r="B91" s="30"/>
      <c r="C91" s="26" t="s">
        <v>23</v>
      </c>
      <c r="F91" s="24" t="str">
        <f>E15</f>
        <v xml:space="preserve"> </v>
      </c>
      <c r="I91" s="26" t="s">
        <v>28</v>
      </c>
      <c r="J91" s="28" t="str">
        <f>E21</f>
        <v xml:space="preserve"> </v>
      </c>
      <c r="L91" s="30"/>
    </row>
    <row r="92" spans="2:47" s="1" customFormat="1" ht="15.15" customHeight="1" x14ac:dyDescent="0.2">
      <c r="B92" s="30"/>
      <c r="C92" s="26" t="s">
        <v>26</v>
      </c>
      <c r="F92" s="24" t="str">
        <f>IF(E18="","",E18)</f>
        <v>Vyplň údaj</v>
      </c>
      <c r="I92" s="26" t="s">
        <v>30</v>
      </c>
      <c r="J92" s="28" t="str">
        <f>E24</f>
        <v xml:space="preserve"> 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99" t="s">
        <v>104</v>
      </c>
      <c r="D94" s="91"/>
      <c r="E94" s="91"/>
      <c r="F94" s="91"/>
      <c r="G94" s="91"/>
      <c r="H94" s="91"/>
      <c r="I94" s="91"/>
      <c r="J94" s="100" t="s">
        <v>105</v>
      </c>
      <c r="K94" s="91"/>
      <c r="L94" s="30"/>
    </row>
    <row r="95" spans="2:47" s="1" customFormat="1" ht="10.35" customHeight="1" x14ac:dyDescent="0.2">
      <c r="B95" s="30"/>
      <c r="L95" s="30"/>
    </row>
    <row r="96" spans="2:47" s="1" customFormat="1" ht="22.8" customHeight="1" x14ac:dyDescent="0.2">
      <c r="B96" s="30"/>
      <c r="C96" s="101" t="s">
        <v>106</v>
      </c>
      <c r="J96" s="64">
        <f>J119</f>
        <v>0</v>
      </c>
      <c r="L96" s="30"/>
      <c r="AU96" s="16" t="s">
        <v>107</v>
      </c>
    </row>
    <row r="97" spans="2:12" s="8" customFormat="1" ht="24.9" customHeight="1" x14ac:dyDescent="0.2">
      <c r="B97" s="102"/>
      <c r="D97" s="103" t="s">
        <v>108</v>
      </c>
      <c r="E97" s="104"/>
      <c r="F97" s="104"/>
      <c r="G97" s="104"/>
      <c r="H97" s="104"/>
      <c r="I97" s="104"/>
      <c r="J97" s="105">
        <f>J120</f>
        <v>0</v>
      </c>
      <c r="L97" s="102"/>
    </row>
    <row r="98" spans="2:12" s="9" customFormat="1" ht="19.95" customHeight="1" x14ac:dyDescent="0.2">
      <c r="B98" s="106"/>
      <c r="D98" s="107" t="s">
        <v>109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9" customFormat="1" ht="19.95" customHeight="1" x14ac:dyDescent="0.2">
      <c r="B99" s="106"/>
      <c r="D99" s="107" t="s">
        <v>114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12" s="1" customFormat="1" ht="21.75" customHeight="1" x14ac:dyDescent="0.2">
      <c r="B100" s="30"/>
      <c r="L100" s="30"/>
    </row>
    <row r="101" spans="2:12" s="1" customFormat="1" ht="6.9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" customHeight="1" x14ac:dyDescent="0.2">
      <c r="B106" s="30"/>
      <c r="C106" s="20" t="s">
        <v>145</v>
      </c>
      <c r="L106" s="30"/>
    </row>
    <row r="107" spans="2:12" s="1" customFormat="1" ht="6.9" customHeight="1" x14ac:dyDescent="0.2">
      <c r="B107" s="30"/>
      <c r="L107" s="30"/>
    </row>
    <row r="108" spans="2:12" s="1" customFormat="1" ht="12" customHeight="1" x14ac:dyDescent="0.2">
      <c r="B108" s="30"/>
      <c r="C108" s="26" t="s">
        <v>16</v>
      </c>
      <c r="L108" s="30"/>
    </row>
    <row r="109" spans="2:12" s="1" customFormat="1" ht="16.5" customHeight="1" x14ac:dyDescent="0.2">
      <c r="B109" s="30"/>
      <c r="E109" s="252" t="str">
        <f>E7</f>
        <v>Velký Týnec Čechovice</v>
      </c>
      <c r="F109" s="253"/>
      <c r="G109" s="253"/>
      <c r="H109" s="253"/>
      <c r="L109" s="30"/>
    </row>
    <row r="110" spans="2:12" s="1" customFormat="1" ht="12" customHeight="1" x14ac:dyDescent="0.2">
      <c r="B110" s="30"/>
      <c r="C110" s="26" t="s">
        <v>101</v>
      </c>
      <c r="L110" s="30"/>
    </row>
    <row r="111" spans="2:12" s="1" customFormat="1" ht="30" customHeight="1" x14ac:dyDescent="0.2">
      <c r="B111" s="30"/>
      <c r="E111" s="231" t="str">
        <f>E9</f>
        <v>SO-04 - Přípojka kanalizace – stávající, změna délky, nová revizní přípojková šachta</v>
      </c>
      <c r="F111" s="251"/>
      <c r="G111" s="251"/>
      <c r="H111" s="251"/>
      <c r="L111" s="30"/>
    </row>
    <row r="112" spans="2:12" s="1" customFormat="1" ht="6.9" customHeight="1" x14ac:dyDescent="0.2">
      <c r="B112" s="30"/>
      <c r="L112" s="30"/>
    </row>
    <row r="113" spans="2:65" s="1" customFormat="1" ht="12" customHeight="1" x14ac:dyDescent="0.2">
      <c r="B113" s="30"/>
      <c r="C113" s="26" t="s">
        <v>20</v>
      </c>
      <c r="F113" s="24" t="str">
        <f>F12</f>
        <v xml:space="preserve"> </v>
      </c>
      <c r="I113" s="26" t="s">
        <v>22</v>
      </c>
      <c r="J113" s="50">
        <f>IF(J12="","",J12)</f>
        <v>45695</v>
      </c>
      <c r="L113" s="30"/>
    </row>
    <row r="114" spans="2:65" s="1" customFormat="1" ht="6.9" customHeight="1" x14ac:dyDescent="0.2">
      <c r="B114" s="30"/>
      <c r="L114" s="30"/>
    </row>
    <row r="115" spans="2:65" s="1" customFormat="1" ht="15.15" customHeight="1" x14ac:dyDescent="0.2">
      <c r="B115" s="30"/>
      <c r="C115" s="26" t="s">
        <v>23</v>
      </c>
      <c r="F115" s="24" t="str">
        <f>E15</f>
        <v xml:space="preserve"> </v>
      </c>
      <c r="I115" s="26" t="s">
        <v>28</v>
      </c>
      <c r="J115" s="28" t="str">
        <f>E21</f>
        <v xml:space="preserve"> </v>
      </c>
      <c r="L115" s="30"/>
    </row>
    <row r="116" spans="2:65" s="1" customFormat="1" ht="15.15" customHeight="1" x14ac:dyDescent="0.2">
      <c r="B116" s="30"/>
      <c r="C116" s="26" t="s">
        <v>26</v>
      </c>
      <c r="F116" s="24" t="str">
        <f>IF(E18="","",E18)</f>
        <v>Vyplň údaj</v>
      </c>
      <c r="I116" s="26" t="s">
        <v>30</v>
      </c>
      <c r="J116" s="28" t="str">
        <f>E24</f>
        <v xml:space="preserve"> </v>
      </c>
      <c r="L116" s="30"/>
    </row>
    <row r="117" spans="2:65" s="1" customFormat="1" ht="10.35" customHeight="1" x14ac:dyDescent="0.2">
      <c r="B117" s="30"/>
      <c r="L117" s="30"/>
    </row>
    <row r="118" spans="2:65" s="10" customFormat="1" ht="29.25" customHeight="1" x14ac:dyDescent="0.2">
      <c r="B118" s="110"/>
      <c r="C118" s="111" t="s">
        <v>146</v>
      </c>
      <c r="D118" s="112" t="s">
        <v>57</v>
      </c>
      <c r="E118" s="112" t="s">
        <v>53</v>
      </c>
      <c r="F118" s="112" t="s">
        <v>54</v>
      </c>
      <c r="G118" s="112" t="s">
        <v>147</v>
      </c>
      <c r="H118" s="112" t="s">
        <v>148</v>
      </c>
      <c r="I118" s="112" t="s">
        <v>149</v>
      </c>
      <c r="J118" s="113" t="s">
        <v>105</v>
      </c>
      <c r="K118" s="114" t="s">
        <v>150</v>
      </c>
      <c r="L118" s="110"/>
      <c r="M118" s="57" t="s">
        <v>1</v>
      </c>
      <c r="N118" s="58" t="s">
        <v>36</v>
      </c>
      <c r="O118" s="58" t="s">
        <v>151</v>
      </c>
      <c r="P118" s="58" t="s">
        <v>152</v>
      </c>
      <c r="Q118" s="58" t="s">
        <v>153</v>
      </c>
      <c r="R118" s="58" t="s">
        <v>154</v>
      </c>
      <c r="S118" s="58" t="s">
        <v>155</v>
      </c>
      <c r="T118" s="59" t="s">
        <v>156</v>
      </c>
    </row>
    <row r="119" spans="2:65" s="1" customFormat="1" ht="22.8" customHeight="1" x14ac:dyDescent="0.3">
      <c r="B119" s="30"/>
      <c r="C119" s="62" t="s">
        <v>157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3.0020000000000002E-2</v>
      </c>
      <c r="S119" s="51"/>
      <c r="T119" s="117">
        <f>T120</f>
        <v>1.33</v>
      </c>
      <c r="AT119" s="16" t="s">
        <v>71</v>
      </c>
      <c r="AU119" s="16" t="s">
        <v>107</v>
      </c>
      <c r="BK119" s="118">
        <f>BK120</f>
        <v>0</v>
      </c>
    </row>
    <row r="120" spans="2:65" s="11" customFormat="1" ht="25.95" customHeight="1" x14ac:dyDescent="0.25">
      <c r="B120" s="119"/>
      <c r="D120" s="120" t="s">
        <v>71</v>
      </c>
      <c r="E120" s="121" t="s">
        <v>158</v>
      </c>
      <c r="F120" s="121" t="s">
        <v>159</v>
      </c>
      <c r="I120" s="122"/>
      <c r="J120" s="123">
        <f>BK120</f>
        <v>0</v>
      </c>
      <c r="L120" s="119"/>
      <c r="M120" s="124"/>
      <c r="P120" s="125">
        <f>P121+P132</f>
        <v>0</v>
      </c>
      <c r="R120" s="125">
        <f>R121+R132</f>
        <v>3.0020000000000002E-2</v>
      </c>
      <c r="T120" s="126">
        <f>T121+T132</f>
        <v>1.33</v>
      </c>
      <c r="AR120" s="120" t="s">
        <v>79</v>
      </c>
      <c r="AT120" s="127" t="s">
        <v>71</v>
      </c>
      <c r="AU120" s="127" t="s">
        <v>72</v>
      </c>
      <c r="AY120" s="120" t="s">
        <v>160</v>
      </c>
      <c r="BK120" s="128">
        <f>BK121+BK132</f>
        <v>0</v>
      </c>
    </row>
    <row r="121" spans="2:65" s="11" customFormat="1" ht="22.8" customHeight="1" x14ac:dyDescent="0.25">
      <c r="B121" s="119"/>
      <c r="D121" s="120" t="s">
        <v>71</v>
      </c>
      <c r="E121" s="129" t="s">
        <v>79</v>
      </c>
      <c r="F121" s="129" t="s">
        <v>161</v>
      </c>
      <c r="I121" s="122"/>
      <c r="J121" s="130">
        <f>BK121</f>
        <v>0</v>
      </c>
      <c r="L121" s="119"/>
      <c r="M121" s="124"/>
      <c r="P121" s="125">
        <f>SUM(P122:P131)</f>
        <v>0</v>
      </c>
      <c r="R121" s="125">
        <f>SUM(R122:R131)</f>
        <v>0</v>
      </c>
      <c r="T121" s="126">
        <f>SUM(T122:T131)</f>
        <v>1.33</v>
      </c>
      <c r="AR121" s="120" t="s">
        <v>79</v>
      </c>
      <c r="AT121" s="127" t="s">
        <v>71</v>
      </c>
      <c r="AU121" s="127" t="s">
        <v>79</v>
      </c>
      <c r="AY121" s="120" t="s">
        <v>160</v>
      </c>
      <c r="BK121" s="128">
        <f>SUM(BK122:BK131)</f>
        <v>0</v>
      </c>
    </row>
    <row r="122" spans="2:65" s="1" customFormat="1" ht="24.15" customHeight="1" x14ac:dyDescent="0.2">
      <c r="B122" s="131"/>
      <c r="C122" s="132" t="s">
        <v>79</v>
      </c>
      <c r="D122" s="132" t="s">
        <v>162</v>
      </c>
      <c r="E122" s="133" t="s">
        <v>1586</v>
      </c>
      <c r="F122" s="134" t="s">
        <v>1587</v>
      </c>
      <c r="G122" s="135" t="s">
        <v>165</v>
      </c>
      <c r="H122" s="136">
        <v>2</v>
      </c>
      <c r="I122" s="137"/>
      <c r="J122" s="138">
        <f>ROUND(I122*H122,2)</f>
        <v>0</v>
      </c>
      <c r="K122" s="139"/>
      <c r="L122" s="30"/>
      <c r="M122" s="140" t="s">
        <v>1</v>
      </c>
      <c r="N122" s="141" t="s">
        <v>37</v>
      </c>
      <c r="P122" s="142">
        <f>O122*H122</f>
        <v>0</v>
      </c>
      <c r="Q122" s="142">
        <v>0</v>
      </c>
      <c r="R122" s="142">
        <f>Q122*H122</f>
        <v>0</v>
      </c>
      <c r="S122" s="142">
        <v>0.255</v>
      </c>
      <c r="T122" s="143">
        <f>S122*H122</f>
        <v>0.51</v>
      </c>
      <c r="AR122" s="144" t="s">
        <v>166</v>
      </c>
      <c r="AT122" s="144" t="s">
        <v>162</v>
      </c>
      <c r="AU122" s="144" t="s">
        <v>81</v>
      </c>
      <c r="AY122" s="16" t="s">
        <v>160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79</v>
      </c>
      <c r="BK122" s="145">
        <f>ROUND(I122*H122,2)</f>
        <v>0</v>
      </c>
      <c r="BL122" s="16" t="s">
        <v>166</v>
      </c>
      <c r="BM122" s="144" t="s">
        <v>1778</v>
      </c>
    </row>
    <row r="123" spans="2:65" s="1" customFormat="1" ht="24.15" customHeight="1" x14ac:dyDescent="0.2">
      <c r="B123" s="131"/>
      <c r="C123" s="132" t="s">
        <v>81</v>
      </c>
      <c r="D123" s="132" t="s">
        <v>162</v>
      </c>
      <c r="E123" s="133" t="s">
        <v>1589</v>
      </c>
      <c r="F123" s="134" t="s">
        <v>1590</v>
      </c>
      <c r="G123" s="135" t="s">
        <v>165</v>
      </c>
      <c r="H123" s="136">
        <v>2</v>
      </c>
      <c r="I123" s="137"/>
      <c r="J123" s="138">
        <f>ROUND(I123*H123,2)</f>
        <v>0</v>
      </c>
      <c r="K123" s="139"/>
      <c r="L123" s="30"/>
      <c r="M123" s="140" t="s">
        <v>1</v>
      </c>
      <c r="N123" s="141" t="s">
        <v>37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166</v>
      </c>
      <c r="AT123" s="144" t="s">
        <v>162</v>
      </c>
      <c r="AU123" s="144" t="s">
        <v>81</v>
      </c>
      <c r="AY123" s="16" t="s">
        <v>160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79</v>
      </c>
      <c r="BK123" s="145">
        <f>ROUND(I123*H123,2)</f>
        <v>0</v>
      </c>
      <c r="BL123" s="16" t="s">
        <v>166</v>
      </c>
      <c r="BM123" s="144" t="s">
        <v>1779</v>
      </c>
    </row>
    <row r="124" spans="2:65" s="1" customFormat="1" ht="16.5" customHeight="1" x14ac:dyDescent="0.2">
      <c r="B124" s="131"/>
      <c r="C124" s="132" t="s">
        <v>174</v>
      </c>
      <c r="D124" s="132" t="s">
        <v>162</v>
      </c>
      <c r="E124" s="133" t="s">
        <v>1592</v>
      </c>
      <c r="F124" s="134" t="s">
        <v>1593</v>
      </c>
      <c r="G124" s="135" t="s">
        <v>207</v>
      </c>
      <c r="H124" s="136">
        <v>4</v>
      </c>
      <c r="I124" s="137"/>
      <c r="J124" s="138">
        <f>ROUND(I124*H124,2)</f>
        <v>0</v>
      </c>
      <c r="K124" s="139"/>
      <c r="L124" s="30"/>
      <c r="M124" s="140" t="s">
        <v>1</v>
      </c>
      <c r="N124" s="141" t="s">
        <v>37</v>
      </c>
      <c r="P124" s="142">
        <f>O124*H124</f>
        <v>0</v>
      </c>
      <c r="Q124" s="142">
        <v>0</v>
      </c>
      <c r="R124" s="142">
        <f>Q124*H124</f>
        <v>0</v>
      </c>
      <c r="S124" s="142">
        <v>0.20499999999999999</v>
      </c>
      <c r="T124" s="143">
        <f>S124*H124</f>
        <v>0.82</v>
      </c>
      <c r="AR124" s="144" t="s">
        <v>166</v>
      </c>
      <c r="AT124" s="144" t="s">
        <v>162</v>
      </c>
      <c r="AU124" s="144" t="s">
        <v>81</v>
      </c>
      <c r="AY124" s="16" t="s">
        <v>160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79</v>
      </c>
      <c r="BK124" s="145">
        <f>ROUND(I124*H124,2)</f>
        <v>0</v>
      </c>
      <c r="BL124" s="16" t="s">
        <v>166</v>
      </c>
      <c r="BM124" s="144" t="s">
        <v>1780</v>
      </c>
    </row>
    <row r="125" spans="2:65" s="1" customFormat="1" ht="24.15" customHeight="1" x14ac:dyDescent="0.2">
      <c r="B125" s="131"/>
      <c r="C125" s="132" t="s">
        <v>166</v>
      </c>
      <c r="D125" s="132" t="s">
        <v>162</v>
      </c>
      <c r="E125" s="133" t="s">
        <v>1595</v>
      </c>
      <c r="F125" s="134" t="s">
        <v>1596</v>
      </c>
      <c r="G125" s="135" t="s">
        <v>170</v>
      </c>
      <c r="H125" s="136">
        <v>1.5</v>
      </c>
      <c r="I125" s="137"/>
      <c r="J125" s="138">
        <f>ROUND(I125*H125,2)</f>
        <v>0</v>
      </c>
      <c r="K125" s="139"/>
      <c r="L125" s="30"/>
      <c r="M125" s="140" t="s">
        <v>1</v>
      </c>
      <c r="N125" s="141" t="s">
        <v>37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166</v>
      </c>
      <c r="AT125" s="144" t="s">
        <v>162</v>
      </c>
      <c r="AU125" s="144" t="s">
        <v>81</v>
      </c>
      <c r="AY125" s="16" t="s">
        <v>160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79</v>
      </c>
      <c r="BK125" s="145">
        <f>ROUND(I125*H125,2)</f>
        <v>0</v>
      </c>
      <c r="BL125" s="16" t="s">
        <v>166</v>
      </c>
      <c r="BM125" s="144" t="s">
        <v>1781</v>
      </c>
    </row>
    <row r="126" spans="2:65" s="1" customFormat="1" ht="24.15" customHeight="1" x14ac:dyDescent="0.2">
      <c r="B126" s="131"/>
      <c r="C126" s="132" t="s">
        <v>1283</v>
      </c>
      <c r="D126" s="132" t="s">
        <v>162</v>
      </c>
      <c r="E126" s="133" t="s">
        <v>1599</v>
      </c>
      <c r="F126" s="134" t="s">
        <v>1600</v>
      </c>
      <c r="G126" s="135" t="s">
        <v>170</v>
      </c>
      <c r="H126" s="136">
        <v>2.5</v>
      </c>
      <c r="I126" s="137"/>
      <c r="J126" s="138">
        <f>ROUND(I126*H126,2)</f>
        <v>0</v>
      </c>
      <c r="K126" s="139"/>
      <c r="L126" s="30"/>
      <c r="M126" s="140" t="s">
        <v>1</v>
      </c>
      <c r="N126" s="141" t="s">
        <v>37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166</v>
      </c>
      <c r="AT126" s="144" t="s">
        <v>162</v>
      </c>
      <c r="AU126" s="144" t="s">
        <v>81</v>
      </c>
      <c r="AY126" s="16" t="s">
        <v>160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79</v>
      </c>
      <c r="BK126" s="145">
        <f>ROUND(I126*H126,2)</f>
        <v>0</v>
      </c>
      <c r="BL126" s="16" t="s">
        <v>166</v>
      </c>
      <c r="BM126" s="144" t="s">
        <v>1782</v>
      </c>
    </row>
    <row r="127" spans="2:65" s="1" customFormat="1" x14ac:dyDescent="0.2">
      <c r="B127" s="30"/>
      <c r="D127" s="167" t="s">
        <v>235</v>
      </c>
      <c r="F127" s="168" t="s">
        <v>1602</v>
      </c>
      <c r="I127" s="169"/>
      <c r="L127" s="30"/>
      <c r="M127" s="170"/>
      <c r="T127" s="54"/>
      <c r="AT127" s="16" t="s">
        <v>235</v>
      </c>
      <c r="AU127" s="16" t="s">
        <v>81</v>
      </c>
    </row>
    <row r="128" spans="2:65" s="1" customFormat="1" ht="24.15" customHeight="1" x14ac:dyDescent="0.2">
      <c r="B128" s="131"/>
      <c r="C128" s="132" t="s">
        <v>183</v>
      </c>
      <c r="D128" s="132" t="s">
        <v>162</v>
      </c>
      <c r="E128" s="133" t="s">
        <v>1604</v>
      </c>
      <c r="F128" s="134" t="s">
        <v>1605</v>
      </c>
      <c r="G128" s="135" t="s">
        <v>170</v>
      </c>
      <c r="H128" s="136">
        <v>2.5</v>
      </c>
      <c r="I128" s="137"/>
      <c r="J128" s="138">
        <f>ROUND(I128*H128,2)</f>
        <v>0</v>
      </c>
      <c r="K128" s="139"/>
      <c r="L128" s="30"/>
      <c r="M128" s="140" t="s">
        <v>1</v>
      </c>
      <c r="N128" s="141" t="s">
        <v>37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166</v>
      </c>
      <c r="AT128" s="144" t="s">
        <v>162</v>
      </c>
      <c r="AU128" s="144" t="s">
        <v>81</v>
      </c>
      <c r="AY128" s="16" t="s">
        <v>160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79</v>
      </c>
      <c r="BK128" s="145">
        <f>ROUND(I128*H128,2)</f>
        <v>0</v>
      </c>
      <c r="BL128" s="16" t="s">
        <v>166</v>
      </c>
      <c r="BM128" s="144" t="s">
        <v>1783</v>
      </c>
    </row>
    <row r="129" spans="2:65" s="1" customFormat="1" ht="33" customHeight="1" x14ac:dyDescent="0.2">
      <c r="B129" s="131"/>
      <c r="C129" s="132" t="s">
        <v>187</v>
      </c>
      <c r="D129" s="132" t="s">
        <v>162</v>
      </c>
      <c r="E129" s="133" t="s">
        <v>1607</v>
      </c>
      <c r="F129" s="134" t="s">
        <v>1608</v>
      </c>
      <c r="G129" s="135" t="s">
        <v>170</v>
      </c>
      <c r="H129" s="136">
        <v>50</v>
      </c>
      <c r="I129" s="137"/>
      <c r="J129" s="138">
        <f>ROUND(I129*H129,2)</f>
        <v>0</v>
      </c>
      <c r="K129" s="139"/>
      <c r="L129" s="30"/>
      <c r="M129" s="140" t="s">
        <v>1</v>
      </c>
      <c r="N129" s="141" t="s">
        <v>37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166</v>
      </c>
      <c r="AT129" s="144" t="s">
        <v>162</v>
      </c>
      <c r="AU129" s="144" t="s">
        <v>81</v>
      </c>
      <c r="AY129" s="16" t="s">
        <v>160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79</v>
      </c>
      <c r="BK129" s="145">
        <f>ROUND(I129*H129,2)</f>
        <v>0</v>
      </c>
      <c r="BL129" s="16" t="s">
        <v>166</v>
      </c>
      <c r="BM129" s="144" t="s">
        <v>1784</v>
      </c>
    </row>
    <row r="130" spans="2:65" s="1" customFormat="1" ht="21.75" customHeight="1" x14ac:dyDescent="0.2">
      <c r="B130" s="131"/>
      <c r="C130" s="132" t="s">
        <v>191</v>
      </c>
      <c r="D130" s="132" t="s">
        <v>162</v>
      </c>
      <c r="E130" s="133" t="s">
        <v>1610</v>
      </c>
      <c r="F130" s="134" t="s">
        <v>1611</v>
      </c>
      <c r="G130" s="135" t="s">
        <v>170</v>
      </c>
      <c r="H130" s="136">
        <v>2.5</v>
      </c>
      <c r="I130" s="137"/>
      <c r="J130" s="138">
        <f>ROUND(I130*H130,2)</f>
        <v>0</v>
      </c>
      <c r="K130" s="139"/>
      <c r="L130" s="30"/>
      <c r="M130" s="140" t="s">
        <v>1</v>
      </c>
      <c r="N130" s="141" t="s">
        <v>37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166</v>
      </c>
      <c r="AT130" s="144" t="s">
        <v>162</v>
      </c>
      <c r="AU130" s="144" t="s">
        <v>81</v>
      </c>
      <c r="AY130" s="16" t="s">
        <v>160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79</v>
      </c>
      <c r="BK130" s="145">
        <f>ROUND(I130*H130,2)</f>
        <v>0</v>
      </c>
      <c r="BL130" s="16" t="s">
        <v>166</v>
      </c>
      <c r="BM130" s="144" t="s">
        <v>1785</v>
      </c>
    </row>
    <row r="131" spans="2:65" s="1" customFormat="1" ht="24.15" customHeight="1" x14ac:dyDescent="0.2">
      <c r="B131" s="131"/>
      <c r="C131" s="132" t="s">
        <v>195</v>
      </c>
      <c r="D131" s="132" t="s">
        <v>162</v>
      </c>
      <c r="E131" s="133" t="s">
        <v>1613</v>
      </c>
      <c r="F131" s="134" t="s">
        <v>1614</v>
      </c>
      <c r="G131" s="135" t="s">
        <v>198</v>
      </c>
      <c r="H131" s="136">
        <v>4.8499999999999996</v>
      </c>
      <c r="I131" s="137"/>
      <c r="J131" s="138">
        <f>ROUND(I131*H131,2)</f>
        <v>0</v>
      </c>
      <c r="K131" s="139"/>
      <c r="L131" s="30"/>
      <c r="M131" s="140" t="s">
        <v>1</v>
      </c>
      <c r="N131" s="141" t="s">
        <v>37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166</v>
      </c>
      <c r="AT131" s="144" t="s">
        <v>162</v>
      </c>
      <c r="AU131" s="144" t="s">
        <v>81</v>
      </c>
      <c r="AY131" s="16" t="s">
        <v>160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79</v>
      </c>
      <c r="BK131" s="145">
        <f>ROUND(I131*H131,2)</f>
        <v>0</v>
      </c>
      <c r="BL131" s="16" t="s">
        <v>166</v>
      </c>
      <c r="BM131" s="144" t="s">
        <v>1786</v>
      </c>
    </row>
    <row r="132" spans="2:65" s="11" customFormat="1" ht="22.8" customHeight="1" x14ac:dyDescent="0.25">
      <c r="B132" s="119"/>
      <c r="D132" s="120" t="s">
        <v>71</v>
      </c>
      <c r="E132" s="129" t="s">
        <v>191</v>
      </c>
      <c r="F132" s="129" t="s">
        <v>430</v>
      </c>
      <c r="I132" s="122"/>
      <c r="J132" s="130">
        <f>BK132</f>
        <v>0</v>
      </c>
      <c r="L132" s="119"/>
      <c r="M132" s="124"/>
      <c r="P132" s="125">
        <f>SUM(P133:P140)</f>
        <v>0</v>
      </c>
      <c r="R132" s="125">
        <f>SUM(R133:R140)</f>
        <v>3.0020000000000002E-2</v>
      </c>
      <c r="T132" s="126">
        <f>SUM(T133:T140)</f>
        <v>0</v>
      </c>
      <c r="AR132" s="120" t="s">
        <v>79</v>
      </c>
      <c r="AT132" s="127" t="s">
        <v>71</v>
      </c>
      <c r="AU132" s="127" t="s">
        <v>79</v>
      </c>
      <c r="AY132" s="120" t="s">
        <v>160</v>
      </c>
      <c r="BK132" s="128">
        <f>SUM(BK133:BK140)</f>
        <v>0</v>
      </c>
    </row>
    <row r="133" spans="2:65" s="1" customFormat="1" ht="24.15" customHeight="1" x14ac:dyDescent="0.2">
      <c r="B133" s="131"/>
      <c r="C133" s="132" t="s">
        <v>1336</v>
      </c>
      <c r="D133" s="132" t="s">
        <v>162</v>
      </c>
      <c r="E133" s="133" t="s">
        <v>1787</v>
      </c>
      <c r="F133" s="134" t="s">
        <v>1788</v>
      </c>
      <c r="G133" s="135" t="s">
        <v>260</v>
      </c>
      <c r="H133" s="136">
        <v>1</v>
      </c>
      <c r="I133" s="137"/>
      <c r="J133" s="138">
        <f>ROUND(I133*H133,2)</f>
        <v>0</v>
      </c>
      <c r="K133" s="139"/>
      <c r="L133" s="30"/>
      <c r="M133" s="140" t="s">
        <v>1</v>
      </c>
      <c r="N133" s="141" t="s">
        <v>37</v>
      </c>
      <c r="P133" s="142">
        <f>O133*H133</f>
        <v>0</v>
      </c>
      <c r="Q133" s="142">
        <v>1E-4</v>
      </c>
      <c r="R133" s="142">
        <f>Q133*H133</f>
        <v>1E-4</v>
      </c>
      <c r="S133" s="142">
        <v>0</v>
      </c>
      <c r="T133" s="143">
        <f>S133*H133</f>
        <v>0</v>
      </c>
      <c r="AR133" s="144" t="s">
        <v>166</v>
      </c>
      <c r="AT133" s="144" t="s">
        <v>162</v>
      </c>
      <c r="AU133" s="144" t="s">
        <v>81</v>
      </c>
      <c r="AY133" s="16" t="s">
        <v>160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6" t="s">
        <v>79</v>
      </c>
      <c r="BK133" s="145">
        <f>ROUND(I133*H133,2)</f>
        <v>0</v>
      </c>
      <c r="BL133" s="16" t="s">
        <v>166</v>
      </c>
      <c r="BM133" s="144" t="s">
        <v>1789</v>
      </c>
    </row>
    <row r="134" spans="2:65" s="1" customFormat="1" x14ac:dyDescent="0.2">
      <c r="B134" s="30"/>
      <c r="D134" s="167" t="s">
        <v>235</v>
      </c>
      <c r="F134" s="168" t="s">
        <v>1790</v>
      </c>
      <c r="I134" s="169"/>
      <c r="L134" s="30"/>
      <c r="M134" s="170"/>
      <c r="T134" s="54"/>
      <c r="AT134" s="16" t="s">
        <v>235</v>
      </c>
      <c r="AU134" s="16" t="s">
        <v>81</v>
      </c>
    </row>
    <row r="135" spans="2:65" s="1" customFormat="1" ht="21.75" customHeight="1" x14ac:dyDescent="0.2">
      <c r="B135" s="131"/>
      <c r="C135" s="171" t="s">
        <v>1340</v>
      </c>
      <c r="D135" s="171" t="s">
        <v>262</v>
      </c>
      <c r="E135" s="172" t="s">
        <v>1791</v>
      </c>
      <c r="F135" s="173" t="s">
        <v>1792</v>
      </c>
      <c r="G135" s="174" t="s">
        <v>260</v>
      </c>
      <c r="H135" s="175">
        <v>1</v>
      </c>
      <c r="I135" s="176"/>
      <c r="J135" s="177">
        <f>ROUND(I135*H135,2)</f>
        <v>0</v>
      </c>
      <c r="K135" s="178"/>
      <c r="L135" s="179"/>
      <c r="M135" s="180" t="s">
        <v>1</v>
      </c>
      <c r="N135" s="181" t="s">
        <v>37</v>
      </c>
      <c r="P135" s="142">
        <f>O135*H135</f>
        <v>0</v>
      </c>
      <c r="Q135" s="142">
        <v>1.2999999999999999E-3</v>
      </c>
      <c r="R135" s="142">
        <f>Q135*H135</f>
        <v>1.2999999999999999E-3</v>
      </c>
      <c r="S135" s="142">
        <v>0</v>
      </c>
      <c r="T135" s="143">
        <f>S135*H135</f>
        <v>0</v>
      </c>
      <c r="AR135" s="144" t="s">
        <v>191</v>
      </c>
      <c r="AT135" s="144" t="s">
        <v>262</v>
      </c>
      <c r="AU135" s="144" t="s">
        <v>81</v>
      </c>
      <c r="AY135" s="16" t="s">
        <v>160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79</v>
      </c>
      <c r="BK135" s="145">
        <f>ROUND(I135*H135,2)</f>
        <v>0</v>
      </c>
      <c r="BL135" s="16" t="s">
        <v>166</v>
      </c>
      <c r="BM135" s="144" t="s">
        <v>1793</v>
      </c>
    </row>
    <row r="136" spans="2:65" s="1" customFormat="1" ht="24.15" customHeight="1" x14ac:dyDescent="0.2">
      <c r="B136" s="131"/>
      <c r="C136" s="132" t="s">
        <v>1344</v>
      </c>
      <c r="D136" s="132" t="s">
        <v>162</v>
      </c>
      <c r="E136" s="133" t="s">
        <v>1794</v>
      </c>
      <c r="F136" s="134" t="s">
        <v>1795</v>
      </c>
      <c r="G136" s="135" t="s">
        <v>260</v>
      </c>
      <c r="H136" s="136">
        <v>1</v>
      </c>
      <c r="I136" s="137"/>
      <c r="J136" s="138">
        <f>ROUND(I136*H136,2)</f>
        <v>0</v>
      </c>
      <c r="K136" s="139"/>
      <c r="L136" s="30"/>
      <c r="M136" s="140" t="s">
        <v>1</v>
      </c>
      <c r="N136" s="141" t="s">
        <v>37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166</v>
      </c>
      <c r="AT136" s="144" t="s">
        <v>162</v>
      </c>
      <c r="AU136" s="144" t="s">
        <v>81</v>
      </c>
      <c r="AY136" s="16" t="s">
        <v>160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79</v>
      </c>
      <c r="BK136" s="145">
        <f>ROUND(I136*H136,2)</f>
        <v>0</v>
      </c>
      <c r="BL136" s="16" t="s">
        <v>166</v>
      </c>
      <c r="BM136" s="144" t="s">
        <v>1796</v>
      </c>
    </row>
    <row r="137" spans="2:65" s="1" customFormat="1" x14ac:dyDescent="0.2">
      <c r="B137" s="30"/>
      <c r="D137" s="167" t="s">
        <v>235</v>
      </c>
      <c r="F137" s="168" t="s">
        <v>1797</v>
      </c>
      <c r="I137" s="169"/>
      <c r="L137" s="30"/>
      <c r="M137" s="170"/>
      <c r="T137" s="54"/>
      <c r="AT137" s="16" t="s">
        <v>235</v>
      </c>
      <c r="AU137" s="16" t="s">
        <v>81</v>
      </c>
    </row>
    <row r="138" spans="2:65" s="1" customFormat="1" ht="16.5" customHeight="1" x14ac:dyDescent="0.2">
      <c r="B138" s="131"/>
      <c r="C138" s="171" t="s">
        <v>1348</v>
      </c>
      <c r="D138" s="171" t="s">
        <v>262</v>
      </c>
      <c r="E138" s="172" t="s">
        <v>1798</v>
      </c>
      <c r="F138" s="173" t="s">
        <v>1799</v>
      </c>
      <c r="G138" s="174" t="s">
        <v>260</v>
      </c>
      <c r="H138" s="175">
        <v>1</v>
      </c>
      <c r="I138" s="176"/>
      <c r="J138" s="177">
        <f>ROUND(I138*H138,2)</f>
        <v>0</v>
      </c>
      <c r="K138" s="178"/>
      <c r="L138" s="179"/>
      <c r="M138" s="180" t="s">
        <v>1</v>
      </c>
      <c r="N138" s="181" t="s">
        <v>37</v>
      </c>
      <c r="P138" s="142">
        <f>O138*H138</f>
        <v>0</v>
      </c>
      <c r="Q138" s="142">
        <v>2.2300000000000002E-3</v>
      </c>
      <c r="R138" s="142">
        <f>Q138*H138</f>
        <v>2.2300000000000002E-3</v>
      </c>
      <c r="S138" s="142">
        <v>0</v>
      </c>
      <c r="T138" s="143">
        <f>S138*H138</f>
        <v>0</v>
      </c>
      <c r="AR138" s="144" t="s">
        <v>191</v>
      </c>
      <c r="AT138" s="144" t="s">
        <v>262</v>
      </c>
      <c r="AU138" s="144" t="s">
        <v>81</v>
      </c>
      <c r="AY138" s="16" t="s">
        <v>160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79</v>
      </c>
      <c r="BK138" s="145">
        <f>ROUND(I138*H138,2)</f>
        <v>0</v>
      </c>
      <c r="BL138" s="16" t="s">
        <v>166</v>
      </c>
      <c r="BM138" s="144" t="s">
        <v>1800</v>
      </c>
    </row>
    <row r="139" spans="2:65" s="1" customFormat="1" ht="24.15" customHeight="1" x14ac:dyDescent="0.2">
      <c r="B139" s="131"/>
      <c r="C139" s="132" t="s">
        <v>1352</v>
      </c>
      <c r="D139" s="132" t="s">
        <v>162</v>
      </c>
      <c r="E139" s="133" t="s">
        <v>1801</v>
      </c>
      <c r="F139" s="134" t="s">
        <v>1802</v>
      </c>
      <c r="G139" s="135" t="s">
        <v>260</v>
      </c>
      <c r="H139" s="136">
        <v>1</v>
      </c>
      <c r="I139" s="137"/>
      <c r="J139" s="138">
        <f>ROUND(I139*H139,2)</f>
        <v>0</v>
      </c>
      <c r="K139" s="139"/>
      <c r="L139" s="30"/>
      <c r="M139" s="140" t="s">
        <v>1</v>
      </c>
      <c r="N139" s="141" t="s">
        <v>37</v>
      </c>
      <c r="P139" s="142">
        <f>O139*H139</f>
        <v>0</v>
      </c>
      <c r="Q139" s="142">
        <v>2.639E-2</v>
      </c>
      <c r="R139" s="142">
        <f>Q139*H139</f>
        <v>2.639E-2</v>
      </c>
      <c r="S139" s="142">
        <v>0</v>
      </c>
      <c r="T139" s="143">
        <f>S139*H139</f>
        <v>0</v>
      </c>
      <c r="AR139" s="144" t="s">
        <v>166</v>
      </c>
      <c r="AT139" s="144" t="s">
        <v>162</v>
      </c>
      <c r="AU139" s="144" t="s">
        <v>81</v>
      </c>
      <c r="AY139" s="16" t="s">
        <v>160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79</v>
      </c>
      <c r="BK139" s="145">
        <f>ROUND(I139*H139,2)</f>
        <v>0</v>
      </c>
      <c r="BL139" s="16" t="s">
        <v>166</v>
      </c>
      <c r="BM139" s="144" t="s">
        <v>1803</v>
      </c>
    </row>
    <row r="140" spans="2:65" s="1" customFormat="1" x14ac:dyDescent="0.2">
      <c r="B140" s="30"/>
      <c r="D140" s="167" t="s">
        <v>235</v>
      </c>
      <c r="F140" s="168" t="s">
        <v>1804</v>
      </c>
      <c r="I140" s="169"/>
      <c r="L140" s="30"/>
      <c r="M140" s="194"/>
      <c r="N140" s="184"/>
      <c r="O140" s="184"/>
      <c r="P140" s="184"/>
      <c r="Q140" s="184"/>
      <c r="R140" s="184"/>
      <c r="S140" s="184"/>
      <c r="T140" s="195"/>
      <c r="AT140" s="16" t="s">
        <v>235</v>
      </c>
      <c r="AU140" s="16" t="s">
        <v>81</v>
      </c>
    </row>
    <row r="141" spans="2:65" s="1" customFormat="1" ht="6.9" customHeight="1" x14ac:dyDescent="0.2"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30"/>
    </row>
  </sheetData>
  <sheetProtection algorithmName="SHA-512" hashValue="dfeQi+nlMacImwAHQEbrCEuUSxRJfMy25bIg0j8PupuBRirXDwlZli+0Tx1Bv1eLvfaMXcvL8b9DvNju8Dd7MA==" saltValue="Bd8UvK7mZLnNJsKo6fueSQ==" spinCount="100000" sheet="1" objects="1" scenarios="1"/>
  <autoFilter ref="C118:K140" xr:uid="{00000000-0009-0000-0000-00000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700-000000000000}"/>
    <hyperlink ref="F134" r:id="rId2" xr:uid="{00000000-0004-0000-0700-000001000000}"/>
    <hyperlink ref="F137" r:id="rId3" xr:uid="{00000000-0004-0000-0700-000002000000}"/>
    <hyperlink ref="F140" r:id="rId4" xr:uid="{00000000-0004-0000-07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01 - SO-01 Stavební část</vt:lpstr>
      <vt:lpstr>02 - SO-01 Elektroinstala...</vt:lpstr>
      <vt:lpstr>03 - SO-01 Hromosvod</vt:lpstr>
      <vt:lpstr>04 - SO-01 Zasakovací objekt</vt:lpstr>
      <vt:lpstr>SO-02 - Zpevněné plochy</vt:lpstr>
      <vt:lpstr>SO-03 - Přípojka vody – s...</vt:lpstr>
      <vt:lpstr>SO-04 - Přípojka kanaliza...</vt:lpstr>
      <vt:lpstr>'01 - SO-01 Stavební část'!Názvy_tisku</vt:lpstr>
      <vt:lpstr>'02 - SO-01 Elektroinstala...'!Názvy_tisku</vt:lpstr>
      <vt:lpstr>'03 - SO-01 Hromosvod'!Názvy_tisku</vt:lpstr>
      <vt:lpstr>'04 - SO-01 Zasakovací objekt'!Názvy_tisku</vt:lpstr>
      <vt:lpstr>'Rekapitulace stavby'!Názvy_tisku</vt:lpstr>
      <vt:lpstr>'SO-02 - Zpevněné plochy'!Názvy_tisku</vt:lpstr>
      <vt:lpstr>'SO-03 - Přípojka vody – s...'!Názvy_tisku</vt:lpstr>
      <vt:lpstr>'SO-04 - Přípojka kanaliza...'!Názvy_tisku</vt:lpstr>
      <vt:lpstr>'01 - SO-01 Stavební část'!Oblast_tisku</vt:lpstr>
      <vt:lpstr>'02 - SO-01 Elektroinstala...'!Oblast_tisku</vt:lpstr>
      <vt:lpstr>'03 - SO-01 Hromosvod'!Oblast_tisku</vt:lpstr>
      <vt:lpstr>'04 - SO-01 Zasakovací objekt'!Oblast_tisku</vt:lpstr>
      <vt:lpstr>'Rekapitulace stavby'!Oblast_tisku</vt:lpstr>
      <vt:lpstr>'SO-02 - Zpevněné plochy'!Oblast_tisku</vt:lpstr>
      <vt:lpstr>'SO-03 - Přípojka vody – s...'!Oblast_tisku</vt:lpstr>
      <vt:lpstr>'SO-04 - Přípojka kanaliza...'!Oblast_tisku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Schmiedt</dc:creator>
  <cp:lastModifiedBy>DAVID SLOUKA</cp:lastModifiedBy>
  <dcterms:created xsi:type="dcterms:W3CDTF">2025-02-07T16:10:43Z</dcterms:created>
  <dcterms:modified xsi:type="dcterms:W3CDTF">2025-02-07T22:13:59Z</dcterms:modified>
</cp:coreProperties>
</file>