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VYBERKA-GRP\2026\18-Opravy ÚK - Lešov, J.Lhotky\"/>
    </mc:Choice>
  </mc:AlternateContent>
  <xr:revisionPtr revIDLastSave="0" documentId="13_ncr:1_{5BD1E78D-A919-416D-8481-A7E2AD5860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  <sheet name="Table 2" sheetId="2" r:id="rId2"/>
    <sheet name="Lis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5" i="1" l="1"/>
  <c r="BK136" i="3"/>
  <c r="BI136" i="3"/>
  <c r="BH136" i="3"/>
  <c r="BG136" i="3"/>
  <c r="BF136" i="3"/>
  <c r="T136" i="3"/>
  <c r="T134" i="3" s="1"/>
  <c r="R136" i="3"/>
  <c r="P136" i="3"/>
  <c r="J136" i="3"/>
  <c r="BE136" i="3" s="1"/>
  <c r="BK135" i="3"/>
  <c r="BK134" i="3" s="1"/>
  <c r="J134" i="3" s="1"/>
  <c r="J101" i="3" s="1"/>
  <c r="BI135" i="3"/>
  <c r="BH135" i="3"/>
  <c r="BG135" i="3"/>
  <c r="BF135" i="3"/>
  <c r="BE135" i="3"/>
  <c r="T135" i="3"/>
  <c r="R135" i="3"/>
  <c r="P135" i="3"/>
  <c r="P134" i="3" s="1"/>
  <c r="J135" i="3"/>
  <c r="BK133" i="3"/>
  <c r="BI133" i="3"/>
  <c r="BH133" i="3"/>
  <c r="BG133" i="3"/>
  <c r="BF133" i="3"/>
  <c r="BE133" i="3"/>
  <c r="T133" i="3"/>
  <c r="R133" i="3"/>
  <c r="P133" i="3"/>
  <c r="J133" i="3"/>
  <c r="BK132" i="3"/>
  <c r="BI132" i="3"/>
  <c r="BH132" i="3"/>
  <c r="BG132" i="3"/>
  <c r="BF132" i="3"/>
  <c r="T132" i="3"/>
  <c r="R132" i="3"/>
  <c r="R130" i="3" s="1"/>
  <c r="P132" i="3"/>
  <c r="J132" i="3"/>
  <c r="BE132" i="3" s="1"/>
  <c r="BK131" i="3"/>
  <c r="BI131" i="3"/>
  <c r="BH131" i="3"/>
  <c r="BG131" i="3"/>
  <c r="BF131" i="3"/>
  <c r="BE131" i="3"/>
  <c r="T131" i="3"/>
  <c r="R131" i="3"/>
  <c r="P131" i="3"/>
  <c r="J131" i="3"/>
  <c r="BK129" i="3"/>
  <c r="BI129" i="3"/>
  <c r="BH129" i="3"/>
  <c r="BG129" i="3"/>
  <c r="BF129" i="3"/>
  <c r="BE129" i="3"/>
  <c r="T129" i="3"/>
  <c r="R129" i="3"/>
  <c r="P129" i="3"/>
  <c r="J129" i="3"/>
  <c r="BK128" i="3"/>
  <c r="BI128" i="3"/>
  <c r="BH128" i="3"/>
  <c r="BG128" i="3"/>
  <c r="BF128" i="3"/>
  <c r="T128" i="3"/>
  <c r="R128" i="3"/>
  <c r="P128" i="3"/>
  <c r="P126" i="3" s="1"/>
  <c r="J128" i="3"/>
  <c r="BE128" i="3" s="1"/>
  <c r="BK127" i="3"/>
  <c r="BI127" i="3"/>
  <c r="BH127" i="3"/>
  <c r="BG127" i="3"/>
  <c r="BF127" i="3"/>
  <c r="T127" i="3"/>
  <c r="R127" i="3"/>
  <c r="R126" i="3" s="1"/>
  <c r="P127" i="3"/>
  <c r="J127" i="3"/>
  <c r="BE127" i="3" s="1"/>
  <c r="T126" i="3"/>
  <c r="BK124" i="3"/>
  <c r="BI124" i="3"/>
  <c r="BH124" i="3"/>
  <c r="BG124" i="3"/>
  <c r="BF124" i="3"/>
  <c r="BE124" i="3"/>
  <c r="T124" i="3"/>
  <c r="R124" i="3"/>
  <c r="P124" i="3"/>
  <c r="J124" i="3"/>
  <c r="BK123" i="3"/>
  <c r="BK122" i="3" s="1"/>
  <c r="BI123" i="3"/>
  <c r="F37" i="3" s="1"/>
  <c r="BH123" i="3"/>
  <c r="BG123" i="3"/>
  <c r="BF123" i="3"/>
  <c r="F34" i="3" s="1"/>
  <c r="T123" i="3"/>
  <c r="R123" i="3"/>
  <c r="R122" i="3" s="1"/>
  <c r="P123" i="3"/>
  <c r="J123" i="3"/>
  <c r="BE123" i="3" s="1"/>
  <c r="T122" i="3"/>
  <c r="P122" i="3"/>
  <c r="F118" i="3"/>
  <c r="F117" i="3"/>
  <c r="F115" i="3"/>
  <c r="E113" i="3"/>
  <c r="E111" i="3"/>
  <c r="F92" i="3"/>
  <c r="F91" i="3"/>
  <c r="F89" i="3"/>
  <c r="E87" i="3"/>
  <c r="J37" i="3"/>
  <c r="J36" i="3"/>
  <c r="J35" i="3"/>
  <c r="BK127" i="2"/>
  <c r="BI127" i="2"/>
  <c r="BH127" i="2"/>
  <c r="BG127" i="2"/>
  <c r="BF127" i="2"/>
  <c r="T127" i="2"/>
  <c r="R127" i="2"/>
  <c r="P127" i="2"/>
  <c r="P124" i="2" s="1"/>
  <c r="P123" i="2" s="1"/>
  <c r="J127" i="2"/>
  <c r="BE127" i="2" s="1"/>
  <c r="BK126" i="2"/>
  <c r="BI126" i="2"/>
  <c r="BH126" i="2"/>
  <c r="BG126" i="2"/>
  <c r="BF126" i="2"/>
  <c r="BE126" i="2"/>
  <c r="T126" i="2"/>
  <c r="R126" i="2"/>
  <c r="P126" i="2"/>
  <c r="J126" i="2"/>
  <c r="BK125" i="2"/>
  <c r="BK124" i="2" s="1"/>
  <c r="BI125" i="2"/>
  <c r="BH125" i="2"/>
  <c r="BG125" i="2"/>
  <c r="BF125" i="2"/>
  <c r="F34" i="2" s="1"/>
  <c r="J115" i="2" s="1"/>
  <c r="T125" i="2"/>
  <c r="T124" i="2" s="1"/>
  <c r="T123" i="2" s="1"/>
  <c r="R125" i="2"/>
  <c r="P125" i="2"/>
  <c r="J125" i="2"/>
  <c r="BE125" i="2" s="1"/>
  <c r="BK122" i="2"/>
  <c r="BI122" i="2"/>
  <c r="BH122" i="2"/>
  <c r="F36" i="2" s="1"/>
  <c r="BG122" i="2"/>
  <c r="BF122" i="2"/>
  <c r="BE122" i="2"/>
  <c r="T122" i="2"/>
  <c r="R122" i="2"/>
  <c r="P122" i="2"/>
  <c r="J122" i="2"/>
  <c r="BK121" i="2"/>
  <c r="BK120" i="2" s="1"/>
  <c r="BI121" i="2"/>
  <c r="BH121" i="2"/>
  <c r="BG121" i="2"/>
  <c r="F35" i="2" s="1"/>
  <c r="BF121" i="2"/>
  <c r="T121" i="2"/>
  <c r="R121" i="2"/>
  <c r="R120" i="2" s="1"/>
  <c r="P121" i="2"/>
  <c r="P120" i="2" s="1"/>
  <c r="J121" i="2"/>
  <c r="BE121" i="2" s="1"/>
  <c r="T120" i="2"/>
  <c r="F116" i="2"/>
  <c r="F115" i="2"/>
  <c r="F113" i="2"/>
  <c r="E111" i="2"/>
  <c r="E109" i="2"/>
  <c r="F92" i="2"/>
  <c r="F91" i="2"/>
  <c r="F89" i="2"/>
  <c r="E87" i="2"/>
  <c r="E85" i="2"/>
  <c r="J37" i="2"/>
  <c r="J36" i="2"/>
  <c r="J35" i="2"/>
  <c r="J34" i="2"/>
  <c r="AZ94" i="1"/>
  <c r="AT96" i="1"/>
  <c r="AN96" i="1" s="1"/>
  <c r="BA94" i="1" s="1"/>
  <c r="AT95" i="1" s="1"/>
  <c r="AN95" i="1" s="1"/>
  <c r="AU94" i="1" s="1"/>
  <c r="BD94" i="1"/>
  <c r="W33" i="1" s="1"/>
  <c r="BC94" i="1"/>
  <c r="AY94" i="1" s="1"/>
  <c r="BB94" i="1"/>
  <c r="AX94" i="1" s="1"/>
  <c r="AS94" i="1"/>
  <c r="AG94" i="1"/>
  <c r="AM90" i="1"/>
  <c r="L90" i="1"/>
  <c r="AM89" i="1"/>
  <c r="L89" i="1"/>
  <c r="AM87" i="1"/>
  <c r="L87" i="1"/>
  <c r="L84" i="1"/>
  <c r="P130" i="3" l="1"/>
  <c r="BK130" i="3"/>
  <c r="J130" i="3" s="1"/>
  <c r="J100" i="3" s="1"/>
  <c r="F35" i="3"/>
  <c r="BK126" i="3"/>
  <c r="R134" i="3"/>
  <c r="R125" i="3" s="1"/>
  <c r="R121" i="3" s="1"/>
  <c r="R124" i="2"/>
  <c r="R123" i="2" s="1"/>
  <c r="R119" i="2" s="1"/>
  <c r="T130" i="3"/>
  <c r="T125" i="3" s="1"/>
  <c r="T121" i="3" s="1"/>
  <c r="F37" i="2"/>
  <c r="J34" i="3"/>
  <c r="J117" i="3" s="1"/>
  <c r="E85" i="3" s="1"/>
  <c r="F36" i="3"/>
  <c r="J126" i="3"/>
  <c r="J99" i="3" s="1"/>
  <c r="BK125" i="3"/>
  <c r="J125" i="3" s="1"/>
  <c r="J98" i="3" s="1"/>
  <c r="F33" i="3"/>
  <c r="J33" i="3"/>
  <c r="P125" i="3"/>
  <c r="P121" i="3" s="1"/>
  <c r="J122" i="3"/>
  <c r="J97" i="3" s="1"/>
  <c r="J91" i="3"/>
  <c r="J120" i="2"/>
  <c r="J97" i="2" s="1"/>
  <c r="BK119" i="2"/>
  <c r="J119" i="2" s="1"/>
  <c r="P119" i="2"/>
  <c r="T119" i="2"/>
  <c r="J124" i="2"/>
  <c r="J99" i="2" s="1"/>
  <c r="BK123" i="2"/>
  <c r="J123" i="2" s="1"/>
  <c r="J98" i="2" s="1"/>
  <c r="J33" i="2"/>
  <c r="F33" i="2"/>
  <c r="J91" i="2"/>
  <c r="W29" i="1"/>
  <c r="AV94" i="1"/>
  <c r="AW94" i="1"/>
  <c r="AK30" i="1" s="1"/>
  <c r="W30" i="1"/>
  <c r="W31" i="1"/>
  <c r="AK26" i="1"/>
  <c r="W32" i="1"/>
  <c r="BK121" i="3" l="1"/>
  <c r="J121" i="3" s="1"/>
  <c r="J30" i="3"/>
  <c r="J39" i="3" s="1"/>
  <c r="J96" i="3"/>
  <c r="J30" i="2"/>
  <c r="J39" i="2" s="1"/>
  <c r="J96" i="2"/>
  <c r="AT94" i="1"/>
  <c r="AN94" i="1" s="1"/>
  <c r="AK29" i="1"/>
  <c r="AK35" i="1" s="1"/>
</calcChain>
</file>

<file path=xl/sharedStrings.xml><?xml version="1.0" encoding="utf-8"?>
<sst xmlns="http://schemas.openxmlformats.org/spreadsheetml/2006/main" count="630" uniqueCount="172">
  <si>
    <t>Export Komplet</t>
  </si>
  <si>
    <t/>
  </si>
  <si>
    <t>2.0</t>
  </si>
  <si>
    <t>ZAMOK</t>
  </si>
  <si>
    <t>False</t>
  </si>
  <si>
    <t>{6c4b9308-47d6-42a3-a1ee-fd9720a82db8}</t>
  </si>
  <si>
    <t>0,01</t>
  </si>
  <si>
    <t>21</t>
  </si>
  <si>
    <t>12</t>
  </si>
  <si>
    <t>REKAPITULACE STAVBY</t>
  </si>
  <si>
    <t>v ---  níže se nacházejí doplnkové a pomocné údaje k sestavám  --- v</t>
  </si>
  <si>
    <t>0,001</t>
  </si>
  <si>
    <t>Kód:</t>
  </si>
  <si>
    <t>Stavba:</t>
  </si>
  <si>
    <t>KSO:</t>
  </si>
  <si>
    <t>CC-CZ:</t>
  </si>
  <si>
    <t>Místo:</t>
  </si>
  <si>
    <t>Datum:</t>
  </si>
  <si>
    <t>Zadavatel:</t>
  </si>
  <si>
    <t>IČ:</t>
  </si>
  <si>
    <t>49056689</t>
  </si>
  <si>
    <t>Technické služby města Pelhřimova, p.o.</t>
  </si>
  <si>
    <t>DIČ:</t>
  </si>
  <si>
    <t>CZ49056689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</si>
  <si>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</si>
  <si>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</si>
  <si>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</si>
  <si>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</si>
  <si>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</si>
  <si>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</si>
  <si>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</si>
  <si>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</si>
  <si>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</si>
  <si>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</si>
  <si>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</si>
  <si>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</si>
  <si>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</si>
  <si>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</si>
  <si>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</si>
  <si>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</si>
  <si>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</si>
  <si>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</si>
  <si>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</si>
  <si>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</si>
  <si>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</si>
  <si>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</si>
  <si>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</si>
  <si>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</si>
  <si>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</si>
  <si>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</si>
  <si>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</si>
  <si>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</si>
  <si>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</si>
  <si>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</si>
  <si>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</si>
  <si>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</si>
  <si>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</si>
  <si>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</si>
  <si>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</si>
  <si>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</si>
  <si>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</si>
  <si>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</si>
  <si>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</si>
  <si>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</si>
  <si>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</si>
  <si>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</si>
  <si>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</si>
  <si>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</si>
  <si>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</si>
  <si>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</si>
  <si>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</si>
  <si>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</si>
  <si>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</si>
  <si>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</si>
  <si>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</si>
  <si>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</si>
  <si>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STA</t>
  </si>
  <si>
    <t>1</t>
  </si>
  <si>
    <t>{4833c660-2375-49bb-95a7-fdc220775cdb}</t>
  </si>
  <si>
    <t>2</t>
  </si>
  <si>
    <t>{46d14a34-c72b-491e-b334-c848f85cd19b}</t>
  </si>
  <si>
    <t>KRYCÍ LIST SOUPISU PRACÍ</t>
  </si>
  <si>
    <t>Objekt:</t>
  </si>
  <si>
    <t>k.ú. Lešov p.č.452/1</t>
  </si>
  <si>
    <t>REKAPITULACE ČLENĚNÍ SOUPISU PRACÍ</t>
  </si>
  <si>
    <t>Kód dílu - Popis</t>
  </si>
  <si>
    <t>Cena celkem [CZK]</t>
  </si>
  <si>
    <t>Náklady ze soupisu prací</t>
  </si>
  <si>
    <t>-1</t>
  </si>
  <si>
    <t>010VD - Vedlejší náklady</t>
  </si>
  <si>
    <t>HSV - Práce a dodávky HSV</t>
  </si>
  <si>
    <t xml:space="preserve">    5 - Komunikace pozemní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</si>
  <si>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</si>
  <si>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</si>
  <si>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</si>
  <si>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</si>
  <si>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</si>
  <si>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</si>
  <si>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</si>
  <si>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</si>
  <si>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</si>
  <si>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</si>
  <si>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</si>
  <si>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</si>
  <si>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</si>
  <si>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010VD</t>
  </si>
  <si>
    <t>Vedlejší náklady</t>
  </si>
  <si>
    <t>ROZPOCET</t>
  </si>
  <si>
    <t>4</t>
  </si>
  <si>
    <t>K</t>
  </si>
  <si>
    <t>100 00-01</t>
  </si>
  <si>
    <t>Dopravně inženýrská opatření</t>
  </si>
  <si>
    <t>soubor</t>
  </si>
  <si>
    <t>15964971</t>
  </si>
  <si>
    <t>5</t>
  </si>
  <si>
    <t>100 00-01.1</t>
  </si>
  <si>
    <t>Náklady na zajištění dopravy</t>
  </si>
  <si>
    <t>715838705</t>
  </si>
  <si>
    <t>HSV</t>
  </si>
  <si>
    <t>Práce a dodávky HSV</t>
  </si>
  <si>
    <t>Komunikace pozemní</t>
  </si>
  <si>
    <t>564931412</t>
  </si>
  <si>
    <t>Podklad z asfaltového recyklátu plochy přes 100 m2 tl 100 mm</t>
  </si>
  <si>
    <t>m2</t>
  </si>
  <si>
    <t>-2049802630</t>
  </si>
  <si>
    <t>3</t>
  </si>
  <si>
    <t>566201111</t>
  </si>
  <si>
    <t>Úprava krytu z kameniva drceného pro nový kryt s doplněním kameniva drceného do 0,04 m3/m2</t>
  </si>
  <si>
    <t>1823389839</t>
  </si>
  <si>
    <t>573452116</t>
  </si>
  <si>
    <t>Dvojitý nátěr ze silniční emulze v množství 3,4 kg/m2 s posypem</t>
  </si>
  <si>
    <t>1775359823</t>
  </si>
  <si>
    <t>k.ú. Jelcovy Lhotky, p.č. 207/1,202/1,89/11,89/20,</t>
  </si>
  <si>
    <t xml:space="preserve">    1 - Zemní práce</t>
  </si>
  <si>
    <t xml:space="preserve">    9 - Ostatní konstrukce a práce, bourání</t>
  </si>
  <si>
    <t>129987156</t>
  </si>
  <si>
    <t>-1538838596</t>
  </si>
  <si>
    <t>Zemní práce</t>
  </si>
  <si>
    <t>8</t>
  </si>
  <si>
    <t>132154101</t>
  </si>
  <si>
    <t>Hloubení rýh zapažených š do 800 mm v hornině třídy těžitelnosti I skupiny 1 a 2 objem do 20 m3 strojně (lože pod obruby)</t>
  </si>
  <si>
    <t>m3</t>
  </si>
  <si>
    <t>-207653781</t>
  </si>
  <si>
    <t>9</t>
  </si>
  <si>
    <t>162211201</t>
  </si>
  <si>
    <t>Vodorovné přemístění do 10 m nošením výkopku z horniny třídy těžitelnosti I skupiny 1 až 3</t>
  </si>
  <si>
    <t>978038124</t>
  </si>
  <si>
    <t>10</t>
  </si>
  <si>
    <t>181311103</t>
  </si>
  <si>
    <t>Rozprostření ornice tl vrstvy do 200 mm v rovině nebo ve svahu do 1:5 ručně (urovnání za obruby)</t>
  </si>
  <si>
    <t>-348211640</t>
  </si>
  <si>
    <t>-1523515043</t>
  </si>
  <si>
    <t>1165008602</t>
  </si>
  <si>
    <t>-1136980939</t>
  </si>
  <si>
    <t>Ostatní konstrukce a práce, bourání</t>
  </si>
  <si>
    <t>6</t>
  </si>
  <si>
    <t>916131113</t>
  </si>
  <si>
    <t>Osazení silničního obrubníku betonového ležatého s boční opěrou do lože z betonu prostého</t>
  </si>
  <si>
    <t>m</t>
  </si>
  <si>
    <t>-2070643534</t>
  </si>
  <si>
    <t>7</t>
  </si>
  <si>
    <t>M</t>
  </si>
  <si>
    <t>PSB.30010112</t>
  </si>
  <si>
    <t>PRESBETON ABO 2-0 silniční obrubník (Hladký Přírodní) 1000x150x250</t>
  </si>
  <si>
    <t>kus</t>
  </si>
  <si>
    <t>-1635408071</t>
  </si>
  <si>
    <t>Opravy ÚK ve správě TS Pelhřimov</t>
  </si>
  <si>
    <t>01 ÚK Lešov - Opravy ÚK ve správě TS Pelhřimov</t>
  </si>
  <si>
    <t>01 ÚK Lešov</t>
  </si>
  <si>
    <t>02 ÚK Jelcovy Lhotky</t>
  </si>
  <si>
    <t>02 ÚK Jelcovy Lhotky - Opravy ÚK ve správě TS Pelhřimov</t>
  </si>
  <si>
    <t>k.ú. Lešov, Jelcovy Lhotky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</si>
</sst>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sz val="10"/>
      <color rgb="FF969696"/>
      <name val="Arial CE"/>
    </font>
    <font>
      <sz val="10"/>
      <name val="Arial CE"/>
    </font>
    <font>
      <b/>
      <sz val="8"/>
      <color rgb="FF969696"/>
      <name val="Arial CE"/>
    </font>
    <font>
      <b/>
      <sz val="11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2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sz val="11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center"/>
    </xf>
    <xf numFmtId="0" fontId="0" fillId="0" borderId="0" xfId="0"/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0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12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5" fontId="7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16" fillId="4" borderId="0" xfId="0" applyFont="1" applyFill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4" fontId="14" fillId="0" borderId="14" xfId="0" applyNumberFormat="1" applyFont="1" applyBorder="1" applyAlignment="1">
      <alignment vertical="center"/>
    </xf>
    <xf numFmtId="4" fontId="14" fillId="0" borderId="0" xfId="0" applyNumberFormat="1" applyFont="1" applyAlignment="1">
      <alignment vertical="center"/>
    </xf>
    <xf numFmtId="166" fontId="14" fillId="0" borderId="0" xfId="0" applyNumberFormat="1" applyFont="1" applyAlignment="1">
      <alignment vertical="center"/>
    </xf>
    <xf numFmtId="4" fontId="14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166" fontId="24" fillId="0" borderId="0" xfId="0" applyNumberFormat="1" applyFont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2" fillId="4" borderId="7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right" vertical="center"/>
    </xf>
    <xf numFmtId="0" fontId="12" fillId="4" borderId="8" xfId="0" applyFont="1" applyFill="1" applyBorder="1" applyAlignment="1">
      <alignment horizontal="center" vertical="center"/>
    </xf>
    <xf numFmtId="4" fontId="12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20" xfId="0" applyFont="1" applyBorder="1" applyAlignment="1">
      <alignment horizontal="left" vertical="center"/>
    </xf>
    <xf numFmtId="0" fontId="27" fillId="0" borderId="20" xfId="0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20" xfId="0" applyFont="1" applyBorder="1" applyAlignment="1">
      <alignment horizontal="left" vertical="center"/>
    </xf>
    <xf numFmtId="0" fontId="28" fillId="0" borderId="20" xfId="0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4" fontId="18" fillId="0" borderId="0" xfId="0" applyNumberFormat="1" applyFont="1"/>
    <xf numFmtId="166" fontId="29" fillId="0" borderId="12" xfId="0" applyNumberFormat="1" applyFont="1" applyBorder="1"/>
    <xf numFmtId="166" fontId="29" fillId="0" borderId="13" xfId="0" applyNumberFormat="1" applyFont="1" applyBorder="1"/>
    <xf numFmtId="4" fontId="30" fillId="0" borderId="0" xfId="0" applyNumberFormat="1" applyFont="1" applyAlignment="1">
      <alignment vertical="center"/>
    </xf>
    <xf numFmtId="0" fontId="31" fillId="0" borderId="0" xfId="0" applyFont="1"/>
    <xf numFmtId="0" fontId="31" fillId="0" borderId="3" xfId="0" applyFont="1" applyBorder="1"/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1" fillId="0" borderId="0" xfId="0" applyFont="1" applyProtection="1">
      <protection locked="0"/>
    </xf>
    <xf numFmtId="4" fontId="27" fillId="0" borderId="0" xfId="0" applyNumberFormat="1" applyFont="1"/>
    <xf numFmtId="0" fontId="31" fillId="0" borderId="14" xfId="0" applyFont="1" applyBorder="1"/>
    <xf numFmtId="166" fontId="31" fillId="0" borderId="0" xfId="0" applyNumberFormat="1" applyFont="1"/>
    <xf numFmtId="166" fontId="31" fillId="0" borderId="15" xfId="0" applyNumberFormat="1" applyFont="1" applyBorder="1"/>
    <xf numFmtId="0" fontId="31" fillId="0" borderId="0" xfId="0" applyFont="1" applyAlignment="1">
      <alignment horizontal="center"/>
    </xf>
    <xf numFmtId="4" fontId="31" fillId="0" borderId="0" xfId="0" applyNumberFormat="1" applyFont="1" applyAlignment="1">
      <alignment vertical="center"/>
    </xf>
    <xf numFmtId="0" fontId="16" fillId="0" borderId="22" xfId="0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center" vertical="center" wrapText="1"/>
    </xf>
    <xf numFmtId="167" fontId="16" fillId="0" borderId="22" xfId="0" applyNumberFormat="1" applyFont="1" applyBorder="1" applyAlignment="1">
      <alignment vertical="center"/>
    </xf>
    <xf numFmtId="4" fontId="16" fillId="2" borderId="22" xfId="0" applyNumberFormat="1" applyFont="1" applyFill="1" applyBorder="1" applyAlignment="1" applyProtection="1">
      <alignment vertical="center"/>
      <protection locked="0"/>
    </xf>
    <xf numFmtId="4" fontId="16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17" fillId="2" borderId="14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166" fontId="17" fillId="0" borderId="0" xfId="0" applyNumberFormat="1" applyFont="1" applyAlignment="1">
      <alignment vertical="center"/>
    </xf>
    <xf numFmtId="166" fontId="17" fillId="0" borderId="15" xfId="0" applyNumberFormat="1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28" fillId="0" borderId="0" xfId="0" applyFont="1" applyAlignment="1">
      <alignment horizontal="left"/>
    </xf>
    <xf numFmtId="4" fontId="28" fillId="0" borderId="0" xfId="0" applyNumberFormat="1" applyFont="1"/>
    <xf numFmtId="0" fontId="17" fillId="2" borderId="19" xfId="0" applyFont="1" applyFill="1" applyBorder="1" applyAlignment="1" applyProtection="1">
      <alignment horizontal="left" vertical="center"/>
      <protection locked="0"/>
    </xf>
    <xf numFmtId="0" fontId="17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17" fillId="0" borderId="20" xfId="0" applyNumberFormat="1" applyFont="1" applyBorder="1" applyAlignment="1">
      <alignment vertical="center"/>
    </xf>
    <xf numFmtId="166" fontId="17" fillId="0" borderId="21" xfId="0" applyNumberFormat="1" applyFont="1" applyBorder="1" applyAlignment="1">
      <alignment vertical="center"/>
    </xf>
    <xf numFmtId="0" fontId="32" fillId="0" borderId="22" xfId="0" applyFont="1" applyBorder="1" applyAlignment="1">
      <alignment horizontal="center" vertical="center"/>
    </xf>
    <xf numFmtId="49" fontId="32" fillId="0" borderId="22" xfId="0" applyNumberFormat="1" applyFont="1" applyBorder="1" applyAlignment="1">
      <alignment horizontal="left" vertical="center" wrapText="1"/>
    </xf>
    <xf numFmtId="0" fontId="32" fillId="0" borderId="22" xfId="0" applyFont="1" applyBorder="1" applyAlignment="1">
      <alignment horizontal="left" vertical="center" wrapText="1"/>
    </xf>
    <xf numFmtId="0" fontId="32" fillId="0" borderId="22" xfId="0" applyFont="1" applyBorder="1" applyAlignment="1">
      <alignment horizontal="center" vertical="center" wrapText="1"/>
    </xf>
    <xf numFmtId="167" fontId="32" fillId="0" borderId="22" xfId="0" applyNumberFormat="1" applyFont="1" applyBorder="1" applyAlignment="1">
      <alignment vertical="center"/>
    </xf>
    <xf numFmtId="4" fontId="32" fillId="2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2" fillId="2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7" fillId="2" borderId="0" xfId="0" applyFont="1" applyFill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left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right" vertical="center"/>
    </xf>
    <xf numFmtId="0" fontId="16" fillId="4" borderId="9" xfId="0" applyFont="1" applyFill="1" applyBorder="1" applyAlignment="1">
      <alignment horizontal="left" vertical="center"/>
    </xf>
    <xf numFmtId="4" fontId="18" fillId="0" borderId="0" xfId="0" applyNumberFormat="1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5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0" fontId="12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12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left" vertical="center"/>
    </xf>
    <xf numFmtId="4" fontId="10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righ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367284</xdr:colOff>
      <xdr:row>29</xdr:row>
      <xdr:rowOff>108584</xdr:rowOff>
    </xdr:from>
    <xdr:ext cx="6454140" cy="1905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4384" y="4918709"/>
          <a:ext cx="6454140" cy="1905"/>
          <a:chOff x="0" y="0"/>
          <a:chExt cx="6454140" cy="1905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61" y="889"/>
            <a:ext cx="6452870" cy="0"/>
          </a:xfrm>
          <a:custGeom>
            <a:avLst/>
            <a:gdLst/>
            <a:ahLst/>
            <a:cxnLst/>
            <a:rect l="0" t="0" r="0" b="0"/>
            <a:pathLst>
              <a:path w="6452870">
                <a:moveTo>
                  <a:pt x="0" y="0"/>
                </a:moveTo>
                <a:lnTo>
                  <a:pt x="6452615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26"/>
            <a:ext cx="6454140" cy="1905"/>
          </a:xfrm>
          <a:custGeom>
            <a:avLst/>
            <a:gdLst/>
            <a:ahLst/>
            <a:cxnLst/>
            <a:rect l="0" t="0" r="0" b="0"/>
            <a:pathLst>
              <a:path w="6454140" h="1905">
                <a:moveTo>
                  <a:pt x="6454140" y="0"/>
                </a:moveTo>
                <a:lnTo>
                  <a:pt x="0" y="0"/>
                </a:lnTo>
                <a:lnTo>
                  <a:pt x="0" y="1524"/>
                </a:lnTo>
                <a:lnTo>
                  <a:pt x="6454140" y="1524"/>
                </a:lnTo>
                <a:lnTo>
                  <a:pt x="645414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87884</xdr:colOff>
      <xdr:row>24</xdr:row>
      <xdr:rowOff>221360</xdr:rowOff>
    </xdr:from>
    <xdr:ext cx="6454140" cy="1905"/>
    <xdr:grpSp>
      <xdr:nvGrpSpPr>
        <xdr:cNvPr id="5" name="Group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30734" y="4059935"/>
          <a:ext cx="6454140" cy="1905"/>
          <a:chOff x="0" y="0"/>
          <a:chExt cx="6454140" cy="1905"/>
        </a:xfrm>
      </xdr:grpSpPr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761" y="889"/>
            <a:ext cx="6452870" cy="0"/>
          </a:xfrm>
          <a:custGeom>
            <a:avLst/>
            <a:gdLst/>
            <a:ahLst/>
            <a:cxnLst/>
            <a:rect l="0" t="0" r="0" b="0"/>
            <a:pathLst>
              <a:path w="6452870">
                <a:moveTo>
                  <a:pt x="0" y="0"/>
                </a:moveTo>
                <a:lnTo>
                  <a:pt x="6452615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0" y="126"/>
            <a:ext cx="6454140" cy="1905"/>
          </a:xfrm>
          <a:custGeom>
            <a:avLst/>
            <a:gdLst/>
            <a:ahLst/>
            <a:cxnLst/>
            <a:rect l="0" t="0" r="0" b="0"/>
            <a:pathLst>
              <a:path w="6454140" h="1905">
                <a:moveTo>
                  <a:pt x="6454140" y="0"/>
                </a:moveTo>
                <a:lnTo>
                  <a:pt x="0" y="0"/>
                </a:lnTo>
                <a:lnTo>
                  <a:pt x="0" y="1524"/>
                </a:lnTo>
                <a:lnTo>
                  <a:pt x="6454140" y="1524"/>
                </a:lnTo>
                <a:lnTo>
                  <a:pt x="645414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0</xdr:col>
      <xdr:colOff>87884</xdr:colOff>
      <xdr:row>29</xdr:row>
      <xdr:rowOff>108125</xdr:rowOff>
    </xdr:from>
    <xdr:ext cx="6454140" cy="1905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0734" y="4918250"/>
          <a:ext cx="6454140" cy="1905"/>
          <a:chOff x="0" y="0"/>
          <a:chExt cx="6454140" cy="1905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761" y="889"/>
            <a:ext cx="6452870" cy="0"/>
          </a:xfrm>
          <a:custGeom>
            <a:avLst/>
            <a:gdLst/>
            <a:ahLst/>
            <a:cxnLst/>
            <a:rect l="0" t="0" r="0" b="0"/>
            <a:pathLst>
              <a:path w="6452870">
                <a:moveTo>
                  <a:pt x="0" y="0"/>
                </a:moveTo>
                <a:lnTo>
                  <a:pt x="6452615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0" y="126"/>
            <a:ext cx="6454140" cy="1905"/>
          </a:xfrm>
          <a:custGeom>
            <a:avLst/>
            <a:gdLst/>
            <a:ahLst/>
            <a:cxnLst/>
            <a:rect l="0" t="0" r="0" b="0"/>
            <a:pathLst>
              <a:path w="6454140" h="1905">
                <a:moveTo>
                  <a:pt x="6454140" y="0"/>
                </a:moveTo>
                <a:lnTo>
                  <a:pt x="0" y="0"/>
                </a:lnTo>
                <a:lnTo>
                  <a:pt x="0" y="1524"/>
                </a:lnTo>
                <a:lnTo>
                  <a:pt x="6454140" y="1524"/>
                </a:lnTo>
                <a:lnTo>
                  <a:pt x="645414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98"/>
  <sheetViews>
    <sheetView tabSelected="1" workbookViewId="0">
      <selection activeCell="AN19" sqref="AN19"/>
    </sheetView>
  </sheetViews>
  <sheetFormatPr defaultRowHeight="12.75" x14ac:dyDescent="0.2"/>
  <cols>
    <col min="1" max="1" width="0.5" style="2" customWidth="1"/>
    <col min="2" max="2" width="1.6640625" style="2" customWidth="1"/>
    <col min="3" max="3" width="4.1640625" style="2" customWidth="1"/>
    <col min="4" max="33" width="2.6640625" style="2" customWidth="1"/>
    <col min="34" max="34" width="3.33203125" style="2" customWidth="1"/>
    <col min="35" max="35" width="27.83203125" style="2" customWidth="1"/>
    <col min="36" max="37" width="2.5" style="2" customWidth="1"/>
    <col min="38" max="38" width="8.33203125" style="2" customWidth="1"/>
    <col min="39" max="39" width="3.33203125" style="2" customWidth="1"/>
    <col min="40" max="40" width="13.33203125" style="2" customWidth="1"/>
    <col min="41" max="41" width="7.5" style="2" customWidth="1"/>
    <col min="42" max="42" width="4.1640625" style="2" customWidth="1"/>
    <col min="43" max="43" width="15.6640625" style="2" hidden="1" customWidth="1"/>
    <col min="44" max="44" width="13.6640625" style="2" customWidth="1"/>
    <col min="45" max="47" width="25.83203125" style="2" hidden="1" customWidth="1"/>
    <col min="48" max="49" width="21.6640625" style="2" hidden="1" customWidth="1"/>
    <col min="50" max="51" width="25" style="2" hidden="1" customWidth="1"/>
    <col min="52" max="52" width="21.6640625" style="2" hidden="1" customWidth="1"/>
    <col min="53" max="53" width="19.1640625" style="2" hidden="1" customWidth="1"/>
    <col min="54" max="54" width="25" style="2" hidden="1" customWidth="1"/>
    <col min="55" max="55" width="21.6640625" style="2" hidden="1" customWidth="1"/>
    <col min="56" max="56" width="19.1640625" style="2" hidden="1" customWidth="1"/>
    <col min="57" max="57" width="66.5" style="2" customWidth="1"/>
    <col min="58" max="16384" width="9.33203125" style="2"/>
  </cols>
  <sheetData>
    <row r="1" spans="1:74" x14ac:dyDescent="0.2">
      <c r="A1" s="1" t="s">
        <v>0</v>
      </c>
      <c r="AZ1" s="1" t="s">
        <v>1</v>
      </c>
      <c r="BA1" s="1" t="s">
        <v>2</v>
      </c>
      <c r="BB1" s="1" t="s">
        <v>3</v>
      </c>
      <c r="BT1" s="1" t="s">
        <v>4</v>
      </c>
      <c r="BU1" s="1" t="s">
        <v>4</v>
      </c>
      <c r="BV1" s="1" t="s">
        <v>5</v>
      </c>
    </row>
    <row r="2" spans="1:74" ht="4.5" customHeight="1" x14ac:dyDescent="0.2"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S2" s="3" t="s">
        <v>6</v>
      </c>
      <c r="BT2" s="3" t="s">
        <v>7</v>
      </c>
    </row>
    <row r="3" spans="1:74" ht="6.95" customHeight="1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BS3" s="3" t="s">
        <v>6</v>
      </c>
      <c r="BT3" s="3" t="s">
        <v>8</v>
      </c>
    </row>
    <row r="4" spans="1:74" ht="24.95" customHeight="1" x14ac:dyDescent="0.2">
      <c r="B4" s="6"/>
      <c r="D4" s="7" t="s">
        <v>9</v>
      </c>
      <c r="AR4" s="6"/>
      <c r="AS4" s="8" t="s">
        <v>10</v>
      </c>
      <c r="BE4" s="9"/>
      <c r="BS4" s="3" t="s">
        <v>11</v>
      </c>
    </row>
    <row r="5" spans="1:74" ht="12" customHeight="1" x14ac:dyDescent="0.2">
      <c r="B5" s="6"/>
      <c r="D5" s="10" t="s">
        <v>12</v>
      </c>
      <c r="K5" s="162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R5" s="6"/>
      <c r="BE5" s="189"/>
      <c r="BS5" s="3" t="s">
        <v>6</v>
      </c>
    </row>
    <row r="6" spans="1:74" ht="36.950000000000003" customHeight="1" x14ac:dyDescent="0.2">
      <c r="B6" s="6"/>
      <c r="D6" s="12" t="s">
        <v>13</v>
      </c>
      <c r="K6" s="192" t="s">
        <v>166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R6" s="6"/>
      <c r="BE6" s="190"/>
      <c r="BS6" s="3" t="s">
        <v>6</v>
      </c>
    </row>
    <row r="7" spans="1:74" ht="12" customHeight="1" x14ac:dyDescent="0.2">
      <c r="B7" s="6"/>
      <c r="D7" s="13" t="s">
        <v>14</v>
      </c>
      <c r="K7" s="11" t="s">
        <v>1</v>
      </c>
      <c r="AK7" s="13" t="s">
        <v>15</v>
      </c>
      <c r="AN7" s="11" t="s">
        <v>1</v>
      </c>
      <c r="AR7" s="6"/>
      <c r="BE7" s="190"/>
      <c r="BS7" s="3" t="s">
        <v>6</v>
      </c>
    </row>
    <row r="8" spans="1:74" ht="12" customHeight="1" x14ac:dyDescent="0.2">
      <c r="B8" s="6"/>
      <c r="D8" s="13" t="s">
        <v>16</v>
      </c>
      <c r="K8" s="11" t="s">
        <v>171</v>
      </c>
      <c r="AK8" s="13" t="s">
        <v>17</v>
      </c>
      <c r="AN8" s="14"/>
      <c r="AR8" s="6"/>
      <c r="BE8" s="190"/>
      <c r="BS8" s="3" t="s">
        <v>6</v>
      </c>
    </row>
    <row r="9" spans="1:74" ht="14.45" customHeight="1" x14ac:dyDescent="0.2">
      <c r="B9" s="6"/>
      <c r="AR9" s="6"/>
      <c r="BE9" s="190"/>
      <c r="BS9" s="3" t="s">
        <v>6</v>
      </c>
    </row>
    <row r="10" spans="1:74" ht="12" customHeight="1" x14ac:dyDescent="0.2">
      <c r="B10" s="6"/>
      <c r="D10" s="13" t="s">
        <v>18</v>
      </c>
      <c r="AK10" s="13" t="s">
        <v>19</v>
      </c>
      <c r="AN10" s="11" t="s">
        <v>20</v>
      </c>
      <c r="AR10" s="6"/>
      <c r="BE10" s="190"/>
      <c r="BS10" s="3" t="s">
        <v>6</v>
      </c>
    </row>
    <row r="11" spans="1:74" ht="18.399999999999999" customHeight="1" x14ac:dyDescent="0.2">
      <c r="B11" s="6"/>
      <c r="E11" s="11" t="s">
        <v>21</v>
      </c>
      <c r="AK11" s="13" t="s">
        <v>22</v>
      </c>
      <c r="AN11" s="11" t="s">
        <v>23</v>
      </c>
      <c r="AR11" s="6"/>
      <c r="BE11" s="190"/>
      <c r="BS11" s="3" t="s">
        <v>6</v>
      </c>
    </row>
    <row r="12" spans="1:74" ht="6.95" customHeight="1" x14ac:dyDescent="0.2">
      <c r="B12" s="6"/>
      <c r="AR12" s="6"/>
      <c r="BE12" s="190"/>
      <c r="BS12" s="3" t="s">
        <v>6</v>
      </c>
    </row>
    <row r="13" spans="1:74" ht="12" customHeight="1" x14ac:dyDescent="0.2">
      <c r="B13" s="6"/>
      <c r="D13" s="13" t="s">
        <v>24</v>
      </c>
      <c r="AK13" s="13" t="s">
        <v>19</v>
      </c>
      <c r="AN13" s="15" t="s">
        <v>25</v>
      </c>
      <c r="AR13" s="6"/>
      <c r="BE13" s="190"/>
      <c r="BS13" s="3" t="s">
        <v>6</v>
      </c>
    </row>
    <row r="14" spans="1:74" x14ac:dyDescent="0.2">
      <c r="B14" s="6"/>
      <c r="E14" s="193" t="s">
        <v>25</v>
      </c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3" t="s">
        <v>22</v>
      </c>
      <c r="AN14" s="15" t="s">
        <v>25</v>
      </c>
      <c r="AR14" s="6"/>
      <c r="BE14" s="190"/>
      <c r="BS14" s="3" t="s">
        <v>6</v>
      </c>
    </row>
    <row r="15" spans="1:74" ht="6.95" customHeight="1" x14ac:dyDescent="0.2">
      <c r="B15" s="6"/>
      <c r="AR15" s="6"/>
      <c r="BE15" s="190"/>
      <c r="BS15" s="3" t="s">
        <v>4</v>
      </c>
    </row>
    <row r="16" spans="1:74" ht="12" customHeight="1" x14ac:dyDescent="0.2">
      <c r="B16" s="6"/>
      <c r="D16" s="13" t="s">
        <v>26</v>
      </c>
      <c r="AK16" s="13" t="s">
        <v>19</v>
      </c>
      <c r="AN16" s="11" t="s">
        <v>1</v>
      </c>
      <c r="AR16" s="6"/>
      <c r="BE16" s="190"/>
      <c r="BS16" s="3" t="s">
        <v>4</v>
      </c>
    </row>
    <row r="17" spans="2:71" ht="18.399999999999999" customHeight="1" x14ac:dyDescent="0.2">
      <c r="B17" s="6"/>
      <c r="E17" s="11" t="s">
        <v>27</v>
      </c>
      <c r="AK17" s="13" t="s">
        <v>22</v>
      </c>
      <c r="AN17" s="11" t="s">
        <v>1</v>
      </c>
      <c r="AR17" s="6"/>
      <c r="BE17" s="190"/>
      <c r="BS17" s="3" t="s">
        <v>28</v>
      </c>
    </row>
    <row r="18" spans="2:71" ht="6.95" customHeight="1" x14ac:dyDescent="0.2">
      <c r="B18" s="6"/>
      <c r="AR18" s="6"/>
      <c r="BE18" s="190"/>
      <c r="BS18" s="3" t="s">
        <v>6</v>
      </c>
    </row>
    <row r="19" spans="2:71" ht="12" customHeight="1" x14ac:dyDescent="0.2">
      <c r="B19" s="6"/>
      <c r="D19" s="13" t="s">
        <v>29</v>
      </c>
      <c r="AK19" s="13" t="s">
        <v>19</v>
      </c>
      <c r="AN19" s="11"/>
      <c r="AR19" s="6"/>
      <c r="BE19" s="190"/>
      <c r="BS19" s="3" t="s">
        <v>6</v>
      </c>
    </row>
    <row r="20" spans="2:71" ht="18.399999999999999" customHeight="1" x14ac:dyDescent="0.2">
      <c r="B20" s="6"/>
      <c r="E20" s="11"/>
      <c r="AK20" s="13" t="s">
        <v>22</v>
      </c>
      <c r="AN20" s="11"/>
      <c r="AR20" s="6"/>
      <c r="BE20" s="190"/>
      <c r="BS20" s="3" t="s">
        <v>28</v>
      </c>
    </row>
    <row r="21" spans="2:71" ht="6.95" customHeight="1" x14ac:dyDescent="0.2">
      <c r="B21" s="6"/>
      <c r="AR21" s="6"/>
      <c r="BE21" s="190"/>
    </row>
    <row r="22" spans="2:71" ht="12" customHeight="1" x14ac:dyDescent="0.2">
      <c r="B22" s="6"/>
      <c r="D22" s="13" t="s">
        <v>30</v>
      </c>
      <c r="AR22" s="6"/>
      <c r="BE22" s="190"/>
    </row>
    <row r="23" spans="2:71" ht="16.5" customHeight="1" x14ac:dyDescent="0.2">
      <c r="B23" s="6"/>
      <c r="E23" s="163" t="s">
        <v>1</v>
      </c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  <c r="AA23" s="163"/>
      <c r="AB23" s="163"/>
      <c r="AC23" s="163"/>
      <c r="AD23" s="163"/>
      <c r="AE23" s="163"/>
      <c r="AF23" s="163"/>
      <c r="AG23" s="163"/>
      <c r="AH23" s="163"/>
      <c r="AI23" s="163"/>
      <c r="AJ23" s="163"/>
      <c r="AK23" s="163"/>
      <c r="AL23" s="163"/>
      <c r="AM23" s="163"/>
      <c r="AN23" s="163"/>
      <c r="AR23" s="6"/>
      <c r="BE23" s="190"/>
    </row>
    <row r="24" spans="2:71" ht="6.95" customHeight="1" x14ac:dyDescent="0.2">
      <c r="B24" s="6"/>
      <c r="AR24" s="6"/>
      <c r="BE24" s="190"/>
    </row>
    <row r="25" spans="2:71" ht="6.95" customHeight="1" x14ac:dyDescent="0.2">
      <c r="B25" s="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R25" s="6"/>
      <c r="BE25" s="190"/>
    </row>
    <row r="26" spans="2:71" s="18" customFormat="1" ht="25.9" customHeight="1" x14ac:dyDescent="0.2">
      <c r="B26" s="19"/>
      <c r="D26" s="20" t="s">
        <v>31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195">
        <f>ROUND(AG94,2)</f>
        <v>0</v>
      </c>
      <c r="AL26" s="196"/>
      <c r="AM26" s="196"/>
      <c r="AN26" s="196"/>
      <c r="AO26" s="196"/>
      <c r="AR26" s="19"/>
      <c r="BE26" s="190"/>
    </row>
    <row r="27" spans="2:71" s="18" customFormat="1" ht="6.95" customHeight="1" x14ac:dyDescent="0.2">
      <c r="B27" s="19"/>
      <c r="AR27" s="19"/>
      <c r="BE27" s="190"/>
    </row>
    <row r="28" spans="2:71" s="18" customFormat="1" x14ac:dyDescent="0.2">
      <c r="B28" s="19"/>
      <c r="L28" s="197" t="s">
        <v>32</v>
      </c>
      <c r="M28" s="197"/>
      <c r="N28" s="197"/>
      <c r="O28" s="197"/>
      <c r="P28" s="197"/>
      <c r="W28" s="197" t="s">
        <v>33</v>
      </c>
      <c r="X28" s="197"/>
      <c r="Y28" s="197"/>
      <c r="Z28" s="197"/>
      <c r="AA28" s="197"/>
      <c r="AB28" s="197"/>
      <c r="AC28" s="197"/>
      <c r="AD28" s="197"/>
      <c r="AE28" s="197"/>
      <c r="AK28" s="197" t="s">
        <v>34</v>
      </c>
      <c r="AL28" s="197"/>
      <c r="AM28" s="197"/>
      <c r="AN28" s="197"/>
      <c r="AO28" s="197"/>
      <c r="AR28" s="19"/>
      <c r="BE28" s="190"/>
    </row>
    <row r="29" spans="2:71" s="23" customFormat="1" ht="14.45" customHeight="1" x14ac:dyDescent="0.2">
      <c r="B29" s="24"/>
      <c r="D29" s="13" t="s">
        <v>35</v>
      </c>
      <c r="F29" s="13" t="s">
        <v>36</v>
      </c>
      <c r="L29" s="182">
        <v>0.21</v>
      </c>
      <c r="M29" s="183"/>
      <c r="N29" s="183"/>
      <c r="O29" s="183"/>
      <c r="P29" s="183"/>
      <c r="W29" s="184">
        <f>ROUND(AZ94, 2)</f>
        <v>0</v>
      </c>
      <c r="X29" s="183"/>
      <c r="Y29" s="183"/>
      <c r="Z29" s="183"/>
      <c r="AA29" s="183"/>
      <c r="AB29" s="183"/>
      <c r="AC29" s="183"/>
      <c r="AD29" s="183"/>
      <c r="AE29" s="183"/>
      <c r="AK29" s="184">
        <f>ROUND(AV94, 2)</f>
        <v>0</v>
      </c>
      <c r="AL29" s="183"/>
      <c r="AM29" s="183"/>
      <c r="AN29" s="183"/>
      <c r="AO29" s="183"/>
      <c r="AR29" s="24"/>
      <c r="BE29" s="191"/>
    </row>
    <row r="30" spans="2:71" s="23" customFormat="1" ht="14.45" customHeight="1" x14ac:dyDescent="0.2">
      <c r="B30" s="24"/>
      <c r="F30" s="13" t="s">
        <v>37</v>
      </c>
      <c r="L30" s="182">
        <v>0.12</v>
      </c>
      <c r="M30" s="183"/>
      <c r="N30" s="183"/>
      <c r="O30" s="183"/>
      <c r="P30" s="183"/>
      <c r="W30" s="184">
        <f>ROUND(BA94, 2)</f>
        <v>0</v>
      </c>
      <c r="X30" s="183"/>
      <c r="Y30" s="183"/>
      <c r="Z30" s="183"/>
      <c r="AA30" s="183"/>
      <c r="AB30" s="183"/>
      <c r="AC30" s="183"/>
      <c r="AD30" s="183"/>
      <c r="AE30" s="183"/>
      <c r="AK30" s="184">
        <f>ROUND(AW94, 2)</f>
        <v>0</v>
      </c>
      <c r="AL30" s="183"/>
      <c r="AM30" s="183"/>
      <c r="AN30" s="183"/>
      <c r="AO30" s="183"/>
      <c r="AR30" s="24"/>
      <c r="BE30" s="191"/>
    </row>
    <row r="31" spans="2:71" s="23" customFormat="1" ht="14.45" hidden="1" customHeight="1" x14ac:dyDescent="0.2">
      <c r="B31" s="24"/>
      <c r="F31" s="13" t="s">
        <v>38</v>
      </c>
      <c r="L31" s="182">
        <v>0.21</v>
      </c>
      <c r="M31" s="183"/>
      <c r="N31" s="183"/>
      <c r="O31" s="183"/>
      <c r="P31" s="183"/>
      <c r="W31" s="184">
        <f>ROUND(BB94, 2)</f>
        <v>0</v>
      </c>
      <c r="X31" s="183"/>
      <c r="Y31" s="183"/>
      <c r="Z31" s="183"/>
      <c r="AA31" s="183"/>
      <c r="AB31" s="183"/>
      <c r="AC31" s="183"/>
      <c r="AD31" s="183"/>
      <c r="AE31" s="183"/>
      <c r="AK31" s="184">
        <v>0</v>
      </c>
      <c r="AL31" s="183"/>
      <c r="AM31" s="183"/>
      <c r="AN31" s="183"/>
      <c r="AO31" s="183"/>
      <c r="AR31" s="24"/>
      <c r="BE31" s="191"/>
    </row>
    <row r="32" spans="2:71" s="23" customFormat="1" ht="14.45" hidden="1" customHeight="1" x14ac:dyDescent="0.2">
      <c r="B32" s="24"/>
      <c r="F32" s="13" t="s">
        <v>39</v>
      </c>
      <c r="L32" s="182">
        <v>0.12</v>
      </c>
      <c r="M32" s="183"/>
      <c r="N32" s="183"/>
      <c r="O32" s="183"/>
      <c r="P32" s="183"/>
      <c r="W32" s="184">
        <f>ROUND(BC94, 2)</f>
        <v>0</v>
      </c>
      <c r="X32" s="183"/>
      <c r="Y32" s="183"/>
      <c r="Z32" s="183"/>
      <c r="AA32" s="183"/>
      <c r="AB32" s="183"/>
      <c r="AC32" s="183"/>
      <c r="AD32" s="183"/>
      <c r="AE32" s="183"/>
      <c r="AK32" s="184">
        <v>0</v>
      </c>
      <c r="AL32" s="183"/>
      <c r="AM32" s="183"/>
      <c r="AN32" s="183"/>
      <c r="AO32" s="183"/>
      <c r="AR32" s="24"/>
      <c r="BE32" s="191"/>
    </row>
    <row r="33" spans="2:57" s="23" customFormat="1" ht="14.45" hidden="1" customHeight="1" x14ac:dyDescent="0.2">
      <c r="B33" s="24"/>
      <c r="F33" s="13" t="s">
        <v>40</v>
      </c>
      <c r="L33" s="182">
        <v>0</v>
      </c>
      <c r="M33" s="183"/>
      <c r="N33" s="183"/>
      <c r="O33" s="183"/>
      <c r="P33" s="183"/>
      <c r="W33" s="184">
        <f>ROUND(BD94, 2)</f>
        <v>0</v>
      </c>
      <c r="X33" s="183"/>
      <c r="Y33" s="183"/>
      <c r="Z33" s="183"/>
      <c r="AA33" s="183"/>
      <c r="AB33" s="183"/>
      <c r="AC33" s="183"/>
      <c r="AD33" s="183"/>
      <c r="AE33" s="183"/>
      <c r="AK33" s="184">
        <v>0</v>
      </c>
      <c r="AL33" s="183"/>
      <c r="AM33" s="183"/>
      <c r="AN33" s="183"/>
      <c r="AO33" s="183"/>
      <c r="AR33" s="24"/>
      <c r="BE33" s="191"/>
    </row>
    <row r="34" spans="2:57" s="18" customFormat="1" ht="6.95" customHeight="1" x14ac:dyDescent="0.2">
      <c r="B34" s="19"/>
      <c r="AR34" s="19"/>
      <c r="BE34" s="190"/>
    </row>
    <row r="35" spans="2:57" s="18" customFormat="1" ht="25.9" customHeight="1" x14ac:dyDescent="0.2">
      <c r="B35" s="19"/>
      <c r="C35" s="25"/>
      <c r="D35" s="26" t="s">
        <v>41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 t="s">
        <v>42</v>
      </c>
      <c r="U35" s="27"/>
      <c r="V35" s="27"/>
      <c r="W35" s="27"/>
      <c r="X35" s="185" t="s">
        <v>43</v>
      </c>
      <c r="Y35" s="186"/>
      <c r="Z35" s="186"/>
      <c r="AA35" s="186"/>
      <c r="AB35" s="186"/>
      <c r="AC35" s="27"/>
      <c r="AD35" s="27"/>
      <c r="AE35" s="27"/>
      <c r="AF35" s="27"/>
      <c r="AG35" s="27"/>
      <c r="AH35" s="27"/>
      <c r="AI35" s="27"/>
      <c r="AJ35" s="27"/>
      <c r="AK35" s="187">
        <f>SUM(AK26:AK33)</f>
        <v>0</v>
      </c>
      <c r="AL35" s="186"/>
      <c r="AM35" s="186"/>
      <c r="AN35" s="186"/>
      <c r="AO35" s="188"/>
      <c r="AP35" s="25"/>
      <c r="AQ35" s="25"/>
      <c r="AR35" s="19"/>
    </row>
    <row r="36" spans="2:57" s="18" customFormat="1" ht="6.95" customHeight="1" x14ac:dyDescent="0.2">
      <c r="B36" s="19"/>
      <c r="AR36" s="19"/>
    </row>
    <row r="37" spans="2:57" s="18" customFormat="1" ht="14.45" customHeight="1" x14ac:dyDescent="0.2">
      <c r="B37" s="19"/>
      <c r="AR37" s="19"/>
    </row>
    <row r="38" spans="2:57" ht="14.45" customHeight="1" x14ac:dyDescent="0.2">
      <c r="B38" s="6"/>
      <c r="AR38" s="6"/>
    </row>
    <row r="39" spans="2:57" ht="14.45" customHeight="1" x14ac:dyDescent="0.2">
      <c r="B39" s="6"/>
      <c r="AR39" s="6"/>
    </row>
    <row r="40" spans="2:57" ht="14.45" customHeight="1" x14ac:dyDescent="0.2">
      <c r="B40" s="6"/>
      <c r="AR40" s="6"/>
    </row>
    <row r="41" spans="2:57" ht="14.45" customHeight="1" x14ac:dyDescent="0.2">
      <c r="B41" s="6"/>
      <c r="AR41" s="6"/>
    </row>
    <row r="42" spans="2:57" ht="14.45" customHeight="1" x14ac:dyDescent="0.2">
      <c r="B42" s="6"/>
      <c r="AR42" s="6"/>
    </row>
    <row r="43" spans="2:57" ht="14.45" customHeight="1" x14ac:dyDescent="0.2">
      <c r="B43" s="6"/>
      <c r="AR43" s="6"/>
    </row>
    <row r="44" spans="2:57" ht="14.45" customHeight="1" x14ac:dyDescent="0.2">
      <c r="B44" s="6"/>
      <c r="AR44" s="6"/>
    </row>
    <row r="45" spans="2:57" ht="14.45" customHeight="1" x14ac:dyDescent="0.2">
      <c r="B45" s="6"/>
      <c r="AR45" s="6"/>
    </row>
    <row r="46" spans="2:57" ht="14.45" customHeight="1" x14ac:dyDescent="0.2">
      <c r="B46" s="6"/>
      <c r="AR46" s="6"/>
    </row>
    <row r="47" spans="2:57" ht="14.45" customHeight="1" x14ac:dyDescent="0.2">
      <c r="B47" s="6"/>
      <c r="AR47" s="6"/>
    </row>
    <row r="48" spans="2:57" ht="14.45" customHeight="1" x14ac:dyDescent="0.2">
      <c r="B48" s="6"/>
      <c r="AR48" s="6"/>
    </row>
    <row r="49" spans="2:44" s="18" customFormat="1" ht="14.45" customHeight="1" x14ac:dyDescent="0.2">
      <c r="B49" s="19"/>
      <c r="D49" s="29" t="s">
        <v>44</v>
      </c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29" t="s">
        <v>45</v>
      </c>
      <c r="AI49" s="30"/>
      <c r="AJ49" s="30"/>
      <c r="AK49" s="30"/>
      <c r="AL49" s="30"/>
      <c r="AM49" s="30"/>
      <c r="AN49" s="30"/>
      <c r="AO49" s="30"/>
      <c r="AR49" s="19"/>
    </row>
    <row r="50" spans="2:44" x14ac:dyDescent="0.2">
      <c r="B50" s="6"/>
      <c r="AR50" s="6"/>
    </row>
    <row r="51" spans="2:44" x14ac:dyDescent="0.2">
      <c r="B51" s="6"/>
      <c r="AR51" s="6"/>
    </row>
    <row r="52" spans="2:44" x14ac:dyDescent="0.2">
      <c r="B52" s="6"/>
      <c r="AR52" s="6"/>
    </row>
    <row r="53" spans="2:44" x14ac:dyDescent="0.2">
      <c r="B53" s="6"/>
      <c r="AR53" s="6"/>
    </row>
    <row r="54" spans="2:44" x14ac:dyDescent="0.2">
      <c r="B54" s="6"/>
      <c r="AR54" s="6"/>
    </row>
    <row r="55" spans="2:44" x14ac:dyDescent="0.2">
      <c r="B55" s="6"/>
      <c r="AR55" s="6"/>
    </row>
    <row r="56" spans="2:44" x14ac:dyDescent="0.2">
      <c r="B56" s="6"/>
      <c r="AR56" s="6"/>
    </row>
    <row r="57" spans="2:44" x14ac:dyDescent="0.2">
      <c r="B57" s="6"/>
      <c r="AR57" s="6"/>
    </row>
    <row r="58" spans="2:44" x14ac:dyDescent="0.2">
      <c r="B58" s="6"/>
      <c r="AR58" s="6"/>
    </row>
    <row r="59" spans="2:44" x14ac:dyDescent="0.2">
      <c r="B59" s="6"/>
      <c r="AR59" s="6"/>
    </row>
    <row r="60" spans="2:44" s="18" customFormat="1" x14ac:dyDescent="0.2">
      <c r="B60" s="19"/>
      <c r="D60" s="31" t="s">
        <v>46</v>
      </c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1" t="s">
        <v>47</v>
      </c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31" t="s">
        <v>46</v>
      </c>
      <c r="AI60" s="21"/>
      <c r="AJ60" s="21"/>
      <c r="AK60" s="21"/>
      <c r="AL60" s="21"/>
      <c r="AM60" s="31" t="s">
        <v>47</v>
      </c>
      <c r="AN60" s="21"/>
      <c r="AO60" s="21"/>
      <c r="AR60" s="19"/>
    </row>
    <row r="61" spans="2:44" x14ac:dyDescent="0.2">
      <c r="B61" s="6"/>
      <c r="AR61" s="6"/>
    </row>
    <row r="62" spans="2:44" x14ac:dyDescent="0.2">
      <c r="B62" s="6"/>
      <c r="AR62" s="6"/>
    </row>
    <row r="63" spans="2:44" x14ac:dyDescent="0.2">
      <c r="B63" s="6"/>
      <c r="AR63" s="6"/>
    </row>
    <row r="64" spans="2:44" s="18" customFormat="1" x14ac:dyDescent="0.2">
      <c r="B64" s="19"/>
      <c r="D64" s="29" t="s">
        <v>48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29" t="s">
        <v>49</v>
      </c>
      <c r="AI64" s="30"/>
      <c r="AJ64" s="30"/>
      <c r="AK64" s="30"/>
      <c r="AL64" s="30"/>
      <c r="AM64" s="30"/>
      <c r="AN64" s="30"/>
      <c r="AO64" s="30"/>
      <c r="AR64" s="19"/>
    </row>
    <row r="65" spans="2:44" x14ac:dyDescent="0.2">
      <c r="B65" s="6"/>
      <c r="AR65" s="6"/>
    </row>
    <row r="66" spans="2:44" x14ac:dyDescent="0.2">
      <c r="B66" s="6"/>
      <c r="AR66" s="6"/>
    </row>
    <row r="67" spans="2:44" x14ac:dyDescent="0.2">
      <c r="B67" s="6"/>
      <c r="AR67" s="6"/>
    </row>
    <row r="68" spans="2:44" x14ac:dyDescent="0.2">
      <c r="B68" s="6"/>
      <c r="AR68" s="6"/>
    </row>
    <row r="69" spans="2:44" x14ac:dyDescent="0.2">
      <c r="B69" s="6"/>
      <c r="AR69" s="6"/>
    </row>
    <row r="70" spans="2:44" x14ac:dyDescent="0.2">
      <c r="B70" s="6"/>
      <c r="AR70" s="6"/>
    </row>
    <row r="71" spans="2:44" x14ac:dyDescent="0.2">
      <c r="B71" s="6"/>
      <c r="AR71" s="6"/>
    </row>
    <row r="72" spans="2:44" x14ac:dyDescent="0.2">
      <c r="B72" s="6"/>
      <c r="AR72" s="6"/>
    </row>
    <row r="73" spans="2:44" x14ac:dyDescent="0.2">
      <c r="B73" s="6"/>
      <c r="AR73" s="6"/>
    </row>
    <row r="74" spans="2:44" x14ac:dyDescent="0.2">
      <c r="B74" s="6"/>
      <c r="AR74" s="6"/>
    </row>
    <row r="75" spans="2:44" s="18" customFormat="1" x14ac:dyDescent="0.2">
      <c r="B75" s="19"/>
      <c r="D75" s="31" t="s">
        <v>46</v>
      </c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31" t="s">
        <v>47</v>
      </c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31" t="s">
        <v>46</v>
      </c>
      <c r="AI75" s="21"/>
      <c r="AJ75" s="21"/>
      <c r="AK75" s="21"/>
      <c r="AL75" s="21"/>
      <c r="AM75" s="31" t="s">
        <v>47</v>
      </c>
      <c r="AN75" s="21"/>
      <c r="AO75" s="21"/>
      <c r="AR75" s="19"/>
    </row>
    <row r="76" spans="2:44" s="18" customFormat="1" x14ac:dyDescent="0.2">
      <c r="B76" s="19"/>
      <c r="AR76" s="19"/>
    </row>
    <row r="77" spans="2:44" s="18" customFormat="1" ht="6.95" customHeight="1" x14ac:dyDescent="0.2"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19"/>
    </row>
    <row r="81" spans="1:91" s="18" customFormat="1" ht="6.95" customHeight="1" x14ac:dyDescent="0.2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19"/>
    </row>
    <row r="82" spans="1:91" s="18" customFormat="1" ht="24.95" customHeight="1" x14ac:dyDescent="0.2">
      <c r="B82" s="19"/>
      <c r="C82" s="7" t="s">
        <v>50</v>
      </c>
      <c r="AR82" s="19"/>
    </row>
    <row r="83" spans="1:91" s="18" customFormat="1" ht="6.95" customHeight="1" x14ac:dyDescent="0.2">
      <c r="B83" s="19"/>
      <c r="AR83" s="19"/>
    </row>
    <row r="84" spans="1:91" s="36" customFormat="1" ht="12" customHeight="1" x14ac:dyDescent="0.2">
      <c r="B84" s="37"/>
      <c r="C84" s="13" t="s">
        <v>12</v>
      </c>
      <c r="L84" s="36">
        <f>K5</f>
        <v>0</v>
      </c>
      <c r="AR84" s="37"/>
    </row>
    <row r="85" spans="1:91" s="38" customFormat="1" ht="36.950000000000003" customHeight="1" x14ac:dyDescent="0.2">
      <c r="B85" s="39"/>
      <c r="C85" s="40" t="s">
        <v>13</v>
      </c>
      <c r="L85" s="156" t="str">
        <f>K6</f>
        <v>Opravy ÚK ve správě TS Pelhřimov</v>
      </c>
      <c r="M85" s="174"/>
      <c r="N85" s="174"/>
      <c r="O85" s="174"/>
      <c r="P85" s="174"/>
      <c r="Q85" s="174"/>
      <c r="R85" s="174"/>
      <c r="S85" s="174"/>
      <c r="T85" s="174"/>
      <c r="U85" s="174"/>
      <c r="V85" s="174"/>
      <c r="W85" s="174"/>
      <c r="X85" s="174"/>
      <c r="Y85" s="174"/>
      <c r="Z85" s="174"/>
      <c r="AA85" s="174"/>
      <c r="AB85" s="174"/>
      <c r="AC85" s="174"/>
      <c r="AD85" s="174"/>
      <c r="AE85" s="174"/>
      <c r="AF85" s="174"/>
      <c r="AG85" s="174"/>
      <c r="AH85" s="174"/>
      <c r="AI85" s="174"/>
      <c r="AJ85" s="174"/>
      <c r="AK85" s="174"/>
      <c r="AL85" s="174"/>
      <c r="AM85" s="174"/>
      <c r="AN85" s="174"/>
      <c r="AO85" s="174"/>
      <c r="AR85" s="39"/>
    </row>
    <row r="86" spans="1:91" s="18" customFormat="1" ht="6.95" customHeight="1" x14ac:dyDescent="0.2">
      <c r="B86" s="19"/>
      <c r="AR86" s="19"/>
    </row>
    <row r="87" spans="1:91" s="18" customFormat="1" ht="12" customHeight="1" x14ac:dyDescent="0.2">
      <c r="B87" s="19"/>
      <c r="C87" s="13" t="s">
        <v>16</v>
      </c>
      <c r="L87" s="41" t="str">
        <f>IF(K8="","",K8)</f>
        <v>k.ú. Lešov, Jelcovy Lhotky</v>
      </c>
      <c r="AI87" s="13" t="s">
        <v>17</v>
      </c>
      <c r="AM87" s="175" t="str">
        <f>IF(AN8= "","",AN8)</f>
        <v/>
      </c>
      <c r="AN87" s="175"/>
      <c r="AR87" s="19"/>
    </row>
    <row r="88" spans="1:91" s="18" customFormat="1" ht="6.95" customHeight="1" x14ac:dyDescent="0.2">
      <c r="B88" s="19"/>
      <c r="AR88" s="19"/>
    </row>
    <row r="89" spans="1:91" s="18" customFormat="1" ht="15.2" customHeight="1" x14ac:dyDescent="0.2">
      <c r="B89" s="19"/>
      <c r="C89" s="13" t="s">
        <v>18</v>
      </c>
      <c r="L89" s="36" t="str">
        <f>IF(E11= "","",E11)</f>
        <v>Technické služby města Pelhřimova, p.o.</v>
      </c>
      <c r="AI89" s="13" t="s">
        <v>26</v>
      </c>
      <c r="AM89" s="176" t="str">
        <f>IF(E17="","",E17)</f>
        <v xml:space="preserve"> </v>
      </c>
      <c r="AN89" s="177"/>
      <c r="AO89" s="177"/>
      <c r="AP89" s="177"/>
      <c r="AR89" s="19"/>
      <c r="AS89" s="178" t="s">
        <v>51</v>
      </c>
      <c r="AT89" s="179"/>
      <c r="AU89" s="43"/>
      <c r="AV89" s="43"/>
      <c r="AW89" s="43"/>
      <c r="AX89" s="43"/>
      <c r="AY89" s="43"/>
      <c r="AZ89" s="43"/>
      <c r="BA89" s="43"/>
      <c r="BB89" s="43"/>
      <c r="BC89" s="43"/>
      <c r="BD89" s="44"/>
    </row>
    <row r="90" spans="1:91" s="18" customFormat="1" ht="25.7" customHeight="1" x14ac:dyDescent="0.2">
      <c r="B90" s="19"/>
      <c r="C90" s="13" t="s">
        <v>24</v>
      </c>
      <c r="L90" s="36" t="str">
        <f>IF(E14= "Vyplň údaj","",E14)</f>
        <v/>
      </c>
      <c r="AI90" s="13" t="s">
        <v>29</v>
      </c>
      <c r="AM90" s="176" t="str">
        <f>IF(E20="","",E20)</f>
        <v/>
      </c>
      <c r="AN90" s="177"/>
      <c r="AO90" s="177"/>
      <c r="AP90" s="177"/>
      <c r="AR90" s="19"/>
      <c r="AS90" s="180"/>
      <c r="AT90" s="181"/>
      <c r="BD90" s="46"/>
    </row>
    <row r="91" spans="1:91" s="18" customFormat="1" ht="10.9" customHeight="1" x14ac:dyDescent="0.2">
      <c r="B91" s="19"/>
      <c r="AR91" s="19"/>
      <c r="AS91" s="180"/>
      <c r="AT91" s="181"/>
      <c r="BD91" s="46"/>
    </row>
    <row r="92" spans="1:91" s="18" customFormat="1" ht="29.25" customHeight="1" x14ac:dyDescent="0.2">
      <c r="B92" s="19"/>
      <c r="C92" s="167" t="s">
        <v>52</v>
      </c>
      <c r="D92" s="168"/>
      <c r="E92" s="168"/>
      <c r="F92" s="168"/>
      <c r="G92" s="168"/>
      <c r="H92" s="47"/>
      <c r="I92" s="169" t="s">
        <v>53</v>
      </c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  <c r="AA92" s="168"/>
      <c r="AB92" s="168"/>
      <c r="AC92" s="168"/>
      <c r="AD92" s="168"/>
      <c r="AE92" s="168"/>
      <c r="AF92" s="168"/>
      <c r="AG92" s="170" t="s">
        <v>54</v>
      </c>
      <c r="AH92" s="168"/>
      <c r="AI92" s="168"/>
      <c r="AJ92" s="168"/>
      <c r="AK92" s="168"/>
      <c r="AL92" s="168"/>
      <c r="AM92" s="168"/>
      <c r="AN92" s="169" t="s">
        <v>55</v>
      </c>
      <c r="AO92" s="168"/>
      <c r="AP92" s="171"/>
      <c r="AQ92" s="48" t="s">
        <v>56</v>
      </c>
      <c r="AR92" s="19"/>
      <c r="AS92" s="49" t="s">
        <v>57</v>
      </c>
      <c r="AT92" s="50" t="s">
        <v>58</v>
      </c>
      <c r="AU92" s="50" t="s">
        <v>59</v>
      </c>
      <c r="AV92" s="50" t="s">
        <v>60</v>
      </c>
      <c r="AW92" s="50" t="s">
        <v>61</v>
      </c>
      <c r="AX92" s="50" t="s">
        <v>62</v>
      </c>
      <c r="AY92" s="50" t="s">
        <v>63</v>
      </c>
      <c r="AZ92" s="50" t="s">
        <v>64</v>
      </c>
      <c r="BA92" s="50" t="s">
        <v>65</v>
      </c>
      <c r="BB92" s="50" t="s">
        <v>66</v>
      </c>
      <c r="BC92" s="50" t="s">
        <v>67</v>
      </c>
      <c r="BD92" s="51" t="s">
        <v>68</v>
      </c>
    </row>
    <row r="93" spans="1:91" s="18" customFormat="1" ht="10.9" customHeight="1" x14ac:dyDescent="0.2">
      <c r="B93" s="19"/>
      <c r="AR93" s="19"/>
      <c r="AS93" s="52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4"/>
    </row>
    <row r="94" spans="1:91" s="53" customFormat="1" ht="32.450000000000003" customHeight="1" x14ac:dyDescent="0.2">
      <c r="B94" s="54"/>
      <c r="C94" s="55" t="s">
        <v>69</v>
      </c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172">
        <f>ROUND(SUM(AG95:AG96),2)</f>
        <v>0</v>
      </c>
      <c r="AH94" s="172"/>
      <c r="AI94" s="172"/>
      <c r="AJ94" s="172"/>
      <c r="AK94" s="172"/>
      <c r="AL94" s="172"/>
      <c r="AM94" s="172"/>
      <c r="AN94" s="173">
        <f>SUM(AG94,AT94)</f>
        <v>0</v>
      </c>
      <c r="AO94" s="173"/>
      <c r="AP94" s="173"/>
      <c r="AQ94" s="58" t="s">
        <v>1</v>
      </c>
      <c r="AR94" s="54"/>
      <c r="AS94" s="59">
        <f>ROUND(SUM(AS95:AS96),2)</f>
        <v>0</v>
      </c>
      <c r="AT94" s="60">
        <f>ROUND(SUM(AV94:AW94),2)</f>
        <v>0</v>
      </c>
      <c r="AU94" s="61">
        <f>ROUND(SUM(AU95:AU96),5)</f>
        <v>0</v>
      </c>
      <c r="AV94" s="60">
        <f>ROUND(AZ94*L29,2)</f>
        <v>0</v>
      </c>
      <c r="AW94" s="60">
        <f>ROUND(BA94*L30,2)</f>
        <v>0</v>
      </c>
      <c r="AX94" s="60">
        <f>ROUND(BB94*L29,2)</f>
        <v>0</v>
      </c>
      <c r="AY94" s="60">
        <f>ROUND(BC94*L30,2)</f>
        <v>0</v>
      </c>
      <c r="AZ94" s="60">
        <f>ROUND(SUM(AZ95:AZ96),2)</f>
        <v>0</v>
      </c>
      <c r="BA94" s="60">
        <f>ROUND(SUM(BA95:BA96),2)</f>
        <v>0</v>
      </c>
      <c r="BB94" s="60">
        <f>ROUND(SUM(BB95:BB96),2)</f>
        <v>0</v>
      </c>
      <c r="BC94" s="60">
        <f>ROUND(SUM(BC95:BC96),2)</f>
        <v>0</v>
      </c>
      <c r="BD94" s="62">
        <f>ROUND(SUM(BD95:BD96),2)</f>
        <v>0</v>
      </c>
      <c r="BS94" s="63" t="s">
        <v>70</v>
      </c>
      <c r="BT94" s="63" t="s">
        <v>71</v>
      </c>
      <c r="BU94" s="64" t="s">
        <v>72</v>
      </c>
      <c r="BV94" s="63" t="s">
        <v>73</v>
      </c>
      <c r="BW94" s="63" t="s">
        <v>5</v>
      </c>
      <c r="BX94" s="63" t="s">
        <v>74</v>
      </c>
      <c r="CL94" s="63" t="s">
        <v>1</v>
      </c>
    </row>
    <row r="95" spans="1:91" s="74" customFormat="1" ht="30.75" customHeight="1" x14ac:dyDescent="0.2">
      <c r="A95" s="65" t="s">
        <v>75</v>
      </c>
      <c r="B95" s="66"/>
      <c r="C95" s="67"/>
      <c r="D95" s="164" t="s">
        <v>168</v>
      </c>
      <c r="E95" s="164"/>
      <c r="F95" s="164"/>
      <c r="G95" s="164"/>
      <c r="H95" s="164"/>
      <c r="I95" s="68"/>
      <c r="J95" s="164" t="s">
        <v>166</v>
      </c>
      <c r="K95" s="164"/>
      <c r="L95" s="164"/>
      <c r="M95" s="164"/>
      <c r="N95" s="164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  <c r="AG95" s="165">
        <v>0</v>
      </c>
      <c r="AH95" s="166"/>
      <c r="AI95" s="166"/>
      <c r="AJ95" s="166"/>
      <c r="AK95" s="166"/>
      <c r="AL95" s="166"/>
      <c r="AM95" s="166"/>
      <c r="AN95" s="165">
        <f>SUM(AG95,AT95)</f>
        <v>0</v>
      </c>
      <c r="AO95" s="166"/>
      <c r="AP95" s="166"/>
      <c r="AQ95" s="69" t="s">
        <v>76</v>
      </c>
      <c r="AR95" s="66"/>
      <c r="AS95" s="70">
        <v>0</v>
      </c>
      <c r="AT95" s="71">
        <f>ROUND(SUM(AV95:AW95),2)</f>
        <v>0</v>
      </c>
      <c r="AU95" s="72">
        <v>0</v>
      </c>
      <c r="AV95" s="71">
        <v>0</v>
      </c>
      <c r="AW95" s="71">
        <v>0</v>
      </c>
      <c r="AX95" s="71">
        <v>0</v>
      </c>
      <c r="AY95" s="71">
        <v>0</v>
      </c>
      <c r="AZ95" s="71">
        <v>0</v>
      </c>
      <c r="BA95" s="71">
        <v>0</v>
      </c>
      <c r="BB95" s="71">
        <v>0</v>
      </c>
      <c r="BC95" s="71">
        <v>0</v>
      </c>
      <c r="BD95" s="73">
        <v>0</v>
      </c>
      <c r="BT95" s="75" t="s">
        <v>77</v>
      </c>
      <c r="BV95" s="75" t="s">
        <v>73</v>
      </c>
      <c r="BW95" s="75" t="s">
        <v>78</v>
      </c>
      <c r="BX95" s="75" t="s">
        <v>5</v>
      </c>
      <c r="CL95" s="75" t="s">
        <v>1</v>
      </c>
      <c r="CM95" s="75" t="s">
        <v>79</v>
      </c>
    </row>
    <row r="96" spans="1:91" s="74" customFormat="1" ht="44.25" customHeight="1" x14ac:dyDescent="0.2">
      <c r="A96" s="65" t="s">
        <v>75</v>
      </c>
      <c r="B96" s="66"/>
      <c r="C96" s="67"/>
      <c r="D96" s="164" t="s">
        <v>169</v>
      </c>
      <c r="E96" s="164"/>
      <c r="F96" s="164"/>
      <c r="G96" s="164"/>
      <c r="H96" s="164"/>
      <c r="I96" s="68"/>
      <c r="J96" s="164" t="s">
        <v>166</v>
      </c>
      <c r="K96" s="164"/>
      <c r="L96" s="164"/>
      <c r="M96" s="164"/>
      <c r="N96" s="164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  <c r="AG96" s="165">
        <v>0</v>
      </c>
      <c r="AH96" s="166"/>
      <c r="AI96" s="166"/>
      <c r="AJ96" s="166"/>
      <c r="AK96" s="166"/>
      <c r="AL96" s="166"/>
      <c r="AM96" s="166"/>
      <c r="AN96" s="165">
        <f>SUM(AG96,AT96)</f>
        <v>0</v>
      </c>
      <c r="AO96" s="166"/>
      <c r="AP96" s="166"/>
      <c r="AQ96" s="69" t="s">
        <v>76</v>
      </c>
      <c r="AR96" s="66"/>
      <c r="AS96" s="70">
        <v>0</v>
      </c>
      <c r="AT96" s="71">
        <f>ROUND(SUM(AV96:AW96),2)</f>
        <v>0</v>
      </c>
      <c r="AU96" s="72">
        <v>0</v>
      </c>
      <c r="AV96" s="71">
        <v>0</v>
      </c>
      <c r="AW96" s="71">
        <v>0</v>
      </c>
      <c r="AX96" s="71">
        <v>0</v>
      </c>
      <c r="AY96" s="71">
        <v>0</v>
      </c>
      <c r="AZ96" s="71">
        <v>0</v>
      </c>
      <c r="BA96" s="71">
        <v>0</v>
      </c>
      <c r="BB96" s="71">
        <v>0</v>
      </c>
      <c r="BC96" s="71">
        <v>0</v>
      </c>
      <c r="BD96" s="73">
        <v>0</v>
      </c>
      <c r="BT96" s="75" t="s">
        <v>77</v>
      </c>
      <c r="BV96" s="75" t="s">
        <v>73</v>
      </c>
      <c r="BW96" s="75" t="s">
        <v>80</v>
      </c>
      <c r="BX96" s="75" t="s">
        <v>5</v>
      </c>
      <c r="CL96" s="75" t="s">
        <v>1</v>
      </c>
      <c r="CM96" s="75" t="s">
        <v>79</v>
      </c>
    </row>
    <row r="97" spans="2:44" s="18" customFormat="1" ht="30" customHeight="1" x14ac:dyDescent="0.2">
      <c r="B97" s="19"/>
      <c r="AR97" s="19"/>
    </row>
    <row r="98" spans="2:44" s="18" customFormat="1" ht="6.95" customHeight="1" x14ac:dyDescent="0.2">
      <c r="B98" s="3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19"/>
    </row>
  </sheetData>
  <mergeCells count="46">
    <mergeCell ref="AR2:BE2"/>
    <mergeCell ref="K5:AO5"/>
    <mergeCell ref="BE5:BE34"/>
    <mergeCell ref="K6:AO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  <mergeCell ref="D96:H96"/>
    <mergeCell ref="J96:AF96"/>
    <mergeCell ref="AG96:AM96"/>
    <mergeCell ref="AN96:AP96"/>
  </mergeCells>
  <hyperlinks>
    <hyperlink ref="A95" location="'01 MK Lešov - Opravy MK v...'!C2" display="/" xr:uid="{F8AEB370-5779-4421-9F2C-A3CDC70CB046}"/>
    <hyperlink ref="A96" location="'02 MK Jelcovy Lhotky - Op...'!C2" display="/" xr:uid="{9D3D9AC0-22C9-4293-968F-7F2C62216771}"/>
  </hyperlink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M128"/>
  <sheetViews>
    <sheetView workbookViewId="0">
      <selection activeCell="J12" sqref="J12"/>
    </sheetView>
  </sheetViews>
  <sheetFormatPr defaultRowHeight="12.75" x14ac:dyDescent="0.2"/>
  <cols>
    <col min="1" max="1" width="8.33203125" style="2" customWidth="1"/>
    <col min="2" max="2" width="1.1640625" style="2" customWidth="1"/>
    <col min="3" max="3" width="4.1640625" style="2" customWidth="1"/>
    <col min="4" max="4" width="4.33203125" style="2" customWidth="1"/>
    <col min="5" max="5" width="17.1640625" style="2" customWidth="1"/>
    <col min="6" max="6" width="50.83203125" style="2" customWidth="1"/>
    <col min="7" max="7" width="7.5" style="2" customWidth="1"/>
    <col min="8" max="8" width="14" style="2" customWidth="1"/>
    <col min="9" max="9" width="15.83203125" style="2" customWidth="1"/>
    <col min="10" max="10" width="22.33203125" style="2" customWidth="1"/>
    <col min="11" max="11" width="22.33203125" style="2" hidden="1" customWidth="1"/>
    <col min="12" max="12" width="9.33203125" style="2" customWidth="1"/>
    <col min="13" max="13" width="10.83203125" style="2" hidden="1" customWidth="1"/>
    <col min="14" max="14" width="9.33203125" style="2"/>
    <col min="15" max="20" width="14.1640625" style="2" hidden="1" customWidth="1"/>
    <col min="21" max="21" width="16.33203125" style="2" hidden="1" customWidth="1"/>
    <col min="22" max="22" width="12.33203125" style="2" customWidth="1"/>
    <col min="23" max="23" width="16.33203125" style="2" customWidth="1"/>
    <col min="24" max="24" width="12.33203125" style="2" customWidth="1"/>
    <col min="25" max="25" width="15" style="2" customWidth="1"/>
    <col min="26" max="26" width="11" style="2" customWidth="1"/>
    <col min="27" max="27" width="15" style="2" customWidth="1"/>
    <col min="28" max="28" width="16.33203125" style="2" customWidth="1"/>
    <col min="29" max="29" width="11" style="2" customWidth="1"/>
    <col min="30" max="30" width="15" style="2" customWidth="1"/>
    <col min="31" max="31" width="16.33203125" style="2" customWidth="1"/>
    <col min="32" max="16384" width="9.33203125" style="2"/>
  </cols>
  <sheetData>
    <row r="2" spans="2:46" ht="0.75" customHeight="1" x14ac:dyDescent="0.2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3" t="s">
        <v>78</v>
      </c>
    </row>
    <row r="3" spans="2:46" ht="6.95" customHeight="1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79</v>
      </c>
    </row>
    <row r="4" spans="2:46" ht="24.95" customHeight="1" x14ac:dyDescent="0.2">
      <c r="B4" s="6"/>
      <c r="D4" s="7" t="s">
        <v>81</v>
      </c>
      <c r="L4" s="6"/>
      <c r="M4" s="76" t="s">
        <v>10</v>
      </c>
      <c r="AT4" s="3" t="s">
        <v>4</v>
      </c>
    </row>
    <row r="5" spans="2:46" ht="6.95" customHeight="1" x14ac:dyDescent="0.2">
      <c r="B5" s="6"/>
      <c r="L5" s="6"/>
    </row>
    <row r="6" spans="2:46" ht="12" customHeight="1" x14ac:dyDescent="0.2">
      <c r="B6" s="6"/>
      <c r="D6" s="13" t="s">
        <v>13</v>
      </c>
      <c r="L6" s="6"/>
    </row>
    <row r="7" spans="2:46" ht="16.5" customHeight="1" x14ac:dyDescent="0.2">
      <c r="B7" s="6"/>
      <c r="E7" s="158" t="s">
        <v>166</v>
      </c>
      <c r="F7" s="159"/>
      <c r="G7" s="159"/>
      <c r="H7" s="159"/>
      <c r="L7" s="6"/>
    </row>
    <row r="8" spans="2:46" s="18" customFormat="1" ht="12" customHeight="1" x14ac:dyDescent="0.2">
      <c r="B8" s="19"/>
      <c r="D8" s="13" t="s">
        <v>82</v>
      </c>
      <c r="L8" s="19"/>
    </row>
    <row r="9" spans="2:46" s="18" customFormat="1" ht="16.5" customHeight="1" x14ac:dyDescent="0.2">
      <c r="B9" s="19"/>
      <c r="E9" s="156" t="s">
        <v>167</v>
      </c>
      <c r="F9" s="157"/>
      <c r="G9" s="157"/>
      <c r="H9" s="157"/>
      <c r="L9" s="19"/>
    </row>
    <row r="10" spans="2:46" s="18" customFormat="1" x14ac:dyDescent="0.2">
      <c r="B10" s="19"/>
      <c r="L10" s="19"/>
    </row>
    <row r="11" spans="2:46" s="18" customFormat="1" ht="12" customHeight="1" x14ac:dyDescent="0.2">
      <c r="B11" s="19"/>
      <c r="D11" s="13" t="s">
        <v>14</v>
      </c>
      <c r="F11" s="11" t="s">
        <v>1</v>
      </c>
      <c r="I11" s="13" t="s">
        <v>15</v>
      </c>
      <c r="J11" s="11" t="s">
        <v>1</v>
      </c>
      <c r="L11" s="19"/>
    </row>
    <row r="12" spans="2:46" s="18" customFormat="1" ht="12" customHeight="1" x14ac:dyDescent="0.2">
      <c r="B12" s="19"/>
      <c r="D12" s="13" t="s">
        <v>16</v>
      </c>
      <c r="F12" s="11" t="s">
        <v>83</v>
      </c>
      <c r="I12" s="13" t="s">
        <v>17</v>
      </c>
      <c r="J12" s="42"/>
      <c r="L12" s="19"/>
    </row>
    <row r="13" spans="2:46" s="18" customFormat="1" ht="10.9" customHeight="1" x14ac:dyDescent="0.2">
      <c r="B13" s="19"/>
      <c r="L13" s="19"/>
    </row>
    <row r="14" spans="2:46" s="18" customFormat="1" ht="12" customHeight="1" x14ac:dyDescent="0.2">
      <c r="B14" s="19"/>
      <c r="D14" s="13" t="s">
        <v>18</v>
      </c>
      <c r="I14" s="13" t="s">
        <v>19</v>
      </c>
      <c r="J14" s="11" t="s">
        <v>20</v>
      </c>
      <c r="L14" s="19"/>
    </row>
    <row r="15" spans="2:46" s="18" customFormat="1" ht="18" customHeight="1" x14ac:dyDescent="0.2">
      <c r="B15" s="19"/>
      <c r="E15" s="11" t="s">
        <v>21</v>
      </c>
      <c r="I15" s="13" t="s">
        <v>22</v>
      </c>
      <c r="J15" s="11" t="s">
        <v>23</v>
      </c>
      <c r="L15" s="19"/>
    </row>
    <row r="16" spans="2:46" s="18" customFormat="1" ht="6.95" customHeight="1" x14ac:dyDescent="0.2">
      <c r="B16" s="19"/>
      <c r="L16" s="19"/>
    </row>
    <row r="17" spans="2:12" s="18" customFormat="1" ht="12" customHeight="1" x14ac:dyDescent="0.2">
      <c r="B17" s="19"/>
      <c r="D17" s="13" t="s">
        <v>24</v>
      </c>
      <c r="I17" s="13" t="s">
        <v>19</v>
      </c>
      <c r="J17" s="14" t="s">
        <v>25</v>
      </c>
      <c r="L17" s="19"/>
    </row>
    <row r="18" spans="2:12" s="18" customFormat="1" ht="18" customHeight="1" x14ac:dyDescent="0.2">
      <c r="B18" s="19"/>
      <c r="E18" s="161" t="s">
        <v>25</v>
      </c>
      <c r="F18" s="162"/>
      <c r="G18" s="162"/>
      <c r="H18" s="162"/>
      <c r="I18" s="13" t="s">
        <v>22</v>
      </c>
      <c r="J18" s="14" t="s">
        <v>25</v>
      </c>
      <c r="L18" s="19"/>
    </row>
    <row r="19" spans="2:12" s="18" customFormat="1" ht="6.95" customHeight="1" x14ac:dyDescent="0.2">
      <c r="B19" s="19"/>
      <c r="L19" s="19"/>
    </row>
    <row r="20" spans="2:12" s="18" customFormat="1" ht="12" customHeight="1" x14ac:dyDescent="0.2">
      <c r="B20" s="19"/>
      <c r="D20" s="13" t="s">
        <v>26</v>
      </c>
      <c r="I20" s="13" t="s">
        <v>19</v>
      </c>
      <c r="J20" s="11" t="s">
        <v>1</v>
      </c>
      <c r="L20" s="19"/>
    </row>
    <row r="21" spans="2:12" s="18" customFormat="1" ht="18" customHeight="1" x14ac:dyDescent="0.2">
      <c r="B21" s="19"/>
      <c r="E21" s="11" t="s">
        <v>27</v>
      </c>
      <c r="I21" s="13" t="s">
        <v>22</v>
      </c>
      <c r="J21" s="11" t="s">
        <v>1</v>
      </c>
      <c r="L21" s="19"/>
    </row>
    <row r="22" spans="2:12" s="18" customFormat="1" ht="6.95" customHeight="1" x14ac:dyDescent="0.2">
      <c r="B22" s="19"/>
      <c r="L22" s="19"/>
    </row>
    <row r="23" spans="2:12" s="18" customFormat="1" ht="12" customHeight="1" x14ac:dyDescent="0.2">
      <c r="B23" s="19"/>
      <c r="D23" s="13" t="s">
        <v>29</v>
      </c>
      <c r="I23" s="13" t="s">
        <v>19</v>
      </c>
      <c r="J23" s="11"/>
      <c r="L23" s="19"/>
    </row>
    <row r="24" spans="2:12" s="18" customFormat="1" ht="18" customHeight="1" x14ac:dyDescent="0.2">
      <c r="B24" s="19"/>
      <c r="E24" s="11"/>
      <c r="I24" s="13" t="s">
        <v>22</v>
      </c>
      <c r="J24" s="11"/>
      <c r="L24" s="19"/>
    </row>
    <row r="25" spans="2:12" s="18" customFormat="1" ht="6.95" customHeight="1" x14ac:dyDescent="0.2">
      <c r="B25" s="19"/>
      <c r="L25" s="19"/>
    </row>
    <row r="26" spans="2:12" s="18" customFormat="1" ht="12" customHeight="1" x14ac:dyDescent="0.2">
      <c r="B26" s="19"/>
      <c r="D26" s="13" t="s">
        <v>30</v>
      </c>
      <c r="L26" s="19"/>
    </row>
    <row r="27" spans="2:12" s="77" customFormat="1" ht="16.5" customHeight="1" x14ac:dyDescent="0.2">
      <c r="B27" s="78"/>
      <c r="E27" s="163" t="s">
        <v>1</v>
      </c>
      <c r="F27" s="163"/>
      <c r="G27" s="163"/>
      <c r="H27" s="163"/>
      <c r="L27" s="78"/>
    </row>
    <row r="28" spans="2:12" s="18" customFormat="1" ht="6.95" customHeight="1" x14ac:dyDescent="0.2">
      <c r="B28" s="19"/>
      <c r="L28" s="19"/>
    </row>
    <row r="29" spans="2:12" s="18" customFormat="1" ht="6.95" customHeight="1" x14ac:dyDescent="0.2">
      <c r="B29" s="19"/>
      <c r="D29" s="43"/>
      <c r="E29" s="43"/>
      <c r="F29" s="43"/>
      <c r="G29" s="43"/>
      <c r="H29" s="43"/>
      <c r="I29" s="43"/>
      <c r="J29" s="43"/>
      <c r="K29" s="43"/>
      <c r="L29" s="19"/>
    </row>
    <row r="30" spans="2:12" s="18" customFormat="1" ht="25.35" customHeight="1" x14ac:dyDescent="0.2">
      <c r="B30" s="19"/>
      <c r="D30" s="79" t="s">
        <v>31</v>
      </c>
      <c r="J30" s="57">
        <f>ROUND(J119, 2)</f>
        <v>0</v>
      </c>
      <c r="L30" s="19"/>
    </row>
    <row r="31" spans="2:12" s="18" customFormat="1" ht="6.95" customHeight="1" x14ac:dyDescent="0.2">
      <c r="B31" s="19"/>
      <c r="D31" s="43"/>
      <c r="E31" s="43"/>
      <c r="F31" s="43"/>
      <c r="G31" s="43"/>
      <c r="H31" s="43"/>
      <c r="I31" s="43"/>
      <c r="J31" s="43"/>
      <c r="K31" s="43"/>
      <c r="L31" s="19"/>
    </row>
    <row r="32" spans="2:12" s="18" customFormat="1" ht="14.45" customHeight="1" x14ac:dyDescent="0.2">
      <c r="B32" s="19"/>
      <c r="F32" s="22" t="s">
        <v>33</v>
      </c>
      <c r="I32" s="22" t="s">
        <v>32</v>
      </c>
      <c r="J32" s="22" t="s">
        <v>34</v>
      </c>
      <c r="L32" s="19"/>
    </row>
    <row r="33" spans="2:12" s="18" customFormat="1" ht="14.45" customHeight="1" x14ac:dyDescent="0.2">
      <c r="B33" s="19"/>
      <c r="D33" s="45" t="s">
        <v>35</v>
      </c>
      <c r="E33" s="13" t="s">
        <v>36</v>
      </c>
      <c r="F33" s="80">
        <f>ROUND((SUM(BE119:BE127)),  2)</f>
        <v>0</v>
      </c>
      <c r="I33" s="81">
        <v>0.21</v>
      </c>
      <c r="J33" s="80">
        <f>ROUND(((SUM(BE119:BE127))*I33),  2)</f>
        <v>0</v>
      </c>
      <c r="L33" s="19"/>
    </row>
    <row r="34" spans="2:12" s="18" customFormat="1" ht="14.45" customHeight="1" x14ac:dyDescent="0.2">
      <c r="B34" s="19"/>
      <c r="E34" s="13" t="s">
        <v>37</v>
      </c>
      <c r="F34" s="80">
        <f>ROUND((SUM(BF119:BF127)),  2)</f>
        <v>0</v>
      </c>
      <c r="I34" s="81">
        <v>0.12</v>
      </c>
      <c r="J34" s="80">
        <f>ROUND(((SUM(BF119:BF127))*I34),  2)</f>
        <v>0</v>
      </c>
      <c r="L34" s="19"/>
    </row>
    <row r="35" spans="2:12" s="18" customFormat="1" ht="14.45" hidden="1" customHeight="1" x14ac:dyDescent="0.2">
      <c r="B35" s="19"/>
      <c r="E35" s="13" t="s">
        <v>38</v>
      </c>
      <c r="F35" s="80">
        <f>ROUND((SUM(BG119:BG127)),  2)</f>
        <v>0</v>
      </c>
      <c r="I35" s="81">
        <v>0.21</v>
      </c>
      <c r="J35" s="80">
        <f>0</f>
        <v>0</v>
      </c>
      <c r="L35" s="19"/>
    </row>
    <row r="36" spans="2:12" s="18" customFormat="1" ht="14.45" hidden="1" customHeight="1" x14ac:dyDescent="0.2">
      <c r="B36" s="19"/>
      <c r="E36" s="13" t="s">
        <v>39</v>
      </c>
      <c r="F36" s="80">
        <f>ROUND((SUM(BH119:BH127)),  2)</f>
        <v>0</v>
      </c>
      <c r="I36" s="81">
        <v>0.12</v>
      </c>
      <c r="J36" s="80">
        <f>0</f>
        <v>0</v>
      </c>
      <c r="L36" s="19"/>
    </row>
    <row r="37" spans="2:12" s="18" customFormat="1" ht="14.45" hidden="1" customHeight="1" x14ac:dyDescent="0.2">
      <c r="B37" s="19"/>
      <c r="E37" s="13" t="s">
        <v>40</v>
      </c>
      <c r="F37" s="80">
        <f>ROUND((SUM(BI119:BI127)),  2)</f>
        <v>0</v>
      </c>
      <c r="I37" s="81">
        <v>0</v>
      </c>
      <c r="J37" s="80">
        <f>0</f>
        <v>0</v>
      </c>
      <c r="L37" s="19"/>
    </row>
    <row r="38" spans="2:12" s="18" customFormat="1" ht="6.95" customHeight="1" x14ac:dyDescent="0.2">
      <c r="B38" s="19"/>
      <c r="L38" s="19"/>
    </row>
    <row r="39" spans="2:12" s="18" customFormat="1" ht="25.35" customHeight="1" x14ac:dyDescent="0.2">
      <c r="B39" s="19"/>
      <c r="C39" s="82"/>
      <c r="D39" s="83" t="s">
        <v>41</v>
      </c>
      <c r="E39" s="47"/>
      <c r="F39" s="47"/>
      <c r="G39" s="84" t="s">
        <v>42</v>
      </c>
      <c r="H39" s="85" t="s">
        <v>43</v>
      </c>
      <c r="I39" s="47"/>
      <c r="J39" s="86">
        <f>SUM(J30:J37)</f>
        <v>0</v>
      </c>
      <c r="K39" s="87"/>
      <c r="L39" s="19"/>
    </row>
    <row r="40" spans="2:12" s="18" customFormat="1" ht="14.45" customHeight="1" x14ac:dyDescent="0.2">
      <c r="B40" s="19"/>
      <c r="L40" s="19"/>
    </row>
    <row r="41" spans="2:12" ht="14.45" customHeight="1" x14ac:dyDescent="0.2">
      <c r="B41" s="6"/>
      <c r="L41" s="6"/>
    </row>
    <row r="42" spans="2:12" ht="14.45" customHeight="1" x14ac:dyDescent="0.2">
      <c r="B42" s="6"/>
      <c r="L42" s="6"/>
    </row>
    <row r="43" spans="2:12" ht="14.45" customHeight="1" x14ac:dyDescent="0.2">
      <c r="B43" s="6"/>
      <c r="L43" s="6"/>
    </row>
    <row r="44" spans="2:12" ht="14.45" customHeight="1" x14ac:dyDescent="0.2">
      <c r="B44" s="6"/>
      <c r="L44" s="6"/>
    </row>
    <row r="45" spans="2:12" ht="14.45" customHeight="1" x14ac:dyDescent="0.2">
      <c r="B45" s="6"/>
      <c r="L45" s="6"/>
    </row>
    <row r="46" spans="2:12" ht="14.45" customHeight="1" x14ac:dyDescent="0.2">
      <c r="B46" s="6"/>
      <c r="L46" s="6"/>
    </row>
    <row r="47" spans="2:12" ht="14.45" customHeight="1" x14ac:dyDescent="0.2">
      <c r="B47" s="6"/>
      <c r="L47" s="6"/>
    </row>
    <row r="48" spans="2:12" ht="14.45" customHeight="1" x14ac:dyDescent="0.2">
      <c r="B48" s="6"/>
      <c r="L48" s="6"/>
    </row>
    <row r="49" spans="2:12" ht="14.45" customHeight="1" x14ac:dyDescent="0.2">
      <c r="B49" s="6"/>
      <c r="L49" s="6"/>
    </row>
    <row r="50" spans="2:12" s="18" customFormat="1" ht="14.45" customHeight="1" x14ac:dyDescent="0.2">
      <c r="B50" s="19"/>
      <c r="D50" s="29" t="s">
        <v>44</v>
      </c>
      <c r="E50" s="30"/>
      <c r="F50" s="30"/>
      <c r="G50" s="29" t="s">
        <v>45</v>
      </c>
      <c r="H50" s="30"/>
      <c r="I50" s="30"/>
      <c r="J50" s="30"/>
      <c r="K50" s="30"/>
      <c r="L50" s="19"/>
    </row>
    <row r="51" spans="2:12" x14ac:dyDescent="0.2">
      <c r="B51" s="6"/>
      <c r="L51" s="6"/>
    </row>
    <row r="52" spans="2:12" x14ac:dyDescent="0.2">
      <c r="B52" s="6"/>
      <c r="L52" s="6"/>
    </row>
    <row r="53" spans="2:12" x14ac:dyDescent="0.2">
      <c r="B53" s="6"/>
      <c r="L53" s="6"/>
    </row>
    <row r="54" spans="2:12" x14ac:dyDescent="0.2">
      <c r="B54" s="6"/>
      <c r="L54" s="6"/>
    </row>
    <row r="55" spans="2:12" x14ac:dyDescent="0.2">
      <c r="B55" s="6"/>
      <c r="L55" s="6"/>
    </row>
    <row r="56" spans="2:12" x14ac:dyDescent="0.2">
      <c r="B56" s="6"/>
      <c r="L56" s="6"/>
    </row>
    <row r="57" spans="2:12" x14ac:dyDescent="0.2">
      <c r="B57" s="6"/>
      <c r="L57" s="6"/>
    </row>
    <row r="58" spans="2:12" x14ac:dyDescent="0.2">
      <c r="B58" s="6"/>
      <c r="L58" s="6"/>
    </row>
    <row r="59" spans="2:12" x14ac:dyDescent="0.2">
      <c r="B59" s="6"/>
      <c r="L59" s="6"/>
    </row>
    <row r="60" spans="2:12" x14ac:dyDescent="0.2">
      <c r="B60" s="6"/>
      <c r="L60" s="6"/>
    </row>
    <row r="61" spans="2:12" s="18" customFormat="1" x14ac:dyDescent="0.2">
      <c r="B61" s="19"/>
      <c r="D61" s="31" t="s">
        <v>46</v>
      </c>
      <c r="E61" s="21"/>
      <c r="F61" s="88" t="s">
        <v>47</v>
      </c>
      <c r="G61" s="31" t="s">
        <v>46</v>
      </c>
      <c r="H61" s="21"/>
      <c r="I61" s="21"/>
      <c r="J61" s="89" t="s">
        <v>47</v>
      </c>
      <c r="K61" s="21"/>
      <c r="L61" s="19"/>
    </row>
    <row r="62" spans="2:12" x14ac:dyDescent="0.2">
      <c r="B62" s="6"/>
      <c r="L62" s="6"/>
    </row>
    <row r="63" spans="2:12" x14ac:dyDescent="0.2">
      <c r="B63" s="6"/>
      <c r="L63" s="6"/>
    </row>
    <row r="64" spans="2:12" x14ac:dyDescent="0.2">
      <c r="B64" s="6"/>
      <c r="L64" s="6"/>
    </row>
    <row r="65" spans="2:12" s="18" customFormat="1" x14ac:dyDescent="0.2">
      <c r="B65" s="19"/>
      <c r="D65" s="29" t="s">
        <v>48</v>
      </c>
      <c r="E65" s="30"/>
      <c r="F65" s="30"/>
      <c r="G65" s="29" t="s">
        <v>49</v>
      </c>
      <c r="H65" s="30"/>
      <c r="I65" s="30"/>
      <c r="J65" s="30"/>
      <c r="K65" s="30"/>
      <c r="L65" s="19"/>
    </row>
    <row r="66" spans="2:12" x14ac:dyDescent="0.2">
      <c r="B66" s="6"/>
      <c r="L66" s="6"/>
    </row>
    <row r="67" spans="2:12" x14ac:dyDescent="0.2">
      <c r="B67" s="6"/>
      <c r="L67" s="6"/>
    </row>
    <row r="68" spans="2:12" x14ac:dyDescent="0.2">
      <c r="B68" s="6"/>
      <c r="L68" s="6"/>
    </row>
    <row r="69" spans="2:12" x14ac:dyDescent="0.2">
      <c r="B69" s="6"/>
      <c r="L69" s="6"/>
    </row>
    <row r="70" spans="2:12" x14ac:dyDescent="0.2">
      <c r="B70" s="6"/>
      <c r="L70" s="6"/>
    </row>
    <row r="71" spans="2:12" x14ac:dyDescent="0.2">
      <c r="B71" s="6"/>
      <c r="L71" s="6"/>
    </row>
    <row r="72" spans="2:12" x14ac:dyDescent="0.2">
      <c r="B72" s="6"/>
      <c r="L72" s="6"/>
    </row>
    <row r="73" spans="2:12" x14ac:dyDescent="0.2">
      <c r="B73" s="6"/>
      <c r="L73" s="6"/>
    </row>
    <row r="74" spans="2:12" x14ac:dyDescent="0.2">
      <c r="B74" s="6"/>
      <c r="L74" s="6"/>
    </row>
    <row r="75" spans="2:12" x14ac:dyDescent="0.2">
      <c r="B75" s="6"/>
      <c r="L75" s="6"/>
    </row>
    <row r="76" spans="2:12" s="18" customFormat="1" x14ac:dyDescent="0.2">
      <c r="B76" s="19"/>
      <c r="D76" s="31" t="s">
        <v>46</v>
      </c>
      <c r="E76" s="21"/>
      <c r="F76" s="88" t="s">
        <v>47</v>
      </c>
      <c r="G76" s="31" t="s">
        <v>46</v>
      </c>
      <c r="H76" s="21"/>
      <c r="I76" s="21"/>
      <c r="J76" s="89" t="s">
        <v>47</v>
      </c>
      <c r="K76" s="21"/>
      <c r="L76" s="19"/>
    </row>
    <row r="77" spans="2:12" s="18" customFormat="1" ht="14.45" customHeight="1" x14ac:dyDescent="0.2"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19"/>
    </row>
    <row r="81" spans="2:47" s="18" customFormat="1" ht="6.95" customHeight="1" x14ac:dyDescent="0.2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19"/>
    </row>
    <row r="82" spans="2:47" s="18" customFormat="1" ht="24.95" customHeight="1" x14ac:dyDescent="0.2">
      <c r="B82" s="19"/>
      <c r="C82" s="7" t="s">
        <v>84</v>
      </c>
      <c r="L82" s="19"/>
    </row>
    <row r="83" spans="2:47" s="18" customFormat="1" ht="6.95" customHeight="1" x14ac:dyDescent="0.2">
      <c r="B83" s="19"/>
      <c r="L83" s="19"/>
    </row>
    <row r="84" spans="2:47" s="18" customFormat="1" ht="12" customHeight="1" x14ac:dyDescent="0.2">
      <c r="B84" s="19"/>
      <c r="C84" s="13" t="s">
        <v>13</v>
      </c>
      <c r="L84" s="19"/>
    </row>
    <row r="85" spans="2:47" s="18" customFormat="1" ht="16.5" customHeight="1" x14ac:dyDescent="0.2">
      <c r="B85" s="19"/>
      <c r="E85" s="158" t="str">
        <f>E7</f>
        <v>Opravy ÚK ve správě TS Pelhřimov</v>
      </c>
      <c r="F85" s="159"/>
      <c r="G85" s="159"/>
      <c r="H85" s="159"/>
      <c r="L85" s="19"/>
    </row>
    <row r="86" spans="2:47" s="18" customFormat="1" ht="12" customHeight="1" x14ac:dyDescent="0.2">
      <c r="B86" s="19"/>
      <c r="C86" s="13" t="s">
        <v>82</v>
      </c>
      <c r="L86" s="19"/>
    </row>
    <row r="87" spans="2:47" s="18" customFormat="1" ht="16.5" customHeight="1" x14ac:dyDescent="0.2">
      <c r="B87" s="19"/>
      <c r="E87" s="156" t="str">
        <f>E9</f>
        <v>01 ÚK Lešov - Opravy ÚK ve správě TS Pelhřimov</v>
      </c>
      <c r="F87" s="157"/>
      <c r="G87" s="157"/>
      <c r="H87" s="157"/>
      <c r="L87" s="19"/>
    </row>
    <row r="88" spans="2:47" s="18" customFormat="1" ht="6.95" customHeight="1" x14ac:dyDescent="0.2">
      <c r="B88" s="19"/>
      <c r="L88" s="19"/>
    </row>
    <row r="89" spans="2:47" s="18" customFormat="1" ht="12" customHeight="1" x14ac:dyDescent="0.2">
      <c r="B89" s="19"/>
      <c r="C89" s="13" t="s">
        <v>16</v>
      </c>
      <c r="F89" s="11" t="str">
        <f>F12</f>
        <v>k.ú. Lešov p.č.452/1</v>
      </c>
      <c r="I89" s="13" t="s">
        <v>17</v>
      </c>
      <c r="J89" s="42"/>
      <c r="L89" s="19"/>
    </row>
    <row r="90" spans="2:47" s="18" customFormat="1" ht="6.95" customHeight="1" x14ac:dyDescent="0.2">
      <c r="B90" s="19"/>
      <c r="L90" s="19"/>
    </row>
    <row r="91" spans="2:47" s="18" customFormat="1" ht="15.2" customHeight="1" x14ac:dyDescent="0.2">
      <c r="B91" s="19"/>
      <c r="C91" s="13" t="s">
        <v>18</v>
      </c>
      <c r="F91" s="11" t="str">
        <f>E15</f>
        <v>Technické služby města Pelhřimova, p.o.</v>
      </c>
      <c r="I91" s="13" t="s">
        <v>26</v>
      </c>
      <c r="J91" s="16" t="str">
        <f>E21</f>
        <v xml:space="preserve"> </v>
      </c>
      <c r="L91" s="19"/>
    </row>
    <row r="92" spans="2:47" s="18" customFormat="1" ht="25.7" customHeight="1" x14ac:dyDescent="0.2">
      <c r="B92" s="19"/>
      <c r="C92" s="13" t="s">
        <v>24</v>
      </c>
      <c r="F92" s="11" t="str">
        <f>IF(E18="","",E18)</f>
        <v>Vyplň údaj</v>
      </c>
      <c r="I92" s="13" t="s">
        <v>29</v>
      </c>
      <c r="J92" s="16"/>
      <c r="L92" s="19"/>
    </row>
    <row r="93" spans="2:47" s="18" customFormat="1" ht="10.35" customHeight="1" x14ac:dyDescent="0.2">
      <c r="B93" s="19"/>
      <c r="L93" s="19"/>
    </row>
    <row r="94" spans="2:47" s="18" customFormat="1" ht="29.25" customHeight="1" x14ac:dyDescent="0.2">
      <c r="B94" s="19"/>
      <c r="C94" s="90" t="s">
        <v>85</v>
      </c>
      <c r="D94" s="82"/>
      <c r="E94" s="82"/>
      <c r="F94" s="82"/>
      <c r="G94" s="82"/>
      <c r="H94" s="82"/>
      <c r="I94" s="82"/>
      <c r="J94" s="91" t="s">
        <v>86</v>
      </c>
      <c r="K94" s="82"/>
      <c r="L94" s="19"/>
    </row>
    <row r="95" spans="2:47" s="18" customFormat="1" ht="10.35" customHeight="1" x14ac:dyDescent="0.2">
      <c r="B95" s="19"/>
      <c r="L95" s="19"/>
    </row>
    <row r="96" spans="2:47" s="18" customFormat="1" ht="22.9" customHeight="1" x14ac:dyDescent="0.2">
      <c r="B96" s="19"/>
      <c r="C96" s="92" t="s">
        <v>87</v>
      </c>
      <c r="J96" s="57">
        <f>J119</f>
        <v>0</v>
      </c>
      <c r="L96" s="19"/>
      <c r="AU96" s="3" t="s">
        <v>88</v>
      </c>
    </row>
    <row r="97" spans="2:12" s="93" customFormat="1" ht="24.95" customHeight="1" x14ac:dyDescent="0.2">
      <c r="B97" s="94"/>
      <c r="D97" s="95" t="s">
        <v>89</v>
      </c>
      <c r="E97" s="96"/>
      <c r="F97" s="96"/>
      <c r="G97" s="96"/>
      <c r="H97" s="96"/>
      <c r="I97" s="96"/>
      <c r="J97" s="97">
        <f>J120</f>
        <v>0</v>
      </c>
      <c r="L97" s="94"/>
    </row>
    <row r="98" spans="2:12" s="93" customFormat="1" ht="24.95" customHeight="1" x14ac:dyDescent="0.2">
      <c r="B98" s="94"/>
      <c r="D98" s="95" t="s">
        <v>90</v>
      </c>
      <c r="E98" s="96"/>
      <c r="F98" s="96"/>
      <c r="G98" s="96"/>
      <c r="H98" s="96"/>
      <c r="I98" s="96"/>
      <c r="J98" s="97">
        <f>J123</f>
        <v>0</v>
      </c>
      <c r="L98" s="94"/>
    </row>
    <row r="99" spans="2:12" s="98" customFormat="1" ht="19.899999999999999" customHeight="1" x14ac:dyDescent="0.2">
      <c r="B99" s="99"/>
      <c r="D99" s="100" t="s">
        <v>91</v>
      </c>
      <c r="E99" s="101"/>
      <c r="F99" s="101"/>
      <c r="G99" s="101"/>
      <c r="H99" s="101"/>
      <c r="I99" s="101"/>
      <c r="J99" s="102">
        <f>J124</f>
        <v>0</v>
      </c>
      <c r="L99" s="99"/>
    </row>
    <row r="100" spans="2:12" s="18" customFormat="1" ht="21.75" customHeight="1" x14ac:dyDescent="0.2">
      <c r="B100" s="19"/>
      <c r="L100" s="19"/>
    </row>
    <row r="101" spans="2:12" s="18" customFormat="1" ht="6.95" customHeight="1" x14ac:dyDescent="0.2">
      <c r="B101" s="32"/>
      <c r="C101" s="33"/>
      <c r="D101" s="33"/>
      <c r="E101" s="33"/>
      <c r="F101" s="33"/>
      <c r="G101" s="33"/>
      <c r="H101" s="33"/>
      <c r="I101" s="33"/>
      <c r="J101" s="33"/>
      <c r="K101" s="33"/>
      <c r="L101" s="19"/>
    </row>
    <row r="105" spans="2:12" s="18" customFormat="1" ht="6.95" customHeight="1" x14ac:dyDescent="0.2"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19"/>
    </row>
    <row r="106" spans="2:12" s="18" customFormat="1" ht="24.95" customHeight="1" x14ac:dyDescent="0.2">
      <c r="B106" s="19"/>
      <c r="C106" s="7" t="s">
        <v>92</v>
      </c>
      <c r="L106" s="19"/>
    </row>
    <row r="107" spans="2:12" s="18" customFormat="1" ht="6.95" customHeight="1" x14ac:dyDescent="0.2">
      <c r="B107" s="19"/>
      <c r="L107" s="19"/>
    </row>
    <row r="108" spans="2:12" s="18" customFormat="1" ht="12" customHeight="1" x14ac:dyDescent="0.2">
      <c r="B108" s="19"/>
      <c r="C108" s="13" t="s">
        <v>13</v>
      </c>
      <c r="L108" s="19"/>
    </row>
    <row r="109" spans="2:12" s="18" customFormat="1" ht="16.5" customHeight="1" x14ac:dyDescent="0.2">
      <c r="B109" s="19"/>
      <c r="E109" s="158" t="str">
        <f>E7</f>
        <v>Opravy ÚK ve správě TS Pelhřimov</v>
      </c>
      <c r="F109" s="159"/>
      <c r="G109" s="159"/>
      <c r="H109" s="159"/>
      <c r="L109" s="19"/>
    </row>
    <row r="110" spans="2:12" s="18" customFormat="1" ht="12" customHeight="1" x14ac:dyDescent="0.2">
      <c r="B110" s="19"/>
      <c r="C110" s="13" t="s">
        <v>82</v>
      </c>
      <c r="L110" s="19"/>
    </row>
    <row r="111" spans="2:12" s="18" customFormat="1" ht="16.5" customHeight="1" x14ac:dyDescent="0.2">
      <c r="B111" s="19"/>
      <c r="E111" s="156" t="str">
        <f>E9</f>
        <v>01 ÚK Lešov - Opravy ÚK ve správě TS Pelhřimov</v>
      </c>
      <c r="F111" s="157"/>
      <c r="G111" s="157"/>
      <c r="H111" s="157"/>
      <c r="L111" s="19"/>
    </row>
    <row r="112" spans="2:12" s="18" customFormat="1" ht="6.95" customHeight="1" x14ac:dyDescent="0.2">
      <c r="B112" s="19"/>
      <c r="L112" s="19"/>
    </row>
    <row r="113" spans="2:65" s="18" customFormat="1" ht="12" customHeight="1" x14ac:dyDescent="0.2">
      <c r="B113" s="19"/>
      <c r="C113" s="13" t="s">
        <v>16</v>
      </c>
      <c r="F113" s="11" t="str">
        <f>F12</f>
        <v>k.ú. Lešov p.č.452/1</v>
      </c>
      <c r="I113" s="13" t="s">
        <v>17</v>
      </c>
      <c r="J113" s="42"/>
      <c r="L113" s="19"/>
    </row>
    <row r="114" spans="2:65" s="18" customFormat="1" ht="6.95" customHeight="1" x14ac:dyDescent="0.2">
      <c r="B114" s="19"/>
      <c r="L114" s="19"/>
    </row>
    <row r="115" spans="2:65" s="18" customFormat="1" ht="15.2" customHeight="1" x14ac:dyDescent="0.2">
      <c r="B115" s="19"/>
      <c r="C115" s="13" t="s">
        <v>18</v>
      </c>
      <c r="F115" s="11" t="str">
        <f>E15</f>
        <v>Technické služby města Pelhřimova, p.o.</v>
      </c>
      <c r="I115" s="13" t="s">
        <v>26</v>
      </c>
      <c r="J115" s="16" t="str">
        <f>E21</f>
        <v xml:space="preserve"> </v>
      </c>
      <c r="L115" s="19"/>
    </row>
    <row r="116" spans="2:65" s="18" customFormat="1" ht="25.7" customHeight="1" x14ac:dyDescent="0.2">
      <c r="B116" s="19"/>
      <c r="C116" s="13" t="s">
        <v>24</v>
      </c>
      <c r="F116" s="11" t="str">
        <f>IF(E18="","",E18)</f>
        <v>Vyplň údaj</v>
      </c>
      <c r="I116" s="13" t="s">
        <v>29</v>
      </c>
      <c r="J116" s="16"/>
      <c r="L116" s="19"/>
    </row>
    <row r="117" spans="2:65" s="18" customFormat="1" ht="10.35" customHeight="1" x14ac:dyDescent="0.2">
      <c r="B117" s="19"/>
      <c r="L117" s="19"/>
    </row>
    <row r="118" spans="2:65" s="103" customFormat="1" ht="29.25" customHeight="1" x14ac:dyDescent="0.2">
      <c r="B118" s="104"/>
      <c r="C118" s="105" t="s">
        <v>93</v>
      </c>
      <c r="D118" s="106" t="s">
        <v>56</v>
      </c>
      <c r="E118" s="106" t="s">
        <v>52</v>
      </c>
      <c r="F118" s="106" t="s">
        <v>53</v>
      </c>
      <c r="G118" s="106" t="s">
        <v>94</v>
      </c>
      <c r="H118" s="106" t="s">
        <v>95</v>
      </c>
      <c r="I118" s="106" t="s">
        <v>96</v>
      </c>
      <c r="J118" s="107" t="s">
        <v>86</v>
      </c>
      <c r="K118" s="108" t="s">
        <v>97</v>
      </c>
      <c r="L118" s="104"/>
      <c r="M118" s="49" t="s">
        <v>1</v>
      </c>
      <c r="N118" s="50" t="s">
        <v>35</v>
      </c>
      <c r="O118" s="50" t="s">
        <v>98</v>
      </c>
      <c r="P118" s="50" t="s">
        <v>99</v>
      </c>
      <c r="Q118" s="50" t="s">
        <v>100</v>
      </c>
      <c r="R118" s="50" t="s">
        <v>101</v>
      </c>
      <c r="S118" s="50" t="s">
        <v>102</v>
      </c>
      <c r="T118" s="51" t="s">
        <v>103</v>
      </c>
    </row>
    <row r="119" spans="2:65" s="18" customFormat="1" ht="22.9" customHeight="1" x14ac:dyDescent="0.25">
      <c r="B119" s="19"/>
      <c r="C119" s="55" t="s">
        <v>104</v>
      </c>
      <c r="J119" s="109">
        <f>BK119</f>
        <v>0</v>
      </c>
      <c r="L119" s="19"/>
      <c r="M119" s="52"/>
      <c r="N119" s="43"/>
      <c r="O119" s="43"/>
      <c r="P119" s="110">
        <f>P120+P123</f>
        <v>0</v>
      </c>
      <c r="Q119" s="43"/>
      <c r="R119" s="110">
        <f>R120+R123</f>
        <v>186.1335</v>
      </c>
      <c r="S119" s="43"/>
      <c r="T119" s="111">
        <f>T120+T123</f>
        <v>0</v>
      </c>
      <c r="AT119" s="3" t="s">
        <v>70</v>
      </c>
      <c r="AU119" s="3" t="s">
        <v>88</v>
      </c>
      <c r="BK119" s="112">
        <f>BK120+BK123</f>
        <v>0</v>
      </c>
    </row>
    <row r="120" spans="2:65" s="113" customFormat="1" ht="25.9" customHeight="1" x14ac:dyDescent="0.2">
      <c r="B120" s="114"/>
      <c r="D120" s="115" t="s">
        <v>70</v>
      </c>
      <c r="E120" s="116" t="s">
        <v>105</v>
      </c>
      <c r="F120" s="116" t="s">
        <v>106</v>
      </c>
      <c r="I120" s="117"/>
      <c r="J120" s="118">
        <f>BK120</f>
        <v>0</v>
      </c>
      <c r="L120" s="114"/>
      <c r="M120" s="119"/>
      <c r="P120" s="120">
        <f>SUM(P121:P122)</f>
        <v>0</v>
      </c>
      <c r="R120" s="120">
        <f>SUM(R121:R122)</f>
        <v>0</v>
      </c>
      <c r="T120" s="121">
        <f>SUM(T121:T122)</f>
        <v>0</v>
      </c>
      <c r="AR120" s="115" t="s">
        <v>77</v>
      </c>
      <c r="AT120" s="122" t="s">
        <v>70</v>
      </c>
      <c r="AU120" s="122" t="s">
        <v>71</v>
      </c>
      <c r="AY120" s="115" t="s">
        <v>107</v>
      </c>
      <c r="BK120" s="123">
        <f>SUM(BK121:BK122)</f>
        <v>0</v>
      </c>
    </row>
    <row r="121" spans="2:65" s="18" customFormat="1" ht="16.5" customHeight="1" x14ac:dyDescent="0.2">
      <c r="B121" s="19"/>
      <c r="C121" s="124" t="s">
        <v>108</v>
      </c>
      <c r="D121" s="124" t="s">
        <v>109</v>
      </c>
      <c r="E121" s="125" t="s">
        <v>110</v>
      </c>
      <c r="F121" s="126" t="s">
        <v>111</v>
      </c>
      <c r="G121" s="127" t="s">
        <v>112</v>
      </c>
      <c r="H121" s="128">
        <v>1</v>
      </c>
      <c r="I121" s="129"/>
      <c r="J121" s="130">
        <f>ROUND(I121*H121,2)</f>
        <v>0</v>
      </c>
      <c r="K121" s="131"/>
      <c r="L121" s="19"/>
      <c r="M121" s="132" t="s">
        <v>1</v>
      </c>
      <c r="N121" s="133" t="s">
        <v>36</v>
      </c>
      <c r="P121" s="134">
        <f>O121*H121</f>
        <v>0</v>
      </c>
      <c r="Q121" s="134">
        <v>0</v>
      </c>
      <c r="R121" s="134">
        <f>Q121*H121</f>
        <v>0</v>
      </c>
      <c r="S121" s="134">
        <v>0</v>
      </c>
      <c r="T121" s="135">
        <f>S121*H121</f>
        <v>0</v>
      </c>
      <c r="AR121" s="136" t="s">
        <v>108</v>
      </c>
      <c r="AT121" s="136" t="s">
        <v>109</v>
      </c>
      <c r="AU121" s="136" t="s">
        <v>77</v>
      </c>
      <c r="AY121" s="3" t="s">
        <v>107</v>
      </c>
      <c r="BE121" s="137">
        <f>IF(N121="základní",J121,0)</f>
        <v>0</v>
      </c>
      <c r="BF121" s="137">
        <f>IF(N121="snížená",J121,0)</f>
        <v>0</v>
      </c>
      <c r="BG121" s="137">
        <f>IF(N121="zákl. přenesená",J121,0)</f>
        <v>0</v>
      </c>
      <c r="BH121" s="137">
        <f>IF(N121="sníž. přenesená",J121,0)</f>
        <v>0</v>
      </c>
      <c r="BI121" s="137">
        <f>IF(N121="nulová",J121,0)</f>
        <v>0</v>
      </c>
      <c r="BJ121" s="3" t="s">
        <v>77</v>
      </c>
      <c r="BK121" s="137">
        <f>ROUND(I121*H121,2)</f>
        <v>0</v>
      </c>
      <c r="BL121" s="3" t="s">
        <v>108</v>
      </c>
      <c r="BM121" s="136" t="s">
        <v>113</v>
      </c>
    </row>
    <row r="122" spans="2:65" s="18" customFormat="1" ht="16.5" customHeight="1" x14ac:dyDescent="0.2">
      <c r="B122" s="19"/>
      <c r="C122" s="124" t="s">
        <v>114</v>
      </c>
      <c r="D122" s="124" t="s">
        <v>109</v>
      </c>
      <c r="E122" s="125" t="s">
        <v>115</v>
      </c>
      <c r="F122" s="126" t="s">
        <v>116</v>
      </c>
      <c r="G122" s="127" t="s">
        <v>112</v>
      </c>
      <c r="H122" s="128">
        <v>1</v>
      </c>
      <c r="I122" s="129"/>
      <c r="J122" s="130">
        <f>ROUND(I122*H122,2)</f>
        <v>0</v>
      </c>
      <c r="K122" s="131"/>
      <c r="L122" s="19"/>
      <c r="M122" s="132" t="s">
        <v>1</v>
      </c>
      <c r="N122" s="133" t="s">
        <v>36</v>
      </c>
      <c r="P122" s="134">
        <f>O122*H122</f>
        <v>0</v>
      </c>
      <c r="Q122" s="134">
        <v>0</v>
      </c>
      <c r="R122" s="134">
        <f>Q122*H122</f>
        <v>0</v>
      </c>
      <c r="S122" s="134">
        <v>0</v>
      </c>
      <c r="T122" s="135">
        <f>S122*H122</f>
        <v>0</v>
      </c>
      <c r="AR122" s="136" t="s">
        <v>108</v>
      </c>
      <c r="AT122" s="136" t="s">
        <v>109</v>
      </c>
      <c r="AU122" s="136" t="s">
        <v>77</v>
      </c>
      <c r="AY122" s="3" t="s">
        <v>107</v>
      </c>
      <c r="BE122" s="137">
        <f>IF(N122="základní",J122,0)</f>
        <v>0</v>
      </c>
      <c r="BF122" s="137">
        <f>IF(N122="snížená",J122,0)</f>
        <v>0</v>
      </c>
      <c r="BG122" s="137">
        <f>IF(N122="zákl. přenesená",J122,0)</f>
        <v>0</v>
      </c>
      <c r="BH122" s="137">
        <f>IF(N122="sníž. přenesená",J122,0)</f>
        <v>0</v>
      </c>
      <c r="BI122" s="137">
        <f>IF(N122="nulová",J122,0)</f>
        <v>0</v>
      </c>
      <c r="BJ122" s="3" t="s">
        <v>77</v>
      </c>
      <c r="BK122" s="137">
        <f>ROUND(I122*H122,2)</f>
        <v>0</v>
      </c>
      <c r="BL122" s="3" t="s">
        <v>108</v>
      </c>
      <c r="BM122" s="136" t="s">
        <v>117</v>
      </c>
    </row>
    <row r="123" spans="2:65" s="113" customFormat="1" ht="25.9" customHeight="1" x14ac:dyDescent="0.2">
      <c r="B123" s="114"/>
      <c r="D123" s="115" t="s">
        <v>70</v>
      </c>
      <c r="E123" s="116" t="s">
        <v>118</v>
      </c>
      <c r="F123" s="116" t="s">
        <v>119</v>
      </c>
      <c r="I123" s="117"/>
      <c r="J123" s="118">
        <f>BK123</f>
        <v>0</v>
      </c>
      <c r="L123" s="114"/>
      <c r="M123" s="119"/>
      <c r="P123" s="120">
        <f>P124</f>
        <v>0</v>
      </c>
      <c r="R123" s="120">
        <f>R124</f>
        <v>186.1335</v>
      </c>
      <c r="T123" s="121">
        <f>T124</f>
        <v>0</v>
      </c>
      <c r="AR123" s="115" t="s">
        <v>77</v>
      </c>
      <c r="AT123" s="122" t="s">
        <v>70</v>
      </c>
      <c r="AU123" s="122" t="s">
        <v>71</v>
      </c>
      <c r="AY123" s="115" t="s">
        <v>107</v>
      </c>
      <c r="BK123" s="123">
        <f>BK124</f>
        <v>0</v>
      </c>
    </row>
    <row r="124" spans="2:65" s="113" customFormat="1" ht="22.9" customHeight="1" x14ac:dyDescent="0.2">
      <c r="B124" s="114"/>
      <c r="D124" s="115" t="s">
        <v>70</v>
      </c>
      <c r="E124" s="138" t="s">
        <v>114</v>
      </c>
      <c r="F124" s="138" t="s">
        <v>120</v>
      </c>
      <c r="I124" s="117"/>
      <c r="J124" s="139">
        <f>BK124</f>
        <v>0</v>
      </c>
      <c r="L124" s="114"/>
      <c r="M124" s="119"/>
      <c r="P124" s="120">
        <f>SUM(P125:P127)</f>
        <v>0</v>
      </c>
      <c r="R124" s="120">
        <f>SUM(R125:R127)</f>
        <v>186.1335</v>
      </c>
      <c r="T124" s="121">
        <f>SUM(T125:T127)</f>
        <v>0</v>
      </c>
      <c r="AR124" s="115" t="s">
        <v>77</v>
      </c>
      <c r="AT124" s="122" t="s">
        <v>70</v>
      </c>
      <c r="AU124" s="122" t="s">
        <v>77</v>
      </c>
      <c r="AY124" s="115" t="s">
        <v>107</v>
      </c>
      <c r="BK124" s="123">
        <f>SUM(BK125:BK127)</f>
        <v>0</v>
      </c>
    </row>
    <row r="125" spans="2:65" s="18" customFormat="1" ht="24.2" customHeight="1" x14ac:dyDescent="0.2">
      <c r="B125" s="19"/>
      <c r="C125" s="124" t="s">
        <v>77</v>
      </c>
      <c r="D125" s="124" t="s">
        <v>109</v>
      </c>
      <c r="E125" s="125" t="s">
        <v>121</v>
      </c>
      <c r="F125" s="126" t="s">
        <v>122</v>
      </c>
      <c r="G125" s="127" t="s">
        <v>123</v>
      </c>
      <c r="H125" s="128">
        <v>3150</v>
      </c>
      <c r="I125" s="129"/>
      <c r="J125" s="130">
        <f>ROUND(I125*H125,2)</f>
        <v>0</v>
      </c>
      <c r="K125" s="131"/>
      <c r="L125" s="19"/>
      <c r="M125" s="132" t="s">
        <v>1</v>
      </c>
      <c r="N125" s="133" t="s">
        <v>36</v>
      </c>
      <c r="P125" s="134">
        <f>O125*H125</f>
        <v>0</v>
      </c>
      <c r="Q125" s="134">
        <v>0</v>
      </c>
      <c r="R125" s="134">
        <f>Q125*H125</f>
        <v>0</v>
      </c>
      <c r="S125" s="134">
        <v>0</v>
      </c>
      <c r="T125" s="135">
        <f>S125*H125</f>
        <v>0</v>
      </c>
      <c r="AR125" s="136" t="s">
        <v>108</v>
      </c>
      <c r="AT125" s="136" t="s">
        <v>109</v>
      </c>
      <c r="AU125" s="136" t="s">
        <v>79</v>
      </c>
      <c r="AY125" s="3" t="s">
        <v>107</v>
      </c>
      <c r="BE125" s="137">
        <f>IF(N125="základní",J125,0)</f>
        <v>0</v>
      </c>
      <c r="BF125" s="137">
        <f>IF(N125="snížená",J125,0)</f>
        <v>0</v>
      </c>
      <c r="BG125" s="137">
        <f>IF(N125="zákl. přenesená",J125,0)</f>
        <v>0</v>
      </c>
      <c r="BH125" s="137">
        <f>IF(N125="sníž. přenesená",J125,0)</f>
        <v>0</v>
      </c>
      <c r="BI125" s="137">
        <f>IF(N125="nulová",J125,0)</f>
        <v>0</v>
      </c>
      <c r="BJ125" s="3" t="s">
        <v>77</v>
      </c>
      <c r="BK125" s="137">
        <f>ROUND(I125*H125,2)</f>
        <v>0</v>
      </c>
      <c r="BL125" s="3" t="s">
        <v>108</v>
      </c>
      <c r="BM125" s="136" t="s">
        <v>124</v>
      </c>
    </row>
    <row r="126" spans="2:65" s="18" customFormat="1" ht="33" customHeight="1" x14ac:dyDescent="0.2">
      <c r="B126" s="19"/>
      <c r="C126" s="124" t="s">
        <v>125</v>
      </c>
      <c r="D126" s="124" t="s">
        <v>109</v>
      </c>
      <c r="E126" s="125" t="s">
        <v>126</v>
      </c>
      <c r="F126" s="126" t="s">
        <v>127</v>
      </c>
      <c r="G126" s="127" t="s">
        <v>123</v>
      </c>
      <c r="H126" s="128">
        <v>3150</v>
      </c>
      <c r="I126" s="129"/>
      <c r="J126" s="130">
        <f>ROUND(I126*H126,2)</f>
        <v>0</v>
      </c>
      <c r="K126" s="131"/>
      <c r="L126" s="19"/>
      <c r="M126" s="132" t="s">
        <v>1</v>
      </c>
      <c r="N126" s="133" t="s">
        <v>36</v>
      </c>
      <c r="P126" s="134">
        <f>O126*H126</f>
        <v>0</v>
      </c>
      <c r="Q126" s="134">
        <v>5.9089999999999997E-2</v>
      </c>
      <c r="R126" s="134">
        <f>Q126*H126</f>
        <v>186.1335</v>
      </c>
      <c r="S126" s="134">
        <v>0</v>
      </c>
      <c r="T126" s="135">
        <f>S126*H126</f>
        <v>0</v>
      </c>
      <c r="AR126" s="136" t="s">
        <v>108</v>
      </c>
      <c r="AT126" s="136" t="s">
        <v>109</v>
      </c>
      <c r="AU126" s="136" t="s">
        <v>79</v>
      </c>
      <c r="AY126" s="3" t="s">
        <v>107</v>
      </c>
      <c r="BE126" s="137">
        <f>IF(N126="základní",J126,0)</f>
        <v>0</v>
      </c>
      <c r="BF126" s="137">
        <f>IF(N126="snížená",J126,0)</f>
        <v>0</v>
      </c>
      <c r="BG126" s="137">
        <f>IF(N126="zákl. přenesená",J126,0)</f>
        <v>0</v>
      </c>
      <c r="BH126" s="137">
        <f>IF(N126="sníž. přenesená",J126,0)</f>
        <v>0</v>
      </c>
      <c r="BI126" s="137">
        <f>IF(N126="nulová",J126,0)</f>
        <v>0</v>
      </c>
      <c r="BJ126" s="3" t="s">
        <v>77</v>
      </c>
      <c r="BK126" s="137">
        <f>ROUND(I126*H126,2)</f>
        <v>0</v>
      </c>
      <c r="BL126" s="3" t="s">
        <v>108</v>
      </c>
      <c r="BM126" s="136" t="s">
        <v>128</v>
      </c>
    </row>
    <row r="127" spans="2:65" s="18" customFormat="1" ht="24.2" customHeight="1" x14ac:dyDescent="0.2">
      <c r="B127" s="19"/>
      <c r="C127" s="124" t="s">
        <v>79</v>
      </c>
      <c r="D127" s="124" t="s">
        <v>109</v>
      </c>
      <c r="E127" s="125" t="s">
        <v>129</v>
      </c>
      <c r="F127" s="126" t="s">
        <v>130</v>
      </c>
      <c r="G127" s="127" t="s">
        <v>123</v>
      </c>
      <c r="H127" s="128">
        <v>3150</v>
      </c>
      <c r="I127" s="129"/>
      <c r="J127" s="130">
        <f>ROUND(I127*H127,2)</f>
        <v>0</v>
      </c>
      <c r="K127" s="131"/>
      <c r="L127" s="19"/>
      <c r="M127" s="140" t="s">
        <v>1</v>
      </c>
      <c r="N127" s="141" t="s">
        <v>36</v>
      </c>
      <c r="O127" s="142"/>
      <c r="P127" s="143">
        <f>O127*H127</f>
        <v>0</v>
      </c>
      <c r="Q127" s="143">
        <v>0</v>
      </c>
      <c r="R127" s="143">
        <f>Q127*H127</f>
        <v>0</v>
      </c>
      <c r="S127" s="143">
        <v>0</v>
      </c>
      <c r="T127" s="144">
        <f>S127*H127</f>
        <v>0</v>
      </c>
      <c r="AR127" s="136" t="s">
        <v>108</v>
      </c>
      <c r="AT127" s="136" t="s">
        <v>109</v>
      </c>
      <c r="AU127" s="136" t="s">
        <v>79</v>
      </c>
      <c r="AY127" s="3" t="s">
        <v>107</v>
      </c>
      <c r="BE127" s="137">
        <f>IF(N127="základní",J127,0)</f>
        <v>0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3" t="s">
        <v>77</v>
      </c>
      <c r="BK127" s="137">
        <f>ROUND(I127*H127,2)</f>
        <v>0</v>
      </c>
      <c r="BL127" s="3" t="s">
        <v>108</v>
      </c>
      <c r="BM127" s="136" t="s">
        <v>131</v>
      </c>
    </row>
    <row r="128" spans="2:65" s="18" customFormat="1" ht="6.95" customHeight="1" x14ac:dyDescent="0.2"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19"/>
    </row>
  </sheetData>
  <mergeCells count="9">
    <mergeCell ref="E109:H109"/>
    <mergeCell ref="E111:H111"/>
    <mergeCell ref="L2:V2"/>
    <mergeCell ref="E7:H7"/>
    <mergeCell ref="E9:H9"/>
    <mergeCell ref="E18:H18"/>
    <mergeCell ref="E27:H27"/>
    <mergeCell ref="E85:H85"/>
    <mergeCell ref="E87:H87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21E8-19BE-4FF2-97FE-A9BC2E022821}">
  <dimension ref="B1:BM137"/>
  <sheetViews>
    <sheetView topLeftCell="A119" workbookViewId="0">
      <selection activeCell="J124" sqref="J124"/>
    </sheetView>
  </sheetViews>
  <sheetFormatPr defaultRowHeight="12.75" x14ac:dyDescent="0.2"/>
  <cols>
    <col min="1" max="1" width="8.33203125" style="2" customWidth="1"/>
    <col min="2" max="2" width="1.1640625" style="2" customWidth="1"/>
    <col min="3" max="3" width="4.1640625" style="2" customWidth="1"/>
    <col min="4" max="4" width="4.33203125" style="2" customWidth="1"/>
    <col min="5" max="5" width="17.1640625" style="2" customWidth="1"/>
    <col min="6" max="6" width="50.83203125" style="2" customWidth="1"/>
    <col min="7" max="7" width="7.5" style="2" customWidth="1"/>
    <col min="8" max="8" width="14" style="2" customWidth="1"/>
    <col min="9" max="9" width="15.83203125" style="2" customWidth="1"/>
    <col min="10" max="10" width="22.33203125" style="2" customWidth="1"/>
    <col min="11" max="11" width="22.33203125" style="2" hidden="1" customWidth="1"/>
    <col min="12" max="12" width="9.33203125" style="2"/>
    <col min="13" max="13" width="10.83203125" style="2" hidden="1" customWidth="1"/>
    <col min="14" max="14" width="9.33203125" style="2"/>
    <col min="15" max="20" width="14.1640625" style="2" hidden="1" customWidth="1"/>
    <col min="21" max="21" width="16.33203125" style="2" hidden="1" customWidth="1"/>
    <col min="22" max="22" width="12.33203125" style="2" customWidth="1"/>
    <col min="23" max="23" width="16.33203125" style="2" customWidth="1"/>
    <col min="24" max="24" width="12.33203125" style="2" customWidth="1"/>
    <col min="25" max="25" width="15" style="2" customWidth="1"/>
    <col min="26" max="26" width="11" style="2" customWidth="1"/>
    <col min="27" max="27" width="15" style="2" customWidth="1"/>
    <col min="28" max="28" width="16.33203125" style="2" customWidth="1"/>
    <col min="29" max="29" width="11" style="2" customWidth="1"/>
    <col min="30" max="30" width="15" style="2" customWidth="1"/>
    <col min="31" max="31" width="16.33203125" style="2" customWidth="1"/>
    <col min="32" max="16384" width="9.33203125" style="2"/>
  </cols>
  <sheetData>
    <row r="1" spans="2:46" ht="10.5" customHeight="1" x14ac:dyDescent="0.2"/>
    <row r="2" spans="2:46" ht="36.75" hidden="1" customHeight="1" x14ac:dyDescent="0.2"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AT2" s="3" t="s">
        <v>80</v>
      </c>
    </row>
    <row r="3" spans="2:46" ht="6.95" customHeight="1" x14ac:dyDescent="0.2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79</v>
      </c>
    </row>
    <row r="4" spans="2:46" ht="24.95" customHeight="1" x14ac:dyDescent="0.2">
      <c r="B4" s="6"/>
      <c r="D4" s="7" t="s">
        <v>81</v>
      </c>
      <c r="L4" s="6"/>
      <c r="M4" s="76" t="s">
        <v>10</v>
      </c>
      <c r="AT4" s="3" t="s">
        <v>4</v>
      </c>
    </row>
    <row r="5" spans="2:46" ht="6.95" customHeight="1" x14ac:dyDescent="0.2">
      <c r="B5" s="6"/>
      <c r="L5" s="6"/>
    </row>
    <row r="6" spans="2:46" ht="12" customHeight="1" x14ac:dyDescent="0.2">
      <c r="B6" s="6"/>
      <c r="D6" s="13" t="s">
        <v>13</v>
      </c>
      <c r="L6" s="6"/>
    </row>
    <row r="7" spans="2:46" ht="16.5" customHeight="1" x14ac:dyDescent="0.2">
      <c r="B7" s="6"/>
      <c r="E7" s="158" t="s">
        <v>166</v>
      </c>
      <c r="F7" s="159"/>
      <c r="G7" s="159"/>
      <c r="H7" s="159"/>
      <c r="L7" s="6"/>
    </row>
    <row r="8" spans="2:46" s="18" customFormat="1" ht="12" customHeight="1" x14ac:dyDescent="0.2">
      <c r="B8" s="19"/>
      <c r="D8" s="13" t="s">
        <v>82</v>
      </c>
      <c r="L8" s="19"/>
    </row>
    <row r="9" spans="2:46" s="18" customFormat="1" ht="30" customHeight="1" x14ac:dyDescent="0.2">
      <c r="B9" s="19"/>
      <c r="E9" s="156" t="s">
        <v>170</v>
      </c>
      <c r="F9" s="157"/>
      <c r="G9" s="157"/>
      <c r="H9" s="157"/>
      <c r="L9" s="19"/>
    </row>
    <row r="10" spans="2:46" s="18" customFormat="1" x14ac:dyDescent="0.2">
      <c r="B10" s="19"/>
      <c r="L10" s="19"/>
    </row>
    <row r="11" spans="2:46" s="18" customFormat="1" ht="12" customHeight="1" x14ac:dyDescent="0.2">
      <c r="B11" s="19"/>
      <c r="D11" s="13" t="s">
        <v>14</v>
      </c>
      <c r="F11" s="11" t="s">
        <v>1</v>
      </c>
      <c r="I11" s="13" t="s">
        <v>15</v>
      </c>
      <c r="J11" s="11" t="s">
        <v>1</v>
      </c>
      <c r="L11" s="19"/>
    </row>
    <row r="12" spans="2:46" s="18" customFormat="1" ht="12" customHeight="1" x14ac:dyDescent="0.2">
      <c r="B12" s="19"/>
      <c r="D12" s="13" t="s">
        <v>16</v>
      </c>
      <c r="F12" s="11" t="s">
        <v>132</v>
      </c>
      <c r="I12" s="13" t="s">
        <v>17</v>
      </c>
      <c r="J12" s="42"/>
      <c r="L12" s="19"/>
    </row>
    <row r="13" spans="2:46" s="18" customFormat="1" ht="10.9" customHeight="1" x14ac:dyDescent="0.2">
      <c r="B13" s="19"/>
      <c r="L13" s="19"/>
    </row>
    <row r="14" spans="2:46" s="18" customFormat="1" ht="12" customHeight="1" x14ac:dyDescent="0.2">
      <c r="B14" s="19"/>
      <c r="D14" s="13" t="s">
        <v>18</v>
      </c>
      <c r="I14" s="13" t="s">
        <v>19</v>
      </c>
      <c r="J14" s="11" t="s">
        <v>20</v>
      </c>
      <c r="L14" s="19"/>
    </row>
    <row r="15" spans="2:46" s="18" customFormat="1" ht="18" customHeight="1" x14ac:dyDescent="0.2">
      <c r="B15" s="19"/>
      <c r="E15" s="11" t="s">
        <v>21</v>
      </c>
      <c r="I15" s="13" t="s">
        <v>22</v>
      </c>
      <c r="J15" s="11" t="s">
        <v>23</v>
      </c>
      <c r="L15" s="19"/>
    </row>
    <row r="16" spans="2:46" s="18" customFormat="1" ht="6.95" customHeight="1" x14ac:dyDescent="0.2">
      <c r="B16" s="19"/>
      <c r="L16" s="19"/>
    </row>
    <row r="17" spans="2:12" s="18" customFormat="1" ht="12" customHeight="1" x14ac:dyDescent="0.2">
      <c r="B17" s="19"/>
      <c r="D17" s="13" t="s">
        <v>24</v>
      </c>
      <c r="I17" s="13" t="s">
        <v>19</v>
      </c>
      <c r="J17" s="14" t="s">
        <v>25</v>
      </c>
      <c r="L17" s="19"/>
    </row>
    <row r="18" spans="2:12" s="18" customFormat="1" ht="18" customHeight="1" x14ac:dyDescent="0.2">
      <c r="B18" s="19"/>
      <c r="E18" s="161" t="s">
        <v>25</v>
      </c>
      <c r="F18" s="162"/>
      <c r="G18" s="162"/>
      <c r="H18" s="162"/>
      <c r="I18" s="13" t="s">
        <v>22</v>
      </c>
      <c r="J18" s="14" t="s">
        <v>25</v>
      </c>
      <c r="L18" s="19"/>
    </row>
    <row r="19" spans="2:12" s="18" customFormat="1" ht="6.95" customHeight="1" x14ac:dyDescent="0.2">
      <c r="B19" s="19"/>
      <c r="L19" s="19"/>
    </row>
    <row r="20" spans="2:12" s="18" customFormat="1" ht="12" customHeight="1" x14ac:dyDescent="0.2">
      <c r="B20" s="19"/>
      <c r="D20" s="13" t="s">
        <v>26</v>
      </c>
      <c r="I20" s="13" t="s">
        <v>19</v>
      </c>
      <c r="J20" s="11" t="s">
        <v>1</v>
      </c>
      <c r="L20" s="19"/>
    </row>
    <row r="21" spans="2:12" s="18" customFormat="1" ht="18" customHeight="1" x14ac:dyDescent="0.2">
      <c r="B21" s="19"/>
      <c r="E21" s="11" t="s">
        <v>27</v>
      </c>
      <c r="I21" s="13" t="s">
        <v>22</v>
      </c>
      <c r="J21" s="11" t="s">
        <v>1</v>
      </c>
      <c r="L21" s="19"/>
    </row>
    <row r="22" spans="2:12" s="18" customFormat="1" ht="6.95" customHeight="1" x14ac:dyDescent="0.2">
      <c r="B22" s="19"/>
      <c r="L22" s="19"/>
    </row>
    <row r="23" spans="2:12" s="18" customFormat="1" ht="12" customHeight="1" x14ac:dyDescent="0.2">
      <c r="B23" s="19"/>
      <c r="D23" s="13" t="s">
        <v>29</v>
      </c>
      <c r="I23" s="13" t="s">
        <v>19</v>
      </c>
      <c r="J23" s="11"/>
      <c r="L23" s="19"/>
    </row>
    <row r="24" spans="2:12" s="18" customFormat="1" ht="18" customHeight="1" x14ac:dyDescent="0.2">
      <c r="B24" s="19"/>
      <c r="E24" s="11"/>
      <c r="I24" s="13" t="s">
        <v>22</v>
      </c>
      <c r="J24" s="11"/>
      <c r="L24" s="19"/>
    </row>
    <row r="25" spans="2:12" s="18" customFormat="1" ht="6.95" customHeight="1" x14ac:dyDescent="0.2">
      <c r="B25" s="19"/>
      <c r="L25" s="19"/>
    </row>
    <row r="26" spans="2:12" s="18" customFormat="1" ht="12" customHeight="1" x14ac:dyDescent="0.2">
      <c r="B26" s="19"/>
      <c r="D26" s="13" t="s">
        <v>30</v>
      </c>
      <c r="L26" s="19"/>
    </row>
    <row r="27" spans="2:12" s="77" customFormat="1" ht="16.5" customHeight="1" x14ac:dyDescent="0.2">
      <c r="B27" s="78"/>
      <c r="E27" s="163" t="s">
        <v>1</v>
      </c>
      <c r="F27" s="163"/>
      <c r="G27" s="163"/>
      <c r="H27" s="163"/>
      <c r="L27" s="78"/>
    </row>
    <row r="28" spans="2:12" s="18" customFormat="1" ht="6.95" customHeight="1" x14ac:dyDescent="0.2">
      <c r="B28" s="19"/>
      <c r="L28" s="19"/>
    </row>
    <row r="29" spans="2:12" s="18" customFormat="1" ht="6.95" customHeight="1" x14ac:dyDescent="0.2">
      <c r="B29" s="19"/>
      <c r="D29" s="43"/>
      <c r="E29" s="43"/>
      <c r="F29" s="43"/>
      <c r="G29" s="43"/>
      <c r="H29" s="43"/>
      <c r="I29" s="43"/>
      <c r="J29" s="43"/>
      <c r="K29" s="43"/>
      <c r="L29" s="19"/>
    </row>
    <row r="30" spans="2:12" s="18" customFormat="1" ht="25.35" customHeight="1" x14ac:dyDescent="0.2">
      <c r="B30" s="19"/>
      <c r="D30" s="79" t="s">
        <v>31</v>
      </c>
      <c r="J30" s="57">
        <f>ROUND(J121, 2)</f>
        <v>0</v>
      </c>
      <c r="L30" s="19"/>
    </row>
    <row r="31" spans="2:12" s="18" customFormat="1" ht="6.95" customHeight="1" x14ac:dyDescent="0.2">
      <c r="B31" s="19"/>
      <c r="D31" s="43"/>
      <c r="E31" s="43"/>
      <c r="F31" s="43"/>
      <c r="G31" s="43"/>
      <c r="H31" s="43"/>
      <c r="I31" s="43"/>
      <c r="J31" s="43"/>
      <c r="K31" s="43"/>
      <c r="L31" s="19"/>
    </row>
    <row r="32" spans="2:12" s="18" customFormat="1" ht="14.45" customHeight="1" x14ac:dyDescent="0.2">
      <c r="B32" s="19"/>
      <c r="F32" s="22" t="s">
        <v>33</v>
      </c>
      <c r="I32" s="22" t="s">
        <v>32</v>
      </c>
      <c r="J32" s="22" t="s">
        <v>34</v>
      </c>
      <c r="L32" s="19"/>
    </row>
    <row r="33" spans="2:12" s="18" customFormat="1" ht="14.45" customHeight="1" x14ac:dyDescent="0.2">
      <c r="B33" s="19"/>
      <c r="D33" s="45" t="s">
        <v>35</v>
      </c>
      <c r="E33" s="13" t="s">
        <v>36</v>
      </c>
      <c r="F33" s="80">
        <f>ROUND((SUM(BE121:BE136)),  2)</f>
        <v>0</v>
      </c>
      <c r="I33" s="81">
        <v>0.21</v>
      </c>
      <c r="J33" s="80">
        <f>ROUND(((SUM(BE121:BE136))*I33),  2)</f>
        <v>0</v>
      </c>
      <c r="L33" s="19"/>
    </row>
    <row r="34" spans="2:12" s="18" customFormat="1" ht="14.45" customHeight="1" x14ac:dyDescent="0.2">
      <c r="B34" s="19"/>
      <c r="E34" s="13" t="s">
        <v>37</v>
      </c>
      <c r="F34" s="80">
        <f>ROUND((SUM(BF121:BF136)),  2)</f>
        <v>0</v>
      </c>
      <c r="I34" s="81">
        <v>0.12</v>
      </c>
      <c r="J34" s="80">
        <f>ROUND(((SUM(BF121:BF136))*I34),  2)</f>
        <v>0</v>
      </c>
      <c r="L34" s="19"/>
    </row>
    <row r="35" spans="2:12" s="18" customFormat="1" ht="14.45" hidden="1" customHeight="1" x14ac:dyDescent="0.2">
      <c r="B35" s="19"/>
      <c r="E35" s="13" t="s">
        <v>38</v>
      </c>
      <c r="F35" s="80">
        <f>ROUND((SUM(BG121:BG136)),  2)</f>
        <v>0</v>
      </c>
      <c r="I35" s="81">
        <v>0.21</v>
      </c>
      <c r="J35" s="80">
        <f>0</f>
        <v>0</v>
      </c>
      <c r="L35" s="19"/>
    </row>
    <row r="36" spans="2:12" s="18" customFormat="1" ht="14.45" hidden="1" customHeight="1" x14ac:dyDescent="0.2">
      <c r="B36" s="19"/>
      <c r="E36" s="13" t="s">
        <v>39</v>
      </c>
      <c r="F36" s="80">
        <f>ROUND((SUM(BH121:BH136)),  2)</f>
        <v>0</v>
      </c>
      <c r="I36" s="81">
        <v>0.12</v>
      </c>
      <c r="J36" s="80">
        <f>0</f>
        <v>0</v>
      </c>
      <c r="L36" s="19"/>
    </row>
    <row r="37" spans="2:12" s="18" customFormat="1" ht="14.45" hidden="1" customHeight="1" x14ac:dyDescent="0.2">
      <c r="B37" s="19"/>
      <c r="E37" s="13" t="s">
        <v>40</v>
      </c>
      <c r="F37" s="80">
        <f>ROUND((SUM(BI121:BI136)),  2)</f>
        <v>0</v>
      </c>
      <c r="I37" s="81">
        <v>0</v>
      </c>
      <c r="J37" s="80">
        <f>0</f>
        <v>0</v>
      </c>
      <c r="L37" s="19"/>
    </row>
    <row r="38" spans="2:12" s="18" customFormat="1" ht="6.95" customHeight="1" x14ac:dyDescent="0.2">
      <c r="B38" s="19"/>
      <c r="L38" s="19"/>
    </row>
    <row r="39" spans="2:12" s="18" customFormat="1" ht="25.35" customHeight="1" x14ac:dyDescent="0.2">
      <c r="B39" s="19"/>
      <c r="C39" s="82"/>
      <c r="D39" s="83" t="s">
        <v>41</v>
      </c>
      <c r="E39" s="47"/>
      <c r="F39" s="47"/>
      <c r="G39" s="84" t="s">
        <v>42</v>
      </c>
      <c r="H39" s="85" t="s">
        <v>43</v>
      </c>
      <c r="I39" s="47"/>
      <c r="J39" s="86">
        <f>SUM(J30:J37)</f>
        <v>0</v>
      </c>
      <c r="K39" s="87"/>
      <c r="L39" s="19"/>
    </row>
    <row r="40" spans="2:12" s="18" customFormat="1" ht="14.45" customHeight="1" x14ac:dyDescent="0.2">
      <c r="B40" s="19"/>
      <c r="L40" s="19"/>
    </row>
    <row r="41" spans="2:12" ht="14.45" customHeight="1" x14ac:dyDescent="0.2">
      <c r="B41" s="6"/>
      <c r="L41" s="6"/>
    </row>
    <row r="42" spans="2:12" ht="14.45" customHeight="1" x14ac:dyDescent="0.2">
      <c r="B42" s="6"/>
      <c r="L42" s="6"/>
    </row>
    <row r="43" spans="2:12" ht="14.45" customHeight="1" x14ac:dyDescent="0.2">
      <c r="B43" s="6"/>
      <c r="L43" s="6"/>
    </row>
    <row r="44" spans="2:12" ht="14.45" customHeight="1" x14ac:dyDescent="0.2">
      <c r="B44" s="6"/>
      <c r="L44" s="6"/>
    </row>
    <row r="45" spans="2:12" ht="14.45" customHeight="1" x14ac:dyDescent="0.2">
      <c r="B45" s="6"/>
      <c r="L45" s="6"/>
    </row>
    <row r="46" spans="2:12" ht="14.45" customHeight="1" x14ac:dyDescent="0.2">
      <c r="B46" s="6"/>
      <c r="L46" s="6"/>
    </row>
    <row r="47" spans="2:12" ht="14.45" customHeight="1" x14ac:dyDescent="0.2">
      <c r="B47" s="6"/>
      <c r="L47" s="6"/>
    </row>
    <row r="48" spans="2:12" ht="14.45" customHeight="1" x14ac:dyDescent="0.2">
      <c r="B48" s="6"/>
      <c r="L48" s="6"/>
    </row>
    <row r="49" spans="2:12" ht="14.45" customHeight="1" x14ac:dyDescent="0.2">
      <c r="B49" s="6"/>
      <c r="L49" s="6"/>
    </row>
    <row r="50" spans="2:12" s="18" customFormat="1" ht="14.45" customHeight="1" x14ac:dyDescent="0.2">
      <c r="B50" s="19"/>
      <c r="D50" s="29" t="s">
        <v>44</v>
      </c>
      <c r="E50" s="30"/>
      <c r="F50" s="30"/>
      <c r="G50" s="29" t="s">
        <v>45</v>
      </c>
      <c r="H50" s="30"/>
      <c r="I50" s="30"/>
      <c r="J50" s="30"/>
      <c r="K50" s="30"/>
      <c r="L50" s="19"/>
    </row>
    <row r="51" spans="2:12" x14ac:dyDescent="0.2">
      <c r="B51" s="6"/>
      <c r="L51" s="6"/>
    </row>
    <row r="52" spans="2:12" x14ac:dyDescent="0.2">
      <c r="B52" s="6"/>
      <c r="L52" s="6"/>
    </row>
    <row r="53" spans="2:12" x14ac:dyDescent="0.2">
      <c r="B53" s="6"/>
      <c r="L53" s="6"/>
    </row>
    <row r="54" spans="2:12" x14ac:dyDescent="0.2">
      <c r="B54" s="6"/>
      <c r="L54" s="6"/>
    </row>
    <row r="55" spans="2:12" x14ac:dyDescent="0.2">
      <c r="B55" s="6"/>
      <c r="L55" s="6"/>
    </row>
    <row r="56" spans="2:12" x14ac:dyDescent="0.2">
      <c r="B56" s="6"/>
      <c r="L56" s="6"/>
    </row>
    <row r="57" spans="2:12" x14ac:dyDescent="0.2">
      <c r="B57" s="6"/>
      <c r="L57" s="6"/>
    </row>
    <row r="58" spans="2:12" x14ac:dyDescent="0.2">
      <c r="B58" s="6"/>
      <c r="L58" s="6"/>
    </row>
    <row r="59" spans="2:12" x14ac:dyDescent="0.2">
      <c r="B59" s="6"/>
      <c r="L59" s="6"/>
    </row>
    <row r="60" spans="2:12" x14ac:dyDescent="0.2">
      <c r="B60" s="6"/>
      <c r="L60" s="6"/>
    </row>
    <row r="61" spans="2:12" s="18" customFormat="1" x14ac:dyDescent="0.2">
      <c r="B61" s="19"/>
      <c r="D61" s="31" t="s">
        <v>46</v>
      </c>
      <c r="E61" s="21"/>
      <c r="F61" s="88" t="s">
        <v>47</v>
      </c>
      <c r="G61" s="31" t="s">
        <v>46</v>
      </c>
      <c r="H61" s="21"/>
      <c r="I61" s="21"/>
      <c r="J61" s="89" t="s">
        <v>47</v>
      </c>
      <c r="K61" s="21"/>
      <c r="L61" s="19"/>
    </row>
    <row r="62" spans="2:12" x14ac:dyDescent="0.2">
      <c r="B62" s="6"/>
      <c r="L62" s="6"/>
    </row>
    <row r="63" spans="2:12" x14ac:dyDescent="0.2">
      <c r="B63" s="6"/>
      <c r="L63" s="6"/>
    </row>
    <row r="64" spans="2:12" x14ac:dyDescent="0.2">
      <c r="B64" s="6"/>
      <c r="L64" s="6"/>
    </row>
    <row r="65" spans="2:12" s="18" customFormat="1" x14ac:dyDescent="0.2">
      <c r="B65" s="19"/>
      <c r="D65" s="29" t="s">
        <v>48</v>
      </c>
      <c r="E65" s="30"/>
      <c r="F65" s="30"/>
      <c r="G65" s="29" t="s">
        <v>49</v>
      </c>
      <c r="H65" s="30"/>
      <c r="I65" s="30"/>
      <c r="J65" s="30"/>
      <c r="K65" s="30"/>
      <c r="L65" s="19"/>
    </row>
    <row r="66" spans="2:12" x14ac:dyDescent="0.2">
      <c r="B66" s="6"/>
      <c r="L66" s="6"/>
    </row>
    <row r="67" spans="2:12" x14ac:dyDescent="0.2">
      <c r="B67" s="6"/>
      <c r="L67" s="6"/>
    </row>
    <row r="68" spans="2:12" x14ac:dyDescent="0.2">
      <c r="B68" s="6"/>
      <c r="L68" s="6"/>
    </row>
    <row r="69" spans="2:12" x14ac:dyDescent="0.2">
      <c r="B69" s="6"/>
      <c r="L69" s="6"/>
    </row>
    <row r="70" spans="2:12" x14ac:dyDescent="0.2">
      <c r="B70" s="6"/>
      <c r="L70" s="6"/>
    </row>
    <row r="71" spans="2:12" x14ac:dyDescent="0.2">
      <c r="B71" s="6"/>
      <c r="L71" s="6"/>
    </row>
    <row r="72" spans="2:12" x14ac:dyDescent="0.2">
      <c r="B72" s="6"/>
      <c r="L72" s="6"/>
    </row>
    <row r="73" spans="2:12" x14ac:dyDescent="0.2">
      <c r="B73" s="6"/>
      <c r="L73" s="6"/>
    </row>
    <row r="74" spans="2:12" x14ac:dyDescent="0.2">
      <c r="B74" s="6"/>
      <c r="L74" s="6"/>
    </row>
    <row r="75" spans="2:12" x14ac:dyDescent="0.2">
      <c r="B75" s="6"/>
      <c r="L75" s="6"/>
    </row>
    <row r="76" spans="2:12" s="18" customFormat="1" x14ac:dyDescent="0.2">
      <c r="B76" s="19"/>
      <c r="D76" s="31" t="s">
        <v>46</v>
      </c>
      <c r="E76" s="21"/>
      <c r="F76" s="88" t="s">
        <v>47</v>
      </c>
      <c r="G76" s="31" t="s">
        <v>46</v>
      </c>
      <c r="H76" s="21"/>
      <c r="I76" s="21"/>
      <c r="J76" s="89" t="s">
        <v>47</v>
      </c>
      <c r="K76" s="21"/>
      <c r="L76" s="19"/>
    </row>
    <row r="77" spans="2:12" s="18" customFormat="1" ht="14.45" customHeight="1" x14ac:dyDescent="0.2"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19"/>
    </row>
    <row r="81" spans="2:47" s="18" customFormat="1" ht="6.95" customHeight="1" x14ac:dyDescent="0.2">
      <c r="B81" s="34"/>
      <c r="C81" s="35"/>
      <c r="D81" s="35"/>
      <c r="E81" s="35"/>
      <c r="F81" s="35"/>
      <c r="G81" s="35"/>
      <c r="H81" s="35"/>
      <c r="I81" s="35"/>
      <c r="J81" s="35"/>
      <c r="K81" s="35"/>
      <c r="L81" s="19"/>
    </row>
    <row r="82" spans="2:47" s="18" customFormat="1" ht="24.95" customHeight="1" x14ac:dyDescent="0.2">
      <c r="B82" s="19"/>
      <c r="C82" s="7" t="s">
        <v>84</v>
      </c>
      <c r="L82" s="19"/>
    </row>
    <row r="83" spans="2:47" s="18" customFormat="1" ht="6.95" customHeight="1" x14ac:dyDescent="0.2">
      <c r="B83" s="19"/>
      <c r="L83" s="19"/>
    </row>
    <row r="84" spans="2:47" s="18" customFormat="1" ht="12" customHeight="1" x14ac:dyDescent="0.2">
      <c r="B84" s="19"/>
      <c r="C84" s="13" t="s">
        <v>13</v>
      </c>
      <c r="L84" s="19"/>
    </row>
    <row r="85" spans="2:47" s="18" customFormat="1" ht="16.5" customHeight="1" x14ac:dyDescent="0.2">
      <c r="B85" s="19"/>
      <c r="E85" s="158" t="str">
        <f>E7</f>
        <v>Opravy ÚK ve správě TS Pelhřimov</v>
      </c>
      <c r="F85" s="159"/>
      <c r="G85" s="159"/>
      <c r="H85" s="159"/>
      <c r="L85" s="19"/>
    </row>
    <row r="86" spans="2:47" s="18" customFormat="1" ht="12" customHeight="1" x14ac:dyDescent="0.2">
      <c r="B86" s="19"/>
      <c r="C86" s="13" t="s">
        <v>82</v>
      </c>
      <c r="L86" s="19"/>
    </row>
    <row r="87" spans="2:47" s="18" customFormat="1" ht="30" customHeight="1" x14ac:dyDescent="0.2">
      <c r="B87" s="19"/>
      <c r="E87" s="156" t="str">
        <f>E9</f>
        <v>02 ÚK Jelcovy Lhotky - Opravy ÚK ve správě TS Pelhřimov</v>
      </c>
      <c r="F87" s="157"/>
      <c r="G87" s="157"/>
      <c r="H87" s="157"/>
      <c r="L87" s="19"/>
    </row>
    <row r="88" spans="2:47" s="18" customFormat="1" ht="6.95" customHeight="1" x14ac:dyDescent="0.2">
      <c r="B88" s="19"/>
      <c r="L88" s="19"/>
    </row>
    <row r="89" spans="2:47" s="18" customFormat="1" ht="12" customHeight="1" x14ac:dyDescent="0.2">
      <c r="B89" s="19"/>
      <c r="C89" s="13" t="s">
        <v>16</v>
      </c>
      <c r="F89" s="11" t="str">
        <f>F12</f>
        <v>k.ú. Jelcovy Lhotky, p.č. 207/1,202/1,89/11,89/20,</v>
      </c>
      <c r="I89" s="13" t="s">
        <v>17</v>
      </c>
      <c r="J89" s="42"/>
      <c r="L89" s="19"/>
    </row>
    <row r="90" spans="2:47" s="18" customFormat="1" ht="6.95" customHeight="1" x14ac:dyDescent="0.2">
      <c r="B90" s="19"/>
      <c r="L90" s="19"/>
    </row>
    <row r="91" spans="2:47" s="18" customFormat="1" ht="15.2" customHeight="1" x14ac:dyDescent="0.2">
      <c r="B91" s="19"/>
      <c r="C91" s="13" t="s">
        <v>18</v>
      </c>
      <c r="F91" s="11" t="str">
        <f>E15</f>
        <v>Technické služby města Pelhřimova, p.o.</v>
      </c>
      <c r="I91" s="13" t="s">
        <v>26</v>
      </c>
      <c r="J91" s="16" t="str">
        <f>E21</f>
        <v xml:space="preserve"> </v>
      </c>
      <c r="L91" s="19"/>
    </row>
    <row r="92" spans="2:47" s="18" customFormat="1" ht="25.7" customHeight="1" x14ac:dyDescent="0.2">
      <c r="B92" s="19"/>
      <c r="C92" s="13" t="s">
        <v>24</v>
      </c>
      <c r="F92" s="11" t="str">
        <f>IF(E18="","",E18)</f>
        <v>Vyplň údaj</v>
      </c>
      <c r="I92" s="13" t="s">
        <v>29</v>
      </c>
      <c r="J92" s="16"/>
      <c r="L92" s="19"/>
    </row>
    <row r="93" spans="2:47" s="18" customFormat="1" ht="10.35" customHeight="1" x14ac:dyDescent="0.2">
      <c r="B93" s="19"/>
      <c r="L93" s="19"/>
    </row>
    <row r="94" spans="2:47" s="18" customFormat="1" ht="29.25" customHeight="1" x14ac:dyDescent="0.2">
      <c r="B94" s="19"/>
      <c r="C94" s="90" t="s">
        <v>85</v>
      </c>
      <c r="D94" s="82"/>
      <c r="E94" s="82"/>
      <c r="F94" s="82"/>
      <c r="G94" s="82"/>
      <c r="H94" s="82"/>
      <c r="I94" s="82"/>
      <c r="J94" s="91" t="s">
        <v>86</v>
      </c>
      <c r="K94" s="82"/>
      <c r="L94" s="19"/>
    </row>
    <row r="95" spans="2:47" s="18" customFormat="1" ht="10.35" customHeight="1" x14ac:dyDescent="0.2">
      <c r="B95" s="19"/>
      <c r="L95" s="19"/>
    </row>
    <row r="96" spans="2:47" s="18" customFormat="1" ht="22.9" customHeight="1" x14ac:dyDescent="0.2">
      <c r="B96" s="19"/>
      <c r="C96" s="92" t="s">
        <v>87</v>
      </c>
      <c r="J96" s="57">
        <f>J121</f>
        <v>0</v>
      </c>
      <c r="L96" s="19"/>
      <c r="AU96" s="3" t="s">
        <v>88</v>
      </c>
    </row>
    <row r="97" spans="2:12" s="93" customFormat="1" ht="24.95" customHeight="1" x14ac:dyDescent="0.2">
      <c r="B97" s="94"/>
      <c r="D97" s="95" t="s">
        <v>89</v>
      </c>
      <c r="E97" s="96"/>
      <c r="F97" s="96"/>
      <c r="G97" s="96"/>
      <c r="H97" s="96"/>
      <c r="I97" s="96"/>
      <c r="J97" s="97">
        <f>J122</f>
        <v>0</v>
      </c>
      <c r="L97" s="94"/>
    </row>
    <row r="98" spans="2:12" s="93" customFormat="1" ht="24.95" customHeight="1" x14ac:dyDescent="0.2">
      <c r="B98" s="94"/>
      <c r="D98" s="95" t="s">
        <v>90</v>
      </c>
      <c r="E98" s="96"/>
      <c r="F98" s="96"/>
      <c r="G98" s="96"/>
      <c r="H98" s="96"/>
      <c r="I98" s="96"/>
      <c r="J98" s="97">
        <f>J125</f>
        <v>0</v>
      </c>
      <c r="L98" s="94"/>
    </row>
    <row r="99" spans="2:12" s="98" customFormat="1" ht="19.899999999999999" customHeight="1" x14ac:dyDescent="0.2">
      <c r="B99" s="99"/>
      <c r="D99" s="100" t="s">
        <v>133</v>
      </c>
      <c r="E99" s="101"/>
      <c r="F99" s="101"/>
      <c r="G99" s="101"/>
      <c r="H99" s="101"/>
      <c r="I99" s="101"/>
      <c r="J99" s="102">
        <f>J126</f>
        <v>0</v>
      </c>
      <c r="L99" s="99"/>
    </row>
    <row r="100" spans="2:12" s="98" customFormat="1" ht="19.899999999999999" customHeight="1" x14ac:dyDescent="0.2">
      <c r="B100" s="99"/>
      <c r="D100" s="100" t="s">
        <v>91</v>
      </c>
      <c r="E100" s="101"/>
      <c r="F100" s="101"/>
      <c r="G100" s="101"/>
      <c r="H100" s="101"/>
      <c r="I100" s="101"/>
      <c r="J100" s="102">
        <f>J130</f>
        <v>0</v>
      </c>
      <c r="L100" s="99"/>
    </row>
    <row r="101" spans="2:12" s="98" customFormat="1" ht="19.899999999999999" customHeight="1" x14ac:dyDescent="0.2">
      <c r="B101" s="99"/>
      <c r="D101" s="100" t="s">
        <v>134</v>
      </c>
      <c r="E101" s="101"/>
      <c r="F101" s="101"/>
      <c r="G101" s="101"/>
      <c r="H101" s="101"/>
      <c r="I101" s="101"/>
      <c r="J101" s="102">
        <f>J134</f>
        <v>0</v>
      </c>
      <c r="L101" s="99"/>
    </row>
    <row r="102" spans="2:12" s="18" customFormat="1" ht="21.75" customHeight="1" x14ac:dyDescent="0.2">
      <c r="B102" s="19"/>
      <c r="L102" s="19"/>
    </row>
    <row r="103" spans="2:12" s="18" customFormat="1" ht="6.95" customHeight="1" x14ac:dyDescent="0.2">
      <c r="B103" s="32"/>
      <c r="C103" s="33"/>
      <c r="D103" s="33"/>
      <c r="E103" s="33"/>
      <c r="F103" s="33"/>
      <c r="G103" s="33"/>
      <c r="H103" s="33"/>
      <c r="I103" s="33"/>
      <c r="J103" s="33"/>
      <c r="K103" s="33"/>
      <c r="L103" s="19"/>
    </row>
    <row r="107" spans="2:12" s="18" customFormat="1" ht="6.95" customHeight="1" x14ac:dyDescent="0.2">
      <c r="B107" s="34"/>
      <c r="C107" s="35"/>
      <c r="D107" s="35"/>
      <c r="E107" s="35"/>
      <c r="F107" s="35"/>
      <c r="G107" s="35"/>
      <c r="H107" s="35"/>
      <c r="I107" s="35"/>
      <c r="J107" s="35"/>
      <c r="K107" s="35"/>
      <c r="L107" s="19"/>
    </row>
    <row r="108" spans="2:12" s="18" customFormat="1" ht="24.95" customHeight="1" x14ac:dyDescent="0.2">
      <c r="B108" s="19"/>
      <c r="C108" s="7" t="s">
        <v>92</v>
      </c>
      <c r="L108" s="19"/>
    </row>
    <row r="109" spans="2:12" s="18" customFormat="1" ht="6.95" customHeight="1" x14ac:dyDescent="0.2">
      <c r="B109" s="19"/>
      <c r="L109" s="19"/>
    </row>
    <row r="110" spans="2:12" s="18" customFormat="1" ht="12" customHeight="1" x14ac:dyDescent="0.2">
      <c r="B110" s="19"/>
      <c r="C110" s="13" t="s">
        <v>13</v>
      </c>
      <c r="L110" s="19"/>
    </row>
    <row r="111" spans="2:12" s="18" customFormat="1" ht="16.5" customHeight="1" x14ac:dyDescent="0.2">
      <c r="B111" s="19"/>
      <c r="E111" s="158" t="str">
        <f>E7</f>
        <v>Opravy ÚK ve správě TS Pelhřimov</v>
      </c>
      <c r="F111" s="159"/>
      <c r="G111" s="159"/>
      <c r="H111" s="159"/>
      <c r="L111" s="19"/>
    </row>
    <row r="112" spans="2:12" s="18" customFormat="1" ht="12" customHeight="1" x14ac:dyDescent="0.2">
      <c r="B112" s="19"/>
      <c r="C112" s="13" t="s">
        <v>82</v>
      </c>
      <c r="L112" s="19"/>
    </row>
    <row r="113" spans="2:65" s="18" customFormat="1" ht="30" customHeight="1" x14ac:dyDescent="0.2">
      <c r="B113" s="19"/>
      <c r="E113" s="156" t="str">
        <f>E9</f>
        <v>02 ÚK Jelcovy Lhotky - Opravy ÚK ve správě TS Pelhřimov</v>
      </c>
      <c r="F113" s="157"/>
      <c r="G113" s="157"/>
      <c r="H113" s="157"/>
      <c r="L113" s="19"/>
    </row>
    <row r="114" spans="2:65" s="18" customFormat="1" ht="6.95" customHeight="1" x14ac:dyDescent="0.2">
      <c r="B114" s="19"/>
      <c r="L114" s="19"/>
    </row>
    <row r="115" spans="2:65" s="18" customFormat="1" ht="12" customHeight="1" x14ac:dyDescent="0.2">
      <c r="B115" s="19"/>
      <c r="C115" s="13" t="s">
        <v>16</v>
      </c>
      <c r="F115" s="11" t="str">
        <f>F12</f>
        <v>k.ú. Jelcovy Lhotky, p.č. 207/1,202/1,89/11,89/20,</v>
      </c>
      <c r="I115" s="13" t="s">
        <v>17</v>
      </c>
      <c r="J115" s="42"/>
      <c r="L115" s="19"/>
    </row>
    <row r="116" spans="2:65" s="18" customFormat="1" ht="6.95" customHeight="1" x14ac:dyDescent="0.2">
      <c r="B116" s="19"/>
      <c r="L116" s="19"/>
    </row>
    <row r="117" spans="2:65" s="18" customFormat="1" ht="15.2" customHeight="1" x14ac:dyDescent="0.2">
      <c r="B117" s="19"/>
      <c r="C117" s="13" t="s">
        <v>18</v>
      </c>
      <c r="F117" s="11" t="str">
        <f>E15</f>
        <v>Technické služby města Pelhřimova, p.o.</v>
      </c>
      <c r="I117" s="13" t="s">
        <v>26</v>
      </c>
      <c r="J117" s="16" t="str">
        <f>E21</f>
        <v xml:space="preserve"> </v>
      </c>
      <c r="L117" s="19"/>
    </row>
    <row r="118" spans="2:65" s="18" customFormat="1" ht="25.7" customHeight="1" x14ac:dyDescent="0.2">
      <c r="B118" s="19"/>
      <c r="C118" s="13" t="s">
        <v>24</v>
      </c>
      <c r="F118" s="11" t="str">
        <f>IF(E18="","",E18)</f>
        <v>Vyplň údaj</v>
      </c>
      <c r="I118" s="13" t="s">
        <v>29</v>
      </c>
      <c r="J118" s="16"/>
      <c r="L118" s="19"/>
    </row>
    <row r="119" spans="2:65" s="18" customFormat="1" ht="10.35" customHeight="1" x14ac:dyDescent="0.2">
      <c r="B119" s="19"/>
      <c r="L119" s="19"/>
    </row>
    <row r="120" spans="2:65" s="103" customFormat="1" ht="29.25" customHeight="1" x14ac:dyDescent="0.2">
      <c r="B120" s="104"/>
      <c r="C120" s="105" t="s">
        <v>93</v>
      </c>
      <c r="D120" s="106" t="s">
        <v>56</v>
      </c>
      <c r="E120" s="106" t="s">
        <v>52</v>
      </c>
      <c r="F120" s="106" t="s">
        <v>53</v>
      </c>
      <c r="G120" s="106" t="s">
        <v>94</v>
      </c>
      <c r="H120" s="106" t="s">
        <v>95</v>
      </c>
      <c r="I120" s="106" t="s">
        <v>96</v>
      </c>
      <c r="J120" s="107" t="s">
        <v>86</v>
      </c>
      <c r="K120" s="108" t="s">
        <v>97</v>
      </c>
      <c r="L120" s="104"/>
      <c r="M120" s="49" t="s">
        <v>1</v>
      </c>
      <c r="N120" s="50" t="s">
        <v>35</v>
      </c>
      <c r="O120" s="50" t="s">
        <v>98</v>
      </c>
      <c r="P120" s="50" t="s">
        <v>99</v>
      </c>
      <c r="Q120" s="50" t="s">
        <v>100</v>
      </c>
      <c r="R120" s="50" t="s">
        <v>101</v>
      </c>
      <c r="S120" s="50" t="s">
        <v>102</v>
      </c>
      <c r="T120" s="51" t="s">
        <v>103</v>
      </c>
    </row>
    <row r="121" spans="2:65" s="18" customFormat="1" ht="22.9" customHeight="1" x14ac:dyDescent="0.25">
      <c r="B121" s="19"/>
      <c r="C121" s="55" t="s">
        <v>104</v>
      </c>
      <c r="J121" s="109">
        <f>BK121</f>
        <v>0</v>
      </c>
      <c r="L121" s="19"/>
      <c r="M121" s="52"/>
      <c r="N121" s="43"/>
      <c r="O121" s="43"/>
      <c r="P121" s="110">
        <f>P122+P125</f>
        <v>0</v>
      </c>
      <c r="Q121" s="43"/>
      <c r="R121" s="110">
        <f>R122+R125</f>
        <v>192.95539999999997</v>
      </c>
      <c r="S121" s="43"/>
      <c r="T121" s="111">
        <f>T122+T125</f>
        <v>0</v>
      </c>
      <c r="AT121" s="3" t="s">
        <v>70</v>
      </c>
      <c r="AU121" s="3" t="s">
        <v>88</v>
      </c>
      <c r="BK121" s="112">
        <f>BK122+BK125</f>
        <v>0</v>
      </c>
    </row>
    <row r="122" spans="2:65" s="113" customFormat="1" ht="25.9" customHeight="1" x14ac:dyDescent="0.2">
      <c r="B122" s="114"/>
      <c r="D122" s="115" t="s">
        <v>70</v>
      </c>
      <c r="E122" s="116" t="s">
        <v>105</v>
      </c>
      <c r="F122" s="116" t="s">
        <v>106</v>
      </c>
      <c r="I122" s="117"/>
      <c r="J122" s="118">
        <f>BK122</f>
        <v>0</v>
      </c>
      <c r="L122" s="114"/>
      <c r="M122" s="119"/>
      <c r="P122" s="120">
        <f>SUM(P123:P124)</f>
        <v>0</v>
      </c>
      <c r="R122" s="120">
        <f>SUM(R123:R124)</f>
        <v>0</v>
      </c>
      <c r="T122" s="121">
        <f>SUM(T123:T124)</f>
        <v>0</v>
      </c>
      <c r="AR122" s="115" t="s">
        <v>77</v>
      </c>
      <c r="AT122" s="122" t="s">
        <v>70</v>
      </c>
      <c r="AU122" s="122" t="s">
        <v>71</v>
      </c>
      <c r="AY122" s="115" t="s">
        <v>107</v>
      </c>
      <c r="BK122" s="123">
        <f>SUM(BK123:BK124)</f>
        <v>0</v>
      </c>
    </row>
    <row r="123" spans="2:65" s="18" customFormat="1" ht="16.5" customHeight="1" x14ac:dyDescent="0.2">
      <c r="B123" s="19"/>
      <c r="C123" s="124" t="s">
        <v>77</v>
      </c>
      <c r="D123" s="124" t="s">
        <v>109</v>
      </c>
      <c r="E123" s="125" t="s">
        <v>110</v>
      </c>
      <c r="F123" s="126" t="s">
        <v>111</v>
      </c>
      <c r="G123" s="127" t="s">
        <v>112</v>
      </c>
      <c r="H123" s="128">
        <v>1</v>
      </c>
      <c r="I123" s="129"/>
      <c r="J123" s="130">
        <f>ROUND(I123*H123,2)</f>
        <v>0</v>
      </c>
      <c r="K123" s="131"/>
      <c r="L123" s="19"/>
      <c r="M123" s="132" t="s">
        <v>1</v>
      </c>
      <c r="N123" s="133" t="s">
        <v>36</v>
      </c>
      <c r="P123" s="134">
        <f>O123*H123</f>
        <v>0</v>
      </c>
      <c r="Q123" s="134">
        <v>0</v>
      </c>
      <c r="R123" s="134">
        <f>Q123*H123</f>
        <v>0</v>
      </c>
      <c r="S123" s="134">
        <v>0</v>
      </c>
      <c r="T123" s="135">
        <f>S123*H123</f>
        <v>0</v>
      </c>
      <c r="AR123" s="136" t="s">
        <v>108</v>
      </c>
      <c r="AT123" s="136" t="s">
        <v>109</v>
      </c>
      <c r="AU123" s="136" t="s">
        <v>77</v>
      </c>
      <c r="AY123" s="3" t="s">
        <v>107</v>
      </c>
      <c r="BE123" s="137">
        <f>IF(N123="základní",J123,0)</f>
        <v>0</v>
      </c>
      <c r="BF123" s="137">
        <f>IF(N123="snížená",J123,0)</f>
        <v>0</v>
      </c>
      <c r="BG123" s="137">
        <f>IF(N123="zákl. přenesená",J123,0)</f>
        <v>0</v>
      </c>
      <c r="BH123" s="137">
        <f>IF(N123="sníž. přenesená",J123,0)</f>
        <v>0</v>
      </c>
      <c r="BI123" s="137">
        <f>IF(N123="nulová",J123,0)</f>
        <v>0</v>
      </c>
      <c r="BJ123" s="3" t="s">
        <v>77</v>
      </c>
      <c r="BK123" s="137">
        <f>ROUND(I123*H123,2)</f>
        <v>0</v>
      </c>
      <c r="BL123" s="3" t="s">
        <v>108</v>
      </c>
      <c r="BM123" s="136" t="s">
        <v>135</v>
      </c>
    </row>
    <row r="124" spans="2:65" s="18" customFormat="1" ht="16.5" customHeight="1" x14ac:dyDescent="0.2">
      <c r="B124" s="19"/>
      <c r="C124" s="124" t="s">
        <v>79</v>
      </c>
      <c r="D124" s="124" t="s">
        <v>109</v>
      </c>
      <c r="E124" s="125" t="s">
        <v>115</v>
      </c>
      <c r="F124" s="126" t="s">
        <v>116</v>
      </c>
      <c r="G124" s="127" t="s">
        <v>112</v>
      </c>
      <c r="H124" s="128">
        <v>1</v>
      </c>
      <c r="I124" s="129"/>
      <c r="J124" s="130">
        <f>ROUND(I124*H124,2)</f>
        <v>0</v>
      </c>
      <c r="K124" s="131"/>
      <c r="L124" s="19"/>
      <c r="M124" s="132" t="s">
        <v>1</v>
      </c>
      <c r="N124" s="133" t="s">
        <v>36</v>
      </c>
      <c r="P124" s="134">
        <f>O124*H124</f>
        <v>0</v>
      </c>
      <c r="Q124" s="134">
        <v>0</v>
      </c>
      <c r="R124" s="134">
        <f>Q124*H124</f>
        <v>0</v>
      </c>
      <c r="S124" s="134">
        <v>0</v>
      </c>
      <c r="T124" s="135">
        <f>S124*H124</f>
        <v>0</v>
      </c>
      <c r="AR124" s="136" t="s">
        <v>108</v>
      </c>
      <c r="AT124" s="136" t="s">
        <v>109</v>
      </c>
      <c r="AU124" s="136" t="s">
        <v>77</v>
      </c>
      <c r="AY124" s="3" t="s">
        <v>107</v>
      </c>
      <c r="BE124" s="137">
        <f>IF(N124="základní",J124,0)</f>
        <v>0</v>
      </c>
      <c r="BF124" s="137">
        <f>IF(N124="snížená",J124,0)</f>
        <v>0</v>
      </c>
      <c r="BG124" s="137">
        <f>IF(N124="zákl. přenesená",J124,0)</f>
        <v>0</v>
      </c>
      <c r="BH124" s="137">
        <f>IF(N124="sníž. přenesená",J124,0)</f>
        <v>0</v>
      </c>
      <c r="BI124" s="137">
        <f>IF(N124="nulová",J124,0)</f>
        <v>0</v>
      </c>
      <c r="BJ124" s="3" t="s">
        <v>77</v>
      </c>
      <c r="BK124" s="137">
        <f>ROUND(I124*H124,2)</f>
        <v>0</v>
      </c>
      <c r="BL124" s="3" t="s">
        <v>108</v>
      </c>
      <c r="BM124" s="136" t="s">
        <v>136</v>
      </c>
    </row>
    <row r="125" spans="2:65" s="113" customFormat="1" ht="25.9" customHeight="1" x14ac:dyDescent="0.2">
      <c r="B125" s="114"/>
      <c r="D125" s="115" t="s">
        <v>70</v>
      </c>
      <c r="E125" s="116" t="s">
        <v>118</v>
      </c>
      <c r="F125" s="116" t="s">
        <v>119</v>
      </c>
      <c r="I125" s="117"/>
      <c r="J125" s="118">
        <f>BK125</f>
        <v>0</v>
      </c>
      <c r="L125" s="114"/>
      <c r="M125" s="119"/>
      <c r="P125" s="120">
        <f>P126+P130+P134</f>
        <v>0</v>
      </c>
      <c r="R125" s="120">
        <f>R126+R130+R134</f>
        <v>192.95539999999997</v>
      </c>
      <c r="T125" s="121">
        <f>T126+T130+T134</f>
        <v>0</v>
      </c>
      <c r="AR125" s="115" t="s">
        <v>77</v>
      </c>
      <c r="AT125" s="122" t="s">
        <v>70</v>
      </c>
      <c r="AU125" s="122" t="s">
        <v>71</v>
      </c>
      <c r="AY125" s="115" t="s">
        <v>107</v>
      </c>
      <c r="BK125" s="123">
        <f>BK126+BK130+BK134</f>
        <v>0</v>
      </c>
    </row>
    <row r="126" spans="2:65" s="113" customFormat="1" ht="22.9" customHeight="1" x14ac:dyDescent="0.2">
      <c r="B126" s="114"/>
      <c r="D126" s="115" t="s">
        <v>70</v>
      </c>
      <c r="E126" s="138" t="s">
        <v>77</v>
      </c>
      <c r="F126" s="138" t="s">
        <v>137</v>
      </c>
      <c r="I126" s="117"/>
      <c r="J126" s="139">
        <f>BK126</f>
        <v>0</v>
      </c>
      <c r="L126" s="114"/>
      <c r="M126" s="119"/>
      <c r="P126" s="120">
        <f>SUM(P127:P129)</f>
        <v>0</v>
      </c>
      <c r="R126" s="120">
        <f>SUM(R127:R129)</f>
        <v>0</v>
      </c>
      <c r="T126" s="121">
        <f>SUM(T127:T129)</f>
        <v>0</v>
      </c>
      <c r="AR126" s="115" t="s">
        <v>77</v>
      </c>
      <c r="AT126" s="122" t="s">
        <v>70</v>
      </c>
      <c r="AU126" s="122" t="s">
        <v>77</v>
      </c>
      <c r="AY126" s="115" t="s">
        <v>107</v>
      </c>
      <c r="BK126" s="123">
        <f>SUM(BK127:BK129)</f>
        <v>0</v>
      </c>
    </row>
    <row r="127" spans="2:65" s="18" customFormat="1" ht="37.9" customHeight="1" x14ac:dyDescent="0.2">
      <c r="B127" s="19"/>
      <c r="C127" s="124" t="s">
        <v>138</v>
      </c>
      <c r="D127" s="124" t="s">
        <v>109</v>
      </c>
      <c r="E127" s="125" t="s">
        <v>139</v>
      </c>
      <c r="F127" s="126" t="s">
        <v>140</v>
      </c>
      <c r="G127" s="127" t="s">
        <v>141</v>
      </c>
      <c r="H127" s="128">
        <v>6.72</v>
      </c>
      <c r="I127" s="129"/>
      <c r="J127" s="130">
        <f>ROUND(I127*H127,2)</f>
        <v>0</v>
      </c>
      <c r="K127" s="131"/>
      <c r="L127" s="19"/>
      <c r="M127" s="132" t="s">
        <v>1</v>
      </c>
      <c r="N127" s="133" t="s">
        <v>36</v>
      </c>
      <c r="P127" s="134">
        <f>O127*H127</f>
        <v>0</v>
      </c>
      <c r="Q127" s="134">
        <v>0</v>
      </c>
      <c r="R127" s="134">
        <f>Q127*H127</f>
        <v>0</v>
      </c>
      <c r="S127" s="134">
        <v>0</v>
      </c>
      <c r="T127" s="135">
        <f>S127*H127</f>
        <v>0</v>
      </c>
      <c r="AR127" s="136" t="s">
        <v>108</v>
      </c>
      <c r="AT127" s="136" t="s">
        <v>109</v>
      </c>
      <c r="AU127" s="136" t="s">
        <v>79</v>
      </c>
      <c r="AY127" s="3" t="s">
        <v>107</v>
      </c>
      <c r="BE127" s="137">
        <f>IF(N127="základní",J127,0)</f>
        <v>0</v>
      </c>
      <c r="BF127" s="137">
        <f>IF(N127="snížená",J127,0)</f>
        <v>0</v>
      </c>
      <c r="BG127" s="137">
        <f>IF(N127="zákl. přenesená",J127,0)</f>
        <v>0</v>
      </c>
      <c r="BH127" s="137">
        <f>IF(N127="sníž. přenesená",J127,0)</f>
        <v>0</v>
      </c>
      <c r="BI127" s="137">
        <f>IF(N127="nulová",J127,0)</f>
        <v>0</v>
      </c>
      <c r="BJ127" s="3" t="s">
        <v>77</v>
      </c>
      <c r="BK127" s="137">
        <f>ROUND(I127*H127,2)</f>
        <v>0</v>
      </c>
      <c r="BL127" s="3" t="s">
        <v>108</v>
      </c>
      <c r="BM127" s="136" t="s">
        <v>142</v>
      </c>
    </row>
    <row r="128" spans="2:65" s="18" customFormat="1" ht="33" customHeight="1" x14ac:dyDescent="0.2">
      <c r="B128" s="19"/>
      <c r="C128" s="124" t="s">
        <v>143</v>
      </c>
      <c r="D128" s="124" t="s">
        <v>109</v>
      </c>
      <c r="E128" s="125" t="s">
        <v>144</v>
      </c>
      <c r="F128" s="126" t="s">
        <v>145</v>
      </c>
      <c r="G128" s="127" t="s">
        <v>141</v>
      </c>
      <c r="H128" s="128">
        <v>6.72</v>
      </c>
      <c r="I128" s="129"/>
      <c r="J128" s="130">
        <f>ROUND(I128*H128,2)</f>
        <v>0</v>
      </c>
      <c r="K128" s="131"/>
      <c r="L128" s="19"/>
      <c r="M128" s="132" t="s">
        <v>1</v>
      </c>
      <c r="N128" s="133" t="s">
        <v>36</v>
      </c>
      <c r="P128" s="134">
        <f>O128*H128</f>
        <v>0</v>
      </c>
      <c r="Q128" s="134">
        <v>0</v>
      </c>
      <c r="R128" s="134">
        <f>Q128*H128</f>
        <v>0</v>
      </c>
      <c r="S128" s="134">
        <v>0</v>
      </c>
      <c r="T128" s="135">
        <f>S128*H128</f>
        <v>0</v>
      </c>
      <c r="AR128" s="136" t="s">
        <v>108</v>
      </c>
      <c r="AT128" s="136" t="s">
        <v>109</v>
      </c>
      <c r="AU128" s="136" t="s">
        <v>79</v>
      </c>
      <c r="AY128" s="3" t="s">
        <v>107</v>
      </c>
      <c r="BE128" s="137">
        <f>IF(N128="základní",J128,0)</f>
        <v>0</v>
      </c>
      <c r="BF128" s="137">
        <f>IF(N128="snížená",J128,0)</f>
        <v>0</v>
      </c>
      <c r="BG128" s="137">
        <f>IF(N128="zákl. přenesená",J128,0)</f>
        <v>0</v>
      </c>
      <c r="BH128" s="137">
        <f>IF(N128="sníž. přenesená",J128,0)</f>
        <v>0</v>
      </c>
      <c r="BI128" s="137">
        <f>IF(N128="nulová",J128,0)</f>
        <v>0</v>
      </c>
      <c r="BJ128" s="3" t="s">
        <v>77</v>
      </c>
      <c r="BK128" s="137">
        <f>ROUND(I128*H128,2)</f>
        <v>0</v>
      </c>
      <c r="BL128" s="3" t="s">
        <v>108</v>
      </c>
      <c r="BM128" s="136" t="s">
        <v>146</v>
      </c>
    </row>
    <row r="129" spans="2:65" s="18" customFormat="1" ht="33" customHeight="1" x14ac:dyDescent="0.2">
      <c r="B129" s="19"/>
      <c r="C129" s="124" t="s">
        <v>147</v>
      </c>
      <c r="D129" s="124" t="s">
        <v>109</v>
      </c>
      <c r="E129" s="125" t="s">
        <v>148</v>
      </c>
      <c r="F129" s="126" t="s">
        <v>149</v>
      </c>
      <c r="G129" s="127" t="s">
        <v>123</v>
      </c>
      <c r="H129" s="128">
        <v>42</v>
      </c>
      <c r="I129" s="129"/>
      <c r="J129" s="130">
        <f>ROUND(I129*H129,2)</f>
        <v>0</v>
      </c>
      <c r="K129" s="131"/>
      <c r="L129" s="19"/>
      <c r="M129" s="132" t="s">
        <v>1</v>
      </c>
      <c r="N129" s="133" t="s">
        <v>36</v>
      </c>
      <c r="P129" s="134">
        <f>O129*H129</f>
        <v>0</v>
      </c>
      <c r="Q129" s="134">
        <v>0</v>
      </c>
      <c r="R129" s="134">
        <f>Q129*H129</f>
        <v>0</v>
      </c>
      <c r="S129" s="134">
        <v>0</v>
      </c>
      <c r="T129" s="135">
        <f>S129*H129</f>
        <v>0</v>
      </c>
      <c r="AR129" s="136" t="s">
        <v>108</v>
      </c>
      <c r="AT129" s="136" t="s">
        <v>109</v>
      </c>
      <c r="AU129" s="136" t="s">
        <v>79</v>
      </c>
      <c r="AY129" s="3" t="s">
        <v>107</v>
      </c>
      <c r="BE129" s="137">
        <f>IF(N129="základní",J129,0)</f>
        <v>0</v>
      </c>
      <c r="BF129" s="137">
        <f>IF(N129="snížená",J129,0)</f>
        <v>0</v>
      </c>
      <c r="BG129" s="137">
        <f>IF(N129="zákl. přenesená",J129,0)</f>
        <v>0</v>
      </c>
      <c r="BH129" s="137">
        <f>IF(N129="sníž. přenesená",J129,0)</f>
        <v>0</v>
      </c>
      <c r="BI129" s="137">
        <f>IF(N129="nulová",J129,0)</f>
        <v>0</v>
      </c>
      <c r="BJ129" s="3" t="s">
        <v>77</v>
      </c>
      <c r="BK129" s="137">
        <f>ROUND(I129*H129,2)</f>
        <v>0</v>
      </c>
      <c r="BL129" s="3" t="s">
        <v>108</v>
      </c>
      <c r="BM129" s="136" t="s">
        <v>150</v>
      </c>
    </row>
    <row r="130" spans="2:65" s="113" customFormat="1" ht="22.9" customHeight="1" x14ac:dyDescent="0.2">
      <c r="B130" s="114"/>
      <c r="D130" s="115" t="s">
        <v>70</v>
      </c>
      <c r="E130" s="138" t="s">
        <v>114</v>
      </c>
      <c r="F130" s="138" t="s">
        <v>120</v>
      </c>
      <c r="I130" s="117"/>
      <c r="J130" s="139">
        <f>BK130</f>
        <v>0</v>
      </c>
      <c r="L130" s="114"/>
      <c r="M130" s="119"/>
      <c r="P130" s="120">
        <f>SUM(P131:P133)</f>
        <v>0</v>
      </c>
      <c r="R130" s="120">
        <f>SUM(R131:R133)</f>
        <v>180.81539999999998</v>
      </c>
      <c r="T130" s="121">
        <f>SUM(T131:T133)</f>
        <v>0</v>
      </c>
      <c r="AR130" s="115" t="s">
        <v>77</v>
      </c>
      <c r="AT130" s="122" t="s">
        <v>70</v>
      </c>
      <c r="AU130" s="122" t="s">
        <v>77</v>
      </c>
      <c r="AY130" s="115" t="s">
        <v>107</v>
      </c>
      <c r="BK130" s="123">
        <f>SUM(BK131:BK133)</f>
        <v>0</v>
      </c>
    </row>
    <row r="131" spans="2:65" s="18" customFormat="1" ht="24.2" customHeight="1" x14ac:dyDescent="0.2">
      <c r="B131" s="19"/>
      <c r="C131" s="124" t="s">
        <v>125</v>
      </c>
      <c r="D131" s="124" t="s">
        <v>109</v>
      </c>
      <c r="E131" s="125" t="s">
        <v>121</v>
      </c>
      <c r="F131" s="126" t="s">
        <v>122</v>
      </c>
      <c r="G131" s="127" t="s">
        <v>123</v>
      </c>
      <c r="H131" s="128">
        <v>3060</v>
      </c>
      <c r="I131" s="129"/>
      <c r="J131" s="130">
        <f>ROUND(I131*H131,2)</f>
        <v>0</v>
      </c>
      <c r="K131" s="131"/>
      <c r="L131" s="19"/>
      <c r="M131" s="132" t="s">
        <v>1</v>
      </c>
      <c r="N131" s="133" t="s">
        <v>36</v>
      </c>
      <c r="P131" s="134">
        <f>O131*H131</f>
        <v>0</v>
      </c>
      <c r="Q131" s="134">
        <v>0</v>
      </c>
      <c r="R131" s="134">
        <f>Q131*H131</f>
        <v>0</v>
      </c>
      <c r="S131" s="134">
        <v>0</v>
      </c>
      <c r="T131" s="135">
        <f>S131*H131</f>
        <v>0</v>
      </c>
      <c r="AR131" s="136" t="s">
        <v>108</v>
      </c>
      <c r="AT131" s="136" t="s">
        <v>109</v>
      </c>
      <c r="AU131" s="136" t="s">
        <v>79</v>
      </c>
      <c r="AY131" s="3" t="s">
        <v>107</v>
      </c>
      <c r="BE131" s="137">
        <f>IF(N131="základní",J131,0)</f>
        <v>0</v>
      </c>
      <c r="BF131" s="137">
        <f>IF(N131="snížená",J131,0)</f>
        <v>0</v>
      </c>
      <c r="BG131" s="137">
        <f>IF(N131="zákl. přenesená",J131,0)</f>
        <v>0</v>
      </c>
      <c r="BH131" s="137">
        <f>IF(N131="sníž. přenesená",J131,0)</f>
        <v>0</v>
      </c>
      <c r="BI131" s="137">
        <f>IF(N131="nulová",J131,0)</f>
        <v>0</v>
      </c>
      <c r="BJ131" s="3" t="s">
        <v>77</v>
      </c>
      <c r="BK131" s="137">
        <f>ROUND(I131*H131,2)</f>
        <v>0</v>
      </c>
      <c r="BL131" s="3" t="s">
        <v>108</v>
      </c>
      <c r="BM131" s="136" t="s">
        <v>151</v>
      </c>
    </row>
    <row r="132" spans="2:65" s="18" customFormat="1" ht="33" customHeight="1" x14ac:dyDescent="0.2">
      <c r="B132" s="19"/>
      <c r="C132" s="124" t="s">
        <v>108</v>
      </c>
      <c r="D132" s="124" t="s">
        <v>109</v>
      </c>
      <c r="E132" s="125" t="s">
        <v>126</v>
      </c>
      <c r="F132" s="126" t="s">
        <v>127</v>
      </c>
      <c r="G132" s="127" t="s">
        <v>123</v>
      </c>
      <c r="H132" s="128">
        <v>3060</v>
      </c>
      <c r="I132" s="129"/>
      <c r="J132" s="130">
        <f>ROUND(I132*H132,2)</f>
        <v>0</v>
      </c>
      <c r="K132" s="131"/>
      <c r="L132" s="19"/>
      <c r="M132" s="132" t="s">
        <v>1</v>
      </c>
      <c r="N132" s="133" t="s">
        <v>36</v>
      </c>
      <c r="P132" s="134">
        <f>O132*H132</f>
        <v>0</v>
      </c>
      <c r="Q132" s="134">
        <v>5.9089999999999997E-2</v>
      </c>
      <c r="R132" s="134">
        <f>Q132*H132</f>
        <v>180.81539999999998</v>
      </c>
      <c r="S132" s="134">
        <v>0</v>
      </c>
      <c r="T132" s="135">
        <f>S132*H132</f>
        <v>0</v>
      </c>
      <c r="AR132" s="136" t="s">
        <v>108</v>
      </c>
      <c r="AT132" s="136" t="s">
        <v>109</v>
      </c>
      <c r="AU132" s="136" t="s">
        <v>79</v>
      </c>
      <c r="AY132" s="3" t="s">
        <v>107</v>
      </c>
      <c r="BE132" s="137">
        <f>IF(N132="základní",J132,0)</f>
        <v>0</v>
      </c>
      <c r="BF132" s="137">
        <f>IF(N132="snížená",J132,0)</f>
        <v>0</v>
      </c>
      <c r="BG132" s="137">
        <f>IF(N132="zákl. přenesená",J132,0)</f>
        <v>0</v>
      </c>
      <c r="BH132" s="137">
        <f>IF(N132="sníž. přenesená",J132,0)</f>
        <v>0</v>
      </c>
      <c r="BI132" s="137">
        <f>IF(N132="nulová",J132,0)</f>
        <v>0</v>
      </c>
      <c r="BJ132" s="3" t="s">
        <v>77</v>
      </c>
      <c r="BK132" s="137">
        <f>ROUND(I132*H132,2)</f>
        <v>0</v>
      </c>
      <c r="BL132" s="3" t="s">
        <v>108</v>
      </c>
      <c r="BM132" s="136" t="s">
        <v>152</v>
      </c>
    </row>
    <row r="133" spans="2:65" s="18" customFormat="1" ht="24.2" customHeight="1" x14ac:dyDescent="0.2">
      <c r="B133" s="19"/>
      <c r="C133" s="124" t="s">
        <v>114</v>
      </c>
      <c r="D133" s="124" t="s">
        <v>109</v>
      </c>
      <c r="E133" s="125" t="s">
        <v>129</v>
      </c>
      <c r="F133" s="126" t="s">
        <v>130</v>
      </c>
      <c r="G133" s="127" t="s">
        <v>123</v>
      </c>
      <c r="H133" s="128">
        <v>3060</v>
      </c>
      <c r="I133" s="129"/>
      <c r="J133" s="130">
        <f>ROUND(I133*H133,2)</f>
        <v>0</v>
      </c>
      <c r="K133" s="131"/>
      <c r="L133" s="19"/>
      <c r="M133" s="132" t="s">
        <v>1</v>
      </c>
      <c r="N133" s="133" t="s">
        <v>36</v>
      </c>
      <c r="P133" s="134">
        <f>O133*H133</f>
        <v>0</v>
      </c>
      <c r="Q133" s="134">
        <v>0</v>
      </c>
      <c r="R133" s="134">
        <f>Q133*H133</f>
        <v>0</v>
      </c>
      <c r="S133" s="134">
        <v>0</v>
      </c>
      <c r="T133" s="135">
        <f>S133*H133</f>
        <v>0</v>
      </c>
      <c r="AR133" s="136" t="s">
        <v>108</v>
      </c>
      <c r="AT133" s="136" t="s">
        <v>109</v>
      </c>
      <c r="AU133" s="136" t="s">
        <v>79</v>
      </c>
      <c r="AY133" s="3" t="s">
        <v>107</v>
      </c>
      <c r="BE133" s="137">
        <f>IF(N133="základní",J133,0)</f>
        <v>0</v>
      </c>
      <c r="BF133" s="137">
        <f>IF(N133="snížená",J133,0)</f>
        <v>0</v>
      </c>
      <c r="BG133" s="137">
        <f>IF(N133="zákl. přenesená",J133,0)</f>
        <v>0</v>
      </c>
      <c r="BH133" s="137">
        <f>IF(N133="sníž. přenesená",J133,0)</f>
        <v>0</v>
      </c>
      <c r="BI133" s="137">
        <f>IF(N133="nulová",J133,0)</f>
        <v>0</v>
      </c>
      <c r="BJ133" s="3" t="s">
        <v>77</v>
      </c>
      <c r="BK133" s="137">
        <f>ROUND(I133*H133,2)</f>
        <v>0</v>
      </c>
      <c r="BL133" s="3" t="s">
        <v>108</v>
      </c>
      <c r="BM133" s="136" t="s">
        <v>153</v>
      </c>
    </row>
    <row r="134" spans="2:65" s="113" customFormat="1" ht="22.9" customHeight="1" x14ac:dyDescent="0.2">
      <c r="B134" s="114"/>
      <c r="D134" s="115" t="s">
        <v>70</v>
      </c>
      <c r="E134" s="138" t="s">
        <v>143</v>
      </c>
      <c r="F134" s="138" t="s">
        <v>154</v>
      </c>
      <c r="I134" s="117"/>
      <c r="J134" s="139">
        <f>BK134</f>
        <v>0</v>
      </c>
      <c r="L134" s="114"/>
      <c r="M134" s="119"/>
      <c r="P134" s="120">
        <f>SUM(P135:P136)</f>
        <v>0</v>
      </c>
      <c r="R134" s="120">
        <f>SUM(R135:R136)</f>
        <v>12.139999999999999</v>
      </c>
      <c r="T134" s="121">
        <f>SUM(T135:T136)</f>
        <v>0</v>
      </c>
      <c r="AR134" s="115" t="s">
        <v>77</v>
      </c>
      <c r="AT134" s="122" t="s">
        <v>70</v>
      </c>
      <c r="AU134" s="122" t="s">
        <v>77</v>
      </c>
      <c r="AY134" s="115" t="s">
        <v>107</v>
      </c>
      <c r="BK134" s="123">
        <f>SUM(BK135:BK136)</f>
        <v>0</v>
      </c>
    </row>
    <row r="135" spans="2:65" s="18" customFormat="1" ht="24.2" customHeight="1" x14ac:dyDescent="0.2">
      <c r="B135" s="19"/>
      <c r="C135" s="124" t="s">
        <v>155</v>
      </c>
      <c r="D135" s="124" t="s">
        <v>109</v>
      </c>
      <c r="E135" s="125" t="s">
        <v>156</v>
      </c>
      <c r="F135" s="126" t="s">
        <v>157</v>
      </c>
      <c r="G135" s="127" t="s">
        <v>158</v>
      </c>
      <c r="H135" s="128">
        <v>40</v>
      </c>
      <c r="I135" s="129"/>
      <c r="J135" s="130">
        <f>ROUND(I135*H135,2)</f>
        <v>0</v>
      </c>
      <c r="K135" s="131"/>
      <c r="L135" s="19"/>
      <c r="M135" s="132" t="s">
        <v>1</v>
      </c>
      <c r="N135" s="133" t="s">
        <v>36</v>
      </c>
      <c r="P135" s="134">
        <f>O135*H135</f>
        <v>0</v>
      </c>
      <c r="Q135" s="134">
        <v>0.2195</v>
      </c>
      <c r="R135" s="134">
        <f>Q135*H135</f>
        <v>8.7799999999999994</v>
      </c>
      <c r="S135" s="134">
        <v>0</v>
      </c>
      <c r="T135" s="135">
        <f>S135*H135</f>
        <v>0</v>
      </c>
      <c r="AR135" s="136" t="s">
        <v>108</v>
      </c>
      <c r="AT135" s="136" t="s">
        <v>109</v>
      </c>
      <c r="AU135" s="136" t="s">
        <v>79</v>
      </c>
      <c r="AY135" s="3" t="s">
        <v>107</v>
      </c>
      <c r="BE135" s="137">
        <f>IF(N135="základní",J135,0)</f>
        <v>0</v>
      </c>
      <c r="BF135" s="137">
        <f>IF(N135="snížená",J135,0)</f>
        <v>0</v>
      </c>
      <c r="BG135" s="137">
        <f>IF(N135="zákl. přenesená",J135,0)</f>
        <v>0</v>
      </c>
      <c r="BH135" s="137">
        <f>IF(N135="sníž. přenesená",J135,0)</f>
        <v>0</v>
      </c>
      <c r="BI135" s="137">
        <f>IF(N135="nulová",J135,0)</f>
        <v>0</v>
      </c>
      <c r="BJ135" s="3" t="s">
        <v>77</v>
      </c>
      <c r="BK135" s="137">
        <f>ROUND(I135*H135,2)</f>
        <v>0</v>
      </c>
      <c r="BL135" s="3" t="s">
        <v>108</v>
      </c>
      <c r="BM135" s="136" t="s">
        <v>159</v>
      </c>
    </row>
    <row r="136" spans="2:65" s="18" customFormat="1" ht="24.2" customHeight="1" x14ac:dyDescent="0.2">
      <c r="B136" s="19"/>
      <c r="C136" s="145" t="s">
        <v>160</v>
      </c>
      <c r="D136" s="145" t="s">
        <v>161</v>
      </c>
      <c r="E136" s="146" t="s">
        <v>162</v>
      </c>
      <c r="F136" s="147" t="s">
        <v>163</v>
      </c>
      <c r="G136" s="148" t="s">
        <v>164</v>
      </c>
      <c r="H136" s="149">
        <v>42</v>
      </c>
      <c r="I136" s="150"/>
      <c r="J136" s="151">
        <f>ROUND(I136*H136,2)</f>
        <v>0</v>
      </c>
      <c r="K136" s="152"/>
      <c r="L136" s="153"/>
      <c r="M136" s="154" t="s">
        <v>1</v>
      </c>
      <c r="N136" s="155" t="s">
        <v>36</v>
      </c>
      <c r="O136" s="142"/>
      <c r="P136" s="143">
        <f>O136*H136</f>
        <v>0</v>
      </c>
      <c r="Q136" s="143">
        <v>0.08</v>
      </c>
      <c r="R136" s="143">
        <f>Q136*H136</f>
        <v>3.36</v>
      </c>
      <c r="S136" s="143">
        <v>0</v>
      </c>
      <c r="T136" s="144">
        <f>S136*H136</f>
        <v>0</v>
      </c>
      <c r="AR136" s="136" t="s">
        <v>138</v>
      </c>
      <c r="AT136" s="136" t="s">
        <v>161</v>
      </c>
      <c r="AU136" s="136" t="s">
        <v>79</v>
      </c>
      <c r="AY136" s="3" t="s">
        <v>107</v>
      </c>
      <c r="BE136" s="137">
        <f>IF(N136="základní",J136,0)</f>
        <v>0</v>
      </c>
      <c r="BF136" s="137">
        <f>IF(N136="snížená",J136,0)</f>
        <v>0</v>
      </c>
      <c r="BG136" s="137">
        <f>IF(N136="zákl. přenesená",J136,0)</f>
        <v>0</v>
      </c>
      <c r="BH136" s="137">
        <f>IF(N136="sníž. přenesená",J136,0)</f>
        <v>0</v>
      </c>
      <c r="BI136" s="137">
        <f>IF(N136="nulová",J136,0)</f>
        <v>0</v>
      </c>
      <c r="BJ136" s="3" t="s">
        <v>77</v>
      </c>
      <c r="BK136" s="137">
        <f>ROUND(I136*H136,2)</f>
        <v>0</v>
      </c>
      <c r="BL136" s="3" t="s">
        <v>108</v>
      </c>
      <c r="BM136" s="136" t="s">
        <v>165</v>
      </c>
    </row>
    <row r="137" spans="2:65" s="18" customFormat="1" ht="6.95" customHeight="1" x14ac:dyDescent="0.2">
      <c r="B137" s="32"/>
      <c r="C137" s="33"/>
      <c r="D137" s="33"/>
      <c r="E137" s="33"/>
      <c r="F137" s="33"/>
      <c r="G137" s="33"/>
      <c r="H137" s="33"/>
      <c r="I137" s="33"/>
      <c r="J137" s="33"/>
      <c r="K137" s="33"/>
      <c r="L137" s="19"/>
    </row>
  </sheetData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Table 1</vt:lpstr>
      <vt:lpstr>Table 2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3wj5mjgrxa</dc:creator>
  <cp:lastModifiedBy>ing. Blanka Hörnerová - veř. zakázky TsPE</cp:lastModifiedBy>
  <cp:lastPrinted>2026-06-12T11:00:32Z</cp:lastPrinted>
  <dcterms:created xsi:type="dcterms:W3CDTF">2026-06-12T06:41:49Z</dcterms:created>
  <dcterms:modified xsi:type="dcterms:W3CDTF">2026-06-15T11:58:25Z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2026-06-12T00:00:00Z</vt:filetime>
  </property>
  <property fmtid="{D5CDD505-2E9C-101B-9397-08002B2CF9AE}" pid="3" name="Creator">
    <vt:lpwstr>Microsoft® Excel® 2021</vt:lpwstr>
  </property>
  <property fmtid="{D5CDD505-2E9C-101B-9397-08002B2CF9AE}" pid="4" name="LastSaved">
    <vt:filetime>2026-06-12T00:00:00Z</vt:filetime>
  </property>
  <property fmtid="{D5CDD505-2E9C-101B-9397-08002B2CF9AE}" pid="5" name="Producer">
    <vt:lpwstr>3-Heights(TM) PDF Security Shell 4.8.25.2 (http://www.pdf-tools.com)</vt:lpwstr>
  </property>
</Properties>
</file>