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G:\Můj disk\AKCE\Opatovice nad Labem\81_Opatovice fasáda Opat\"/>
    </mc:Choice>
  </mc:AlternateContent>
  <xr:revisionPtr revIDLastSave="0" documentId="13_ncr:1_{B2395FF6-D7BA-4B2A-932A-6C3339D9398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kapitulace stavby" sheetId="1" r:id="rId1"/>
    <sheet name="1 - Levá část" sheetId="2" r:id="rId2"/>
    <sheet name="2 - Vchod" sheetId="3" r:id="rId3"/>
    <sheet name="3 - Pravá část" sheetId="4" r:id="rId4"/>
  </sheets>
  <definedNames>
    <definedName name="_xlnm._FilterDatabase" localSheetId="1" hidden="1">'1 - Levá část'!$C$127:$K$230</definedName>
    <definedName name="_xlnm._FilterDatabase" localSheetId="2" hidden="1">'2 - Vchod'!$C$127:$K$234</definedName>
    <definedName name="_xlnm._FilterDatabase" localSheetId="3" hidden="1">'3 - Pravá část'!$C$127:$K$226</definedName>
    <definedName name="_xlnm.Print_Titles" localSheetId="1">'1 - Levá část'!$127:$127</definedName>
    <definedName name="_xlnm.Print_Titles" localSheetId="2">'2 - Vchod'!$127:$127</definedName>
    <definedName name="_xlnm.Print_Titles" localSheetId="3">'3 - Pravá část'!$127:$127</definedName>
    <definedName name="_xlnm.Print_Titles" localSheetId="0">'Rekapitulace stavby'!$92:$92</definedName>
    <definedName name="_xlnm.Print_Area" localSheetId="1">'1 - Levá část'!$C$4:$J$76,'1 - Levá část'!$C$82:$J$109,'1 - Levá část'!$C$115:$J$230</definedName>
    <definedName name="_xlnm.Print_Area" localSheetId="2">'2 - Vchod'!$C$4:$J$76,'2 - Vchod'!$C$82:$J$109,'2 - Vchod'!$C$115:$J$234</definedName>
    <definedName name="_xlnm.Print_Area" localSheetId="3">'3 - Pravá část'!$C$4:$J$76,'3 - Pravá část'!$C$82:$J$109,'3 - Pravá část'!$C$115:$J$226</definedName>
    <definedName name="_xlnm.Print_Area" localSheetId="0">'Rekapitulace stavby'!$D$4:$AO$76,'Rekapitulace stavby'!$C$82:$AQ$98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4" l="1"/>
  <c r="J36" i="4"/>
  <c r="AY97" i="1" s="1"/>
  <c r="J35" i="4"/>
  <c r="AX97" i="1"/>
  <c r="BI226" i="4"/>
  <c r="BH226" i="4"/>
  <c r="BG226" i="4"/>
  <c r="BF226" i="4"/>
  <c r="T226" i="4"/>
  <c r="T225" i="4"/>
  <c r="R226" i="4"/>
  <c r="R225" i="4" s="1"/>
  <c r="P226" i="4"/>
  <c r="P225" i="4" s="1"/>
  <c r="BI224" i="4"/>
  <c r="BH224" i="4"/>
  <c r="BG224" i="4"/>
  <c r="BF224" i="4"/>
  <c r="T224" i="4"/>
  <c r="T223" i="4"/>
  <c r="R224" i="4"/>
  <c r="R223" i="4"/>
  <c r="P224" i="4"/>
  <c r="P223" i="4" s="1"/>
  <c r="BI222" i="4"/>
  <c r="BH222" i="4"/>
  <c r="BG222" i="4"/>
  <c r="BF222" i="4"/>
  <c r="T222" i="4"/>
  <c r="R222" i="4"/>
  <c r="P222" i="4"/>
  <c r="BI221" i="4"/>
  <c r="BH221" i="4"/>
  <c r="BG221" i="4"/>
  <c r="BF221" i="4"/>
  <c r="T221" i="4"/>
  <c r="R221" i="4"/>
  <c r="P221" i="4"/>
  <c r="BI220" i="4"/>
  <c r="BH220" i="4"/>
  <c r="BG220" i="4"/>
  <c r="BF220" i="4"/>
  <c r="T220" i="4"/>
  <c r="R220" i="4"/>
  <c r="P220" i="4"/>
  <c r="BI219" i="4"/>
  <c r="BH219" i="4"/>
  <c r="BG219" i="4"/>
  <c r="BF219" i="4"/>
  <c r="T219" i="4"/>
  <c r="R219" i="4"/>
  <c r="P219" i="4"/>
  <c r="BI215" i="4"/>
  <c r="BH215" i="4"/>
  <c r="BG215" i="4"/>
  <c r="BF215" i="4"/>
  <c r="T215" i="4"/>
  <c r="R215" i="4"/>
  <c r="P215" i="4"/>
  <c r="BI214" i="4"/>
  <c r="BH214" i="4"/>
  <c r="BG214" i="4"/>
  <c r="BF214" i="4"/>
  <c r="T214" i="4"/>
  <c r="R214" i="4"/>
  <c r="P214" i="4"/>
  <c r="BI211" i="4"/>
  <c r="BH211" i="4"/>
  <c r="BG211" i="4"/>
  <c r="BF211" i="4"/>
  <c r="T211" i="4"/>
  <c r="R211" i="4"/>
  <c r="P211" i="4"/>
  <c r="BI209" i="4"/>
  <c r="BH209" i="4"/>
  <c r="BG209" i="4"/>
  <c r="BF209" i="4"/>
  <c r="T209" i="4"/>
  <c r="R209" i="4"/>
  <c r="P209" i="4"/>
  <c r="BI208" i="4"/>
  <c r="BH208" i="4"/>
  <c r="BG208" i="4"/>
  <c r="BF208" i="4"/>
  <c r="T208" i="4"/>
  <c r="R208" i="4"/>
  <c r="P208" i="4"/>
  <c r="BI205" i="4"/>
  <c r="BH205" i="4"/>
  <c r="BG205" i="4"/>
  <c r="BF205" i="4"/>
  <c r="T205" i="4"/>
  <c r="R205" i="4"/>
  <c r="P205" i="4"/>
  <c r="BI204" i="4"/>
  <c r="BH204" i="4"/>
  <c r="BG204" i="4"/>
  <c r="BF204" i="4"/>
  <c r="T204" i="4"/>
  <c r="R204" i="4"/>
  <c r="P204" i="4"/>
  <c r="BI203" i="4"/>
  <c r="BH203" i="4"/>
  <c r="BG203" i="4"/>
  <c r="BF203" i="4"/>
  <c r="T203" i="4"/>
  <c r="R203" i="4"/>
  <c r="P203" i="4"/>
  <c r="BI201" i="4"/>
  <c r="BH201" i="4"/>
  <c r="BG201" i="4"/>
  <c r="BF201" i="4"/>
  <c r="T201" i="4"/>
  <c r="R201" i="4"/>
  <c r="P201" i="4"/>
  <c r="BI199" i="4"/>
  <c r="BH199" i="4"/>
  <c r="BG199" i="4"/>
  <c r="BF199" i="4"/>
  <c r="T199" i="4"/>
  <c r="R199" i="4"/>
  <c r="P199" i="4"/>
  <c r="BI198" i="4"/>
  <c r="BH198" i="4"/>
  <c r="BG198" i="4"/>
  <c r="BF198" i="4"/>
  <c r="T198" i="4"/>
  <c r="R198" i="4"/>
  <c r="P198" i="4"/>
  <c r="BI195" i="4"/>
  <c r="BH195" i="4"/>
  <c r="BG195" i="4"/>
  <c r="BF195" i="4"/>
  <c r="T195" i="4"/>
  <c r="R195" i="4"/>
  <c r="P195" i="4"/>
  <c r="BI193" i="4"/>
  <c r="BH193" i="4"/>
  <c r="BG193" i="4"/>
  <c r="BF193" i="4"/>
  <c r="T193" i="4"/>
  <c r="R193" i="4"/>
  <c r="P193" i="4"/>
  <c r="BI191" i="4"/>
  <c r="BH191" i="4"/>
  <c r="BG191" i="4"/>
  <c r="BF191" i="4"/>
  <c r="T191" i="4"/>
  <c r="R191" i="4"/>
  <c r="P191" i="4"/>
  <c r="BI189" i="4"/>
  <c r="BH189" i="4"/>
  <c r="BG189" i="4"/>
  <c r="BF189" i="4"/>
  <c r="T189" i="4"/>
  <c r="R189" i="4"/>
  <c r="P189" i="4"/>
  <c r="BI188" i="4"/>
  <c r="BH188" i="4"/>
  <c r="BG188" i="4"/>
  <c r="BF188" i="4"/>
  <c r="T188" i="4"/>
  <c r="R188" i="4"/>
  <c r="P188" i="4"/>
  <c r="BI186" i="4"/>
  <c r="BH186" i="4"/>
  <c r="BG186" i="4"/>
  <c r="BF186" i="4"/>
  <c r="T186" i="4"/>
  <c r="R186" i="4"/>
  <c r="P186" i="4"/>
  <c r="BI185" i="4"/>
  <c r="BH185" i="4"/>
  <c r="BG185" i="4"/>
  <c r="BF185" i="4"/>
  <c r="T185" i="4"/>
  <c r="R185" i="4"/>
  <c r="P185" i="4"/>
  <c r="BI184" i="4"/>
  <c r="BH184" i="4"/>
  <c r="BG184" i="4"/>
  <c r="BF184" i="4"/>
  <c r="T184" i="4"/>
  <c r="R184" i="4"/>
  <c r="P184" i="4"/>
  <c r="BI183" i="4"/>
  <c r="BH183" i="4"/>
  <c r="BG183" i="4"/>
  <c r="BF183" i="4"/>
  <c r="T183" i="4"/>
  <c r="R183" i="4"/>
  <c r="P183" i="4"/>
  <c r="BI181" i="4"/>
  <c r="BH181" i="4"/>
  <c r="BG181" i="4"/>
  <c r="BF181" i="4"/>
  <c r="T181" i="4"/>
  <c r="R181" i="4"/>
  <c r="P181" i="4"/>
  <c r="BI178" i="4"/>
  <c r="BH178" i="4"/>
  <c r="BG178" i="4"/>
  <c r="BF178" i="4"/>
  <c r="T178" i="4"/>
  <c r="T177" i="4" s="1"/>
  <c r="R178" i="4"/>
  <c r="R177" i="4"/>
  <c r="P178" i="4"/>
  <c r="P177" i="4"/>
  <c r="BI176" i="4"/>
  <c r="BH176" i="4"/>
  <c r="BG176" i="4"/>
  <c r="BF176" i="4"/>
  <c r="T176" i="4"/>
  <c r="R176" i="4"/>
  <c r="P176" i="4"/>
  <c r="BI174" i="4"/>
  <c r="BH174" i="4"/>
  <c r="BG174" i="4"/>
  <c r="BF174" i="4"/>
  <c r="T174" i="4"/>
  <c r="R174" i="4"/>
  <c r="P174" i="4"/>
  <c r="BI173" i="4"/>
  <c r="BH173" i="4"/>
  <c r="BG173" i="4"/>
  <c r="BF173" i="4"/>
  <c r="T173" i="4"/>
  <c r="R173" i="4"/>
  <c r="P173" i="4"/>
  <c r="BI172" i="4"/>
  <c r="BH172" i="4"/>
  <c r="BG172" i="4"/>
  <c r="BF172" i="4"/>
  <c r="T172" i="4"/>
  <c r="R172" i="4"/>
  <c r="P172" i="4"/>
  <c r="BI169" i="4"/>
  <c r="BH169" i="4"/>
  <c r="BG169" i="4"/>
  <c r="BF169" i="4"/>
  <c r="T169" i="4"/>
  <c r="R169" i="4"/>
  <c r="P169" i="4"/>
  <c r="BI168" i="4"/>
  <c r="BH168" i="4"/>
  <c r="BG168" i="4"/>
  <c r="BF168" i="4"/>
  <c r="T168" i="4"/>
  <c r="R168" i="4"/>
  <c r="P168" i="4"/>
  <c r="BI166" i="4"/>
  <c r="BH166" i="4"/>
  <c r="BG166" i="4"/>
  <c r="BF166" i="4"/>
  <c r="T166" i="4"/>
  <c r="R166" i="4"/>
  <c r="P166" i="4"/>
  <c r="BI165" i="4"/>
  <c r="BH165" i="4"/>
  <c r="BG165" i="4"/>
  <c r="BF165" i="4"/>
  <c r="T165" i="4"/>
  <c r="R165" i="4"/>
  <c r="P165" i="4"/>
  <c r="BI163" i="4"/>
  <c r="BH163" i="4"/>
  <c r="BG163" i="4"/>
  <c r="BF163" i="4"/>
  <c r="T163" i="4"/>
  <c r="R163" i="4"/>
  <c r="P163" i="4"/>
  <c r="BI159" i="4"/>
  <c r="BH159" i="4"/>
  <c r="BG159" i="4"/>
  <c r="BF159" i="4"/>
  <c r="T159" i="4"/>
  <c r="R159" i="4"/>
  <c r="P159" i="4"/>
  <c r="BI158" i="4"/>
  <c r="BH158" i="4"/>
  <c r="BG158" i="4"/>
  <c r="BF158" i="4"/>
  <c r="T158" i="4"/>
  <c r="R158" i="4"/>
  <c r="P158" i="4"/>
  <c r="BI157" i="4"/>
  <c r="BH157" i="4"/>
  <c r="BG157" i="4"/>
  <c r="BF157" i="4"/>
  <c r="T157" i="4"/>
  <c r="R157" i="4"/>
  <c r="P157" i="4"/>
  <c r="BI155" i="4"/>
  <c r="BH155" i="4"/>
  <c r="BG155" i="4"/>
  <c r="BF155" i="4"/>
  <c r="T155" i="4"/>
  <c r="R155" i="4"/>
  <c r="P155" i="4"/>
  <c r="BI153" i="4"/>
  <c r="BH153" i="4"/>
  <c r="BG153" i="4"/>
  <c r="BF153" i="4"/>
  <c r="T153" i="4"/>
  <c r="R153" i="4"/>
  <c r="P153" i="4"/>
  <c r="BI151" i="4"/>
  <c r="BH151" i="4"/>
  <c r="BG151" i="4"/>
  <c r="BF151" i="4"/>
  <c r="T151" i="4"/>
  <c r="R151" i="4"/>
  <c r="P151" i="4"/>
  <c r="BI146" i="4"/>
  <c r="BH146" i="4"/>
  <c r="BG146" i="4"/>
  <c r="BF146" i="4"/>
  <c r="T146" i="4"/>
  <c r="R146" i="4"/>
  <c r="P146" i="4"/>
  <c r="BI145" i="4"/>
  <c r="BH145" i="4"/>
  <c r="BG145" i="4"/>
  <c r="BF145" i="4"/>
  <c r="T145" i="4"/>
  <c r="R145" i="4"/>
  <c r="P145" i="4"/>
  <c r="BI143" i="4"/>
  <c r="BH143" i="4"/>
  <c r="BG143" i="4"/>
  <c r="BF143" i="4"/>
  <c r="T143" i="4"/>
  <c r="R143" i="4"/>
  <c r="P143" i="4"/>
  <c r="BI142" i="4"/>
  <c r="BH142" i="4"/>
  <c r="BG142" i="4"/>
  <c r="BF142" i="4"/>
  <c r="T142" i="4"/>
  <c r="R142" i="4"/>
  <c r="P142" i="4"/>
  <c r="BI141" i="4"/>
  <c r="BH141" i="4"/>
  <c r="BG141" i="4"/>
  <c r="BF141" i="4"/>
  <c r="T141" i="4"/>
  <c r="R141" i="4"/>
  <c r="P141" i="4"/>
  <c r="BI140" i="4"/>
  <c r="BH140" i="4"/>
  <c r="BG140" i="4"/>
  <c r="BF140" i="4"/>
  <c r="T140" i="4"/>
  <c r="R140" i="4"/>
  <c r="P140" i="4"/>
  <c r="BI139" i="4"/>
  <c r="BH139" i="4"/>
  <c r="BG139" i="4"/>
  <c r="BF139" i="4"/>
  <c r="T139" i="4"/>
  <c r="R139" i="4"/>
  <c r="P139" i="4"/>
  <c r="BI137" i="4"/>
  <c r="BH137" i="4"/>
  <c r="BG137" i="4"/>
  <c r="BF137" i="4"/>
  <c r="T137" i="4"/>
  <c r="R137" i="4"/>
  <c r="P137" i="4"/>
  <c r="BI136" i="4"/>
  <c r="BH136" i="4"/>
  <c r="BG136" i="4"/>
  <c r="BF136" i="4"/>
  <c r="T136" i="4"/>
  <c r="R136" i="4"/>
  <c r="P136" i="4"/>
  <c r="BI135" i="4"/>
  <c r="BH135" i="4"/>
  <c r="BG135" i="4"/>
  <c r="BF135" i="4"/>
  <c r="T135" i="4"/>
  <c r="R135" i="4"/>
  <c r="P135" i="4"/>
  <c r="BI134" i="4"/>
  <c r="BH134" i="4"/>
  <c r="BG134" i="4"/>
  <c r="BF134" i="4"/>
  <c r="T134" i="4"/>
  <c r="R134" i="4"/>
  <c r="P134" i="4"/>
  <c r="BI133" i="4"/>
  <c r="BH133" i="4"/>
  <c r="BG133" i="4"/>
  <c r="BF133" i="4"/>
  <c r="T133" i="4"/>
  <c r="R133" i="4"/>
  <c r="P133" i="4"/>
  <c r="BI131" i="4"/>
  <c r="BH131" i="4"/>
  <c r="BG131" i="4"/>
  <c r="BF131" i="4"/>
  <c r="T131" i="4"/>
  <c r="R131" i="4"/>
  <c r="P131" i="4"/>
  <c r="J125" i="4"/>
  <c r="F125" i="4"/>
  <c r="F122" i="4"/>
  <c r="E120" i="4"/>
  <c r="J92" i="4"/>
  <c r="F92" i="4"/>
  <c r="F89" i="4"/>
  <c r="E87" i="4"/>
  <c r="J21" i="4"/>
  <c r="E21" i="4"/>
  <c r="J124" i="4"/>
  <c r="J20" i="4"/>
  <c r="J15" i="4"/>
  <c r="E15" i="4"/>
  <c r="F124" i="4"/>
  <c r="J14" i="4"/>
  <c r="J12" i="4"/>
  <c r="J122" i="4"/>
  <c r="E7" i="4"/>
  <c r="E85" i="4"/>
  <c r="J37" i="3"/>
  <c r="J36" i="3"/>
  <c r="AY96" i="1"/>
  <c r="J35" i="3"/>
  <c r="AX96" i="1" s="1"/>
  <c r="BI234" i="3"/>
  <c r="BH234" i="3"/>
  <c r="BG234" i="3"/>
  <c r="BF234" i="3"/>
  <c r="T234" i="3"/>
  <c r="T233" i="3"/>
  <c r="R234" i="3"/>
  <c r="R233" i="3"/>
  <c r="P234" i="3"/>
  <c r="P233" i="3"/>
  <c r="BI232" i="3"/>
  <c r="BH232" i="3"/>
  <c r="BG232" i="3"/>
  <c r="BF232" i="3"/>
  <c r="T232" i="3"/>
  <c r="T231" i="3" s="1"/>
  <c r="R232" i="3"/>
  <c r="R231" i="3"/>
  <c r="P232" i="3"/>
  <c r="P231" i="3"/>
  <c r="BI230" i="3"/>
  <c r="BH230" i="3"/>
  <c r="BG230" i="3"/>
  <c r="BF230" i="3"/>
  <c r="T230" i="3"/>
  <c r="R230" i="3"/>
  <c r="P230" i="3"/>
  <c r="BI229" i="3"/>
  <c r="BH229" i="3"/>
  <c r="BG229" i="3"/>
  <c r="BF229" i="3"/>
  <c r="T229" i="3"/>
  <c r="R229" i="3"/>
  <c r="P229" i="3"/>
  <c r="BI228" i="3"/>
  <c r="BH228" i="3"/>
  <c r="BG228" i="3"/>
  <c r="BF228" i="3"/>
  <c r="T228" i="3"/>
  <c r="R228" i="3"/>
  <c r="P228" i="3"/>
  <c r="BI227" i="3"/>
  <c r="BH227" i="3"/>
  <c r="BG227" i="3"/>
  <c r="BF227" i="3"/>
  <c r="T227" i="3"/>
  <c r="R227" i="3"/>
  <c r="P227" i="3"/>
  <c r="BI223" i="3"/>
  <c r="BH223" i="3"/>
  <c r="BG223" i="3"/>
  <c r="BF223" i="3"/>
  <c r="T223" i="3"/>
  <c r="R223" i="3"/>
  <c r="P223" i="3"/>
  <c r="BI222" i="3"/>
  <c r="BH222" i="3"/>
  <c r="BG222" i="3"/>
  <c r="BF222" i="3"/>
  <c r="T222" i="3"/>
  <c r="R222" i="3"/>
  <c r="P222" i="3"/>
  <c r="BI219" i="3"/>
  <c r="BH219" i="3"/>
  <c r="BG219" i="3"/>
  <c r="BF219" i="3"/>
  <c r="T219" i="3"/>
  <c r="R219" i="3"/>
  <c r="P219" i="3"/>
  <c r="BI218" i="3"/>
  <c r="BH218" i="3"/>
  <c r="BG218" i="3"/>
  <c r="BF218" i="3"/>
  <c r="T218" i="3"/>
  <c r="R218" i="3"/>
  <c r="P218" i="3"/>
  <c r="BI217" i="3"/>
  <c r="BH217" i="3"/>
  <c r="BG217" i="3"/>
  <c r="BF217" i="3"/>
  <c r="T217" i="3"/>
  <c r="R217" i="3"/>
  <c r="P217" i="3"/>
  <c r="BI214" i="3"/>
  <c r="BH214" i="3"/>
  <c r="BG214" i="3"/>
  <c r="BF214" i="3"/>
  <c r="T214" i="3"/>
  <c r="R214" i="3"/>
  <c r="P214" i="3"/>
  <c r="BI213" i="3"/>
  <c r="BH213" i="3"/>
  <c r="BG213" i="3"/>
  <c r="BF213" i="3"/>
  <c r="T213" i="3"/>
  <c r="R213" i="3"/>
  <c r="P213" i="3"/>
  <c r="BI212" i="3"/>
  <c r="BH212" i="3"/>
  <c r="BG212" i="3"/>
  <c r="BF212" i="3"/>
  <c r="T212" i="3"/>
  <c r="R212" i="3"/>
  <c r="P212" i="3"/>
  <c r="BI210" i="3"/>
  <c r="BH210" i="3"/>
  <c r="BG210" i="3"/>
  <c r="BF210" i="3"/>
  <c r="T210" i="3"/>
  <c r="R210" i="3"/>
  <c r="P210" i="3"/>
  <c r="BI209" i="3"/>
  <c r="BH209" i="3"/>
  <c r="BG209" i="3"/>
  <c r="BF209" i="3"/>
  <c r="T209" i="3"/>
  <c r="R209" i="3"/>
  <c r="P209" i="3"/>
  <c r="BI208" i="3"/>
  <c r="BH208" i="3"/>
  <c r="BG208" i="3"/>
  <c r="BF208" i="3"/>
  <c r="T208" i="3"/>
  <c r="R208" i="3"/>
  <c r="P208" i="3"/>
  <c r="BI206" i="3"/>
  <c r="BH206" i="3"/>
  <c r="BG206" i="3"/>
  <c r="BF206" i="3"/>
  <c r="T206" i="3"/>
  <c r="R206" i="3"/>
  <c r="P206" i="3"/>
  <c r="BI204" i="3"/>
  <c r="BH204" i="3"/>
  <c r="BG204" i="3"/>
  <c r="BF204" i="3"/>
  <c r="T204" i="3"/>
  <c r="R204" i="3"/>
  <c r="P204" i="3"/>
  <c r="BI203" i="3"/>
  <c r="BH203" i="3"/>
  <c r="BG203" i="3"/>
  <c r="BF203" i="3"/>
  <c r="T203" i="3"/>
  <c r="R203" i="3"/>
  <c r="P203" i="3"/>
  <c r="BI200" i="3"/>
  <c r="BH200" i="3"/>
  <c r="BG200" i="3"/>
  <c r="BF200" i="3"/>
  <c r="T200" i="3"/>
  <c r="R200" i="3"/>
  <c r="P200" i="3"/>
  <c r="BI199" i="3"/>
  <c r="BH199" i="3"/>
  <c r="BG199" i="3"/>
  <c r="BF199" i="3"/>
  <c r="T199" i="3"/>
  <c r="R199" i="3"/>
  <c r="P199" i="3"/>
  <c r="BI197" i="3"/>
  <c r="BH197" i="3"/>
  <c r="BG197" i="3"/>
  <c r="BF197" i="3"/>
  <c r="T197" i="3"/>
  <c r="R197" i="3"/>
  <c r="P197" i="3"/>
  <c r="BI196" i="3"/>
  <c r="BH196" i="3"/>
  <c r="BG196" i="3"/>
  <c r="BF196" i="3"/>
  <c r="T196" i="3"/>
  <c r="R196" i="3"/>
  <c r="P196" i="3"/>
  <c r="BI195" i="3"/>
  <c r="BH195" i="3"/>
  <c r="BG195" i="3"/>
  <c r="BF195" i="3"/>
  <c r="T195" i="3"/>
  <c r="R195" i="3"/>
  <c r="P195" i="3"/>
  <c r="BI193" i="3"/>
  <c r="BH193" i="3"/>
  <c r="BG193" i="3"/>
  <c r="BF193" i="3"/>
  <c r="T193" i="3"/>
  <c r="R193" i="3"/>
  <c r="P193" i="3"/>
  <c r="BI191" i="3"/>
  <c r="BH191" i="3"/>
  <c r="BG191" i="3"/>
  <c r="BF191" i="3"/>
  <c r="T191" i="3"/>
  <c r="R191" i="3"/>
  <c r="P191" i="3"/>
  <c r="BI190" i="3"/>
  <c r="BH190" i="3"/>
  <c r="BG190" i="3"/>
  <c r="BF190" i="3"/>
  <c r="T190" i="3"/>
  <c r="R190" i="3"/>
  <c r="P190" i="3"/>
  <c r="BI189" i="3"/>
  <c r="BH189" i="3"/>
  <c r="BG189" i="3"/>
  <c r="BF189" i="3"/>
  <c r="T189" i="3"/>
  <c r="R189" i="3"/>
  <c r="P189" i="3"/>
  <c r="BI188" i="3"/>
  <c r="BH188" i="3"/>
  <c r="BG188" i="3"/>
  <c r="BF188" i="3"/>
  <c r="T188" i="3"/>
  <c r="R188" i="3"/>
  <c r="P188" i="3"/>
  <c r="BI187" i="3"/>
  <c r="BH187" i="3"/>
  <c r="BG187" i="3"/>
  <c r="BF187" i="3"/>
  <c r="T187" i="3"/>
  <c r="R187" i="3"/>
  <c r="P187" i="3"/>
  <c r="BI186" i="3"/>
  <c r="BH186" i="3"/>
  <c r="BG186" i="3"/>
  <c r="BF186" i="3"/>
  <c r="T186" i="3"/>
  <c r="R186" i="3"/>
  <c r="P186" i="3"/>
  <c r="BI184" i="3"/>
  <c r="BH184" i="3"/>
  <c r="BG184" i="3"/>
  <c r="BF184" i="3"/>
  <c r="T184" i="3"/>
  <c r="R184" i="3"/>
  <c r="P184" i="3"/>
  <c r="BI181" i="3"/>
  <c r="BH181" i="3"/>
  <c r="BG181" i="3"/>
  <c r="BF181" i="3"/>
  <c r="T181" i="3"/>
  <c r="T180" i="3" s="1"/>
  <c r="R181" i="3"/>
  <c r="R180" i="3"/>
  <c r="P181" i="3"/>
  <c r="P180" i="3"/>
  <c r="BI179" i="3"/>
  <c r="BH179" i="3"/>
  <c r="BG179" i="3"/>
  <c r="BF179" i="3"/>
  <c r="T179" i="3"/>
  <c r="R179" i="3"/>
  <c r="P179" i="3"/>
  <c r="BI177" i="3"/>
  <c r="BH177" i="3"/>
  <c r="BG177" i="3"/>
  <c r="BF177" i="3"/>
  <c r="T177" i="3"/>
  <c r="R177" i="3"/>
  <c r="P177" i="3"/>
  <c r="BI176" i="3"/>
  <c r="BH176" i="3"/>
  <c r="BG176" i="3"/>
  <c r="BF176" i="3"/>
  <c r="T176" i="3"/>
  <c r="R176" i="3"/>
  <c r="P176" i="3"/>
  <c r="BI175" i="3"/>
  <c r="BH175" i="3"/>
  <c r="BG175" i="3"/>
  <c r="BF175" i="3"/>
  <c r="T175" i="3"/>
  <c r="R175" i="3"/>
  <c r="P175" i="3"/>
  <c r="BI172" i="3"/>
  <c r="BH172" i="3"/>
  <c r="BG172" i="3"/>
  <c r="BF172" i="3"/>
  <c r="T172" i="3"/>
  <c r="R172" i="3"/>
  <c r="P172" i="3"/>
  <c r="BI171" i="3"/>
  <c r="BH171" i="3"/>
  <c r="BG171" i="3"/>
  <c r="BF171" i="3"/>
  <c r="T171" i="3"/>
  <c r="R171" i="3"/>
  <c r="P171" i="3"/>
  <c r="BI169" i="3"/>
  <c r="BH169" i="3"/>
  <c r="BG169" i="3"/>
  <c r="BF169" i="3"/>
  <c r="T169" i="3"/>
  <c r="R169" i="3"/>
  <c r="P169" i="3"/>
  <c r="BI168" i="3"/>
  <c r="BH168" i="3"/>
  <c r="BG168" i="3"/>
  <c r="BF168" i="3"/>
  <c r="T168" i="3"/>
  <c r="R168" i="3"/>
  <c r="P168" i="3"/>
  <c r="BI166" i="3"/>
  <c r="BH166" i="3"/>
  <c r="BG166" i="3"/>
  <c r="BF166" i="3"/>
  <c r="T166" i="3"/>
  <c r="R166" i="3"/>
  <c r="P166" i="3"/>
  <c r="BI160" i="3"/>
  <c r="BH160" i="3"/>
  <c r="BG160" i="3"/>
  <c r="BF160" i="3"/>
  <c r="T160" i="3"/>
  <c r="R160" i="3"/>
  <c r="P160" i="3"/>
  <c r="BI159" i="3"/>
  <c r="BH159" i="3"/>
  <c r="BG159" i="3"/>
  <c r="BF159" i="3"/>
  <c r="T159" i="3"/>
  <c r="R159" i="3"/>
  <c r="P159" i="3"/>
  <c r="BI158" i="3"/>
  <c r="BH158" i="3"/>
  <c r="BG158" i="3"/>
  <c r="BF158" i="3"/>
  <c r="T158" i="3"/>
  <c r="R158" i="3"/>
  <c r="P158" i="3"/>
  <c r="BI156" i="3"/>
  <c r="BH156" i="3"/>
  <c r="BG156" i="3"/>
  <c r="BF156" i="3"/>
  <c r="T156" i="3"/>
  <c r="R156" i="3"/>
  <c r="P156" i="3"/>
  <c r="BI154" i="3"/>
  <c r="BH154" i="3"/>
  <c r="BG154" i="3"/>
  <c r="BF154" i="3"/>
  <c r="T154" i="3"/>
  <c r="R154" i="3"/>
  <c r="P154" i="3"/>
  <c r="BI152" i="3"/>
  <c r="BH152" i="3"/>
  <c r="BG152" i="3"/>
  <c r="BF152" i="3"/>
  <c r="T152" i="3"/>
  <c r="R152" i="3"/>
  <c r="P152" i="3"/>
  <c r="BI146" i="3"/>
  <c r="BH146" i="3"/>
  <c r="BG146" i="3"/>
  <c r="BF146" i="3"/>
  <c r="T146" i="3"/>
  <c r="R146" i="3"/>
  <c r="P146" i="3"/>
  <c r="BI145" i="3"/>
  <c r="BH145" i="3"/>
  <c r="BG145" i="3"/>
  <c r="BF145" i="3"/>
  <c r="T145" i="3"/>
  <c r="R145" i="3"/>
  <c r="P145" i="3"/>
  <c r="BI143" i="3"/>
  <c r="BH143" i="3"/>
  <c r="BG143" i="3"/>
  <c r="BF143" i="3"/>
  <c r="T143" i="3"/>
  <c r="R143" i="3"/>
  <c r="P143" i="3"/>
  <c r="BI142" i="3"/>
  <c r="BH142" i="3"/>
  <c r="BG142" i="3"/>
  <c r="BF142" i="3"/>
  <c r="T142" i="3"/>
  <c r="R142" i="3"/>
  <c r="P142" i="3"/>
  <c r="BI141" i="3"/>
  <c r="BH141" i="3"/>
  <c r="BG141" i="3"/>
  <c r="BF141" i="3"/>
  <c r="T141" i="3"/>
  <c r="R141" i="3"/>
  <c r="P141" i="3"/>
  <c r="BI140" i="3"/>
  <c r="BH140" i="3"/>
  <c r="BG140" i="3"/>
  <c r="BF140" i="3"/>
  <c r="T140" i="3"/>
  <c r="R140" i="3"/>
  <c r="P140" i="3"/>
  <c r="BI138" i="3"/>
  <c r="BH138" i="3"/>
  <c r="BG138" i="3"/>
  <c r="BF138" i="3"/>
  <c r="T138" i="3"/>
  <c r="R138" i="3"/>
  <c r="P138" i="3"/>
  <c r="BI137" i="3"/>
  <c r="BH137" i="3"/>
  <c r="BG137" i="3"/>
  <c r="BF137" i="3"/>
  <c r="T137" i="3"/>
  <c r="R137" i="3"/>
  <c r="P137" i="3"/>
  <c r="BI135" i="3"/>
  <c r="BH135" i="3"/>
  <c r="BG135" i="3"/>
  <c r="BF135" i="3"/>
  <c r="T135" i="3"/>
  <c r="R135" i="3"/>
  <c r="P135" i="3"/>
  <c r="BI134" i="3"/>
  <c r="BH134" i="3"/>
  <c r="BG134" i="3"/>
  <c r="BF134" i="3"/>
  <c r="T134" i="3"/>
  <c r="R134" i="3"/>
  <c r="P134" i="3"/>
  <c r="BI133" i="3"/>
  <c r="BH133" i="3"/>
  <c r="BG133" i="3"/>
  <c r="BF133" i="3"/>
  <c r="T133" i="3"/>
  <c r="R133" i="3"/>
  <c r="P133" i="3"/>
  <c r="BI132" i="3"/>
  <c r="BH132" i="3"/>
  <c r="BG132" i="3"/>
  <c r="BF132" i="3"/>
  <c r="T132" i="3"/>
  <c r="R132" i="3"/>
  <c r="P132" i="3"/>
  <c r="BI131" i="3"/>
  <c r="BH131" i="3"/>
  <c r="BG131" i="3"/>
  <c r="BF131" i="3"/>
  <c r="T131" i="3"/>
  <c r="R131" i="3"/>
  <c r="P131" i="3"/>
  <c r="J125" i="3"/>
  <c r="F125" i="3"/>
  <c r="F122" i="3"/>
  <c r="E120" i="3"/>
  <c r="J92" i="3"/>
  <c r="F92" i="3"/>
  <c r="F89" i="3"/>
  <c r="E87" i="3"/>
  <c r="J21" i="3"/>
  <c r="E21" i="3"/>
  <c r="J124" i="3"/>
  <c r="J20" i="3"/>
  <c r="J15" i="3"/>
  <c r="E15" i="3"/>
  <c r="F91" i="3"/>
  <c r="J14" i="3"/>
  <c r="J12" i="3"/>
  <c r="J89" i="3"/>
  <c r="E7" i="3"/>
  <c r="E118" i="3"/>
  <c r="J37" i="2"/>
  <c r="J36" i="2"/>
  <c r="AY95" i="1"/>
  <c r="J35" i="2"/>
  <c r="AX95" i="1" s="1"/>
  <c r="BI230" i="2"/>
  <c r="BH230" i="2"/>
  <c r="BG230" i="2"/>
  <c r="BF230" i="2"/>
  <c r="T230" i="2"/>
  <c r="T229" i="2"/>
  <c r="R230" i="2"/>
  <c r="R229" i="2"/>
  <c r="P230" i="2"/>
  <c r="P229" i="2"/>
  <c r="BI228" i="2"/>
  <c r="BH228" i="2"/>
  <c r="BG228" i="2"/>
  <c r="BF228" i="2"/>
  <c r="T228" i="2"/>
  <c r="T227" i="2" s="1"/>
  <c r="R228" i="2"/>
  <c r="R227" i="2"/>
  <c r="P228" i="2"/>
  <c r="P227" i="2"/>
  <c r="BI226" i="2"/>
  <c r="BH226" i="2"/>
  <c r="BG226" i="2"/>
  <c r="BF226" i="2"/>
  <c r="T226" i="2"/>
  <c r="R226" i="2"/>
  <c r="P226" i="2"/>
  <c r="BI225" i="2"/>
  <c r="BH225" i="2"/>
  <c r="BG225" i="2"/>
  <c r="BF225" i="2"/>
  <c r="T225" i="2"/>
  <c r="R225" i="2"/>
  <c r="P225" i="2"/>
  <c r="BI224" i="2"/>
  <c r="BH224" i="2"/>
  <c r="BG224" i="2"/>
  <c r="BF224" i="2"/>
  <c r="T224" i="2"/>
  <c r="R224" i="2"/>
  <c r="P224" i="2"/>
  <c r="BI223" i="2"/>
  <c r="BH223" i="2"/>
  <c r="BG223" i="2"/>
  <c r="BF223" i="2"/>
  <c r="T223" i="2"/>
  <c r="R223" i="2"/>
  <c r="P223" i="2"/>
  <c r="BI219" i="2"/>
  <c r="BH219" i="2"/>
  <c r="BG219" i="2"/>
  <c r="BF219" i="2"/>
  <c r="T219" i="2"/>
  <c r="R219" i="2"/>
  <c r="P219" i="2"/>
  <c r="BI218" i="2"/>
  <c r="BH218" i="2"/>
  <c r="BG218" i="2"/>
  <c r="BF218" i="2"/>
  <c r="T218" i="2"/>
  <c r="R218" i="2"/>
  <c r="P218" i="2"/>
  <c r="BI216" i="2"/>
  <c r="BH216" i="2"/>
  <c r="BG216" i="2"/>
  <c r="BF216" i="2"/>
  <c r="T216" i="2"/>
  <c r="R216" i="2"/>
  <c r="P216" i="2"/>
  <c r="BI214" i="2"/>
  <c r="BH214" i="2"/>
  <c r="BG214" i="2"/>
  <c r="BF214" i="2"/>
  <c r="T214" i="2"/>
  <c r="R214" i="2"/>
  <c r="P214" i="2"/>
  <c r="BI213" i="2"/>
  <c r="BH213" i="2"/>
  <c r="BG213" i="2"/>
  <c r="BF213" i="2"/>
  <c r="T213" i="2"/>
  <c r="R213" i="2"/>
  <c r="P213" i="2"/>
  <c r="BI212" i="2"/>
  <c r="BH212" i="2"/>
  <c r="BG212" i="2"/>
  <c r="BF212" i="2"/>
  <c r="T212" i="2"/>
  <c r="R212" i="2"/>
  <c r="P212" i="2"/>
  <c r="BI211" i="2"/>
  <c r="BH211" i="2"/>
  <c r="BG211" i="2"/>
  <c r="BF211" i="2"/>
  <c r="T211" i="2"/>
  <c r="R211" i="2"/>
  <c r="P211" i="2"/>
  <c r="BI210" i="2"/>
  <c r="BH210" i="2"/>
  <c r="BG210" i="2"/>
  <c r="BF210" i="2"/>
  <c r="T210" i="2"/>
  <c r="R210" i="2"/>
  <c r="P210" i="2"/>
  <c r="BI207" i="2"/>
  <c r="BH207" i="2"/>
  <c r="BG207" i="2"/>
  <c r="BF207" i="2"/>
  <c r="T207" i="2"/>
  <c r="R207" i="2"/>
  <c r="P207" i="2"/>
  <c r="BI205" i="2"/>
  <c r="BH205" i="2"/>
  <c r="BG205" i="2"/>
  <c r="BF205" i="2"/>
  <c r="T205" i="2"/>
  <c r="R205" i="2"/>
  <c r="P205" i="2"/>
  <c r="BI204" i="2"/>
  <c r="BH204" i="2"/>
  <c r="BG204" i="2"/>
  <c r="BF204" i="2"/>
  <c r="T204" i="2"/>
  <c r="R204" i="2"/>
  <c r="P204" i="2"/>
  <c r="BI201" i="2"/>
  <c r="BH201" i="2"/>
  <c r="BG201" i="2"/>
  <c r="BF201" i="2"/>
  <c r="T201" i="2"/>
  <c r="R201" i="2"/>
  <c r="P201" i="2"/>
  <c r="BI199" i="2"/>
  <c r="BH199" i="2"/>
  <c r="BG199" i="2"/>
  <c r="BF199" i="2"/>
  <c r="T199" i="2"/>
  <c r="R199" i="2"/>
  <c r="P199" i="2"/>
  <c r="BI197" i="2"/>
  <c r="BH197" i="2"/>
  <c r="BG197" i="2"/>
  <c r="BF197" i="2"/>
  <c r="T197" i="2"/>
  <c r="R197" i="2"/>
  <c r="P197" i="2"/>
  <c r="BI196" i="2"/>
  <c r="BH196" i="2"/>
  <c r="BG196" i="2"/>
  <c r="BF196" i="2"/>
  <c r="T196" i="2"/>
  <c r="R196" i="2"/>
  <c r="P196" i="2"/>
  <c r="BI195" i="2"/>
  <c r="BH195" i="2"/>
  <c r="BG195" i="2"/>
  <c r="BF195" i="2"/>
  <c r="T195" i="2"/>
  <c r="R195" i="2"/>
  <c r="P195" i="2"/>
  <c r="BI193" i="2"/>
  <c r="BH193" i="2"/>
  <c r="BG193" i="2"/>
  <c r="BF193" i="2"/>
  <c r="T193" i="2"/>
  <c r="R193" i="2"/>
  <c r="P193" i="2"/>
  <c r="BI191" i="2"/>
  <c r="BH191" i="2"/>
  <c r="BG191" i="2"/>
  <c r="BF191" i="2"/>
  <c r="T191" i="2"/>
  <c r="R191" i="2"/>
  <c r="P191" i="2"/>
  <c r="BI189" i="2"/>
  <c r="BH189" i="2"/>
  <c r="BG189" i="2"/>
  <c r="BF189" i="2"/>
  <c r="T189" i="2"/>
  <c r="R189" i="2"/>
  <c r="P189" i="2"/>
  <c r="BI187" i="2"/>
  <c r="BH187" i="2"/>
  <c r="BG187" i="2"/>
  <c r="BF187" i="2"/>
  <c r="T187" i="2"/>
  <c r="R187" i="2"/>
  <c r="P187" i="2"/>
  <c r="BI185" i="2"/>
  <c r="BH185" i="2"/>
  <c r="BG185" i="2"/>
  <c r="BF185" i="2"/>
  <c r="T185" i="2"/>
  <c r="R185" i="2"/>
  <c r="P185" i="2"/>
  <c r="BI182" i="2"/>
  <c r="BH182" i="2"/>
  <c r="BG182" i="2"/>
  <c r="BF182" i="2"/>
  <c r="T182" i="2"/>
  <c r="T181" i="2"/>
  <c r="R182" i="2"/>
  <c r="R181" i="2" s="1"/>
  <c r="P182" i="2"/>
  <c r="P181" i="2"/>
  <c r="BI180" i="2"/>
  <c r="BH180" i="2"/>
  <c r="BG180" i="2"/>
  <c r="BF180" i="2"/>
  <c r="T180" i="2"/>
  <c r="R180" i="2"/>
  <c r="P180" i="2"/>
  <c r="BI178" i="2"/>
  <c r="BH178" i="2"/>
  <c r="BG178" i="2"/>
  <c r="BF178" i="2"/>
  <c r="T178" i="2"/>
  <c r="R178" i="2"/>
  <c r="P178" i="2"/>
  <c r="BI177" i="2"/>
  <c r="BH177" i="2"/>
  <c r="BG177" i="2"/>
  <c r="BF177" i="2"/>
  <c r="T177" i="2"/>
  <c r="R177" i="2"/>
  <c r="P177" i="2"/>
  <c r="BI176" i="2"/>
  <c r="BH176" i="2"/>
  <c r="BG176" i="2"/>
  <c r="BF176" i="2"/>
  <c r="T176" i="2"/>
  <c r="R176" i="2"/>
  <c r="P176" i="2"/>
  <c r="BI173" i="2"/>
  <c r="BH173" i="2"/>
  <c r="BG173" i="2"/>
  <c r="BF173" i="2"/>
  <c r="T173" i="2"/>
  <c r="R173" i="2"/>
  <c r="P173" i="2"/>
  <c r="BI172" i="2"/>
  <c r="BH172" i="2"/>
  <c r="BG172" i="2"/>
  <c r="BF172" i="2"/>
  <c r="T172" i="2"/>
  <c r="R172" i="2"/>
  <c r="P172" i="2"/>
  <c r="BI170" i="2"/>
  <c r="BH170" i="2"/>
  <c r="BG170" i="2"/>
  <c r="BF170" i="2"/>
  <c r="T170" i="2"/>
  <c r="R170" i="2"/>
  <c r="P170" i="2"/>
  <c r="BI169" i="2"/>
  <c r="BH169" i="2"/>
  <c r="BG169" i="2"/>
  <c r="BF169" i="2"/>
  <c r="T169" i="2"/>
  <c r="R169" i="2"/>
  <c r="P169" i="2"/>
  <c r="BI167" i="2"/>
  <c r="BH167" i="2"/>
  <c r="BG167" i="2"/>
  <c r="BF167" i="2"/>
  <c r="T167" i="2"/>
  <c r="R167" i="2"/>
  <c r="P167" i="2"/>
  <c r="BI163" i="2"/>
  <c r="BH163" i="2"/>
  <c r="BG163" i="2"/>
  <c r="BF163" i="2"/>
  <c r="T163" i="2"/>
  <c r="R163" i="2"/>
  <c r="P163" i="2"/>
  <c r="BI162" i="2"/>
  <c r="BH162" i="2"/>
  <c r="BG162" i="2"/>
  <c r="BF162" i="2"/>
  <c r="T162" i="2"/>
  <c r="R162" i="2"/>
  <c r="P162" i="2"/>
  <c r="BI158" i="2"/>
  <c r="BH158" i="2"/>
  <c r="BG158" i="2"/>
  <c r="BF158" i="2"/>
  <c r="T158" i="2"/>
  <c r="R158" i="2"/>
  <c r="P158" i="2"/>
  <c r="BI156" i="2"/>
  <c r="BH156" i="2"/>
  <c r="BG156" i="2"/>
  <c r="BF156" i="2"/>
  <c r="T156" i="2"/>
  <c r="R156" i="2"/>
  <c r="P156" i="2"/>
  <c r="BI154" i="2"/>
  <c r="BH154" i="2"/>
  <c r="BG154" i="2"/>
  <c r="BF154" i="2"/>
  <c r="T154" i="2"/>
  <c r="R154" i="2"/>
  <c r="P154" i="2"/>
  <c r="BI152" i="2"/>
  <c r="BH152" i="2"/>
  <c r="BG152" i="2"/>
  <c r="BF152" i="2"/>
  <c r="T152" i="2"/>
  <c r="R152" i="2"/>
  <c r="P152" i="2"/>
  <c r="BI147" i="2"/>
  <c r="BH147" i="2"/>
  <c r="BG147" i="2"/>
  <c r="BF147" i="2"/>
  <c r="T147" i="2"/>
  <c r="R147" i="2"/>
  <c r="P147" i="2"/>
  <c r="BI146" i="2"/>
  <c r="BH146" i="2"/>
  <c r="BG146" i="2"/>
  <c r="BF146" i="2"/>
  <c r="T146" i="2"/>
  <c r="R146" i="2"/>
  <c r="P146" i="2"/>
  <c r="BI144" i="2"/>
  <c r="BH144" i="2"/>
  <c r="BG144" i="2"/>
  <c r="BF144" i="2"/>
  <c r="T144" i="2"/>
  <c r="R144" i="2"/>
  <c r="P144" i="2"/>
  <c r="BI142" i="2"/>
  <c r="BH142" i="2"/>
  <c r="BG142" i="2"/>
  <c r="BF142" i="2"/>
  <c r="T142" i="2"/>
  <c r="R142" i="2"/>
  <c r="P142" i="2"/>
  <c r="BI141" i="2"/>
  <c r="BH141" i="2"/>
  <c r="BG141" i="2"/>
  <c r="BF141" i="2"/>
  <c r="T141" i="2"/>
  <c r="R141" i="2"/>
  <c r="P141" i="2"/>
  <c r="BI140" i="2"/>
  <c r="BH140" i="2"/>
  <c r="BG140" i="2"/>
  <c r="BF140" i="2"/>
  <c r="T140" i="2"/>
  <c r="R140" i="2"/>
  <c r="P140" i="2"/>
  <c r="BI138" i="2"/>
  <c r="BH138" i="2"/>
  <c r="BG138" i="2"/>
  <c r="BF138" i="2"/>
  <c r="T138" i="2"/>
  <c r="R138" i="2"/>
  <c r="P138" i="2"/>
  <c r="BI137" i="2"/>
  <c r="BH137" i="2"/>
  <c r="BG137" i="2"/>
  <c r="BF137" i="2"/>
  <c r="T137" i="2"/>
  <c r="R137" i="2"/>
  <c r="P137" i="2"/>
  <c r="BI136" i="2"/>
  <c r="BH136" i="2"/>
  <c r="BG136" i="2"/>
  <c r="BF136" i="2"/>
  <c r="T136" i="2"/>
  <c r="R136" i="2"/>
  <c r="P136" i="2"/>
  <c r="BI135" i="2"/>
  <c r="BH135" i="2"/>
  <c r="BG135" i="2"/>
  <c r="BF135" i="2"/>
  <c r="T135" i="2"/>
  <c r="R135" i="2"/>
  <c r="P135" i="2"/>
  <c r="BI134" i="2"/>
  <c r="BH134" i="2"/>
  <c r="BG134" i="2"/>
  <c r="BF134" i="2"/>
  <c r="T134" i="2"/>
  <c r="R134" i="2"/>
  <c r="P134" i="2"/>
  <c r="BI133" i="2"/>
  <c r="BH133" i="2"/>
  <c r="BG133" i="2"/>
  <c r="BF133" i="2"/>
  <c r="T133" i="2"/>
  <c r="R133" i="2"/>
  <c r="P133" i="2"/>
  <c r="BI131" i="2"/>
  <c r="BH131" i="2"/>
  <c r="BG131" i="2"/>
  <c r="BF131" i="2"/>
  <c r="T131" i="2"/>
  <c r="R131" i="2"/>
  <c r="P131" i="2"/>
  <c r="J125" i="2"/>
  <c r="F125" i="2"/>
  <c r="F122" i="2"/>
  <c r="E120" i="2"/>
  <c r="J92" i="2"/>
  <c r="F92" i="2"/>
  <c r="F89" i="2"/>
  <c r="E87" i="2"/>
  <c r="J21" i="2"/>
  <c r="E21" i="2"/>
  <c r="J124" i="2" s="1"/>
  <c r="J20" i="2"/>
  <c r="J15" i="2"/>
  <c r="E15" i="2"/>
  <c r="F91" i="2"/>
  <c r="J14" i="2"/>
  <c r="J12" i="2"/>
  <c r="J122" i="2" s="1"/>
  <c r="E7" i="2"/>
  <c r="E118" i="2"/>
  <c r="L90" i="1"/>
  <c r="AM90" i="1"/>
  <c r="AM89" i="1"/>
  <c r="L89" i="1"/>
  <c r="AM87" i="1"/>
  <c r="L87" i="1"/>
  <c r="L85" i="1"/>
  <c r="L84" i="1"/>
  <c r="BK180" i="2"/>
  <c r="J163" i="2"/>
  <c r="J140" i="2"/>
  <c r="BK173" i="2"/>
  <c r="J223" i="2"/>
  <c r="BK204" i="2"/>
  <c r="BK167" i="2"/>
  <c r="BK193" i="2"/>
  <c r="J224" i="2"/>
  <c r="BK219" i="2"/>
  <c r="J182" i="2"/>
  <c r="BK201" i="2"/>
  <c r="J154" i="3"/>
  <c r="BK186" i="3"/>
  <c r="J138" i="3"/>
  <c r="BK203" i="3"/>
  <c r="J218" i="3"/>
  <c r="J172" i="3"/>
  <c r="BK212" i="3"/>
  <c r="J181" i="3"/>
  <c r="BK232" i="3"/>
  <c r="J199" i="3"/>
  <c r="BK145" i="3"/>
  <c r="BK195" i="3"/>
  <c r="BK171" i="3"/>
  <c r="J203" i="3"/>
  <c r="J145" i="3"/>
  <c r="BK153" i="4"/>
  <c r="J176" i="4"/>
  <c r="J178" i="4"/>
  <c r="BK221" i="4"/>
  <c r="J198" i="4"/>
  <c r="BK201" i="4"/>
  <c r="BK173" i="4"/>
  <c r="BK146" i="4"/>
  <c r="BK188" i="4"/>
  <c r="J134" i="4"/>
  <c r="J168" i="4"/>
  <c r="BK176" i="4"/>
  <c r="BK136" i="4"/>
  <c r="J133" i="2"/>
  <c r="BK154" i="2"/>
  <c r="BK135" i="2"/>
  <c r="J205" i="2"/>
  <c r="J134" i="2"/>
  <c r="BK187" i="2"/>
  <c r="J216" i="2"/>
  <c r="BK162" i="2"/>
  <c r="BK191" i="2"/>
  <c r="BK214" i="2"/>
  <c r="J212" i="3"/>
  <c r="J195" i="3"/>
  <c r="J142" i="3"/>
  <c r="J159" i="3"/>
  <c r="J132" i="3"/>
  <c r="BK152" i="2"/>
  <c r="BK142" i="2"/>
  <c r="BK144" i="2"/>
  <c r="J219" i="2"/>
  <c r="J193" i="2"/>
  <c r="J137" i="2"/>
  <c r="BK196" i="2"/>
  <c r="BK140" i="2"/>
  <c r="J177" i="2"/>
  <c r="BK189" i="2"/>
  <c r="BK195" i="2"/>
  <c r="BK138" i="3"/>
  <c r="J171" i="3"/>
  <c r="BK179" i="3"/>
  <c r="J144" i="2"/>
  <c r="J162" i="2"/>
  <c r="BK216" i="2"/>
  <c r="J147" i="2"/>
  <c r="BK158" i="2"/>
  <c r="BK197" i="2"/>
  <c r="J218" i="2"/>
  <c r="J230" i="2"/>
  <c r="BK156" i="2"/>
  <c r="J193" i="4"/>
  <c r="BK137" i="4"/>
  <c r="J143" i="4"/>
  <c r="J205" i="4"/>
  <c r="BK134" i="4"/>
  <c r="J185" i="4"/>
  <c r="BK224" i="4"/>
  <c r="BK199" i="4"/>
  <c r="BK215" i="4"/>
  <c r="BK141" i="4"/>
  <c r="BK151" i="4"/>
  <c r="J156" i="2"/>
  <c r="J189" i="2"/>
  <c r="J196" i="2"/>
  <c r="BK178" i="2"/>
  <c r="BK140" i="3"/>
  <c r="J176" i="3"/>
  <c r="BK218" i="3"/>
  <c r="J135" i="3"/>
  <c r="BK160" i="3"/>
  <c r="BK208" i="3"/>
  <c r="BK141" i="3"/>
  <c r="BK176" i="3"/>
  <c r="J232" i="3"/>
  <c r="BK190" i="3"/>
  <c r="BK223" i="3"/>
  <c r="J143" i="3"/>
  <c r="J195" i="4"/>
  <c r="BK158" i="4"/>
  <c r="BK140" i="4"/>
  <c r="J208" i="4"/>
  <c r="J169" i="4"/>
  <c r="BK172" i="4"/>
  <c r="J151" i="4"/>
  <c r="BK214" i="4"/>
  <c r="BK155" i="4"/>
  <c r="J181" i="4"/>
  <c r="J209" i="4"/>
  <c r="J145" i="4"/>
  <c r="BK163" i="2"/>
  <c r="J136" i="2"/>
  <c r="J158" i="2"/>
  <c r="J207" i="2"/>
  <c r="BK141" i="2"/>
  <c r="BK223" i="2"/>
  <c r="BK172" i="2"/>
  <c r="BK185" i="2"/>
  <c r="J201" i="2"/>
  <c r="J228" i="2"/>
  <c r="J154" i="2"/>
  <c r="BK156" i="3"/>
  <c r="J193" i="3"/>
  <c r="BK131" i="3"/>
  <c r="J156" i="3"/>
  <c r="BK234" i="3"/>
  <c r="J206" i="3"/>
  <c r="BK134" i="3"/>
  <c r="J204" i="3"/>
  <c r="BK168" i="3"/>
  <c r="BK219" i="3"/>
  <c r="BK143" i="3"/>
  <c r="J190" i="3"/>
  <c r="J131" i="3"/>
  <c r="J199" i="4"/>
  <c r="J166" i="4"/>
  <c r="J172" i="4"/>
  <c r="J219" i="4"/>
  <c r="J203" i="4"/>
  <c r="J189" i="4"/>
  <c r="J226" i="4"/>
  <c r="J201" i="4"/>
  <c r="BK131" i="4"/>
  <c r="J158" i="4"/>
  <c r="J153" i="4"/>
  <c r="BK176" i="2"/>
  <c r="BK170" i="2"/>
  <c r="BK211" i="2"/>
  <c r="J225" i="2"/>
  <c r="J178" i="2"/>
  <c r="BK210" i="2"/>
  <c r="J204" i="2"/>
  <c r="J210" i="2"/>
  <c r="J160" i="3"/>
  <c r="J197" i="3"/>
  <c r="BK137" i="3"/>
  <c r="J186" i="3"/>
  <c r="J209" i="3"/>
  <c r="J223" i="3"/>
  <c r="BK175" i="3"/>
  <c r="BK214" i="3"/>
  <c r="J169" i="3"/>
  <c r="J214" i="3"/>
  <c r="J140" i="3"/>
  <c r="BK166" i="3"/>
  <c r="J220" i="4"/>
  <c r="BK178" i="4"/>
  <c r="BK186" i="4"/>
  <c r="BK220" i="4"/>
  <c r="BK204" i="4"/>
  <c r="BK219" i="4"/>
  <c r="BK142" i="4"/>
  <c r="BK134" i="2"/>
  <c r="AS94" i="1"/>
  <c r="J169" i="2"/>
  <c r="BK177" i="2"/>
  <c r="BK199" i="2"/>
  <c r="BK207" i="2"/>
  <c r="J197" i="2"/>
  <c r="BK158" i="3"/>
  <c r="BK169" i="3"/>
  <c r="J189" i="3"/>
  <c r="BK193" i="3"/>
  <c r="J213" i="3"/>
  <c r="BK159" i="3"/>
  <c r="BK227" i="3"/>
  <c r="J187" i="3"/>
  <c r="J227" i="3"/>
  <c r="BK181" i="3"/>
  <c r="J152" i="3"/>
  <c r="J186" i="4"/>
  <c r="BK195" i="4"/>
  <c r="J137" i="4"/>
  <c r="BK184" i="4"/>
  <c r="BK165" i="4"/>
  <c r="J211" i="4"/>
  <c r="BK174" i="4"/>
  <c r="BK193" i="4"/>
  <c r="J136" i="4"/>
  <c r="J165" i="4"/>
  <c r="BK191" i="4"/>
  <c r="BK139" i="4"/>
  <c r="J167" i="2"/>
  <c r="J170" i="2"/>
  <c r="J176" i="2"/>
  <c r="J226" i="2"/>
  <c r="J185" i="2"/>
  <c r="BK133" i="2"/>
  <c r="BK182" i="2"/>
  <c r="J213" i="2"/>
  <c r="BK226" i="2"/>
  <c r="J131" i="2"/>
  <c r="J208" i="3"/>
  <c r="BK152" i="3"/>
  <c r="J146" i="3"/>
  <c r="J200" i="3"/>
  <c r="J217" i="3"/>
  <c r="BK228" i="3"/>
  <c r="BK187" i="3"/>
  <c r="BK229" i="3"/>
  <c r="J196" i="3"/>
  <c r="J134" i="3"/>
  <c r="BK210" i="3"/>
  <c r="J133" i="3"/>
  <c r="J175" i="3"/>
  <c r="BK142" i="3"/>
  <c r="BK209" i="4"/>
  <c r="BK181" i="4"/>
  <c r="BK198" i="4"/>
  <c r="J146" i="4"/>
  <c r="J173" i="4"/>
  <c r="BK203" i="4"/>
  <c r="BK166" i="4"/>
  <c r="BK168" i="4"/>
  <c r="J133" i="4"/>
  <c r="J157" i="4"/>
  <c r="J188" i="4"/>
  <c r="BK169" i="2"/>
  <c r="J146" i="2"/>
  <c r="J135" i="2"/>
  <c r="J172" i="2"/>
  <c r="BK218" i="2"/>
  <c r="J191" i="2"/>
  <c r="J138" i="2"/>
  <c r="BK213" i="2"/>
  <c r="J142" i="2"/>
  <c r="J212" i="2"/>
  <c r="BK224" i="2"/>
  <c r="J195" i="2"/>
  <c r="J199" i="2"/>
  <c r="BK209" i="3"/>
  <c r="BK154" i="3"/>
  <c r="J210" i="3"/>
  <c r="BK133" i="3"/>
  <c r="J184" i="3"/>
  <c r="BK199" i="3"/>
  <c r="J234" i="3"/>
  <c r="BK206" i="3"/>
  <c r="BK172" i="3"/>
  <c r="BK132" i="3"/>
  <c r="BK197" i="3"/>
  <c r="J141" i="3"/>
  <c r="J168" i="3"/>
  <c r="J229" i="3"/>
  <c r="J191" i="4"/>
  <c r="J221" i="4"/>
  <c r="BK145" i="4"/>
  <c r="BK208" i="4"/>
  <c r="J135" i="4"/>
  <c r="BK226" i="4"/>
  <c r="J141" i="4"/>
  <c r="BK205" i="4"/>
  <c r="J184" i="4"/>
  <c r="J183" i="4"/>
  <c r="J142" i="4"/>
  <c r="J174" i="4"/>
  <c r="J173" i="2"/>
  <c r="BK136" i="2"/>
  <c r="BK146" i="2"/>
  <c r="J214" i="2"/>
  <c r="J152" i="2"/>
  <c r="J211" i="2"/>
  <c r="BK138" i="2"/>
  <c r="BK230" i="2"/>
  <c r="J141" i="2"/>
  <c r="J180" i="2"/>
  <c r="BK200" i="3"/>
  <c r="BK213" i="3"/>
  <c r="J166" i="3"/>
  <c r="BK217" i="3"/>
  <c r="BK196" i="3"/>
  <c r="J219" i="3"/>
  <c r="J179" i="3"/>
  <c r="J230" i="3"/>
  <c r="BK177" i="3"/>
  <c r="BK222" i="3"/>
  <c r="BK188" i="3"/>
  <c r="J222" i="3"/>
  <c r="BK146" i="3"/>
  <c r="BK163" i="4"/>
  <c r="BK185" i="4"/>
  <c r="BK222" i="4"/>
  <c r="BK133" i="4"/>
  <c r="J131" i="4"/>
  <c r="J140" i="4"/>
  <c r="BK211" i="4"/>
  <c r="BK169" i="4"/>
  <c r="BK189" i="4"/>
  <c r="J215" i="4"/>
  <c r="BK143" i="4"/>
  <c r="BK147" i="2"/>
  <c r="BK131" i="2"/>
  <c r="BK225" i="2"/>
  <c r="J187" i="2"/>
  <c r="BK228" i="2"/>
  <c r="BK137" i="2"/>
  <c r="BK205" i="2"/>
  <c r="BK212" i="2"/>
  <c r="J191" i="3"/>
  <c r="BK191" i="3"/>
  <c r="BK135" i="3"/>
  <c r="J158" i="3"/>
  <c r="J177" i="3"/>
  <c r="BK204" i="3"/>
  <c r="J137" i="3"/>
  <c r="J188" i="3"/>
  <c r="J228" i="3"/>
  <c r="BK184" i="3"/>
  <c r="BK189" i="3"/>
  <c r="BK230" i="3"/>
  <c r="J224" i="4"/>
  <c r="J222" i="4"/>
  <c r="J139" i="4"/>
  <c r="BK183" i="4"/>
  <c r="J159" i="4"/>
  <c r="BK159" i="4"/>
  <c r="J204" i="4"/>
  <c r="BK157" i="4"/>
  <c r="J214" i="4"/>
  <c r="J155" i="4"/>
  <c r="J163" i="4"/>
  <c r="BK135" i="4"/>
  <c r="R175" i="2" l="1"/>
  <c r="T222" i="2"/>
  <c r="T221" i="2"/>
  <c r="BK183" i="3"/>
  <c r="BK182" i="3" s="1"/>
  <c r="J182" i="3" s="1"/>
  <c r="J101" i="3" s="1"/>
  <c r="P226" i="3"/>
  <c r="P225" i="3" s="1"/>
  <c r="BK130" i="2"/>
  <c r="J130" i="2"/>
  <c r="J98" i="2" s="1"/>
  <c r="T184" i="2"/>
  <c r="T183" i="2" s="1"/>
  <c r="T174" i="3"/>
  <c r="P184" i="2"/>
  <c r="P183" i="2"/>
  <c r="R183" i="3"/>
  <c r="R182" i="3" s="1"/>
  <c r="P130" i="2"/>
  <c r="T203" i="2"/>
  <c r="T198" i="2"/>
  <c r="BK130" i="3"/>
  <c r="J130" i="3" s="1"/>
  <c r="J98" i="3" s="1"/>
  <c r="R174" i="3"/>
  <c r="R129" i="3" s="1"/>
  <c r="R226" i="3"/>
  <c r="R225" i="3" s="1"/>
  <c r="R171" i="4"/>
  <c r="P203" i="2"/>
  <c r="P198" i="2"/>
  <c r="P130" i="3"/>
  <c r="P129" i="3" s="1"/>
  <c r="P183" i="3"/>
  <c r="P182" i="3" s="1"/>
  <c r="BK226" i="3"/>
  <c r="J226" i="3"/>
  <c r="J106" i="3"/>
  <c r="R130" i="4"/>
  <c r="R129" i="4" s="1"/>
  <c r="BK203" i="2"/>
  <c r="BK198" i="2" s="1"/>
  <c r="J198" i="2" s="1"/>
  <c r="J103" i="2" s="1"/>
  <c r="P174" i="3"/>
  <c r="T226" i="3"/>
  <c r="T225" i="3"/>
  <c r="R180" i="4"/>
  <c r="R179" i="4"/>
  <c r="BK175" i="2"/>
  <c r="J175" i="2" s="1"/>
  <c r="J99" i="2" s="1"/>
  <c r="R222" i="2"/>
  <c r="R221" i="2" s="1"/>
  <c r="BK174" i="3"/>
  <c r="J174" i="3"/>
  <c r="J99" i="3"/>
  <c r="P130" i="4"/>
  <c r="BK197" i="4"/>
  <c r="J197" i="4" s="1"/>
  <c r="J104" i="4" s="1"/>
  <c r="R130" i="2"/>
  <c r="R129" i="2"/>
  <c r="R203" i="2"/>
  <c r="R198" i="2" s="1"/>
  <c r="R130" i="3"/>
  <c r="P202" i="3"/>
  <c r="P198" i="3"/>
  <c r="BK130" i="4"/>
  <c r="P180" i="4"/>
  <c r="P179" i="4"/>
  <c r="BK218" i="4"/>
  <c r="J218" i="4"/>
  <c r="J106" i="4"/>
  <c r="P175" i="2"/>
  <c r="P222" i="2"/>
  <c r="P221" i="2"/>
  <c r="T202" i="3"/>
  <c r="T198" i="3"/>
  <c r="T130" i="4"/>
  <c r="T129" i="4"/>
  <c r="T197" i="4"/>
  <c r="T192" i="4"/>
  <c r="T130" i="2"/>
  <c r="R184" i="2"/>
  <c r="R183" i="2" s="1"/>
  <c r="R202" i="3"/>
  <c r="R198" i="3"/>
  <c r="BK171" i="4"/>
  <c r="J171" i="4" s="1"/>
  <c r="J99" i="4" s="1"/>
  <c r="T180" i="4"/>
  <c r="T179" i="4"/>
  <c r="P218" i="4"/>
  <c r="P217" i="4"/>
  <c r="T175" i="2"/>
  <c r="T129" i="2" s="1"/>
  <c r="BK222" i="2"/>
  <c r="J222" i="2" s="1"/>
  <c r="J106" i="2" s="1"/>
  <c r="BK202" i="3"/>
  <c r="J202" i="3" s="1"/>
  <c r="J104" i="3" s="1"/>
  <c r="BK198" i="3"/>
  <c r="J198" i="3"/>
  <c r="J103" i="3"/>
  <c r="T171" i="4"/>
  <c r="P197" i="4"/>
  <c r="P192" i="4" s="1"/>
  <c r="R218" i="4"/>
  <c r="R217" i="4"/>
  <c r="BK184" i="2"/>
  <c r="J184" i="2" s="1"/>
  <c r="J102" i="2" s="1"/>
  <c r="BK183" i="2"/>
  <c r="J183" i="2" s="1"/>
  <c r="J101" i="2" s="1"/>
  <c r="T130" i="3"/>
  <c r="T129" i="3"/>
  <c r="T183" i="3"/>
  <c r="T182" i="3"/>
  <c r="T128" i="3" s="1"/>
  <c r="P171" i="4"/>
  <c r="BK180" i="4"/>
  <c r="BK179" i="4"/>
  <c r="J179" i="4"/>
  <c r="J101" i="4" s="1"/>
  <c r="R197" i="4"/>
  <c r="R192" i="4" s="1"/>
  <c r="T218" i="4"/>
  <c r="T217" i="4"/>
  <c r="BK181" i="2"/>
  <c r="J181" i="2" s="1"/>
  <c r="J100" i="2" s="1"/>
  <c r="BK229" i="2"/>
  <c r="J229" i="2"/>
  <c r="J108" i="2"/>
  <c r="BK227" i="2"/>
  <c r="J227" i="2"/>
  <c r="J107" i="2" s="1"/>
  <c r="BK180" i="3"/>
  <c r="J180" i="3" s="1"/>
  <c r="J100" i="3" s="1"/>
  <c r="BK233" i="3"/>
  <c r="J233" i="3"/>
  <c r="J108" i="3"/>
  <c r="BK231" i="3"/>
  <c r="J231" i="3"/>
  <c r="J107" i="3" s="1"/>
  <c r="BK177" i="4"/>
  <c r="J177" i="4"/>
  <c r="J100" i="4"/>
  <c r="BK223" i="4"/>
  <c r="J223" i="4"/>
  <c r="J107" i="4"/>
  <c r="BK225" i="4"/>
  <c r="J225" i="4" s="1"/>
  <c r="J108" i="4" s="1"/>
  <c r="BE140" i="4"/>
  <c r="BE166" i="4"/>
  <c r="BE178" i="4"/>
  <c r="BE188" i="4"/>
  <c r="BE201" i="4"/>
  <c r="BE139" i="4"/>
  <c r="BE172" i="4"/>
  <c r="BE186" i="4"/>
  <c r="BE198" i="4"/>
  <c r="BE205" i="4"/>
  <c r="BE221" i="4"/>
  <c r="BE158" i="4"/>
  <c r="BE185" i="4"/>
  <c r="BE208" i="4"/>
  <c r="F91" i="4"/>
  <c r="BE135" i="4"/>
  <c r="BE176" i="4"/>
  <c r="BE220" i="4"/>
  <c r="BE222" i="4"/>
  <c r="BE174" i="4"/>
  <c r="BE181" i="4"/>
  <c r="BE214" i="4"/>
  <c r="BE226" i="4"/>
  <c r="J91" i="4"/>
  <c r="BE134" i="4"/>
  <c r="BE133" i="4"/>
  <c r="BE141" i="4"/>
  <c r="BE145" i="4"/>
  <c r="BE163" i="4"/>
  <c r="BE169" i="4"/>
  <c r="BE173" i="4"/>
  <c r="BE184" i="4"/>
  <c r="BE204" i="4"/>
  <c r="BE219" i="4"/>
  <c r="J89" i="4"/>
  <c r="BE142" i="4"/>
  <c r="BE189" i="4"/>
  <c r="BE195" i="4"/>
  <c r="BE209" i="4"/>
  <c r="BE215" i="4"/>
  <c r="BE155" i="4"/>
  <c r="BE159" i="4"/>
  <c r="BE203" i="4"/>
  <c r="BE224" i="4"/>
  <c r="E118" i="4"/>
  <c r="BE153" i="4"/>
  <c r="BE191" i="4"/>
  <c r="BE199" i="4"/>
  <c r="BE136" i="4"/>
  <c r="BE143" i="4"/>
  <c r="BE146" i="4"/>
  <c r="BE151" i="4"/>
  <c r="BE168" i="4"/>
  <c r="BE183" i="4"/>
  <c r="BE131" i="4"/>
  <c r="BE137" i="4"/>
  <c r="BE157" i="4"/>
  <c r="BE165" i="4"/>
  <c r="BE193" i="4"/>
  <c r="BE211" i="4"/>
  <c r="J122" i="3"/>
  <c r="BE228" i="3"/>
  <c r="BE133" i="3"/>
  <c r="BE158" i="3"/>
  <c r="BE159" i="3"/>
  <c r="BE199" i="3"/>
  <c r="BE232" i="3"/>
  <c r="BE138" i="3"/>
  <c r="BE146" i="3"/>
  <c r="BE156" i="3"/>
  <c r="BE168" i="3"/>
  <c r="BE186" i="3"/>
  <c r="BE187" i="3"/>
  <c r="BE204" i="3"/>
  <c r="BE206" i="3"/>
  <c r="BE209" i="3"/>
  <c r="BE217" i="3"/>
  <c r="BE234" i="3"/>
  <c r="BE135" i="3"/>
  <c r="BE140" i="3"/>
  <c r="BE181" i="3"/>
  <c r="BE184" i="3"/>
  <c r="BE200" i="3"/>
  <c r="BE212" i="3"/>
  <c r="BE213" i="3"/>
  <c r="BE223" i="3"/>
  <c r="E85" i="3"/>
  <c r="J91" i="3"/>
  <c r="BE145" i="3"/>
  <c r="BE160" i="3"/>
  <c r="BE172" i="3"/>
  <c r="BE188" i="3"/>
  <c r="BE189" i="3"/>
  <c r="BE190" i="3"/>
  <c r="BE191" i="3"/>
  <c r="BE197" i="3"/>
  <c r="BE210" i="3"/>
  <c r="BE229" i="3"/>
  <c r="BE230" i="3"/>
  <c r="BE169" i="3"/>
  <c r="BE214" i="3"/>
  <c r="BE222" i="3"/>
  <c r="F124" i="3"/>
  <c r="BE141" i="3"/>
  <c r="BE142" i="3"/>
  <c r="BE134" i="3"/>
  <c r="BE137" i="3"/>
  <c r="BE143" i="3"/>
  <c r="BE152" i="3"/>
  <c r="BE171" i="3"/>
  <c r="BE175" i="3"/>
  <c r="BE176" i="3"/>
  <c r="BE208" i="3"/>
  <c r="BE132" i="3"/>
  <c r="BE177" i="3"/>
  <c r="BE179" i="3"/>
  <c r="BE203" i="3"/>
  <c r="BE219" i="3"/>
  <c r="BE227" i="3"/>
  <c r="BE131" i="3"/>
  <c r="BE154" i="3"/>
  <c r="BE166" i="3"/>
  <c r="BE193" i="3"/>
  <c r="BE195" i="3"/>
  <c r="BE196" i="3"/>
  <c r="BE218" i="3"/>
  <c r="BE133" i="2"/>
  <c r="BE134" i="2"/>
  <c r="BE135" i="2"/>
  <c r="BE142" i="2"/>
  <c r="BE144" i="2"/>
  <c r="BE169" i="2"/>
  <c r="BE187" i="2"/>
  <c r="BE204" i="2"/>
  <c r="BE207" i="2"/>
  <c r="BE216" i="2"/>
  <c r="BE218" i="2"/>
  <c r="BE223" i="2"/>
  <c r="BE230" i="2"/>
  <c r="BE152" i="2"/>
  <c r="BE156" i="2"/>
  <c r="BE163" i="2"/>
  <c r="BE177" i="2"/>
  <c r="BE178" i="2"/>
  <c r="BE180" i="2"/>
  <c r="BE185" i="2"/>
  <c r="BE193" i="2"/>
  <c r="BE201" i="2"/>
  <c r="BE213" i="2"/>
  <c r="F124" i="2"/>
  <c r="BE131" i="2"/>
  <c r="BE173" i="2"/>
  <c r="BE182" i="2"/>
  <c r="BE195" i="2"/>
  <c r="BE205" i="2"/>
  <c r="BE211" i="2"/>
  <c r="BE214" i="2"/>
  <c r="BE225" i="2"/>
  <c r="BE228" i="2"/>
  <c r="BE191" i="2"/>
  <c r="BE210" i="2"/>
  <c r="BE212" i="2"/>
  <c r="BE219" i="2"/>
  <c r="BE224" i="2"/>
  <c r="BE226" i="2"/>
  <c r="BE189" i="2"/>
  <c r="BE196" i="2"/>
  <c r="BE197" i="2"/>
  <c r="BE199" i="2"/>
  <c r="BE137" i="2"/>
  <c r="BE141" i="2"/>
  <c r="BE147" i="2"/>
  <c r="J89" i="2"/>
  <c r="BE158" i="2"/>
  <c r="BE170" i="2"/>
  <c r="J91" i="2"/>
  <c r="BE146" i="2"/>
  <c r="BE167" i="2"/>
  <c r="E85" i="2"/>
  <c r="BE162" i="2"/>
  <c r="BE172" i="2"/>
  <c r="BE136" i="2"/>
  <c r="BE138" i="2"/>
  <c r="BE140" i="2"/>
  <c r="BE154" i="2"/>
  <c r="BE176" i="2"/>
  <c r="J34" i="3"/>
  <c r="AW96" i="1" s="1"/>
  <c r="J34" i="2"/>
  <c r="AW95" i="1" s="1"/>
  <c r="F37" i="3"/>
  <c r="BD96" i="1" s="1"/>
  <c r="F35" i="3"/>
  <c r="BB96" i="1" s="1"/>
  <c r="F35" i="2"/>
  <c r="BB95" i="1" s="1"/>
  <c r="F34" i="2"/>
  <c r="BA95" i="1" s="1"/>
  <c r="F34" i="4"/>
  <c r="BA97" i="1" s="1"/>
  <c r="F37" i="2"/>
  <c r="BD95" i="1" s="1"/>
  <c r="F36" i="2"/>
  <c r="BC95" i="1" s="1"/>
  <c r="F35" i="4"/>
  <c r="BB97" i="1" s="1"/>
  <c r="F36" i="4"/>
  <c r="BC97" i="1" s="1"/>
  <c r="F36" i="3"/>
  <c r="BC96" i="1" s="1"/>
  <c r="J34" i="4"/>
  <c r="AW97" i="1" s="1"/>
  <c r="F37" i="4"/>
  <c r="BD97" i="1" s="1"/>
  <c r="F34" i="3"/>
  <c r="BA96" i="1" s="1"/>
  <c r="J203" i="2" l="1"/>
  <c r="J104" i="2" s="1"/>
  <c r="BK129" i="2"/>
  <c r="J129" i="2" s="1"/>
  <c r="J97" i="2" s="1"/>
  <c r="J183" i="3"/>
  <c r="J102" i="3" s="1"/>
  <c r="T128" i="2"/>
  <c r="R128" i="3"/>
  <c r="BK192" i="4"/>
  <c r="J192" i="4" s="1"/>
  <c r="J103" i="4" s="1"/>
  <c r="BK129" i="4"/>
  <c r="J129" i="4" s="1"/>
  <c r="J97" i="4" s="1"/>
  <c r="T128" i="4"/>
  <c r="P129" i="4"/>
  <c r="P128" i="4" s="1"/>
  <c r="AU97" i="1" s="1"/>
  <c r="BK221" i="2"/>
  <c r="J221" i="2"/>
  <c r="J105" i="2" s="1"/>
  <c r="P128" i="3"/>
  <c r="AU96" i="1"/>
  <c r="P129" i="2"/>
  <c r="P128" i="2"/>
  <c r="AU95" i="1"/>
  <c r="BK129" i="3"/>
  <c r="J129" i="3" s="1"/>
  <c r="J97" i="3" s="1"/>
  <c r="R128" i="4"/>
  <c r="R128" i="2"/>
  <c r="J180" i="4"/>
  <c r="J102" i="4" s="1"/>
  <c r="J130" i="4"/>
  <c r="J98" i="4" s="1"/>
  <c r="BK217" i="4"/>
  <c r="J217" i="4"/>
  <c r="J105" i="4"/>
  <c r="BK225" i="3"/>
  <c r="J225" i="3"/>
  <c r="J105" i="3" s="1"/>
  <c r="J33" i="2"/>
  <c r="AV95" i="1" s="1"/>
  <c r="AT95" i="1" s="1"/>
  <c r="BA94" i="1"/>
  <c r="AW94" i="1" s="1"/>
  <c r="AK30" i="1" s="1"/>
  <c r="BB94" i="1"/>
  <c r="W31" i="1" s="1"/>
  <c r="F33" i="2"/>
  <c r="AZ95" i="1" s="1"/>
  <c r="F33" i="3"/>
  <c r="AZ96" i="1" s="1"/>
  <c r="J33" i="3"/>
  <c r="AV96" i="1" s="1"/>
  <c r="AT96" i="1" s="1"/>
  <c r="F33" i="4"/>
  <c r="AZ97" i="1" s="1"/>
  <c r="J33" i="4"/>
  <c r="AV97" i="1" s="1"/>
  <c r="AT97" i="1" s="1"/>
  <c r="BC94" i="1"/>
  <c r="W32" i="1" s="1"/>
  <c r="BD94" i="1"/>
  <c r="W33" i="1" s="1"/>
  <c r="BK128" i="2" l="1"/>
  <c r="J128" i="2" s="1"/>
  <c r="J96" i="2" s="1"/>
  <c r="BK128" i="3"/>
  <c r="J128" i="3" s="1"/>
  <c r="J96" i="3" s="1"/>
  <c r="BK128" i="4"/>
  <c r="J128" i="4" s="1"/>
  <c r="J96" i="4" s="1"/>
  <c r="AU94" i="1"/>
  <c r="W30" i="1"/>
  <c r="AY94" i="1"/>
  <c r="AX94" i="1"/>
  <c r="AZ94" i="1"/>
  <c r="AV94" i="1" s="1"/>
  <c r="AK29" i="1" s="1"/>
  <c r="J30" i="2" l="1"/>
  <c r="AG95" i="1" s="1"/>
  <c r="AN95" i="1" s="1"/>
  <c r="J30" i="3"/>
  <c r="AG96" i="1" s="1"/>
  <c r="AN96" i="1" s="1"/>
  <c r="J30" i="4"/>
  <c r="AG97" i="1" s="1"/>
  <c r="W29" i="1"/>
  <c r="AT94" i="1"/>
  <c r="J39" i="2" l="1"/>
  <c r="J39" i="3"/>
  <c r="AG94" i="1"/>
  <c r="AK26" i="1" s="1"/>
  <c r="AK35" i="1" s="1"/>
  <c r="J39" i="4"/>
  <c r="AN97" i="1"/>
  <c r="AN94" i="1" l="1"/>
</calcChain>
</file>

<file path=xl/sharedStrings.xml><?xml version="1.0" encoding="utf-8"?>
<sst xmlns="http://schemas.openxmlformats.org/spreadsheetml/2006/main" count="4024" uniqueCount="587">
  <si>
    <t>Export Komplet</t>
  </si>
  <si>
    <t/>
  </si>
  <si>
    <t>2.0</t>
  </si>
  <si>
    <t>False</t>
  </si>
  <si>
    <t>{fd31ddc3-3f66-4e8d-ac8e-25048e4456a7}</t>
  </si>
  <si>
    <t>&gt;&gt;  skryté sloupce  &lt;&lt;</t>
  </si>
  <si>
    <t>0,01</t>
  </si>
  <si>
    <t>21</t>
  </si>
  <si>
    <t>12</t>
  </si>
  <si>
    <t>REKAPITULACE STAVBY</t>
  </si>
  <si>
    <t>v ---  níže se nacházejí doplnkové a pomocné údaje k sestavám  --- v</t>
  </si>
  <si>
    <t>0,001</t>
  </si>
  <si>
    <t>Kód:</t>
  </si>
  <si>
    <t>Stavba:</t>
  </si>
  <si>
    <t>Opat - oprava fasády</t>
  </si>
  <si>
    <t>KSO:</t>
  </si>
  <si>
    <t>CC-CZ:</t>
  </si>
  <si>
    <t>Místo:</t>
  </si>
  <si>
    <t>Opatovice nad Labem</t>
  </si>
  <si>
    <t>Datum:</t>
  </si>
  <si>
    <t>7. 2. 2025</t>
  </si>
  <si>
    <t>Zadavatel:</t>
  </si>
  <si>
    <t>IČ:</t>
  </si>
  <si>
    <t xml:space="preserve"> </t>
  </si>
  <si>
    <t>DIČ:</t>
  </si>
  <si>
    <t>Zhotovitel:</t>
  </si>
  <si>
    <t>Projektant:</t>
  </si>
  <si>
    <t>True</t>
  </si>
  <si>
    <t>Zpracovatel:</t>
  </si>
  <si>
    <t>CZ07383240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</si>
  <si>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</si>
  <si>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</si>
  <si>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</si>
  <si>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</si>
  <si>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</si>
  <si>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</si>
  <si>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</si>
  <si>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</si>
  <si>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</si>
  <si>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</si>
  <si>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</si>
  <si>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</si>
  <si>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</si>
  <si>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</si>
  <si>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</si>
  <si>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</si>
  <si>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</si>
  <si>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</si>
  <si>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</si>
  <si>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Zhotovitel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</si>
  <si>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</si>
  <si>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</si>
  <si>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</si>
  <si>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</si>
  <si>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</si>
  <si>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</si>
  <si>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</si>
  <si>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</si>
  <si>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</si>
  <si>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</si>
  <si>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</si>
  <si>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</si>
  <si>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</si>
  <si>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</si>
  <si>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</si>
  <si>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</si>
  <si>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</si>
  <si>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</si>
  <si>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</si>
  <si>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</si>
  <si>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</si>
  <si>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</si>
  <si>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</si>
  <si>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</si>
  <si>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</si>
  <si>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</si>
  <si>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1</t>
  </si>
  <si>
    <t>Levá část</t>
  </si>
  <si>
    <t>STA</t>
  </si>
  <si>
    <t>{4880a009-a90c-43b5-9144-85f033cbca5d}</t>
  </si>
  <si>
    <t>2</t>
  </si>
  <si>
    <t>Vchod</t>
  </si>
  <si>
    <t>{6944a07c-d47f-49bd-b50c-89aafaf6cc05}</t>
  </si>
  <si>
    <t>3</t>
  </si>
  <si>
    <t>Pravá část</t>
  </si>
  <si>
    <t>{aba7b416-e716-4158-995a-26a533338603}</t>
  </si>
  <si>
    <t>KRYCÍ LIST SOUPISU PRACÍ</t>
  </si>
  <si>
    <t>Objekt:</t>
  </si>
  <si>
    <t>1 - Levá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</si>
  <si>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</si>
  <si>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</si>
  <si>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</si>
  <si>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</si>
  <si>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</si>
  <si>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</si>
  <si>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6 - Úpravy povrchů, podlahy a osazování výplní</t>
  </si>
  <si>
    <t xml:space="preserve">    997 - Doprava suti a vybouraných hmot</t>
  </si>
  <si>
    <t xml:space="preserve">    998 - Přesun hmot</t>
  </si>
  <si>
    <t>PSV - Práce a dodávky PSV</t>
  </si>
  <si>
    <t xml:space="preserve">    764 - Konstrukce klempířské</t>
  </si>
  <si>
    <t>HZS - Hodinové zúčtovací sazby</t>
  </si>
  <si>
    <t xml:space="preserve">    9 - Ostatní konstrukce a práce, bourání</t>
  </si>
  <si>
    <t>VRN - Vedlejší rozpočtové náklady</t>
  </si>
  <si>
    <t xml:space="preserve">    VRN3 - Zařízení staveniště</t>
  </si>
  <si>
    <t xml:space="preserve">    VRN5 - Finanční náklady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</si>
  <si>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</si>
  <si>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</si>
  <si>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</si>
  <si>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</si>
  <si>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</si>
  <si>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</si>
  <si>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</si>
  <si>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</si>
  <si>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</si>
  <si>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</si>
  <si>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</si>
  <si>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</si>
  <si>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</si>
  <si>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</si>
  <si>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</si>
  <si>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</si>
  <si>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</si>
  <si>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6</t>
  </si>
  <si>
    <t>Úpravy povrchů, podlahy a osazování výplní</t>
  </si>
  <si>
    <t>34</t>
  </si>
  <si>
    <t>K</t>
  </si>
  <si>
    <t>621131121</t>
  </si>
  <si>
    <t>Penetrační nátěr vnějších podhledů nanášený ručně</t>
  </si>
  <si>
    <t>m2</t>
  </si>
  <si>
    <t>4</t>
  </si>
  <si>
    <t>-1090144828</t>
  </si>
  <si>
    <t>VV</t>
  </si>
  <si>
    <t>(11,201+0,49+10,429)*0,9</t>
  </si>
  <si>
    <t>33</t>
  </si>
  <si>
    <t>621142001</t>
  </si>
  <si>
    <t>Sklovláknité pletivo vnějších podhledů vtlačené do tmelu</t>
  </si>
  <si>
    <t>-249666660</t>
  </si>
  <si>
    <t>57</t>
  </si>
  <si>
    <t>621151031</t>
  </si>
  <si>
    <t>Penetrační silikonový nátěr vnějších pastovitých tenkovrstvých omítek podhledů</t>
  </si>
  <si>
    <t>1277495769</t>
  </si>
  <si>
    <t>35</t>
  </si>
  <si>
    <t>621325111</t>
  </si>
  <si>
    <t>Oprava vnější vápenné hladké omítky členitosti 1 podhledů v rozsahu do 10 %</t>
  </si>
  <si>
    <t>1164021022</t>
  </si>
  <si>
    <t>58</t>
  </si>
  <si>
    <t>621531012</t>
  </si>
  <si>
    <t>Tenkovrstvá silikonová zatíraná omítka zrnitost 1,5 mm vnějších podhledů</t>
  </si>
  <si>
    <t>-1351454748</t>
  </si>
  <si>
    <t>31</t>
  </si>
  <si>
    <t>622131121</t>
  </si>
  <si>
    <t>Penetrační nátěr vnějších stěn nanášený ručně</t>
  </si>
  <si>
    <t>1827496470</t>
  </si>
  <si>
    <t>32</t>
  </si>
  <si>
    <t>622142001</t>
  </si>
  <si>
    <t>Sklovláknité pletivo vnějších stěn vtlačené do tmelu</t>
  </si>
  <si>
    <t>142927413</t>
  </si>
  <si>
    <t>149,077+13,272</t>
  </si>
  <si>
    <t>54</t>
  </si>
  <si>
    <t>622151021</t>
  </si>
  <si>
    <t>Penetrační akrylátový nátěr vnějších mozaikových tenkovrstvých omítek stěn</t>
  </si>
  <si>
    <t>1851680377</t>
  </si>
  <si>
    <t>56</t>
  </si>
  <si>
    <t>622151031</t>
  </si>
  <si>
    <t>Penetrační silikonový nátěr vnějších pastovitých tenkovrstvých omítek stěn</t>
  </si>
  <si>
    <t>1626178037</t>
  </si>
  <si>
    <t>46</t>
  </si>
  <si>
    <t>622211001</t>
  </si>
  <si>
    <t>Montáž kontaktního zateplení vnějších stěn lepením a mechanickým kotvením polystyrénových desek do betonu a zdiva tl do 40 mm</t>
  </si>
  <si>
    <t>-2034164331</t>
  </si>
  <si>
    <t>(11,201+0,49+10,429)*0,6</t>
  </si>
  <si>
    <t>47</t>
  </si>
  <si>
    <t>M</t>
  </si>
  <si>
    <t>28376415</t>
  </si>
  <si>
    <t>deska XPS hrana polodrážková a hladký povrch 300kPA λ=0,035 tl 30mm</t>
  </si>
  <si>
    <t>8</t>
  </si>
  <si>
    <t>704897877</t>
  </si>
  <si>
    <t>13,272*1,05 'Přepočtené koeficientem množství</t>
  </si>
  <si>
    <t>48</t>
  </si>
  <si>
    <t>622251101</t>
  </si>
  <si>
    <t>Příplatek k cenám kontaktního zateplení vnějších stěn za zápustnou montáž a použití tepelněizolačních zátek z polystyrenu</t>
  </si>
  <si>
    <t>1408919378</t>
  </si>
  <si>
    <t>36</t>
  </si>
  <si>
    <t>622252002</t>
  </si>
  <si>
    <t>Montáž profilů kontaktního zateplení lepených</t>
  </si>
  <si>
    <t>m</t>
  </si>
  <si>
    <t>-173731214</t>
  </si>
  <si>
    <t>0,56*2+8,77+10,18+(2,57*8*2+2,03*8*2+2,2*3*2+2,03*3*2+2,55*2+2,03*2)*1,5</t>
  </si>
  <si>
    <t>11,201+1,8+10,429+(0,8+1,5+0,8)*6</t>
  </si>
  <si>
    <t>11,201+0,49+10,429</t>
  </si>
  <si>
    <t>Součet</t>
  </si>
  <si>
    <t>37</t>
  </si>
  <si>
    <t>63127416</t>
  </si>
  <si>
    <t>profil rohový PVC s výztužnou tkaninou š 100/100mm</t>
  </si>
  <si>
    <t>975689190</t>
  </si>
  <si>
    <t>246,43*1,05 'Přepočtené koeficientem množství</t>
  </si>
  <si>
    <t>38</t>
  </si>
  <si>
    <t>-1796845626</t>
  </si>
  <si>
    <t>2,57*8*2+2,03*8*2+2,2*3*2+2,03*3*2+2,55*2+2,03*2</t>
  </si>
  <si>
    <t>39</t>
  </si>
  <si>
    <t>28342205</t>
  </si>
  <si>
    <t>profil napojovací okenní PVC s výztužnou tkaninou 6mm</t>
  </si>
  <si>
    <t>-798618458</t>
  </si>
  <si>
    <t>108,14*1,05 'Přepočtené koeficientem množství</t>
  </si>
  <si>
    <t>25</t>
  </si>
  <si>
    <t>622325111</t>
  </si>
  <si>
    <t>Oprava vnější vápenné hladké omítky členitosti 1 stěn v rozsahu do 10 %</t>
  </si>
  <si>
    <t>1118266263</t>
  </si>
  <si>
    <t>11,201*8,77+0,49*10,18+10,429*10,18</t>
  </si>
  <si>
    <t>-(2,57*2,03*8+2,2*2,03*3+2,55*2,03)</t>
  </si>
  <si>
    <t>55</t>
  </si>
  <si>
    <t>622511112</t>
  </si>
  <si>
    <t>Tenkovrstvá akrylátová mozaiková střednězrnná omítka vnějších stěn</t>
  </si>
  <si>
    <t>-1489070000</t>
  </si>
  <si>
    <t>59</t>
  </si>
  <si>
    <t>622531012</t>
  </si>
  <si>
    <t>Tenkovrstvá silikonová zatíraná omítka zrnitost 1,5 mm vnějších stěn</t>
  </si>
  <si>
    <t>-171972599</t>
  </si>
  <si>
    <t>629991001</t>
  </si>
  <si>
    <t>Zakrytí podélných ploch geotextílií volně položenou</t>
  </si>
  <si>
    <t>-2097328198</t>
  </si>
  <si>
    <t>(12+1+12)*2</t>
  </si>
  <si>
    <t>6299910011</t>
  </si>
  <si>
    <t>Zakrytí podélných ploch fólií volně položenou</t>
  </si>
  <si>
    <t>-1455902086</t>
  </si>
  <si>
    <t>29</t>
  </si>
  <si>
    <t>629991011</t>
  </si>
  <si>
    <t>Zakrytí výplní otvorů a svislých ploch fólií přilepenou lepící páskou</t>
  </si>
  <si>
    <t>-34683022</t>
  </si>
  <si>
    <t>2,57*2,03*8+2,2*2,03*3+2,55*2,03</t>
  </si>
  <si>
    <t>30</t>
  </si>
  <si>
    <t>629991012</t>
  </si>
  <si>
    <t>Zakrytí výplní otvorů fólií přilepenou na začišťovací lišty</t>
  </si>
  <si>
    <t>-1851103709</t>
  </si>
  <si>
    <t>26</t>
  </si>
  <si>
    <t>629995101</t>
  </si>
  <si>
    <t>Očištění vnějších ploch tlakovou vodou</t>
  </si>
  <si>
    <t>1974926364</t>
  </si>
  <si>
    <t>(11,201+0,49+10,429)*(8,77+0,56)+10,429*(10,18-8,77)+19,908</t>
  </si>
  <si>
    <t>997</t>
  </si>
  <si>
    <t>Doprava suti a vybouraných hmot</t>
  </si>
  <si>
    <t>42</t>
  </si>
  <si>
    <t>997013153</t>
  </si>
  <si>
    <t>Vnitrostaveništní doprava suti a vybouraných hmot pro budovy v přes 9 do 12 m s omezením mechanizace</t>
  </si>
  <si>
    <t>t</t>
  </si>
  <si>
    <t>1650458687</t>
  </si>
  <si>
    <t>43</t>
  </si>
  <si>
    <t>997013501</t>
  </si>
  <si>
    <t>Odvoz suti a vybouraných hmot na skládku nebo meziskládku do 1 km se složením</t>
  </si>
  <si>
    <t>-2122920081</t>
  </si>
  <si>
    <t>44</t>
  </si>
  <si>
    <t>997013509</t>
  </si>
  <si>
    <t>Příplatek k odvozu suti a vybouraných hmot na skládku ZKD 1 km přes 1 km</t>
  </si>
  <si>
    <t>-729030006</t>
  </si>
  <si>
    <t>0,705*15 'Přepočtené koeficientem množství</t>
  </si>
  <si>
    <t>45</t>
  </si>
  <si>
    <t>997013609</t>
  </si>
  <si>
    <t>Poplatek za uložení na skládce (skládkovné) stavebního odpadu ze směsí nebo oddělených frakcí betonu, cihel a keramických výrobků kód odpadu 17 01 07</t>
  </si>
  <si>
    <t>-1754177061</t>
  </si>
  <si>
    <t>998</t>
  </si>
  <si>
    <t>Přesun hmot</t>
  </si>
  <si>
    <t>41</t>
  </si>
  <si>
    <t>998011002</t>
  </si>
  <si>
    <t>Přesun hmot pro budovy zděné v přes 6 do 12 m</t>
  </si>
  <si>
    <t>-1170805705</t>
  </si>
  <si>
    <t>PSV</t>
  </si>
  <si>
    <t>Práce a dodávky PSV</t>
  </si>
  <si>
    <t>764</t>
  </si>
  <si>
    <t>Konstrukce klempířské</t>
  </si>
  <si>
    <t>28</t>
  </si>
  <si>
    <t>764002851</t>
  </si>
  <si>
    <t>Demontáž oplechování parapetů do suti</t>
  </si>
  <si>
    <t>16</t>
  </si>
  <si>
    <t>-1397247935</t>
  </si>
  <si>
    <t>2,03*12</t>
  </si>
  <si>
    <t>60</t>
  </si>
  <si>
    <t>764004861</t>
  </si>
  <si>
    <t>Demontáž svodu do suti</t>
  </si>
  <si>
    <t>-508278315</t>
  </si>
  <si>
    <t>0,56+8,77+1+0,56+10,18+1</t>
  </si>
  <si>
    <t>49</t>
  </si>
  <si>
    <t>764246344</t>
  </si>
  <si>
    <t>Oplechování parapetů rovných celoplošně lepené z TiZn lesklého plechu rš 330 mm</t>
  </si>
  <si>
    <t>-946547573</t>
  </si>
  <si>
    <t>24,36</t>
  </si>
  <si>
    <t>50</t>
  </si>
  <si>
    <t>764246365</t>
  </si>
  <si>
    <t>Příplatek za oplechování rohů parapetů rovných z TiZn lesklého plechu rš do 400 mm</t>
  </si>
  <si>
    <t>kus</t>
  </si>
  <si>
    <t>356809732</t>
  </si>
  <si>
    <t>12*2</t>
  </si>
  <si>
    <t>51</t>
  </si>
  <si>
    <t>764341303</t>
  </si>
  <si>
    <t>Lemování rovných zdí střech s krytinou prejzovou nebo vlnitou z TiZn lesklého plechu rš 250 mm</t>
  </si>
  <si>
    <t>2081758194</t>
  </si>
  <si>
    <t>61</t>
  </si>
  <si>
    <t>764541347</t>
  </si>
  <si>
    <t>Kotlík oválný (trychtýřový) pro podokapní žlaby z TiZn lesklého plechu 330/120 mm</t>
  </si>
  <si>
    <t>1749720003</t>
  </si>
  <si>
    <t>62</t>
  </si>
  <si>
    <t>764548324</t>
  </si>
  <si>
    <t>Kruhový svod včetně objímek, kolen, odskoků z TiZn lesklého plechu průměru 120 mm</t>
  </si>
  <si>
    <t>-1911883117</t>
  </si>
  <si>
    <t>53</t>
  </si>
  <si>
    <t>998764122</t>
  </si>
  <si>
    <t>Přesun hmot tonážní pro konstrukce klempířské ruční v objektech v přes 6 do 12 m</t>
  </si>
  <si>
    <t>1786939385</t>
  </si>
  <si>
    <t>HZS</t>
  </si>
  <si>
    <t>Hodinové zúčtovací sazby</t>
  </si>
  <si>
    <t>63</t>
  </si>
  <si>
    <t>HZS1292</t>
  </si>
  <si>
    <t>Hodinová zúčtovací sazba stavební dělník - mytí oken</t>
  </si>
  <si>
    <t>hod</t>
  </si>
  <si>
    <t>512</t>
  </si>
  <si>
    <t>-1928567854</t>
  </si>
  <si>
    <t>2*8,5</t>
  </si>
  <si>
    <t>24</t>
  </si>
  <si>
    <t>HZS1301</t>
  </si>
  <si>
    <t>Hodinová zúčtovací sazba zedník</t>
  </si>
  <si>
    <t>1264961856</t>
  </si>
  <si>
    <t>9</t>
  </si>
  <si>
    <t>Ostatní konstrukce a práce, bourání</t>
  </si>
  <si>
    <t>22</t>
  </si>
  <si>
    <t>941111312</t>
  </si>
  <si>
    <t>Odborná prohlídka lešení řadového trubkového lehkého s podlahami zatížení do 200 kg/m2 š od 0,6 do 1,5 m v do 25 m pl do 500 m2 zakrytého sítí</t>
  </si>
  <si>
    <t>-1373185784</t>
  </si>
  <si>
    <t>941311111</t>
  </si>
  <si>
    <t>Montáž lešení řadového modulového lehkého zatížení do 200 kg/m2 š od 0,6 do 0,9 m v do 10 m</t>
  </si>
  <si>
    <t>-606163479</t>
  </si>
  <si>
    <t>(12+1+12)*8</t>
  </si>
  <si>
    <t>10</t>
  </si>
  <si>
    <t>941311211</t>
  </si>
  <si>
    <t>Příplatek k lešení řadovému modulovému lehkému do 200 kg/m2 š od 0,6 do 0,9 m v do 10 m za každý den použití</t>
  </si>
  <si>
    <t>1888589384</t>
  </si>
  <si>
    <t>200</t>
  </si>
  <si>
    <t>200*45 'Přepočtené koeficientem množství</t>
  </si>
  <si>
    <t>11</t>
  </si>
  <si>
    <t>941311811</t>
  </si>
  <si>
    <t>Demontáž lešení řadového modulového lehkého zatížení do 200 kg/m2 š od 0,6 do 0,9 m v do 10 m</t>
  </si>
  <si>
    <t>2125790209</t>
  </si>
  <si>
    <t>944511111</t>
  </si>
  <si>
    <t>Montáž ochranné sítě z textilie z umělých vláken</t>
  </si>
  <si>
    <t>2098902687</t>
  </si>
  <si>
    <t>13</t>
  </si>
  <si>
    <t>944511211</t>
  </si>
  <si>
    <t>Příplatek k ochranné síti za každý den použití</t>
  </si>
  <si>
    <t>-464417747</t>
  </si>
  <si>
    <t>14</t>
  </si>
  <si>
    <t>944511811</t>
  </si>
  <si>
    <t>Demontáž ochranné sítě z textilie z umělých vláken</t>
  </si>
  <si>
    <t>-454615345</t>
  </si>
  <si>
    <t>15</t>
  </si>
  <si>
    <t>944711111</t>
  </si>
  <si>
    <t>Montáž záchytné stříšky š do 1,5 m</t>
  </si>
  <si>
    <t>18640399</t>
  </si>
  <si>
    <t>12+12+12</t>
  </si>
  <si>
    <t>944711211</t>
  </si>
  <si>
    <t>Příplatek k záchytné stříšce š přes do 1,5 m za každý den použití</t>
  </si>
  <si>
    <t>-1839270888</t>
  </si>
  <si>
    <t>23</t>
  </si>
  <si>
    <t>944711811</t>
  </si>
  <si>
    <t>Demontáž záchytné stříšky š přes do 1,5 m</t>
  </si>
  <si>
    <t>-1835943083</t>
  </si>
  <si>
    <t>40</t>
  </si>
  <si>
    <t>978013191</t>
  </si>
  <si>
    <t>Otlučení (osekání) vnitřní vápenné nebo vápenocementové omítky stěn v rozsahu přes 50 do 100 %</t>
  </si>
  <si>
    <t>-1382979706</t>
  </si>
  <si>
    <t>(11,201+0,49+10,429)*0,56</t>
  </si>
  <si>
    <t>VRN</t>
  </si>
  <si>
    <t>Vedlejší rozpočtové náklady</t>
  </si>
  <si>
    <t>5</t>
  </si>
  <si>
    <t>VRN3</t>
  </si>
  <si>
    <t>Zařízení staveniště</t>
  </si>
  <si>
    <t>031002000</t>
  </si>
  <si>
    <t>Související (přípravné) práce pro zařízení staveniště</t>
  </si>
  <si>
    <t>…</t>
  </si>
  <si>
    <t>1024</t>
  </si>
  <si>
    <t>370771620</t>
  </si>
  <si>
    <t>032002000</t>
  </si>
  <si>
    <t>Vybavení staveniště</t>
  </si>
  <si>
    <t>808755794</t>
  </si>
  <si>
    <t>034103000</t>
  </si>
  <si>
    <t>Oplocení staveniště</t>
  </si>
  <si>
    <t>-1771425450</t>
  </si>
  <si>
    <t>039002000</t>
  </si>
  <si>
    <t>Zrušení zařízení staveniště</t>
  </si>
  <si>
    <t>1694710021</t>
  </si>
  <si>
    <t>VRN5</t>
  </si>
  <si>
    <t>Finanční náklady</t>
  </si>
  <si>
    <t>053002000</t>
  </si>
  <si>
    <t>Poplatky - VV</t>
  </si>
  <si>
    <t>-1144504231</t>
  </si>
  <si>
    <t>VRN7</t>
  </si>
  <si>
    <t>Provozní vlivy</t>
  </si>
  <si>
    <t>7</t>
  </si>
  <si>
    <t>071002000</t>
  </si>
  <si>
    <t>Provoz investora, třetích osob</t>
  </si>
  <si>
    <t>-328527475</t>
  </si>
  <si>
    <t>2 - Vchod</t>
  </si>
  <si>
    <t>-2083993838</t>
  </si>
  <si>
    <t>-1943815031</t>
  </si>
  <si>
    <t>866352828</t>
  </si>
  <si>
    <t>1407687615</t>
  </si>
  <si>
    <t>1351607626</t>
  </si>
  <si>
    <t>2,7*5,9+5,9*1,33*1,2</t>
  </si>
  <si>
    <t>-534263444</t>
  </si>
  <si>
    <t>-210458256</t>
  </si>
  <si>
    <t>115,888</t>
  </si>
  <si>
    <t>203241614</t>
  </si>
  <si>
    <t>1796999399</t>
  </si>
  <si>
    <t>824395692</t>
  </si>
  <si>
    <t>898357780</t>
  </si>
  <si>
    <t>8,4*1,05 'Přepočtené koeficientem množství</t>
  </si>
  <si>
    <t>-1244096508</t>
  </si>
  <si>
    <t>1745126605</t>
  </si>
  <si>
    <t>10,18*2+5,15*4*2+(5,9+2,7*2)*2+(1*4*0,8)*8</t>
  </si>
  <si>
    <t>3,42*2*2+2,51*2*2+2,57*2*2+2,51*2*2</t>
  </si>
  <si>
    <t>5,9*1,33</t>
  </si>
  <si>
    <t>1,2*14</t>
  </si>
  <si>
    <t>-1164477720</t>
  </si>
  <si>
    <t>178,447*1,05 'Přepočtené koeficientem množství</t>
  </si>
  <si>
    <t>1454684588</t>
  </si>
  <si>
    <t>3,42*2+2,51*2+2,57*2+2,51*2</t>
  </si>
  <si>
    <t>1757734998</t>
  </si>
  <si>
    <t>22,02*1,05 'Přepočtené koeficientem množství</t>
  </si>
  <si>
    <t>17</t>
  </si>
  <si>
    <t>1457034682</t>
  </si>
  <si>
    <t>18</t>
  </si>
  <si>
    <t>619723026</t>
  </si>
  <si>
    <t>19</t>
  </si>
  <si>
    <t>124026449</t>
  </si>
  <si>
    <t>(5,15*1,05*4)*2</t>
  </si>
  <si>
    <t>(2,7+5,9+2,7)*1,05*2</t>
  </si>
  <si>
    <t>(2,7+5,9+2,7)*1*0,8</t>
  </si>
  <si>
    <t>(5,9*4,18+5,15*5,9)-3,42*2,51-2,57*2,57</t>
  </si>
  <si>
    <t>20</t>
  </si>
  <si>
    <t>-968284396</t>
  </si>
  <si>
    <t>5,9*2,7*2</t>
  </si>
  <si>
    <t>-574554390</t>
  </si>
  <si>
    <t>-2130920793</t>
  </si>
  <si>
    <t>3,42*2,51+2,57*2,51</t>
  </si>
  <si>
    <t>1943944807</t>
  </si>
  <si>
    <t>1569808521</t>
  </si>
  <si>
    <t>10,18*5,9+5,15*2,7*3*2+2,7*5,9</t>
  </si>
  <si>
    <t>-381499052</t>
  </si>
  <si>
    <t>609442205</t>
  </si>
  <si>
    <t>27</t>
  </si>
  <si>
    <t>1061321694</t>
  </si>
  <si>
    <t>0,444*15 'Přepočtené koeficientem množství</t>
  </si>
  <si>
    <t>1339233585</t>
  </si>
  <si>
    <t>-576163550</t>
  </si>
  <si>
    <t>764002841</t>
  </si>
  <si>
    <t>Demontáž oplechování horních ploch zdí a nadezdívek do suti</t>
  </si>
  <si>
    <t>-1394995930</t>
  </si>
  <si>
    <t>2,7+5,9+2,7+1,7*2</t>
  </si>
  <si>
    <t>2074478853</t>
  </si>
  <si>
    <t>240831350</t>
  </si>
  <si>
    <t>764245307</t>
  </si>
  <si>
    <t>Oplechování horních ploch a nadezdívek bez rohů z TiZn lesklého plechu celoplošně lepené rš 670 mm</t>
  </si>
  <si>
    <t>-138252748</t>
  </si>
  <si>
    <t>-1446735959</t>
  </si>
  <si>
    <t>-599242455</t>
  </si>
  <si>
    <t>1848281485</t>
  </si>
  <si>
    <t>2,7*2+2,7*2+5,9</t>
  </si>
  <si>
    <t>764541303</t>
  </si>
  <si>
    <t>Žlab podokapní půlkruhový z TiZn lesklého plechu rš 250 mm</t>
  </si>
  <si>
    <t>-1867370974</t>
  </si>
  <si>
    <t>2,7*2+5,9</t>
  </si>
  <si>
    <t>737202849</t>
  </si>
  <si>
    <t>-1631981651</t>
  </si>
  <si>
    <t>370259051</t>
  </si>
  <si>
    <t>-2137307930</t>
  </si>
  <si>
    <t>204288691</t>
  </si>
  <si>
    <t>2*4,5</t>
  </si>
  <si>
    <t>533300748</t>
  </si>
  <si>
    <t>2120173481</t>
  </si>
  <si>
    <t>(4+4+6)*4+6*6</t>
  </si>
  <si>
    <t>1342854362</t>
  </si>
  <si>
    <t>92*45 'Přepočtené koeficientem množství</t>
  </si>
  <si>
    <t>1258288704</t>
  </si>
  <si>
    <t>135857882</t>
  </si>
  <si>
    <t>-479135293</t>
  </si>
  <si>
    <t>2015801083</t>
  </si>
  <si>
    <t>679036343</t>
  </si>
  <si>
    <t>347961601</t>
  </si>
  <si>
    <t>12*45 'Přepočtené koeficientem množství</t>
  </si>
  <si>
    <t>2066695603</t>
  </si>
  <si>
    <t>52</t>
  </si>
  <si>
    <t>949521112</t>
  </si>
  <si>
    <t>Montáž podchodu u dílcových lešení š přes 1,5 do 2 m</t>
  </si>
  <si>
    <t>-1656417129</t>
  </si>
  <si>
    <t>949521212</t>
  </si>
  <si>
    <t>Příplatek k podchodu u dílcových lešení š přes 1,5 do 2 m za každý den použití</t>
  </si>
  <si>
    <t>-471314674</t>
  </si>
  <si>
    <t>6*45 'Přepočtené koeficientem množství</t>
  </si>
  <si>
    <t>949521812</t>
  </si>
  <si>
    <t>Demontáž podchodu u dílcových lešení š přes 1,5 do 2 m</t>
  </si>
  <si>
    <t>-1929604095</t>
  </si>
  <si>
    <t>-1925584929</t>
  </si>
  <si>
    <t>1,05*4*2</t>
  </si>
  <si>
    <t>-780304210</t>
  </si>
  <si>
    <t>-956767636</t>
  </si>
  <si>
    <t>918113598</t>
  </si>
  <si>
    <t>-293650912</t>
  </si>
  <si>
    <t>-764173395</t>
  </si>
  <si>
    <t>2137099257</t>
  </si>
  <si>
    <t>3 - Pravá část</t>
  </si>
  <si>
    <t>-2091476970</t>
  </si>
  <si>
    <t>(10,443+0,58+11,249)*0,9</t>
  </si>
  <si>
    <t>207402384</t>
  </si>
  <si>
    <t>-1572657900</t>
  </si>
  <si>
    <t>9744192</t>
  </si>
  <si>
    <t>1993759644</t>
  </si>
  <si>
    <t>-414329238</t>
  </si>
  <si>
    <t>20,045+23,386+175,769</t>
  </si>
  <si>
    <t>1222431347</t>
  </si>
  <si>
    <t>1155157358</t>
  </si>
  <si>
    <t>-109271010</t>
  </si>
  <si>
    <t>-1823290400</t>
  </si>
  <si>
    <t>1545785879</t>
  </si>
  <si>
    <t>23,386*1,05 'Přepočtené koeficientem množství</t>
  </si>
  <si>
    <t>-2013046209</t>
  </si>
  <si>
    <t>948964770</t>
  </si>
  <si>
    <t>10,443+1,8+11,249+(0,8+1,5+0,8)*6</t>
  </si>
  <si>
    <t>(1,05*2+8,83+10,22)</t>
  </si>
  <si>
    <t>(1,88*2*4+2,03*2*4+2,58*2*6+2,03*2*6)*2</t>
  </si>
  <si>
    <t>209794386</t>
  </si>
  <si>
    <t>236,442*1,05 'Přepočtené koeficientem množství</t>
  </si>
  <si>
    <t>-1815455554</t>
  </si>
  <si>
    <t>(1,88*2*4+2,03*2*4+2,58*2*6+2,03*2*6)</t>
  </si>
  <si>
    <t>-606063643</t>
  </si>
  <si>
    <t>86,6*1,05 'Přepočtené koeficientem množství</t>
  </si>
  <si>
    <t>5858712</t>
  </si>
  <si>
    <t>-1477640614</t>
  </si>
  <si>
    <t>-616979925</t>
  </si>
  <si>
    <t>(10,443+0,58)*10,22+11,249*8,83</t>
  </si>
  <si>
    <t>-(1,88*2,03*4+2,58*2,03*4)</t>
  </si>
  <si>
    <t>18430778</t>
  </si>
  <si>
    <t>(12+2+12)*2</t>
  </si>
  <si>
    <t>896083602</t>
  </si>
  <si>
    <t>325577092</t>
  </si>
  <si>
    <t>1,88*2,03*4+2,58*2,03*6</t>
  </si>
  <si>
    <t>524277761</t>
  </si>
  <si>
    <t>-261745892</t>
  </si>
  <si>
    <t>(10,443*11,25+0,58*11,25+8,83*11,249)</t>
  </si>
  <si>
    <t>-801170631</t>
  </si>
  <si>
    <t>-1548429642</t>
  </si>
  <si>
    <t>-1908774136</t>
  </si>
  <si>
    <t>1,208*15 'Přepočtené koeficientem množství</t>
  </si>
  <si>
    <t>-663574696</t>
  </si>
  <si>
    <t>1814497900</t>
  </si>
  <si>
    <t>-1032245269</t>
  </si>
  <si>
    <t>2,03*10</t>
  </si>
  <si>
    <t>1686551163</t>
  </si>
  <si>
    <t>-305268162</t>
  </si>
  <si>
    <t>1567141561</t>
  </si>
  <si>
    <t>1119229185</t>
  </si>
  <si>
    <t>10,443+0,58+11,249</t>
  </si>
  <si>
    <t>-1137634430</t>
  </si>
  <si>
    <t>488533285</t>
  </si>
  <si>
    <t>10,22+1+8,83+1+1,05*2</t>
  </si>
  <si>
    <t>1440304695</t>
  </si>
  <si>
    <t>1640587864</t>
  </si>
  <si>
    <t>-1859903453</t>
  </si>
  <si>
    <t>1267313125</t>
  </si>
  <si>
    <t>-255382527</t>
  </si>
  <si>
    <t>(12+2+12)*8</t>
  </si>
  <si>
    <t>-1745033987</t>
  </si>
  <si>
    <t>208*45 'Přepočtené koeficientem množství</t>
  </si>
  <si>
    <t>1672307698</t>
  </si>
  <si>
    <t>-1758282786</t>
  </si>
  <si>
    <t>1319929662</t>
  </si>
  <si>
    <t>208</t>
  </si>
  <si>
    <t>-778800466</t>
  </si>
  <si>
    <t>-1126816536</t>
  </si>
  <si>
    <t>12+2+12</t>
  </si>
  <si>
    <t>578922424</t>
  </si>
  <si>
    <t>26*45 'Přepočtené koeficientem množství</t>
  </si>
  <si>
    <t>-610898711</t>
  </si>
  <si>
    <t>-1879909521</t>
  </si>
  <si>
    <t>(10,443+0,58+11,249)*1,05</t>
  </si>
  <si>
    <t>-1855702491</t>
  </si>
  <si>
    <t>-374407303</t>
  </si>
  <si>
    <t>-778203356</t>
  </si>
  <si>
    <t>-1361863957</t>
  </si>
  <si>
    <t>827529141</t>
  </si>
  <si>
    <t>1110652053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</si>
</sst>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05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3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4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4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4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4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4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0" fontId="9" fillId="0" borderId="3" xfId="0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14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32" fillId="0" borderId="22" xfId="0" applyFont="1" applyBorder="1" applyAlignment="1" applyProtection="1">
      <alignment horizontal="center" vertical="center"/>
      <protection locked="0"/>
    </xf>
    <xf numFmtId="49" fontId="32" fillId="0" borderId="22" xfId="0" applyNumberFormat="1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left" vertical="center" wrapText="1"/>
      <protection locked="0"/>
    </xf>
    <xf numFmtId="0" fontId="32" fillId="0" borderId="22" xfId="0" applyFont="1" applyBorder="1" applyAlignment="1" applyProtection="1">
      <alignment horizontal="center" vertical="center" wrapText="1"/>
      <protection locked="0"/>
    </xf>
    <xf numFmtId="167" fontId="32" fillId="0" borderId="22" xfId="0" applyNumberFormat="1" applyFont="1" applyBorder="1" applyAlignment="1" applyProtection="1">
      <alignment vertical="center"/>
      <protection locked="0"/>
    </xf>
    <xf numFmtId="4" fontId="32" fillId="0" borderId="22" xfId="0" applyNumberFormat="1" applyFont="1" applyBorder="1" applyAlignment="1" applyProtection="1">
      <alignment vertical="center"/>
      <protection locked="0"/>
    </xf>
    <xf numFmtId="0" fontId="33" fillId="0" borderId="22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0" borderId="14" xfId="0" applyFont="1" applyBorder="1" applyAlignment="1">
      <alignment horizontal="left" vertical="center"/>
    </xf>
    <xf numFmtId="0" fontId="32" fillId="0" borderId="0" xfId="0" applyFont="1" applyAlignment="1">
      <alignment horizontal="center"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14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2" fillId="0" borderId="0" xfId="0" applyFont="1" applyAlignment="1">
      <alignment horizontal="left" vertical="center"/>
    </xf>
    <xf numFmtId="0" fontId="0" fillId="0" borderId="0" xfId="0"/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4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4" fillId="3" borderId="7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6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right" vertical="center"/>
    </xf>
    <xf numFmtId="0" fontId="19" fillId="4" borderId="8" xfId="0" applyFont="1" applyFill="1" applyBorder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0" fontId="24" fillId="0" borderId="0" xfId="0" applyFont="1" applyAlignment="1">
      <alignment horizontal="left" vertical="center" wrapText="1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vertical="center"/>
    </xf>
  </cellXfs>
  <cellStyles count="2">
    <cellStyle name="Hypertextový odkaz" xfId="1" builtinId="8"/>
    <cellStyle name="Normální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app.urs.cz/products/kros4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99"/>
  <sheetViews>
    <sheetView showGridLines="0" tabSelected="1" topLeftCell="A185" workbookViewId="0">
      <selection activeCell="AN19" sqref="AN19"/>
    </sheetView>
  </sheetViews>
  <sheetFormatPr defaultRowHeight="14.5"/>
  <cols>
    <col min="1" max="1" width="8.33203125" customWidth="1"/>
    <col min="2" max="2" width="1.6640625" customWidth="1"/>
    <col min="3" max="3" width="4.109375" customWidth="1"/>
    <col min="4" max="33" width="2.6640625" customWidth="1"/>
    <col min="34" max="34" width="3.33203125" customWidth="1"/>
    <col min="35" max="35" width="31.6640625" customWidth="1"/>
    <col min="36" max="37" width="2.44140625" customWidth="1"/>
    <col min="38" max="38" width="8.33203125" customWidth="1"/>
    <col min="39" max="39" width="3.33203125" customWidth="1"/>
    <col min="40" max="40" width="13.33203125" customWidth="1"/>
    <col min="41" max="41" width="7.44140625" customWidth="1"/>
    <col min="42" max="42" width="4.109375" customWidth="1"/>
    <col min="43" max="43" width="15.6640625" hidden="1" customWidth="1"/>
    <col min="44" max="44" width="13.6640625" customWidth="1"/>
    <col min="45" max="47" width="25.77734375" hidden="1" customWidth="1"/>
    <col min="48" max="49" width="21.6640625" hidden="1" customWidth="1"/>
    <col min="50" max="51" width="25" hidden="1" customWidth="1"/>
    <col min="52" max="52" width="21.6640625" hidden="1" customWidth="1"/>
    <col min="53" max="53" width="19.109375" hidden="1" customWidth="1"/>
    <col min="54" max="54" width="25" hidden="1" customWidth="1"/>
    <col min="55" max="55" width="21.6640625" hidden="1" customWidth="1"/>
    <col min="56" max="56" width="19.109375" hidden="1" customWidth="1"/>
    <col min="57" max="57" width="66.44140625" customWidth="1"/>
    <col min="71" max="91" width="9.33203125" hidden="1"/>
  </cols>
  <sheetData>
    <row r="1" spans="1:74" ht="10">
      <c r="A1" s="14" t="s">
        <v>0</v>
      </c>
      <c r="AZ1" s="14" t="s">
        <v>1</v>
      </c>
      <c r="BA1" s="14" t="s">
        <v>2</v>
      </c>
      <c r="BB1" s="14" t="s">
        <v>1</v>
      </c>
      <c r="BT1" s="14" t="s">
        <v>3</v>
      </c>
      <c r="BU1" s="14" t="s">
        <v>3</v>
      </c>
      <c r="BV1" s="14" t="s">
        <v>4</v>
      </c>
    </row>
    <row r="2" spans="1:74" ht="37" customHeight="1">
      <c r="AR2" s="201" t="s">
        <v>5</v>
      </c>
      <c r="AS2" s="169"/>
      <c r="AT2" s="169"/>
      <c r="AU2" s="169"/>
      <c r="AV2" s="169"/>
      <c r="AW2" s="169"/>
      <c r="AX2" s="169"/>
      <c r="AY2" s="169"/>
      <c r="AZ2" s="169"/>
      <c r="BA2" s="169"/>
      <c r="BB2" s="169"/>
      <c r="BC2" s="169"/>
      <c r="BD2" s="169"/>
      <c r="BE2" s="169"/>
      <c r="BS2" s="15" t="s">
        <v>6</v>
      </c>
      <c r="BT2" s="15" t="s">
        <v>7</v>
      </c>
    </row>
    <row r="3" spans="1:74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8</v>
      </c>
    </row>
    <row r="4" spans="1:74" ht="25" customHeight="1">
      <c r="B4" s="18"/>
      <c r="D4" s="19" t="s">
        <v>9</v>
      </c>
      <c r="AR4" s="18"/>
      <c r="AS4" s="20" t="s">
        <v>10</v>
      </c>
      <c r="BS4" s="15" t="s">
        <v>11</v>
      </c>
    </row>
    <row r="5" spans="1:74" ht="12" customHeight="1">
      <c r="B5" s="18"/>
      <c r="D5" s="21" t="s">
        <v>12</v>
      </c>
      <c r="K5" s="168"/>
      <c r="L5" s="169"/>
      <c r="M5" s="169"/>
      <c r="N5" s="169"/>
      <c r="O5" s="169"/>
      <c r="P5" s="169"/>
      <c r="Q5" s="169"/>
      <c r="R5" s="169"/>
      <c r="S5" s="169"/>
      <c r="T5" s="169"/>
      <c r="U5" s="169"/>
      <c r="V5" s="169"/>
      <c r="W5" s="169"/>
      <c r="X5" s="169"/>
      <c r="Y5" s="169"/>
      <c r="Z5" s="169"/>
      <c r="AA5" s="169"/>
      <c r="AB5" s="169"/>
      <c r="AC5" s="169"/>
      <c r="AD5" s="169"/>
      <c r="AE5" s="169"/>
      <c r="AF5" s="169"/>
      <c r="AG5" s="169"/>
      <c r="AH5" s="169"/>
      <c r="AI5" s="169"/>
      <c r="AJ5" s="169"/>
      <c r="AR5" s="18"/>
      <c r="BS5" s="15" t="s">
        <v>6</v>
      </c>
    </row>
    <row r="6" spans="1:74" ht="37" customHeight="1">
      <c r="B6" s="18"/>
      <c r="D6" s="23" t="s">
        <v>13</v>
      </c>
      <c r="K6" s="170" t="s">
        <v>14</v>
      </c>
      <c r="L6" s="169"/>
      <c r="M6" s="169"/>
      <c r="N6" s="169"/>
      <c r="O6" s="169"/>
      <c r="P6" s="169"/>
      <c r="Q6" s="169"/>
      <c r="R6" s="169"/>
      <c r="S6" s="169"/>
      <c r="T6" s="169"/>
      <c r="U6" s="169"/>
      <c r="V6" s="169"/>
      <c r="W6" s="169"/>
      <c r="X6" s="169"/>
      <c r="Y6" s="169"/>
      <c r="Z6" s="169"/>
      <c r="AA6" s="169"/>
      <c r="AB6" s="169"/>
      <c r="AC6" s="169"/>
      <c r="AD6" s="169"/>
      <c r="AE6" s="169"/>
      <c r="AF6" s="169"/>
      <c r="AG6" s="169"/>
      <c r="AH6" s="169"/>
      <c r="AI6" s="169"/>
      <c r="AJ6" s="169"/>
      <c r="AR6" s="18"/>
      <c r="BS6" s="15" t="s">
        <v>6</v>
      </c>
    </row>
    <row r="7" spans="1:74" ht="12" customHeight="1">
      <c r="B7" s="18"/>
      <c r="D7" s="24" t="s">
        <v>15</v>
      </c>
      <c r="K7" s="22" t="s">
        <v>1</v>
      </c>
      <c r="AK7" s="24" t="s">
        <v>16</v>
      </c>
      <c r="AN7" s="22" t="s">
        <v>1</v>
      </c>
      <c r="AR7" s="18"/>
      <c r="BS7" s="15" t="s">
        <v>6</v>
      </c>
    </row>
    <row r="8" spans="1:74" ht="12" customHeight="1">
      <c r="B8" s="18"/>
      <c r="D8" s="24" t="s">
        <v>17</v>
      </c>
      <c r="K8" s="22" t="s">
        <v>18</v>
      </c>
      <c r="AK8" s="24" t="s">
        <v>19</v>
      </c>
      <c r="AN8" s="22" t="s">
        <v>20</v>
      </c>
      <c r="AR8" s="18"/>
      <c r="BS8" s="15" t="s">
        <v>6</v>
      </c>
    </row>
    <row r="9" spans="1:74" ht="14.4" customHeight="1">
      <c r="B9" s="18"/>
      <c r="AR9" s="18"/>
      <c r="BS9" s="15" t="s">
        <v>6</v>
      </c>
    </row>
    <row r="10" spans="1:74" ht="12" customHeight="1">
      <c r="B10" s="18"/>
      <c r="D10" s="24" t="s">
        <v>21</v>
      </c>
      <c r="AK10" s="24" t="s">
        <v>22</v>
      </c>
      <c r="AN10" s="22" t="s">
        <v>1</v>
      </c>
      <c r="AR10" s="18"/>
      <c r="BS10" s="15" t="s">
        <v>6</v>
      </c>
    </row>
    <row r="11" spans="1:74" ht="18.5" customHeight="1">
      <c r="B11" s="18"/>
      <c r="E11" s="22" t="s">
        <v>23</v>
      </c>
      <c r="AK11" s="24" t="s">
        <v>24</v>
      </c>
      <c r="AN11" s="22" t="s">
        <v>1</v>
      </c>
      <c r="AR11" s="18"/>
      <c r="BS11" s="15" t="s">
        <v>6</v>
      </c>
    </row>
    <row r="12" spans="1:74" ht="7" customHeight="1">
      <c r="B12" s="18"/>
      <c r="AR12" s="18"/>
      <c r="BS12" s="15" t="s">
        <v>6</v>
      </c>
    </row>
    <row r="13" spans="1:74" ht="12" customHeight="1">
      <c r="B13" s="18"/>
      <c r="D13" s="24" t="s">
        <v>25</v>
      </c>
      <c r="AK13" s="24" t="s">
        <v>22</v>
      </c>
      <c r="AN13" s="22" t="s">
        <v>1</v>
      </c>
      <c r="AR13" s="18"/>
      <c r="BS13" s="15" t="s">
        <v>6</v>
      </c>
    </row>
    <row r="14" spans="1:74" ht="12.5">
      <c r="B14" s="18"/>
      <c r="E14" s="22"/>
      <c r="AK14" s="24" t="s">
        <v>24</v>
      </c>
      <c r="AN14" s="22" t="s">
        <v>1</v>
      </c>
      <c r="AR14" s="18"/>
      <c r="BS14" s="15" t="s">
        <v>6</v>
      </c>
    </row>
    <row r="15" spans="1:74" ht="7" customHeight="1">
      <c r="B15" s="18"/>
      <c r="AR15" s="18"/>
      <c r="BS15" s="15" t="s">
        <v>3</v>
      </c>
    </row>
    <row r="16" spans="1:74" ht="12" customHeight="1">
      <c r="B16" s="18"/>
      <c r="D16" s="24" t="s">
        <v>26</v>
      </c>
      <c r="AK16" s="24" t="s">
        <v>22</v>
      </c>
      <c r="AN16" s="22" t="s">
        <v>1</v>
      </c>
      <c r="AR16" s="18"/>
      <c r="BS16" s="15" t="s">
        <v>3</v>
      </c>
    </row>
    <row r="17" spans="2:71" ht="18.5" customHeight="1">
      <c r="B17" s="18"/>
      <c r="E17" s="22" t="s">
        <v>23</v>
      </c>
      <c r="AK17" s="24" t="s">
        <v>24</v>
      </c>
      <c r="AN17" s="22" t="s">
        <v>1</v>
      </c>
      <c r="AR17" s="18"/>
      <c r="BS17" s="15" t="s">
        <v>27</v>
      </c>
    </row>
    <row r="18" spans="2:71" ht="7" customHeight="1">
      <c r="B18" s="18"/>
      <c r="AR18" s="18"/>
      <c r="BS18" s="15" t="s">
        <v>6</v>
      </c>
    </row>
    <row r="19" spans="2:71" ht="12" customHeight="1">
      <c r="B19" s="18"/>
      <c r="D19" s="24" t="s">
        <v>28</v>
      </c>
      <c r="AK19" s="24" t="s">
        <v>22</v>
      </c>
      <c r="AN19" s="22"/>
      <c r="AR19" s="18"/>
      <c r="BS19" s="15" t="s">
        <v>6</v>
      </c>
    </row>
    <row r="20" spans="2:71" ht="18.5" customHeight="1">
      <c r="B20" s="18"/>
      <c r="E20" s="22"/>
      <c r="AK20" s="24" t="s">
        <v>24</v>
      </c>
      <c r="AN20" s="22" t="s">
        <v>29</v>
      </c>
      <c r="AR20" s="18"/>
      <c r="BS20" s="15" t="s">
        <v>27</v>
      </c>
    </row>
    <row r="21" spans="2:71" ht="7" customHeight="1">
      <c r="B21" s="18"/>
      <c r="AR21" s="18"/>
    </row>
    <row r="22" spans="2:71" ht="12" customHeight="1">
      <c r="B22" s="18"/>
      <c r="D22" s="24" t="s">
        <v>30</v>
      </c>
      <c r="AR22" s="18"/>
    </row>
    <row r="23" spans="2:71" ht="16.5" customHeight="1">
      <c r="B23" s="18"/>
      <c r="E23" s="171" t="s">
        <v>1</v>
      </c>
      <c r="F23" s="171"/>
      <c r="G23" s="171"/>
      <c r="H23" s="171"/>
      <c r="I23" s="171"/>
      <c r="J23" s="171"/>
      <c r="K23" s="171"/>
      <c r="L23" s="171"/>
      <c r="M23" s="171"/>
      <c r="N23" s="171"/>
      <c r="O23" s="171"/>
      <c r="P23" s="171"/>
      <c r="Q23" s="171"/>
      <c r="R23" s="171"/>
      <c r="S23" s="171"/>
      <c r="T23" s="171"/>
      <c r="U23" s="171"/>
      <c r="V23" s="171"/>
      <c r="W23" s="171"/>
      <c r="X23" s="171"/>
      <c r="Y23" s="171"/>
      <c r="Z23" s="171"/>
      <c r="AA23" s="171"/>
      <c r="AB23" s="171"/>
      <c r="AC23" s="171"/>
      <c r="AD23" s="171"/>
      <c r="AE23" s="171"/>
      <c r="AF23" s="171"/>
      <c r="AG23" s="171"/>
      <c r="AH23" s="171"/>
      <c r="AI23" s="171"/>
      <c r="AJ23" s="171"/>
      <c r="AK23" s="171"/>
      <c r="AL23" s="171"/>
      <c r="AM23" s="171"/>
      <c r="AN23" s="171"/>
      <c r="AR23" s="18"/>
    </row>
    <row r="24" spans="2:71" ht="7" customHeight="1">
      <c r="B24" s="18"/>
      <c r="AR24" s="18"/>
    </row>
    <row r="25" spans="2:71" ht="7" customHeight="1">
      <c r="B25" s="18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R25" s="18"/>
    </row>
    <row r="26" spans="2:71" s="1" customFormat="1" ht="25.9" customHeight="1">
      <c r="B26" s="27"/>
      <c r="D26" s="28" t="s">
        <v>31</v>
      </c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29"/>
      <c r="W26" s="29"/>
      <c r="X26" s="29"/>
      <c r="Y26" s="29"/>
      <c r="Z26" s="29"/>
      <c r="AA26" s="29"/>
      <c r="AB26" s="29"/>
      <c r="AC26" s="29"/>
      <c r="AD26" s="29"/>
      <c r="AE26" s="29"/>
      <c r="AF26" s="29"/>
      <c r="AG26" s="29"/>
      <c r="AH26" s="29"/>
      <c r="AI26" s="29"/>
      <c r="AJ26" s="29"/>
      <c r="AK26" s="172">
        <f>ROUND(AG94,2)</f>
        <v>0</v>
      </c>
      <c r="AL26" s="173"/>
      <c r="AM26" s="173"/>
      <c r="AN26" s="173"/>
      <c r="AO26" s="173"/>
      <c r="AR26" s="27"/>
    </row>
    <row r="27" spans="2:71" s="1" customFormat="1" ht="7" customHeight="1">
      <c r="B27" s="27"/>
      <c r="AR27" s="27"/>
    </row>
    <row r="28" spans="2:71" s="1" customFormat="1" ht="12.5">
      <c r="B28" s="27"/>
      <c r="L28" s="174" t="s">
        <v>32</v>
      </c>
      <c r="M28" s="174"/>
      <c r="N28" s="174"/>
      <c r="O28" s="174"/>
      <c r="P28" s="174"/>
      <c r="W28" s="174" t="s">
        <v>33</v>
      </c>
      <c r="X28" s="174"/>
      <c r="Y28" s="174"/>
      <c r="Z28" s="174"/>
      <c r="AA28" s="174"/>
      <c r="AB28" s="174"/>
      <c r="AC28" s="174"/>
      <c r="AD28" s="174"/>
      <c r="AE28" s="174"/>
      <c r="AK28" s="174" t="s">
        <v>34</v>
      </c>
      <c r="AL28" s="174"/>
      <c r="AM28" s="174"/>
      <c r="AN28" s="174"/>
      <c r="AO28" s="174"/>
      <c r="AR28" s="27"/>
    </row>
    <row r="29" spans="2:71" s="2" customFormat="1" ht="14.4" customHeight="1">
      <c r="B29" s="31"/>
      <c r="D29" s="24" t="s">
        <v>35</v>
      </c>
      <c r="F29" s="24" t="s">
        <v>36</v>
      </c>
      <c r="L29" s="177">
        <v>0.21</v>
      </c>
      <c r="M29" s="176"/>
      <c r="N29" s="176"/>
      <c r="O29" s="176"/>
      <c r="P29" s="176"/>
      <c r="W29" s="175">
        <f>ROUND(AZ94, 2)</f>
        <v>0</v>
      </c>
      <c r="X29" s="176"/>
      <c r="Y29" s="176"/>
      <c r="Z29" s="176"/>
      <c r="AA29" s="176"/>
      <c r="AB29" s="176"/>
      <c r="AC29" s="176"/>
      <c r="AD29" s="176"/>
      <c r="AE29" s="176"/>
      <c r="AK29" s="175">
        <f>ROUND(AV94, 2)</f>
        <v>0</v>
      </c>
      <c r="AL29" s="176"/>
      <c r="AM29" s="176"/>
      <c r="AN29" s="176"/>
      <c r="AO29" s="176"/>
      <c r="AR29" s="31"/>
    </row>
    <row r="30" spans="2:71" s="2" customFormat="1" ht="14.4" customHeight="1">
      <c r="B30" s="31"/>
      <c r="F30" s="24" t="s">
        <v>37</v>
      </c>
      <c r="L30" s="177">
        <v>0.12</v>
      </c>
      <c r="M30" s="176"/>
      <c r="N30" s="176"/>
      <c r="O30" s="176"/>
      <c r="P30" s="176"/>
      <c r="W30" s="175">
        <f>ROUND(BA94, 2)</f>
        <v>0</v>
      </c>
      <c r="X30" s="176"/>
      <c r="Y30" s="176"/>
      <c r="Z30" s="176"/>
      <c r="AA30" s="176"/>
      <c r="AB30" s="176"/>
      <c r="AC30" s="176"/>
      <c r="AD30" s="176"/>
      <c r="AE30" s="176"/>
      <c r="AK30" s="175">
        <f>ROUND(AW94, 2)</f>
        <v>0</v>
      </c>
      <c r="AL30" s="176"/>
      <c r="AM30" s="176"/>
      <c r="AN30" s="176"/>
      <c r="AO30" s="176"/>
      <c r="AR30" s="31"/>
    </row>
    <row r="31" spans="2:71" s="2" customFormat="1" ht="14.4" hidden="1" customHeight="1">
      <c r="B31" s="31"/>
      <c r="F31" s="24" t="s">
        <v>38</v>
      </c>
      <c r="L31" s="177">
        <v>0.21</v>
      </c>
      <c r="M31" s="176"/>
      <c r="N31" s="176"/>
      <c r="O31" s="176"/>
      <c r="P31" s="176"/>
      <c r="W31" s="175">
        <f>ROUND(BB94, 2)</f>
        <v>0</v>
      </c>
      <c r="X31" s="176"/>
      <c r="Y31" s="176"/>
      <c r="Z31" s="176"/>
      <c r="AA31" s="176"/>
      <c r="AB31" s="176"/>
      <c r="AC31" s="176"/>
      <c r="AD31" s="176"/>
      <c r="AE31" s="176"/>
      <c r="AK31" s="175">
        <v>0</v>
      </c>
      <c r="AL31" s="176"/>
      <c r="AM31" s="176"/>
      <c r="AN31" s="176"/>
      <c r="AO31" s="176"/>
      <c r="AR31" s="31"/>
    </row>
    <row r="32" spans="2:71" s="2" customFormat="1" ht="14.4" hidden="1" customHeight="1">
      <c r="B32" s="31"/>
      <c r="F32" s="24" t="s">
        <v>39</v>
      </c>
      <c r="L32" s="177">
        <v>0.12</v>
      </c>
      <c r="M32" s="176"/>
      <c r="N32" s="176"/>
      <c r="O32" s="176"/>
      <c r="P32" s="176"/>
      <c r="W32" s="175">
        <f>ROUND(BC94, 2)</f>
        <v>0</v>
      </c>
      <c r="X32" s="176"/>
      <c r="Y32" s="176"/>
      <c r="Z32" s="176"/>
      <c r="AA32" s="176"/>
      <c r="AB32" s="176"/>
      <c r="AC32" s="176"/>
      <c r="AD32" s="176"/>
      <c r="AE32" s="176"/>
      <c r="AK32" s="175">
        <v>0</v>
      </c>
      <c r="AL32" s="176"/>
      <c r="AM32" s="176"/>
      <c r="AN32" s="176"/>
      <c r="AO32" s="176"/>
      <c r="AR32" s="31"/>
    </row>
    <row r="33" spans="2:44" s="2" customFormat="1" ht="14.4" hidden="1" customHeight="1">
      <c r="B33" s="31"/>
      <c r="F33" s="24" t="s">
        <v>40</v>
      </c>
      <c r="L33" s="177">
        <v>0</v>
      </c>
      <c r="M33" s="176"/>
      <c r="N33" s="176"/>
      <c r="O33" s="176"/>
      <c r="P33" s="176"/>
      <c r="W33" s="175">
        <f>ROUND(BD94, 2)</f>
        <v>0</v>
      </c>
      <c r="X33" s="176"/>
      <c r="Y33" s="176"/>
      <c r="Z33" s="176"/>
      <c r="AA33" s="176"/>
      <c r="AB33" s="176"/>
      <c r="AC33" s="176"/>
      <c r="AD33" s="176"/>
      <c r="AE33" s="176"/>
      <c r="AK33" s="175">
        <v>0</v>
      </c>
      <c r="AL33" s="176"/>
      <c r="AM33" s="176"/>
      <c r="AN33" s="176"/>
      <c r="AO33" s="176"/>
      <c r="AR33" s="31"/>
    </row>
    <row r="34" spans="2:44" s="1" customFormat="1" ht="7" customHeight="1">
      <c r="B34" s="27"/>
      <c r="AR34" s="27"/>
    </row>
    <row r="35" spans="2:44" s="1" customFormat="1" ht="25.9" customHeight="1">
      <c r="B35" s="27"/>
      <c r="C35" s="32"/>
      <c r="D35" s="33" t="s">
        <v>41</v>
      </c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5" t="s">
        <v>42</v>
      </c>
      <c r="U35" s="34"/>
      <c r="V35" s="34"/>
      <c r="W35" s="34"/>
      <c r="X35" s="178" t="s">
        <v>43</v>
      </c>
      <c r="Y35" s="179"/>
      <c r="Z35" s="179"/>
      <c r="AA35" s="179"/>
      <c r="AB35" s="179"/>
      <c r="AC35" s="34"/>
      <c r="AD35" s="34"/>
      <c r="AE35" s="34"/>
      <c r="AF35" s="34"/>
      <c r="AG35" s="34"/>
      <c r="AH35" s="34"/>
      <c r="AI35" s="34"/>
      <c r="AJ35" s="34"/>
      <c r="AK35" s="180">
        <f>SUM(AK26:AK33)</f>
        <v>0</v>
      </c>
      <c r="AL35" s="179"/>
      <c r="AM35" s="179"/>
      <c r="AN35" s="179"/>
      <c r="AO35" s="181"/>
      <c r="AP35" s="32"/>
      <c r="AQ35" s="32"/>
      <c r="AR35" s="27"/>
    </row>
    <row r="36" spans="2:44" s="1" customFormat="1" ht="7" customHeight="1">
      <c r="B36" s="27"/>
      <c r="AR36" s="27"/>
    </row>
    <row r="37" spans="2:44" s="1" customFormat="1" ht="14.4" customHeight="1">
      <c r="B37" s="27"/>
      <c r="AR37" s="27"/>
    </row>
    <row r="38" spans="2:44" ht="14.4" customHeight="1">
      <c r="B38" s="18"/>
      <c r="AR38" s="18"/>
    </row>
    <row r="39" spans="2:44" ht="14.4" customHeight="1">
      <c r="B39" s="18"/>
      <c r="AR39" s="18"/>
    </row>
    <row r="40" spans="2:44" ht="14.4" customHeight="1">
      <c r="B40" s="18"/>
      <c r="AR40" s="18"/>
    </row>
    <row r="41" spans="2:44" ht="14.4" customHeight="1">
      <c r="B41" s="18"/>
      <c r="AR41" s="18"/>
    </row>
    <row r="42" spans="2:44" ht="14.4" customHeight="1">
      <c r="B42" s="18"/>
      <c r="AR42" s="18"/>
    </row>
    <row r="43" spans="2:44" ht="14.4" customHeight="1">
      <c r="B43" s="18"/>
      <c r="AR43" s="18"/>
    </row>
    <row r="44" spans="2:44" ht="14.4" customHeight="1">
      <c r="B44" s="18"/>
      <c r="AR44" s="18"/>
    </row>
    <row r="45" spans="2:44" ht="14.4" customHeight="1">
      <c r="B45" s="18"/>
      <c r="AR45" s="18"/>
    </row>
    <row r="46" spans="2:44" ht="14.4" customHeight="1">
      <c r="B46" s="18"/>
      <c r="AR46" s="18"/>
    </row>
    <row r="47" spans="2:44" ht="14.4" customHeight="1">
      <c r="B47" s="18"/>
      <c r="AR47" s="18"/>
    </row>
    <row r="48" spans="2:44" ht="14.4" customHeight="1">
      <c r="B48" s="18"/>
      <c r="AR48" s="18"/>
    </row>
    <row r="49" spans="2:44" s="1" customFormat="1" ht="14.4" customHeight="1">
      <c r="B49" s="27"/>
      <c r="D49" s="36" t="s">
        <v>44</v>
      </c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6" t="s">
        <v>45</v>
      </c>
      <c r="AI49" s="37"/>
      <c r="AJ49" s="37"/>
      <c r="AK49" s="37"/>
      <c r="AL49" s="37"/>
      <c r="AM49" s="37"/>
      <c r="AN49" s="37"/>
      <c r="AO49" s="37"/>
      <c r="AR49" s="27"/>
    </row>
    <row r="50" spans="2:44" ht="10">
      <c r="B50" s="18"/>
      <c r="AR50" s="18"/>
    </row>
    <row r="51" spans="2:44" ht="10">
      <c r="B51" s="18"/>
      <c r="AR51" s="18"/>
    </row>
    <row r="52" spans="2:44" ht="10">
      <c r="B52" s="18"/>
      <c r="AR52" s="18"/>
    </row>
    <row r="53" spans="2:44" ht="10">
      <c r="B53" s="18"/>
      <c r="AR53" s="18"/>
    </row>
    <row r="54" spans="2:44" ht="10">
      <c r="B54" s="18"/>
      <c r="AR54" s="18"/>
    </row>
    <row r="55" spans="2:44" ht="10">
      <c r="B55" s="18"/>
      <c r="AR55" s="18"/>
    </row>
    <row r="56" spans="2:44" ht="10">
      <c r="B56" s="18"/>
      <c r="AR56" s="18"/>
    </row>
    <row r="57" spans="2:44" ht="10">
      <c r="B57" s="18"/>
      <c r="AR57" s="18"/>
    </row>
    <row r="58" spans="2:44" ht="10">
      <c r="B58" s="18"/>
      <c r="AR58" s="18"/>
    </row>
    <row r="59" spans="2:44" ht="10">
      <c r="B59" s="18"/>
      <c r="AR59" s="18"/>
    </row>
    <row r="60" spans="2:44" s="1" customFormat="1" ht="12.5">
      <c r="B60" s="27"/>
      <c r="D60" s="38" t="s">
        <v>46</v>
      </c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8" t="s">
        <v>47</v>
      </c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38" t="s">
        <v>46</v>
      </c>
      <c r="AI60" s="29"/>
      <c r="AJ60" s="29"/>
      <c r="AK60" s="29"/>
      <c r="AL60" s="29"/>
      <c r="AM60" s="38" t="s">
        <v>47</v>
      </c>
      <c r="AN60" s="29"/>
      <c r="AO60" s="29"/>
      <c r="AR60" s="27"/>
    </row>
    <row r="61" spans="2:44" ht="10">
      <c r="B61" s="18"/>
      <c r="AR61" s="18"/>
    </row>
    <row r="62" spans="2:44" ht="10">
      <c r="B62" s="18"/>
      <c r="AR62" s="18"/>
    </row>
    <row r="63" spans="2:44" ht="10">
      <c r="B63" s="18"/>
      <c r="AR63" s="18"/>
    </row>
    <row r="64" spans="2:44" s="1" customFormat="1" ht="13">
      <c r="B64" s="27"/>
      <c r="D64" s="36" t="s">
        <v>48</v>
      </c>
      <c r="E64" s="37"/>
      <c r="F64" s="37"/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S64" s="37"/>
      <c r="T64" s="37"/>
      <c r="U64" s="37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6" t="s">
        <v>49</v>
      </c>
      <c r="AI64" s="37"/>
      <c r="AJ64" s="37"/>
      <c r="AK64" s="37"/>
      <c r="AL64" s="37"/>
      <c r="AM64" s="37"/>
      <c r="AN64" s="37"/>
      <c r="AO64" s="37"/>
      <c r="AR64" s="27"/>
    </row>
    <row r="65" spans="2:44" ht="10">
      <c r="B65" s="18"/>
      <c r="AR65" s="18"/>
    </row>
    <row r="66" spans="2:44" ht="10">
      <c r="B66" s="18"/>
      <c r="AR66" s="18"/>
    </row>
    <row r="67" spans="2:44" ht="10">
      <c r="B67" s="18"/>
      <c r="AR67" s="18"/>
    </row>
    <row r="68" spans="2:44" ht="10">
      <c r="B68" s="18"/>
      <c r="AR68" s="18"/>
    </row>
    <row r="69" spans="2:44" ht="10">
      <c r="B69" s="18"/>
      <c r="AR69" s="18"/>
    </row>
    <row r="70" spans="2:44" ht="10">
      <c r="B70" s="18"/>
      <c r="AR70" s="18"/>
    </row>
    <row r="71" spans="2:44" ht="10">
      <c r="B71" s="18"/>
      <c r="AR71" s="18"/>
    </row>
    <row r="72" spans="2:44" ht="10">
      <c r="B72" s="18"/>
      <c r="AR72" s="18"/>
    </row>
    <row r="73" spans="2:44" ht="10">
      <c r="B73" s="18"/>
      <c r="AR73" s="18"/>
    </row>
    <row r="74" spans="2:44" ht="10">
      <c r="B74" s="18"/>
      <c r="AR74" s="18"/>
    </row>
    <row r="75" spans="2:44" s="1" customFormat="1" ht="12.5">
      <c r="B75" s="27"/>
      <c r="D75" s="38" t="s">
        <v>46</v>
      </c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8" t="s">
        <v>47</v>
      </c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38" t="s">
        <v>46</v>
      </c>
      <c r="AI75" s="29"/>
      <c r="AJ75" s="29"/>
      <c r="AK75" s="29"/>
      <c r="AL75" s="29"/>
      <c r="AM75" s="38" t="s">
        <v>47</v>
      </c>
      <c r="AN75" s="29"/>
      <c r="AO75" s="29"/>
      <c r="AR75" s="27"/>
    </row>
    <row r="76" spans="2:44" s="1" customFormat="1" ht="10">
      <c r="B76" s="27"/>
      <c r="AR76" s="27"/>
    </row>
    <row r="77" spans="2:44" s="1" customFormat="1" ht="7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27"/>
    </row>
    <row r="81" spans="1:91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2"/>
      <c r="AH81" s="42"/>
      <c r="AI81" s="42"/>
      <c r="AJ81" s="42"/>
      <c r="AK81" s="42"/>
      <c r="AL81" s="42"/>
      <c r="AM81" s="42"/>
      <c r="AN81" s="42"/>
      <c r="AO81" s="42"/>
      <c r="AP81" s="42"/>
      <c r="AQ81" s="42"/>
      <c r="AR81" s="27"/>
    </row>
    <row r="82" spans="1:91" s="1" customFormat="1" ht="25" customHeight="1">
      <c r="B82" s="27"/>
      <c r="C82" s="19" t="s">
        <v>50</v>
      </c>
      <c r="AR82" s="27"/>
    </row>
    <row r="83" spans="1:91" s="1" customFormat="1" ht="7" customHeight="1">
      <c r="B83" s="27"/>
      <c r="AR83" s="27"/>
    </row>
    <row r="84" spans="1:91" s="3" customFormat="1" ht="12" customHeight="1">
      <c r="B84" s="43"/>
      <c r="C84" s="24" t="s">
        <v>12</v>
      </c>
      <c r="L84" s="3">
        <f>K5</f>
        <v>0</v>
      </c>
      <c r="AR84" s="43"/>
    </row>
    <row r="85" spans="1:91" s="4" customFormat="1" ht="37" customHeight="1">
      <c r="B85" s="44"/>
      <c r="C85" s="45" t="s">
        <v>13</v>
      </c>
      <c r="L85" s="182" t="str">
        <f>K6</f>
        <v>Opat - oprava fasády</v>
      </c>
      <c r="M85" s="183"/>
      <c r="N85" s="183"/>
      <c r="O85" s="183"/>
      <c r="P85" s="183"/>
      <c r="Q85" s="183"/>
      <c r="R85" s="183"/>
      <c r="S85" s="183"/>
      <c r="T85" s="183"/>
      <c r="U85" s="183"/>
      <c r="V85" s="183"/>
      <c r="W85" s="183"/>
      <c r="X85" s="183"/>
      <c r="Y85" s="183"/>
      <c r="Z85" s="183"/>
      <c r="AA85" s="183"/>
      <c r="AB85" s="183"/>
      <c r="AC85" s="183"/>
      <c r="AD85" s="183"/>
      <c r="AE85" s="183"/>
      <c r="AF85" s="183"/>
      <c r="AG85" s="183"/>
      <c r="AH85" s="183"/>
      <c r="AI85" s="183"/>
      <c r="AJ85" s="183"/>
      <c r="AR85" s="44"/>
    </row>
    <row r="86" spans="1:91" s="1" customFormat="1" ht="7" customHeight="1">
      <c r="B86" s="27"/>
      <c r="AR86" s="27"/>
    </row>
    <row r="87" spans="1:91" s="1" customFormat="1" ht="12" customHeight="1">
      <c r="B87" s="27"/>
      <c r="C87" s="24" t="s">
        <v>17</v>
      </c>
      <c r="L87" s="46" t="str">
        <f>IF(K8="","",K8)</f>
        <v>Opatovice nad Labem</v>
      </c>
      <c r="AI87" s="24" t="s">
        <v>19</v>
      </c>
      <c r="AM87" s="184" t="str">
        <f>IF(AN8= "","",AN8)</f>
        <v>7. 2. 2025</v>
      </c>
      <c r="AN87" s="184"/>
      <c r="AR87" s="27"/>
    </row>
    <row r="88" spans="1:91" s="1" customFormat="1" ht="7" customHeight="1">
      <c r="B88" s="27"/>
      <c r="AR88" s="27"/>
    </row>
    <row r="89" spans="1:91" s="1" customFormat="1" ht="15.15" customHeight="1">
      <c r="B89" s="27"/>
      <c r="C89" s="24" t="s">
        <v>21</v>
      </c>
      <c r="L89" s="3" t="str">
        <f>IF(E11= "","",E11)</f>
        <v xml:space="preserve"> </v>
      </c>
      <c r="AI89" s="24" t="s">
        <v>26</v>
      </c>
      <c r="AM89" s="185" t="str">
        <f>IF(E17="","",E17)</f>
        <v xml:space="preserve"> </v>
      </c>
      <c r="AN89" s="186"/>
      <c r="AO89" s="186"/>
      <c r="AP89" s="186"/>
      <c r="AR89" s="27"/>
      <c r="AS89" s="187" t="s">
        <v>51</v>
      </c>
      <c r="AT89" s="188"/>
      <c r="AU89" s="48"/>
      <c r="AV89" s="48"/>
      <c r="AW89" s="48"/>
      <c r="AX89" s="48"/>
      <c r="AY89" s="48"/>
      <c r="AZ89" s="48"/>
      <c r="BA89" s="48"/>
      <c r="BB89" s="48"/>
      <c r="BC89" s="48"/>
      <c r="BD89" s="49"/>
    </row>
    <row r="90" spans="1:91" s="1" customFormat="1" ht="15.15" customHeight="1">
      <c r="B90" s="27"/>
      <c r="C90" s="24" t="s">
        <v>25</v>
      </c>
      <c r="L90" s="3" t="str">
        <f>IF(E14="","",E14)</f>
        <v/>
      </c>
      <c r="AI90" s="24" t="s">
        <v>28</v>
      </c>
      <c r="AM90" s="185" t="str">
        <f>IF(E20="","",E20)</f>
        <v/>
      </c>
      <c r="AN90" s="186"/>
      <c r="AO90" s="186"/>
      <c r="AP90" s="186"/>
      <c r="AR90" s="27"/>
      <c r="AS90" s="189"/>
      <c r="AT90" s="190"/>
      <c r="BD90" s="51"/>
    </row>
    <row r="91" spans="1:91" s="1" customFormat="1" ht="10.75" customHeight="1">
      <c r="B91" s="27"/>
      <c r="AR91" s="27"/>
      <c r="AS91" s="189"/>
      <c r="AT91" s="190"/>
      <c r="BD91" s="51"/>
    </row>
    <row r="92" spans="1:91" s="1" customFormat="1" ht="29.25" customHeight="1">
      <c r="B92" s="27"/>
      <c r="C92" s="191" t="s">
        <v>52</v>
      </c>
      <c r="D92" s="192"/>
      <c r="E92" s="192"/>
      <c r="F92" s="192"/>
      <c r="G92" s="192"/>
      <c r="H92" s="52"/>
      <c r="I92" s="193" t="s">
        <v>53</v>
      </c>
      <c r="J92" s="192"/>
      <c r="K92" s="192"/>
      <c r="L92" s="192"/>
      <c r="M92" s="192"/>
      <c r="N92" s="192"/>
      <c r="O92" s="192"/>
      <c r="P92" s="192"/>
      <c r="Q92" s="192"/>
      <c r="R92" s="192"/>
      <c r="S92" s="192"/>
      <c r="T92" s="192"/>
      <c r="U92" s="192"/>
      <c r="V92" s="192"/>
      <c r="W92" s="192"/>
      <c r="X92" s="192"/>
      <c r="Y92" s="192"/>
      <c r="Z92" s="192"/>
      <c r="AA92" s="192"/>
      <c r="AB92" s="192"/>
      <c r="AC92" s="192"/>
      <c r="AD92" s="192"/>
      <c r="AE92" s="192"/>
      <c r="AF92" s="192"/>
      <c r="AG92" s="194" t="s">
        <v>54</v>
      </c>
      <c r="AH92" s="192"/>
      <c r="AI92" s="192"/>
      <c r="AJ92" s="192"/>
      <c r="AK92" s="192"/>
      <c r="AL92" s="192"/>
      <c r="AM92" s="192"/>
      <c r="AN92" s="193" t="s">
        <v>55</v>
      </c>
      <c r="AO92" s="192"/>
      <c r="AP92" s="195"/>
      <c r="AQ92" s="53" t="s">
        <v>56</v>
      </c>
      <c r="AR92" s="27"/>
      <c r="AS92" s="54" t="s">
        <v>57</v>
      </c>
      <c r="AT92" s="55" t="s">
        <v>58</v>
      </c>
      <c r="AU92" s="55" t="s">
        <v>59</v>
      </c>
      <c r="AV92" s="55" t="s">
        <v>60</v>
      </c>
      <c r="AW92" s="55" t="s">
        <v>61</v>
      </c>
      <c r="AX92" s="55" t="s">
        <v>62</v>
      </c>
      <c r="AY92" s="55" t="s">
        <v>63</v>
      </c>
      <c r="AZ92" s="55" t="s">
        <v>64</v>
      </c>
      <c r="BA92" s="55" t="s">
        <v>65</v>
      </c>
      <c r="BB92" s="55" t="s">
        <v>66</v>
      </c>
      <c r="BC92" s="55" t="s">
        <v>67</v>
      </c>
      <c r="BD92" s="56" t="s">
        <v>68</v>
      </c>
    </row>
    <row r="93" spans="1:91" s="1" customFormat="1" ht="10.75" customHeight="1">
      <c r="B93" s="27"/>
      <c r="AR93" s="27"/>
      <c r="AS93" s="57"/>
      <c r="AT93" s="48"/>
      <c r="AU93" s="48"/>
      <c r="AV93" s="48"/>
      <c r="AW93" s="48"/>
      <c r="AX93" s="48"/>
      <c r="AY93" s="48"/>
      <c r="AZ93" s="48"/>
      <c r="BA93" s="48"/>
      <c r="BB93" s="48"/>
      <c r="BC93" s="48"/>
      <c r="BD93" s="49"/>
    </row>
    <row r="94" spans="1:91" s="5" customFormat="1" ht="32.4" customHeight="1">
      <c r="B94" s="58"/>
      <c r="C94" s="59" t="s">
        <v>69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99">
        <f>ROUND(SUM(AG95:AG97),2)</f>
        <v>0</v>
      </c>
      <c r="AH94" s="199"/>
      <c r="AI94" s="199"/>
      <c r="AJ94" s="199"/>
      <c r="AK94" s="199"/>
      <c r="AL94" s="199"/>
      <c r="AM94" s="199"/>
      <c r="AN94" s="200">
        <f>SUM(AG94,AT94)</f>
        <v>0</v>
      </c>
      <c r="AO94" s="200"/>
      <c r="AP94" s="200"/>
      <c r="AQ94" s="62" t="s">
        <v>1</v>
      </c>
      <c r="AR94" s="58"/>
      <c r="AS94" s="63">
        <f>ROUND(SUM(AS95:AS97),2)</f>
        <v>0</v>
      </c>
      <c r="AT94" s="64">
        <f>ROUND(SUM(AV94:AW94),2)</f>
        <v>0</v>
      </c>
      <c r="AU94" s="65">
        <f>ROUND(SUM(AU95:AU97),5)</f>
        <v>1129.6317300000001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ROUND(SUM(AZ95:AZ97),2)</f>
        <v>0</v>
      </c>
      <c r="BA94" s="64">
        <f>ROUND(SUM(BA95:BA97),2)</f>
        <v>0</v>
      </c>
      <c r="BB94" s="64">
        <f>ROUND(SUM(BB95:BB97),2)</f>
        <v>0</v>
      </c>
      <c r="BC94" s="64">
        <f>ROUND(SUM(BC95:BC97),2)</f>
        <v>0</v>
      </c>
      <c r="BD94" s="66">
        <f>ROUND(SUM(BD95:BD97),2)</f>
        <v>0</v>
      </c>
      <c r="BS94" s="67" t="s">
        <v>70</v>
      </c>
      <c r="BT94" s="67" t="s">
        <v>71</v>
      </c>
      <c r="BU94" s="68" t="s">
        <v>72</v>
      </c>
      <c r="BV94" s="67" t="s">
        <v>73</v>
      </c>
      <c r="BW94" s="67" t="s">
        <v>4</v>
      </c>
      <c r="BX94" s="67" t="s">
        <v>74</v>
      </c>
      <c r="CL94" s="67" t="s">
        <v>1</v>
      </c>
    </row>
    <row r="95" spans="1:91" s="6" customFormat="1" ht="16.5" customHeight="1">
      <c r="A95" s="69" t="s">
        <v>75</v>
      </c>
      <c r="B95" s="70"/>
      <c r="C95" s="71"/>
      <c r="D95" s="198" t="s">
        <v>76</v>
      </c>
      <c r="E95" s="198"/>
      <c r="F95" s="198"/>
      <c r="G95" s="198"/>
      <c r="H95" s="198"/>
      <c r="I95" s="72"/>
      <c r="J95" s="198" t="s">
        <v>77</v>
      </c>
      <c r="K95" s="198"/>
      <c r="L95" s="198"/>
      <c r="M95" s="198"/>
      <c r="N95" s="198"/>
      <c r="O95" s="198"/>
      <c r="P95" s="198"/>
      <c r="Q95" s="198"/>
      <c r="R95" s="198"/>
      <c r="S95" s="198"/>
      <c r="T95" s="198"/>
      <c r="U95" s="198"/>
      <c r="V95" s="198"/>
      <c r="W95" s="198"/>
      <c r="X95" s="198"/>
      <c r="Y95" s="198"/>
      <c r="Z95" s="198"/>
      <c r="AA95" s="198"/>
      <c r="AB95" s="198"/>
      <c r="AC95" s="198"/>
      <c r="AD95" s="198"/>
      <c r="AE95" s="198"/>
      <c r="AF95" s="198"/>
      <c r="AG95" s="196">
        <f>'1 - Levá část'!J30</f>
        <v>0</v>
      </c>
      <c r="AH95" s="197"/>
      <c r="AI95" s="197"/>
      <c r="AJ95" s="197"/>
      <c r="AK95" s="197"/>
      <c r="AL95" s="197"/>
      <c r="AM95" s="197"/>
      <c r="AN95" s="196">
        <f>SUM(AG95,AT95)</f>
        <v>0</v>
      </c>
      <c r="AO95" s="197"/>
      <c r="AP95" s="197"/>
      <c r="AQ95" s="73" t="s">
        <v>78</v>
      </c>
      <c r="AR95" s="70"/>
      <c r="AS95" s="74">
        <v>0</v>
      </c>
      <c r="AT95" s="75">
        <f>ROUND(SUM(AV95:AW95),2)</f>
        <v>0</v>
      </c>
      <c r="AU95" s="76">
        <f>'1 - Levá část'!P128</f>
        <v>410.67209800000006</v>
      </c>
      <c r="AV95" s="75">
        <f>'1 - Levá část'!J33</f>
        <v>0</v>
      </c>
      <c r="AW95" s="75">
        <f>'1 - Levá část'!J34</f>
        <v>0</v>
      </c>
      <c r="AX95" s="75">
        <f>'1 - Levá část'!J35</f>
        <v>0</v>
      </c>
      <c r="AY95" s="75">
        <f>'1 - Levá část'!J36</f>
        <v>0</v>
      </c>
      <c r="AZ95" s="75">
        <f>'1 - Levá část'!F33</f>
        <v>0</v>
      </c>
      <c r="BA95" s="75">
        <f>'1 - Levá část'!F34</f>
        <v>0</v>
      </c>
      <c r="BB95" s="75">
        <f>'1 - Levá část'!F35</f>
        <v>0</v>
      </c>
      <c r="BC95" s="75">
        <f>'1 - Levá část'!F36</f>
        <v>0</v>
      </c>
      <c r="BD95" s="77">
        <f>'1 - Levá část'!F37</f>
        <v>0</v>
      </c>
      <c r="BT95" s="78" t="s">
        <v>76</v>
      </c>
      <c r="BV95" s="78" t="s">
        <v>73</v>
      </c>
      <c r="BW95" s="78" t="s">
        <v>79</v>
      </c>
      <c r="BX95" s="78" t="s">
        <v>4</v>
      </c>
      <c r="CL95" s="78" t="s">
        <v>1</v>
      </c>
      <c r="CM95" s="78" t="s">
        <v>80</v>
      </c>
    </row>
    <row r="96" spans="1:91" s="6" customFormat="1" ht="16.5" customHeight="1">
      <c r="A96" s="69" t="s">
        <v>75</v>
      </c>
      <c r="B96" s="70"/>
      <c r="C96" s="71"/>
      <c r="D96" s="198" t="s">
        <v>80</v>
      </c>
      <c r="E96" s="198"/>
      <c r="F96" s="198"/>
      <c r="G96" s="198"/>
      <c r="H96" s="198"/>
      <c r="I96" s="72"/>
      <c r="J96" s="198" t="s">
        <v>81</v>
      </c>
      <c r="K96" s="198"/>
      <c r="L96" s="198"/>
      <c r="M96" s="198"/>
      <c r="N96" s="198"/>
      <c r="O96" s="198"/>
      <c r="P96" s="198"/>
      <c r="Q96" s="198"/>
      <c r="R96" s="198"/>
      <c r="S96" s="198"/>
      <c r="T96" s="198"/>
      <c r="U96" s="198"/>
      <c r="V96" s="198"/>
      <c r="W96" s="198"/>
      <c r="X96" s="198"/>
      <c r="Y96" s="198"/>
      <c r="Z96" s="198"/>
      <c r="AA96" s="198"/>
      <c r="AB96" s="198"/>
      <c r="AC96" s="198"/>
      <c r="AD96" s="198"/>
      <c r="AE96" s="198"/>
      <c r="AF96" s="198"/>
      <c r="AG96" s="196">
        <f>'2 - Vchod'!J30</f>
        <v>0</v>
      </c>
      <c r="AH96" s="197"/>
      <c r="AI96" s="197"/>
      <c r="AJ96" s="197"/>
      <c r="AK96" s="197"/>
      <c r="AL96" s="197"/>
      <c r="AM96" s="197"/>
      <c r="AN96" s="196">
        <f>SUM(AG96,AT96)</f>
        <v>0</v>
      </c>
      <c r="AO96" s="197"/>
      <c r="AP96" s="197"/>
      <c r="AQ96" s="73" t="s">
        <v>78</v>
      </c>
      <c r="AR96" s="70"/>
      <c r="AS96" s="74">
        <v>0</v>
      </c>
      <c r="AT96" s="75">
        <f>ROUND(SUM(AV96:AW96),2)</f>
        <v>0</v>
      </c>
      <c r="AU96" s="76">
        <f>'2 - Vchod'!P128</f>
        <v>272.12299800000005</v>
      </c>
      <c r="AV96" s="75">
        <f>'2 - Vchod'!J33</f>
        <v>0</v>
      </c>
      <c r="AW96" s="75">
        <f>'2 - Vchod'!J34</f>
        <v>0</v>
      </c>
      <c r="AX96" s="75">
        <f>'2 - Vchod'!J35</f>
        <v>0</v>
      </c>
      <c r="AY96" s="75">
        <f>'2 - Vchod'!J36</f>
        <v>0</v>
      </c>
      <c r="AZ96" s="75">
        <f>'2 - Vchod'!F33</f>
        <v>0</v>
      </c>
      <c r="BA96" s="75">
        <f>'2 - Vchod'!F34</f>
        <v>0</v>
      </c>
      <c r="BB96" s="75">
        <f>'2 - Vchod'!F35</f>
        <v>0</v>
      </c>
      <c r="BC96" s="75">
        <f>'2 - Vchod'!F36</f>
        <v>0</v>
      </c>
      <c r="BD96" s="77">
        <f>'2 - Vchod'!F37</f>
        <v>0</v>
      </c>
      <c r="BT96" s="78" t="s">
        <v>76</v>
      </c>
      <c r="BV96" s="78" t="s">
        <v>73</v>
      </c>
      <c r="BW96" s="78" t="s">
        <v>82</v>
      </c>
      <c r="BX96" s="78" t="s">
        <v>4</v>
      </c>
      <c r="CL96" s="78" t="s">
        <v>1</v>
      </c>
      <c r="CM96" s="78" t="s">
        <v>80</v>
      </c>
    </row>
    <row r="97" spans="1:91" s="6" customFormat="1" ht="16.5" customHeight="1">
      <c r="A97" s="69" t="s">
        <v>75</v>
      </c>
      <c r="B97" s="70"/>
      <c r="C97" s="71"/>
      <c r="D97" s="198" t="s">
        <v>83</v>
      </c>
      <c r="E97" s="198"/>
      <c r="F97" s="198"/>
      <c r="G97" s="198"/>
      <c r="H97" s="198"/>
      <c r="I97" s="72"/>
      <c r="J97" s="198" t="s">
        <v>84</v>
      </c>
      <c r="K97" s="198"/>
      <c r="L97" s="198"/>
      <c r="M97" s="198"/>
      <c r="N97" s="198"/>
      <c r="O97" s="198"/>
      <c r="P97" s="198"/>
      <c r="Q97" s="198"/>
      <c r="R97" s="198"/>
      <c r="S97" s="198"/>
      <c r="T97" s="198"/>
      <c r="U97" s="198"/>
      <c r="V97" s="198"/>
      <c r="W97" s="198"/>
      <c r="X97" s="198"/>
      <c r="Y97" s="198"/>
      <c r="Z97" s="198"/>
      <c r="AA97" s="198"/>
      <c r="AB97" s="198"/>
      <c r="AC97" s="198"/>
      <c r="AD97" s="198"/>
      <c r="AE97" s="198"/>
      <c r="AF97" s="198"/>
      <c r="AG97" s="196">
        <f>'3 - Pravá část'!J30</f>
        <v>0</v>
      </c>
      <c r="AH97" s="197"/>
      <c r="AI97" s="197"/>
      <c r="AJ97" s="197"/>
      <c r="AK97" s="197"/>
      <c r="AL97" s="197"/>
      <c r="AM97" s="197"/>
      <c r="AN97" s="196">
        <f>SUM(AG97,AT97)</f>
        <v>0</v>
      </c>
      <c r="AO97" s="197"/>
      <c r="AP97" s="197"/>
      <c r="AQ97" s="73" t="s">
        <v>78</v>
      </c>
      <c r="AR97" s="70"/>
      <c r="AS97" s="79">
        <v>0</v>
      </c>
      <c r="AT97" s="80">
        <f>ROUND(SUM(AV97:AW97),2)</f>
        <v>0</v>
      </c>
      <c r="AU97" s="81">
        <f>'3 - Pravá část'!P128</f>
        <v>446.83663799999999</v>
      </c>
      <c r="AV97" s="80">
        <f>'3 - Pravá část'!J33</f>
        <v>0</v>
      </c>
      <c r="AW97" s="80">
        <f>'3 - Pravá část'!J34</f>
        <v>0</v>
      </c>
      <c r="AX97" s="80">
        <f>'3 - Pravá část'!J35</f>
        <v>0</v>
      </c>
      <c r="AY97" s="80">
        <f>'3 - Pravá část'!J36</f>
        <v>0</v>
      </c>
      <c r="AZ97" s="80">
        <f>'3 - Pravá část'!F33</f>
        <v>0</v>
      </c>
      <c r="BA97" s="80">
        <f>'3 - Pravá část'!F34</f>
        <v>0</v>
      </c>
      <c r="BB97" s="80">
        <f>'3 - Pravá část'!F35</f>
        <v>0</v>
      </c>
      <c r="BC97" s="80">
        <f>'3 - Pravá část'!F36</f>
        <v>0</v>
      </c>
      <c r="BD97" s="82">
        <f>'3 - Pravá část'!F37</f>
        <v>0</v>
      </c>
      <c r="BT97" s="78" t="s">
        <v>76</v>
      </c>
      <c r="BV97" s="78" t="s">
        <v>73</v>
      </c>
      <c r="BW97" s="78" t="s">
        <v>85</v>
      </c>
      <c r="BX97" s="78" t="s">
        <v>4</v>
      </c>
      <c r="CL97" s="78" t="s">
        <v>1</v>
      </c>
      <c r="CM97" s="78" t="s">
        <v>80</v>
      </c>
    </row>
    <row r="98" spans="1:91" s="1" customFormat="1" ht="30" customHeight="1">
      <c r="B98" s="27"/>
      <c r="AR98" s="27"/>
    </row>
    <row r="99" spans="1:91" s="1" customFormat="1" ht="7" customHeight="1"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27"/>
    </row>
  </sheetData>
  <mergeCells count="48">
    <mergeCell ref="AR2:BE2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L85:AJ85"/>
    <mergeCell ref="AM87:AN87"/>
    <mergeCell ref="AM89:AP89"/>
    <mergeCell ref="AS89:AT91"/>
    <mergeCell ref="AM90:AP90"/>
    <mergeCell ref="W33:AE33"/>
    <mergeCell ref="AK33:AO33"/>
    <mergeCell ref="L33:P33"/>
    <mergeCell ref="X35:AB35"/>
    <mergeCell ref="AK35:AO35"/>
    <mergeCell ref="W31:AE31"/>
    <mergeCell ref="AK31:AO31"/>
    <mergeCell ref="L31:P31"/>
    <mergeCell ref="W32:AE32"/>
    <mergeCell ref="AK32:AO32"/>
    <mergeCell ref="L32:P32"/>
    <mergeCell ref="W29:AE29"/>
    <mergeCell ref="AK29:AO29"/>
    <mergeCell ref="L29:P29"/>
    <mergeCell ref="W30:AE30"/>
    <mergeCell ref="AK30:AO30"/>
    <mergeCell ref="L30:P30"/>
    <mergeCell ref="K5:AJ5"/>
    <mergeCell ref="K6:AJ6"/>
    <mergeCell ref="E23:AN23"/>
    <mergeCell ref="AK26:AO26"/>
    <mergeCell ref="L28:P28"/>
    <mergeCell ref="W28:AE28"/>
    <mergeCell ref="AK28:AO28"/>
  </mergeCells>
  <hyperlinks>
    <hyperlink ref="A95" location="'1 - Levá část'!C2" display="/" xr:uid="{00000000-0004-0000-0000-000000000000}"/>
    <hyperlink ref="A96" location="'2 - Vchod'!C2" display="/" xr:uid="{00000000-0004-0000-0000-000001000000}"/>
    <hyperlink ref="A97" location="'3 - Pravá část'!C2" display="/" xr:uid="{00000000-0004-0000-0000-000002000000}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BM231"/>
  <sheetViews>
    <sheetView showGridLines="0" workbookViewId="0">
      <selection activeCell="J233" sqref="J233"/>
    </sheetView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0"/>
    <row r="2" spans="2:46" ht="37" customHeight="1">
      <c r="L2" s="201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5" t="s">
        <v>79</v>
      </c>
    </row>
    <row r="3" spans="2:46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2:46" ht="25" customHeight="1">
      <c r="B4" s="18"/>
      <c r="D4" s="19" t="s">
        <v>86</v>
      </c>
      <c r="L4" s="18"/>
      <c r="M4" s="83" t="s">
        <v>10</v>
      </c>
      <c r="AT4" s="15" t="s">
        <v>3</v>
      </c>
    </row>
    <row r="5" spans="2:46" ht="7" customHeight="1">
      <c r="B5" s="18"/>
      <c r="L5" s="18"/>
    </row>
    <row r="6" spans="2:46" ht="12" customHeight="1">
      <c r="B6" s="18"/>
      <c r="D6" s="24" t="s">
        <v>13</v>
      </c>
      <c r="L6" s="18"/>
    </row>
    <row r="7" spans="2:46" ht="16.5" customHeight="1">
      <c r="B7" s="18"/>
      <c r="E7" s="202" t="str">
        <f>'Rekapitulace stavby'!K6</f>
        <v>Opat - oprava fasády</v>
      </c>
      <c r="F7" s="203"/>
      <c r="G7" s="203"/>
      <c r="H7" s="203"/>
      <c r="L7" s="18"/>
    </row>
    <row r="8" spans="2:46" s="1" customFormat="1" ht="12" customHeight="1">
      <c r="B8" s="27"/>
      <c r="D8" s="24" t="s">
        <v>87</v>
      </c>
      <c r="L8" s="27"/>
    </row>
    <row r="9" spans="2:46" s="1" customFormat="1" ht="16.5" customHeight="1">
      <c r="B9" s="27"/>
      <c r="E9" s="182" t="s">
        <v>88</v>
      </c>
      <c r="F9" s="204"/>
      <c r="G9" s="204"/>
      <c r="H9" s="204"/>
      <c r="L9" s="27"/>
    </row>
    <row r="10" spans="2:46" s="1" customFormat="1" ht="10">
      <c r="B10" s="27"/>
      <c r="L10" s="27"/>
    </row>
    <row r="11" spans="2:46" s="1" customFormat="1" ht="12" customHeight="1">
      <c r="B11" s="27"/>
      <c r="D11" s="24" t="s">
        <v>15</v>
      </c>
      <c r="F11" s="22" t="s">
        <v>1</v>
      </c>
      <c r="I11" s="24" t="s">
        <v>16</v>
      </c>
      <c r="J11" s="22" t="s">
        <v>1</v>
      </c>
      <c r="L11" s="27"/>
    </row>
    <row r="12" spans="2:46" s="1" customFormat="1" ht="12" customHeight="1">
      <c r="B12" s="27"/>
      <c r="D12" s="24" t="s">
        <v>17</v>
      </c>
      <c r="F12" s="22" t="s">
        <v>18</v>
      </c>
      <c r="I12" s="24" t="s">
        <v>19</v>
      </c>
      <c r="J12" s="47" t="str">
        <f>'Rekapitulace stavby'!AN8</f>
        <v>7. 2. 2025</v>
      </c>
      <c r="L12" s="27"/>
    </row>
    <row r="13" spans="2:46" s="1" customFormat="1" ht="10.75" customHeight="1">
      <c r="B13" s="27"/>
      <c r="L13" s="27"/>
    </row>
    <row r="14" spans="2:46" s="1" customFormat="1" ht="12" customHeight="1">
      <c r="B14" s="27"/>
      <c r="D14" s="24" t="s">
        <v>21</v>
      </c>
      <c r="I14" s="24" t="s">
        <v>22</v>
      </c>
      <c r="J14" s="22" t="str">
        <f>IF('Rekapitulace stavby'!AN10="","",'Rekapitulace stavby'!AN10)</f>
        <v/>
      </c>
      <c r="L14" s="27"/>
    </row>
    <row r="15" spans="2:46" s="1" customFormat="1" ht="18" customHeight="1">
      <c r="B15" s="27"/>
      <c r="E15" s="22" t="str">
        <f>IF('Rekapitulace stavby'!E11="","",'Rekapitulace stavby'!E11)</f>
        <v xml:space="preserve"> </v>
      </c>
      <c r="I15" s="24" t="s">
        <v>24</v>
      </c>
      <c r="J15" s="22" t="str">
        <f>IF('Rekapitulace stavby'!AN11="","",'Rekapitulace stavby'!AN11)</f>
        <v/>
      </c>
      <c r="L15" s="27"/>
    </row>
    <row r="16" spans="2:46" s="1" customFormat="1" ht="7" customHeight="1">
      <c r="B16" s="27"/>
      <c r="L16" s="27"/>
    </row>
    <row r="17" spans="2:12" s="1" customFormat="1" ht="12" customHeight="1">
      <c r="B17" s="27"/>
      <c r="D17" s="24" t="s">
        <v>25</v>
      </c>
      <c r="I17" s="24" t="s">
        <v>22</v>
      </c>
      <c r="J17" s="22" t="s">
        <v>1</v>
      </c>
      <c r="L17" s="27"/>
    </row>
    <row r="18" spans="2:12" s="1" customFormat="1" ht="18" customHeight="1">
      <c r="B18" s="27"/>
      <c r="E18" s="22"/>
      <c r="I18" s="24" t="s">
        <v>24</v>
      </c>
      <c r="J18" s="22" t="s">
        <v>1</v>
      </c>
      <c r="L18" s="27"/>
    </row>
    <row r="19" spans="2:12" s="1" customFormat="1" ht="7" customHeight="1">
      <c r="B19" s="27"/>
      <c r="L19" s="27"/>
    </row>
    <row r="20" spans="2:12" s="1" customFormat="1" ht="12" customHeight="1">
      <c r="B20" s="27"/>
      <c r="D20" s="24" t="s">
        <v>26</v>
      </c>
      <c r="I20" s="24" t="s">
        <v>22</v>
      </c>
      <c r="J20" s="22" t="str">
        <f>IF('Rekapitulace stavby'!AN16="","",'Rekapitulace stavby'!AN16)</f>
        <v/>
      </c>
      <c r="L20" s="27"/>
    </row>
    <row r="21" spans="2:12" s="1" customFormat="1" ht="18" customHeight="1">
      <c r="B21" s="27"/>
      <c r="E21" s="22" t="str">
        <f>IF('Rekapitulace stavby'!E17="","",'Rekapitulace stavby'!E17)</f>
        <v xml:space="preserve"> </v>
      </c>
      <c r="I21" s="24" t="s">
        <v>24</v>
      </c>
      <c r="J21" s="22" t="str">
        <f>IF('Rekapitulace stavby'!AN17="","",'Rekapitulace stavby'!AN17)</f>
        <v/>
      </c>
      <c r="L21" s="27"/>
    </row>
    <row r="22" spans="2:12" s="1" customFormat="1" ht="7" customHeight="1">
      <c r="B22" s="27"/>
      <c r="L22" s="27"/>
    </row>
    <row r="23" spans="2:12" s="1" customFormat="1" ht="12" customHeight="1">
      <c r="B23" s="27"/>
      <c r="D23" s="24" t="s">
        <v>28</v>
      </c>
      <c r="I23" s="24" t="s">
        <v>22</v>
      </c>
      <c r="J23" s="22"/>
      <c r="L23" s="27"/>
    </row>
    <row r="24" spans="2:12" s="1" customFormat="1" ht="18" customHeight="1">
      <c r="B24" s="27"/>
      <c r="E24" s="22"/>
      <c r="I24" s="24" t="s">
        <v>24</v>
      </c>
      <c r="J24" s="22" t="s">
        <v>29</v>
      </c>
      <c r="L24" s="27"/>
    </row>
    <row r="25" spans="2:12" s="1" customFormat="1" ht="7" customHeight="1">
      <c r="B25" s="27"/>
      <c r="L25" s="27"/>
    </row>
    <row r="26" spans="2:12" s="1" customFormat="1" ht="12" customHeight="1">
      <c r="B26" s="27"/>
      <c r="D26" s="24" t="s">
        <v>30</v>
      </c>
      <c r="L26" s="27"/>
    </row>
    <row r="27" spans="2:12" s="7" customFormat="1" ht="16.5" customHeight="1">
      <c r="B27" s="84"/>
      <c r="E27" s="171" t="s">
        <v>1</v>
      </c>
      <c r="F27" s="171"/>
      <c r="G27" s="171"/>
      <c r="H27" s="171"/>
      <c r="L27" s="84"/>
    </row>
    <row r="28" spans="2:12" s="1" customFormat="1" ht="7" customHeight="1">
      <c r="B28" s="27"/>
      <c r="L28" s="27"/>
    </row>
    <row r="29" spans="2:12" s="1" customFormat="1" ht="7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4" customHeight="1">
      <c r="B30" s="27"/>
      <c r="D30" s="85" t="s">
        <v>31</v>
      </c>
      <c r="J30" s="61">
        <f>ROUND(J128, 2)</f>
        <v>0</v>
      </c>
      <c r="L30" s="27"/>
    </row>
    <row r="31" spans="2:12" s="1" customFormat="1" ht="7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" customHeight="1">
      <c r="B32" s="27"/>
      <c r="F32" s="30" t="s">
        <v>33</v>
      </c>
      <c r="I32" s="30" t="s">
        <v>32</v>
      </c>
      <c r="J32" s="30" t="s">
        <v>34</v>
      </c>
      <c r="L32" s="27"/>
    </row>
    <row r="33" spans="2:12" s="1" customFormat="1" ht="14.4" customHeight="1">
      <c r="B33" s="27"/>
      <c r="D33" s="50" t="s">
        <v>35</v>
      </c>
      <c r="E33" s="24" t="s">
        <v>36</v>
      </c>
      <c r="F33" s="86">
        <f>ROUND((SUM(BE128:BE230)),  2)</f>
        <v>0</v>
      </c>
      <c r="I33" s="87">
        <v>0.21</v>
      </c>
      <c r="J33" s="86">
        <f>ROUND(((SUM(BE128:BE230))*I33),  2)</f>
        <v>0</v>
      </c>
      <c r="L33" s="27"/>
    </row>
    <row r="34" spans="2:12" s="1" customFormat="1" ht="14.4" customHeight="1">
      <c r="B34" s="27"/>
      <c r="E34" s="24" t="s">
        <v>37</v>
      </c>
      <c r="F34" s="86">
        <f>ROUND((SUM(BF128:BF230)),  2)</f>
        <v>0</v>
      </c>
      <c r="I34" s="87">
        <v>0.12</v>
      </c>
      <c r="J34" s="86">
        <f>ROUND(((SUM(BF128:BF230))*I34),  2)</f>
        <v>0</v>
      </c>
      <c r="L34" s="27"/>
    </row>
    <row r="35" spans="2:12" s="1" customFormat="1" ht="14.4" hidden="1" customHeight="1">
      <c r="B35" s="27"/>
      <c r="E35" s="24" t="s">
        <v>38</v>
      </c>
      <c r="F35" s="86">
        <f>ROUND((SUM(BG128:BG230)),  2)</f>
        <v>0</v>
      </c>
      <c r="I35" s="87">
        <v>0.21</v>
      </c>
      <c r="J35" s="86">
        <f>0</f>
        <v>0</v>
      </c>
      <c r="L35" s="27"/>
    </row>
    <row r="36" spans="2:12" s="1" customFormat="1" ht="14.4" hidden="1" customHeight="1">
      <c r="B36" s="27"/>
      <c r="E36" s="24" t="s">
        <v>39</v>
      </c>
      <c r="F36" s="86">
        <f>ROUND((SUM(BH128:BH230)),  2)</f>
        <v>0</v>
      </c>
      <c r="I36" s="87">
        <v>0.12</v>
      </c>
      <c r="J36" s="86">
        <f>0</f>
        <v>0</v>
      </c>
      <c r="L36" s="27"/>
    </row>
    <row r="37" spans="2:12" s="1" customFormat="1" ht="14.4" hidden="1" customHeight="1">
      <c r="B37" s="27"/>
      <c r="E37" s="24" t="s">
        <v>40</v>
      </c>
      <c r="F37" s="86">
        <f>ROUND((SUM(BI128:BI230)),  2)</f>
        <v>0</v>
      </c>
      <c r="I37" s="87">
        <v>0</v>
      </c>
      <c r="J37" s="86">
        <f>0</f>
        <v>0</v>
      </c>
      <c r="L37" s="27"/>
    </row>
    <row r="38" spans="2:12" s="1" customFormat="1" ht="7" customHeight="1">
      <c r="B38" s="27"/>
      <c r="L38" s="27"/>
    </row>
    <row r="39" spans="2:12" s="1" customFormat="1" ht="25.4" customHeight="1">
      <c r="B39" s="27"/>
      <c r="C39" s="88"/>
      <c r="D39" s="89" t="s">
        <v>41</v>
      </c>
      <c r="E39" s="52"/>
      <c r="F39" s="52"/>
      <c r="G39" s="90" t="s">
        <v>42</v>
      </c>
      <c r="H39" s="91" t="s">
        <v>43</v>
      </c>
      <c r="I39" s="52"/>
      <c r="J39" s="92">
        <f>SUM(J30:J37)</f>
        <v>0</v>
      </c>
      <c r="K39" s="93"/>
      <c r="L39" s="27"/>
    </row>
    <row r="40" spans="2:12" s="1" customFormat="1" ht="14.4" customHeight="1">
      <c r="B40" s="27"/>
      <c r="L40" s="27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7"/>
      <c r="D50" s="36" t="s">
        <v>44</v>
      </c>
      <c r="E50" s="37"/>
      <c r="F50" s="37"/>
      <c r="G50" s="36" t="s">
        <v>45</v>
      </c>
      <c r="H50" s="37"/>
      <c r="I50" s="37"/>
      <c r="J50" s="37"/>
      <c r="K50" s="37"/>
      <c r="L50" s="27"/>
    </row>
    <row r="51" spans="2:12" ht="10">
      <c r="B51" s="18"/>
      <c r="L51" s="18"/>
    </row>
    <row r="52" spans="2:12" ht="10">
      <c r="B52" s="18"/>
      <c r="L52" s="18"/>
    </row>
    <row r="53" spans="2:12" ht="10">
      <c r="B53" s="18"/>
      <c r="L53" s="18"/>
    </row>
    <row r="54" spans="2:12" ht="10">
      <c r="B54" s="18"/>
      <c r="L54" s="18"/>
    </row>
    <row r="55" spans="2:12" ht="10">
      <c r="B55" s="18"/>
      <c r="L55" s="18"/>
    </row>
    <row r="56" spans="2:12" ht="10">
      <c r="B56" s="18"/>
      <c r="L56" s="18"/>
    </row>
    <row r="57" spans="2:12" ht="10">
      <c r="B57" s="18"/>
      <c r="L57" s="18"/>
    </row>
    <row r="58" spans="2:12" ht="10">
      <c r="B58" s="18"/>
      <c r="L58" s="18"/>
    </row>
    <row r="59" spans="2:12" ht="10">
      <c r="B59" s="18"/>
      <c r="L59" s="18"/>
    </row>
    <row r="60" spans="2:12" ht="10">
      <c r="B60" s="18"/>
      <c r="L60" s="18"/>
    </row>
    <row r="61" spans="2:12" s="1" customFormat="1" ht="12.5">
      <c r="B61" s="27"/>
      <c r="D61" s="38" t="s">
        <v>46</v>
      </c>
      <c r="E61" s="29"/>
      <c r="F61" s="94" t="s">
        <v>47</v>
      </c>
      <c r="G61" s="38" t="s">
        <v>46</v>
      </c>
      <c r="H61" s="29"/>
      <c r="I61" s="29"/>
      <c r="J61" s="95" t="s">
        <v>47</v>
      </c>
      <c r="K61" s="29"/>
      <c r="L61" s="27"/>
    </row>
    <row r="62" spans="2:12" ht="10">
      <c r="B62" s="18"/>
      <c r="L62" s="18"/>
    </row>
    <row r="63" spans="2:12" ht="10">
      <c r="B63" s="18"/>
      <c r="L63" s="18"/>
    </row>
    <row r="64" spans="2:12" ht="10">
      <c r="B64" s="18"/>
      <c r="L64" s="18"/>
    </row>
    <row r="65" spans="2:12" s="1" customFormat="1" ht="13">
      <c r="B65" s="27"/>
      <c r="D65" s="36" t="s">
        <v>48</v>
      </c>
      <c r="E65" s="37"/>
      <c r="F65" s="37"/>
      <c r="G65" s="36" t="s">
        <v>49</v>
      </c>
      <c r="H65" s="37"/>
      <c r="I65" s="37"/>
      <c r="J65" s="37"/>
      <c r="K65" s="37"/>
      <c r="L65" s="27"/>
    </row>
    <row r="66" spans="2:12" ht="10">
      <c r="B66" s="18"/>
      <c r="L66" s="18"/>
    </row>
    <row r="67" spans="2:12" ht="10">
      <c r="B67" s="18"/>
      <c r="L67" s="18"/>
    </row>
    <row r="68" spans="2:12" ht="10">
      <c r="B68" s="18"/>
      <c r="L68" s="18"/>
    </row>
    <row r="69" spans="2:12" ht="10">
      <c r="B69" s="18"/>
      <c r="L69" s="18"/>
    </row>
    <row r="70" spans="2:12" ht="10">
      <c r="B70" s="18"/>
      <c r="L70" s="18"/>
    </row>
    <row r="71" spans="2:12" ht="10">
      <c r="B71" s="18"/>
      <c r="L71" s="18"/>
    </row>
    <row r="72" spans="2:12" ht="10">
      <c r="B72" s="18"/>
      <c r="L72" s="18"/>
    </row>
    <row r="73" spans="2:12" ht="10">
      <c r="B73" s="18"/>
      <c r="L73" s="18"/>
    </row>
    <row r="74" spans="2:12" ht="10">
      <c r="B74" s="18"/>
      <c r="L74" s="18"/>
    </row>
    <row r="75" spans="2:12" ht="10">
      <c r="B75" s="18"/>
      <c r="L75" s="18"/>
    </row>
    <row r="76" spans="2:12" s="1" customFormat="1" ht="12.5">
      <c r="B76" s="27"/>
      <c r="D76" s="38" t="s">
        <v>46</v>
      </c>
      <c r="E76" s="29"/>
      <c r="F76" s="94" t="s">
        <v>47</v>
      </c>
      <c r="G76" s="38" t="s">
        <v>46</v>
      </c>
      <c r="H76" s="29"/>
      <c r="I76" s="29"/>
      <c r="J76" s="95" t="s">
        <v>47</v>
      </c>
      <c r="K76" s="29"/>
      <c r="L76" s="27"/>
    </row>
    <row r="77" spans="2:12" s="1" customFormat="1" ht="14.4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5" customHeight="1">
      <c r="B82" s="27"/>
      <c r="C82" s="19" t="s">
        <v>89</v>
      </c>
      <c r="L82" s="27"/>
    </row>
    <row r="83" spans="2:47" s="1" customFormat="1" ht="7" customHeight="1">
      <c r="B83" s="27"/>
      <c r="L83" s="27"/>
    </row>
    <row r="84" spans="2:47" s="1" customFormat="1" ht="12" customHeight="1">
      <c r="B84" s="27"/>
      <c r="C84" s="24" t="s">
        <v>13</v>
      </c>
      <c r="L84" s="27"/>
    </row>
    <row r="85" spans="2:47" s="1" customFormat="1" ht="16.5" customHeight="1">
      <c r="B85" s="27"/>
      <c r="E85" s="202" t="str">
        <f>E7</f>
        <v>Opat - oprava fasády</v>
      </c>
      <c r="F85" s="203"/>
      <c r="G85" s="203"/>
      <c r="H85" s="203"/>
      <c r="L85" s="27"/>
    </row>
    <row r="86" spans="2:47" s="1" customFormat="1" ht="12" customHeight="1">
      <c r="B86" s="27"/>
      <c r="C86" s="24" t="s">
        <v>87</v>
      </c>
      <c r="L86" s="27"/>
    </row>
    <row r="87" spans="2:47" s="1" customFormat="1" ht="16.5" customHeight="1">
      <c r="B87" s="27"/>
      <c r="E87" s="182" t="str">
        <f>E9</f>
        <v>1 - Levá část</v>
      </c>
      <c r="F87" s="204"/>
      <c r="G87" s="204"/>
      <c r="H87" s="204"/>
      <c r="L87" s="27"/>
    </row>
    <row r="88" spans="2:47" s="1" customFormat="1" ht="7" customHeight="1">
      <c r="B88" s="27"/>
      <c r="L88" s="27"/>
    </row>
    <row r="89" spans="2:47" s="1" customFormat="1" ht="12" customHeight="1">
      <c r="B89" s="27"/>
      <c r="C89" s="24" t="s">
        <v>17</v>
      </c>
      <c r="F89" s="22" t="str">
        <f>F12</f>
        <v>Opatovice nad Labem</v>
      </c>
      <c r="I89" s="24" t="s">
        <v>19</v>
      </c>
      <c r="J89" s="47" t="str">
        <f>IF(J12="","",J12)</f>
        <v>7. 2. 2025</v>
      </c>
      <c r="L89" s="27"/>
    </row>
    <row r="90" spans="2:47" s="1" customFormat="1" ht="7" customHeight="1">
      <c r="B90" s="27"/>
      <c r="L90" s="27"/>
    </row>
    <row r="91" spans="2:47" s="1" customFormat="1" ht="15.15" customHeight="1">
      <c r="B91" s="27"/>
      <c r="C91" s="24" t="s">
        <v>21</v>
      </c>
      <c r="F91" s="22" t="str">
        <f>E15</f>
        <v xml:space="preserve"> </v>
      </c>
      <c r="I91" s="24" t="s">
        <v>26</v>
      </c>
      <c r="J91" s="25" t="str">
        <f>E21</f>
        <v xml:space="preserve"> </v>
      </c>
      <c r="L91" s="27"/>
    </row>
    <row r="92" spans="2:47" s="1" customFormat="1" ht="15.15" customHeight="1">
      <c r="B92" s="27"/>
      <c r="C92" s="24" t="s">
        <v>25</v>
      </c>
      <c r="F92" s="22" t="str">
        <f>IF(E18="","",E18)</f>
        <v/>
      </c>
      <c r="I92" s="24" t="s">
        <v>28</v>
      </c>
      <c r="J92" s="25">
        <f>E24</f>
        <v>0</v>
      </c>
      <c r="L92" s="27"/>
    </row>
    <row r="93" spans="2:47" s="1" customFormat="1" ht="10.25" customHeight="1">
      <c r="B93" s="27"/>
      <c r="L93" s="27"/>
    </row>
    <row r="94" spans="2:47" s="1" customFormat="1" ht="29.25" customHeight="1">
      <c r="B94" s="27"/>
      <c r="C94" s="96" t="s">
        <v>90</v>
      </c>
      <c r="D94" s="88"/>
      <c r="E94" s="88"/>
      <c r="F94" s="88"/>
      <c r="G94" s="88"/>
      <c r="H94" s="88"/>
      <c r="I94" s="88"/>
      <c r="J94" s="97" t="s">
        <v>91</v>
      </c>
      <c r="K94" s="88"/>
      <c r="L94" s="27"/>
    </row>
    <row r="95" spans="2:47" s="1" customFormat="1" ht="10.25" customHeight="1">
      <c r="B95" s="27"/>
      <c r="L95" s="27"/>
    </row>
    <row r="96" spans="2:47" s="1" customFormat="1" ht="22.75" customHeight="1">
      <c r="B96" s="27"/>
      <c r="C96" s="98" t="s">
        <v>92</v>
      </c>
      <c r="J96" s="61">
        <f>J128</f>
        <v>0</v>
      </c>
      <c r="L96" s="27"/>
      <c r="AU96" s="15" t="s">
        <v>93</v>
      </c>
    </row>
    <row r="97" spans="2:12" s="8" customFormat="1" ht="25" customHeight="1">
      <c r="B97" s="99"/>
      <c r="D97" s="100" t="s">
        <v>94</v>
      </c>
      <c r="E97" s="101"/>
      <c r="F97" s="101"/>
      <c r="G97" s="101"/>
      <c r="H97" s="101"/>
      <c r="I97" s="101"/>
      <c r="J97" s="102">
        <f>J129</f>
        <v>0</v>
      </c>
      <c r="L97" s="99"/>
    </row>
    <row r="98" spans="2:12" s="9" customFormat="1" ht="19.899999999999999" customHeight="1">
      <c r="B98" s="103"/>
      <c r="D98" s="104" t="s">
        <v>95</v>
      </c>
      <c r="E98" s="105"/>
      <c r="F98" s="105"/>
      <c r="G98" s="105"/>
      <c r="H98" s="105"/>
      <c r="I98" s="105"/>
      <c r="J98" s="106">
        <f>J130</f>
        <v>0</v>
      </c>
      <c r="L98" s="103"/>
    </row>
    <row r="99" spans="2:12" s="9" customFormat="1" ht="19.899999999999999" customHeight="1">
      <c r="B99" s="103"/>
      <c r="D99" s="104" t="s">
        <v>96</v>
      </c>
      <c r="E99" s="105"/>
      <c r="F99" s="105"/>
      <c r="G99" s="105"/>
      <c r="H99" s="105"/>
      <c r="I99" s="105"/>
      <c r="J99" s="106">
        <f>J175</f>
        <v>0</v>
      </c>
      <c r="L99" s="103"/>
    </row>
    <row r="100" spans="2:12" s="9" customFormat="1" ht="19.899999999999999" customHeight="1">
      <c r="B100" s="103"/>
      <c r="D100" s="104" t="s">
        <v>97</v>
      </c>
      <c r="E100" s="105"/>
      <c r="F100" s="105"/>
      <c r="G100" s="105"/>
      <c r="H100" s="105"/>
      <c r="I100" s="105"/>
      <c r="J100" s="106">
        <f>J181</f>
        <v>0</v>
      </c>
      <c r="L100" s="103"/>
    </row>
    <row r="101" spans="2:12" s="8" customFormat="1" ht="25" customHeight="1">
      <c r="B101" s="99"/>
      <c r="D101" s="100" t="s">
        <v>98</v>
      </c>
      <c r="E101" s="101"/>
      <c r="F101" s="101"/>
      <c r="G101" s="101"/>
      <c r="H101" s="101"/>
      <c r="I101" s="101"/>
      <c r="J101" s="102">
        <f>J183</f>
        <v>0</v>
      </c>
      <c r="L101" s="99"/>
    </row>
    <row r="102" spans="2:12" s="9" customFormat="1" ht="19.899999999999999" customHeight="1">
      <c r="B102" s="103"/>
      <c r="D102" s="104" t="s">
        <v>99</v>
      </c>
      <c r="E102" s="105"/>
      <c r="F102" s="105"/>
      <c r="G102" s="105"/>
      <c r="H102" s="105"/>
      <c r="I102" s="105"/>
      <c r="J102" s="106">
        <f>J184</f>
        <v>0</v>
      </c>
      <c r="L102" s="103"/>
    </row>
    <row r="103" spans="2:12" s="8" customFormat="1" ht="25" customHeight="1">
      <c r="B103" s="99"/>
      <c r="D103" s="100" t="s">
        <v>100</v>
      </c>
      <c r="E103" s="101"/>
      <c r="F103" s="101"/>
      <c r="G103" s="101"/>
      <c r="H103" s="101"/>
      <c r="I103" s="101"/>
      <c r="J103" s="102">
        <f>J198</f>
        <v>0</v>
      </c>
      <c r="L103" s="99"/>
    </row>
    <row r="104" spans="2:12" s="9" customFormat="1" ht="19.899999999999999" customHeight="1">
      <c r="B104" s="103"/>
      <c r="D104" s="104" t="s">
        <v>101</v>
      </c>
      <c r="E104" s="105"/>
      <c r="F104" s="105"/>
      <c r="G104" s="105"/>
      <c r="H104" s="105"/>
      <c r="I104" s="105"/>
      <c r="J104" s="106">
        <f>J203</f>
        <v>0</v>
      </c>
      <c r="L104" s="103"/>
    </row>
    <row r="105" spans="2:12" s="8" customFormat="1" ht="25" customHeight="1">
      <c r="B105" s="99"/>
      <c r="D105" s="100" t="s">
        <v>102</v>
      </c>
      <c r="E105" s="101"/>
      <c r="F105" s="101"/>
      <c r="G105" s="101"/>
      <c r="H105" s="101"/>
      <c r="I105" s="101"/>
      <c r="J105" s="102">
        <f>J221</f>
        <v>0</v>
      </c>
      <c r="L105" s="99"/>
    </row>
    <row r="106" spans="2:12" s="9" customFormat="1" ht="19.899999999999999" customHeight="1">
      <c r="B106" s="103"/>
      <c r="D106" s="104" t="s">
        <v>103</v>
      </c>
      <c r="E106" s="105"/>
      <c r="F106" s="105"/>
      <c r="G106" s="105"/>
      <c r="H106" s="105"/>
      <c r="I106" s="105"/>
      <c r="J106" s="106">
        <f>J222</f>
        <v>0</v>
      </c>
      <c r="L106" s="103"/>
    </row>
    <row r="107" spans="2:12" s="9" customFormat="1" ht="19.899999999999999" customHeight="1">
      <c r="B107" s="103"/>
      <c r="D107" s="104" t="s">
        <v>104</v>
      </c>
      <c r="E107" s="105"/>
      <c r="F107" s="105"/>
      <c r="G107" s="105"/>
      <c r="H107" s="105"/>
      <c r="I107" s="105"/>
      <c r="J107" s="106">
        <f>J227</f>
        <v>0</v>
      </c>
      <c r="L107" s="103"/>
    </row>
    <row r="108" spans="2:12" s="9" customFormat="1" ht="19.899999999999999" customHeight="1">
      <c r="B108" s="103"/>
      <c r="D108" s="104" t="s">
        <v>105</v>
      </c>
      <c r="E108" s="105"/>
      <c r="F108" s="105"/>
      <c r="G108" s="105"/>
      <c r="H108" s="105"/>
      <c r="I108" s="105"/>
      <c r="J108" s="106">
        <f>J229</f>
        <v>0</v>
      </c>
      <c r="L108" s="103"/>
    </row>
    <row r="109" spans="2:12" s="1" customFormat="1" ht="21.75" customHeight="1">
      <c r="B109" s="27"/>
      <c r="L109" s="27"/>
    </row>
    <row r="110" spans="2:12" s="1" customFormat="1" ht="7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27"/>
    </row>
    <row r="114" spans="2:63" s="1" customFormat="1" ht="7" customHeight="1"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27"/>
    </row>
    <row r="115" spans="2:63" s="1" customFormat="1" ht="25" customHeight="1">
      <c r="B115" s="27"/>
      <c r="C115" s="19" t="s">
        <v>106</v>
      </c>
      <c r="L115" s="27"/>
    </row>
    <row r="116" spans="2:63" s="1" customFormat="1" ht="7" customHeight="1">
      <c r="B116" s="27"/>
      <c r="L116" s="27"/>
    </row>
    <row r="117" spans="2:63" s="1" customFormat="1" ht="12" customHeight="1">
      <c r="B117" s="27"/>
      <c r="C117" s="24" t="s">
        <v>13</v>
      </c>
      <c r="L117" s="27"/>
    </row>
    <row r="118" spans="2:63" s="1" customFormat="1" ht="16.5" customHeight="1">
      <c r="B118" s="27"/>
      <c r="E118" s="202" t="str">
        <f>E7</f>
        <v>Opat - oprava fasády</v>
      </c>
      <c r="F118" s="203"/>
      <c r="G118" s="203"/>
      <c r="H118" s="203"/>
      <c r="L118" s="27"/>
    </row>
    <row r="119" spans="2:63" s="1" customFormat="1" ht="12" customHeight="1">
      <c r="B119" s="27"/>
      <c r="C119" s="24" t="s">
        <v>87</v>
      </c>
      <c r="L119" s="27"/>
    </row>
    <row r="120" spans="2:63" s="1" customFormat="1" ht="16.5" customHeight="1">
      <c r="B120" s="27"/>
      <c r="E120" s="182" t="str">
        <f>E9</f>
        <v>1 - Levá část</v>
      </c>
      <c r="F120" s="204"/>
      <c r="G120" s="204"/>
      <c r="H120" s="204"/>
      <c r="L120" s="27"/>
    </row>
    <row r="121" spans="2:63" s="1" customFormat="1" ht="7" customHeight="1">
      <c r="B121" s="27"/>
      <c r="L121" s="27"/>
    </row>
    <row r="122" spans="2:63" s="1" customFormat="1" ht="12" customHeight="1">
      <c r="B122" s="27"/>
      <c r="C122" s="24" t="s">
        <v>17</v>
      </c>
      <c r="F122" s="22" t="str">
        <f>F12</f>
        <v>Opatovice nad Labem</v>
      </c>
      <c r="I122" s="24" t="s">
        <v>19</v>
      </c>
      <c r="J122" s="47" t="str">
        <f>IF(J12="","",J12)</f>
        <v>7. 2. 2025</v>
      </c>
      <c r="L122" s="27"/>
    </row>
    <row r="123" spans="2:63" s="1" customFormat="1" ht="7" customHeight="1">
      <c r="B123" s="27"/>
      <c r="L123" s="27"/>
    </row>
    <row r="124" spans="2:63" s="1" customFormat="1" ht="15.15" customHeight="1">
      <c r="B124" s="27"/>
      <c r="C124" s="24" t="s">
        <v>21</v>
      </c>
      <c r="F124" s="22" t="str">
        <f>E15</f>
        <v xml:space="preserve"> </v>
      </c>
      <c r="I124" s="24" t="s">
        <v>26</v>
      </c>
      <c r="J124" s="25" t="str">
        <f>E21</f>
        <v xml:space="preserve"> </v>
      </c>
      <c r="L124" s="27"/>
    </row>
    <row r="125" spans="2:63" s="1" customFormat="1" ht="15.15" customHeight="1">
      <c r="B125" s="27"/>
      <c r="C125" s="24" t="s">
        <v>25</v>
      </c>
      <c r="F125" s="22" t="str">
        <f>IF(E18="","",E18)</f>
        <v/>
      </c>
      <c r="I125" s="24" t="s">
        <v>28</v>
      </c>
      <c r="J125" s="25">
        <f>E24</f>
        <v>0</v>
      </c>
      <c r="L125" s="27"/>
    </row>
    <row r="126" spans="2:63" s="1" customFormat="1" ht="10.25" customHeight="1">
      <c r="B126" s="27"/>
      <c r="L126" s="27"/>
    </row>
    <row r="127" spans="2:63" s="10" customFormat="1" ht="29.25" customHeight="1">
      <c r="B127" s="107"/>
      <c r="C127" s="108" t="s">
        <v>107</v>
      </c>
      <c r="D127" s="109" t="s">
        <v>56</v>
      </c>
      <c r="E127" s="109" t="s">
        <v>52</v>
      </c>
      <c r="F127" s="109" t="s">
        <v>53</v>
      </c>
      <c r="G127" s="109" t="s">
        <v>108</v>
      </c>
      <c r="H127" s="109" t="s">
        <v>109</v>
      </c>
      <c r="I127" s="109" t="s">
        <v>110</v>
      </c>
      <c r="J127" s="110" t="s">
        <v>91</v>
      </c>
      <c r="K127" s="111" t="s">
        <v>111</v>
      </c>
      <c r="L127" s="107"/>
      <c r="M127" s="54" t="s">
        <v>1</v>
      </c>
      <c r="N127" s="55" t="s">
        <v>35</v>
      </c>
      <c r="O127" s="55" t="s">
        <v>112</v>
      </c>
      <c r="P127" s="55" t="s">
        <v>113</v>
      </c>
      <c r="Q127" s="55" t="s">
        <v>114</v>
      </c>
      <c r="R127" s="55" t="s">
        <v>115</v>
      </c>
      <c r="S127" s="55" t="s">
        <v>116</v>
      </c>
      <c r="T127" s="56" t="s">
        <v>117</v>
      </c>
    </row>
    <row r="128" spans="2:63" s="1" customFormat="1" ht="22.75" customHeight="1">
      <c r="B128" s="27"/>
      <c r="C128" s="59" t="s">
        <v>118</v>
      </c>
      <c r="J128" s="112">
        <f>BK128</f>
        <v>0</v>
      </c>
      <c r="L128" s="27"/>
      <c r="M128" s="57"/>
      <c r="N128" s="48"/>
      <c r="O128" s="48"/>
      <c r="P128" s="113">
        <f>P129+P183+P198+P221</f>
        <v>410.67209800000006</v>
      </c>
      <c r="Q128" s="48"/>
      <c r="R128" s="113">
        <f>R129+R183+R198+R221</f>
        <v>2.5391758099999993</v>
      </c>
      <c r="S128" s="48"/>
      <c r="T128" s="114">
        <f>T129+T183+T198+T221</f>
        <v>0.70464522000000007</v>
      </c>
      <c r="AT128" s="15" t="s">
        <v>70</v>
      </c>
      <c r="AU128" s="15" t="s">
        <v>93</v>
      </c>
      <c r="BK128" s="115">
        <f>BK129+BK183+BK198+BK221</f>
        <v>0</v>
      </c>
    </row>
    <row r="129" spans="2:65" s="11" customFormat="1" ht="25.9" customHeight="1">
      <c r="B129" s="116"/>
      <c r="D129" s="117" t="s">
        <v>70</v>
      </c>
      <c r="E129" s="118" t="s">
        <v>119</v>
      </c>
      <c r="F129" s="118" t="s">
        <v>120</v>
      </c>
      <c r="J129" s="119">
        <f>BK129</f>
        <v>0</v>
      </c>
      <c r="L129" s="116"/>
      <c r="M129" s="120"/>
      <c r="P129" s="121">
        <f>P130+P175+P181</f>
        <v>262.21872500000006</v>
      </c>
      <c r="R129" s="121">
        <f>R130+R175+R181</f>
        <v>2.3758699099999991</v>
      </c>
      <c r="T129" s="122">
        <f>T130+T175+T181</f>
        <v>7.206220000000001E-3</v>
      </c>
      <c r="AR129" s="117" t="s">
        <v>76</v>
      </c>
      <c r="AT129" s="123" t="s">
        <v>70</v>
      </c>
      <c r="AU129" s="123" t="s">
        <v>71</v>
      </c>
      <c r="AY129" s="117" t="s">
        <v>121</v>
      </c>
      <c r="BK129" s="124">
        <f>BK130+BK175+BK181</f>
        <v>0</v>
      </c>
    </row>
    <row r="130" spans="2:65" s="11" customFormat="1" ht="22.75" customHeight="1">
      <c r="B130" s="116"/>
      <c r="D130" s="117" t="s">
        <v>70</v>
      </c>
      <c r="E130" s="125" t="s">
        <v>122</v>
      </c>
      <c r="F130" s="125" t="s">
        <v>123</v>
      </c>
      <c r="J130" s="126">
        <f>BK130</f>
        <v>0</v>
      </c>
      <c r="L130" s="116"/>
      <c r="M130" s="120"/>
      <c r="P130" s="121">
        <f>SUM(P131:P174)</f>
        <v>258.76181600000007</v>
      </c>
      <c r="R130" s="121">
        <f>SUM(R131:R174)</f>
        <v>2.3758699099999991</v>
      </c>
      <c r="T130" s="122">
        <f>SUM(T131:T174)</f>
        <v>7.206220000000001E-3</v>
      </c>
      <c r="AR130" s="117" t="s">
        <v>76</v>
      </c>
      <c r="AT130" s="123" t="s">
        <v>70</v>
      </c>
      <c r="AU130" s="123" t="s">
        <v>76</v>
      </c>
      <c r="AY130" s="117" t="s">
        <v>121</v>
      </c>
      <c r="BK130" s="124">
        <f>SUM(BK131:BK174)</f>
        <v>0</v>
      </c>
    </row>
    <row r="131" spans="2:65" s="1" customFormat="1" ht="21.75" customHeight="1">
      <c r="B131" s="127"/>
      <c r="C131" s="128" t="s">
        <v>124</v>
      </c>
      <c r="D131" s="128" t="s">
        <v>125</v>
      </c>
      <c r="E131" s="129" t="s">
        <v>126</v>
      </c>
      <c r="F131" s="130" t="s">
        <v>127</v>
      </c>
      <c r="G131" s="131" t="s">
        <v>128</v>
      </c>
      <c r="H131" s="132">
        <v>19.908000000000001</v>
      </c>
      <c r="I131" s="133">
        <v>0</v>
      </c>
      <c r="J131" s="133">
        <f>ROUND(I131*H131,2)</f>
        <v>0</v>
      </c>
      <c r="K131" s="134"/>
      <c r="L131" s="27"/>
      <c r="M131" s="135" t="s">
        <v>1</v>
      </c>
      <c r="N131" s="136" t="s">
        <v>36</v>
      </c>
      <c r="O131" s="137">
        <v>9.5000000000000001E-2</v>
      </c>
      <c r="P131" s="137">
        <f>O131*H131</f>
        <v>1.8912600000000002</v>
      </c>
      <c r="Q131" s="137">
        <v>2.5999999999999998E-4</v>
      </c>
      <c r="R131" s="137">
        <f>Q131*H131</f>
        <v>5.1760799999999996E-3</v>
      </c>
      <c r="S131" s="137">
        <v>0</v>
      </c>
      <c r="T131" s="138">
        <f>S131*H131</f>
        <v>0</v>
      </c>
      <c r="AR131" s="139" t="s">
        <v>129</v>
      </c>
      <c r="AT131" s="139" t="s">
        <v>125</v>
      </c>
      <c r="AU131" s="139" t="s">
        <v>80</v>
      </c>
      <c r="AY131" s="15" t="s">
        <v>121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5" t="s">
        <v>76</v>
      </c>
      <c r="BK131" s="140">
        <f>ROUND(I131*H131,2)</f>
        <v>0</v>
      </c>
      <c r="BL131" s="15" t="s">
        <v>129</v>
      </c>
      <c r="BM131" s="139" t="s">
        <v>130</v>
      </c>
    </row>
    <row r="132" spans="2:65" s="12" customFormat="1" ht="10">
      <c r="B132" s="141"/>
      <c r="D132" s="142" t="s">
        <v>131</v>
      </c>
      <c r="E132" s="143" t="s">
        <v>1</v>
      </c>
      <c r="F132" s="144" t="s">
        <v>132</v>
      </c>
      <c r="H132" s="145">
        <v>19.908000000000001</v>
      </c>
      <c r="L132" s="141"/>
      <c r="M132" s="146"/>
      <c r="T132" s="147"/>
      <c r="AT132" s="143" t="s">
        <v>131</v>
      </c>
      <c r="AU132" s="143" t="s">
        <v>80</v>
      </c>
      <c r="AV132" s="12" t="s">
        <v>80</v>
      </c>
      <c r="AW132" s="12" t="s">
        <v>27</v>
      </c>
      <c r="AX132" s="12" t="s">
        <v>76</v>
      </c>
      <c r="AY132" s="143" t="s">
        <v>121</v>
      </c>
    </row>
    <row r="133" spans="2:65" s="1" customFormat="1" ht="24.15" customHeight="1">
      <c r="B133" s="127"/>
      <c r="C133" s="128" t="s">
        <v>133</v>
      </c>
      <c r="D133" s="128" t="s">
        <v>125</v>
      </c>
      <c r="E133" s="129" t="s">
        <v>134</v>
      </c>
      <c r="F133" s="130" t="s">
        <v>135</v>
      </c>
      <c r="G133" s="131" t="s">
        <v>128</v>
      </c>
      <c r="H133" s="132">
        <v>19.908000000000001</v>
      </c>
      <c r="I133" s="133">
        <v>0</v>
      </c>
      <c r="J133" s="133">
        <f t="shared" ref="J133:J138" si="0">ROUND(I133*H133,2)</f>
        <v>0</v>
      </c>
      <c r="K133" s="134"/>
      <c r="L133" s="27"/>
      <c r="M133" s="135" t="s">
        <v>1</v>
      </c>
      <c r="N133" s="136" t="s">
        <v>36</v>
      </c>
      <c r="O133" s="137">
        <v>0.41</v>
      </c>
      <c r="P133" s="137">
        <f t="shared" ref="P133:P138" si="1">O133*H133</f>
        <v>8.1622800000000009</v>
      </c>
      <c r="Q133" s="137">
        <v>4.3800000000000002E-3</v>
      </c>
      <c r="R133" s="137">
        <f t="shared" ref="R133:R138" si="2">Q133*H133</f>
        <v>8.7197040000000003E-2</v>
      </c>
      <c r="S133" s="137">
        <v>0</v>
      </c>
      <c r="T133" s="138">
        <f t="shared" ref="T133:T138" si="3">S133*H133</f>
        <v>0</v>
      </c>
      <c r="AR133" s="139" t="s">
        <v>129</v>
      </c>
      <c r="AT133" s="139" t="s">
        <v>125</v>
      </c>
      <c r="AU133" s="139" t="s">
        <v>80</v>
      </c>
      <c r="AY133" s="15" t="s">
        <v>121</v>
      </c>
      <c r="BE133" s="140">
        <f t="shared" ref="BE133:BE138" si="4">IF(N133="základní",J133,0)</f>
        <v>0</v>
      </c>
      <c r="BF133" s="140">
        <f t="shared" ref="BF133:BF138" si="5">IF(N133="snížená",J133,0)</f>
        <v>0</v>
      </c>
      <c r="BG133" s="140">
        <f t="shared" ref="BG133:BG138" si="6">IF(N133="zákl. přenesená",J133,0)</f>
        <v>0</v>
      </c>
      <c r="BH133" s="140">
        <f t="shared" ref="BH133:BH138" si="7">IF(N133="sníž. přenesená",J133,0)</f>
        <v>0</v>
      </c>
      <c r="BI133" s="140">
        <f t="shared" ref="BI133:BI138" si="8">IF(N133="nulová",J133,0)</f>
        <v>0</v>
      </c>
      <c r="BJ133" s="15" t="s">
        <v>76</v>
      </c>
      <c r="BK133" s="140">
        <f t="shared" ref="BK133:BK138" si="9">ROUND(I133*H133,2)</f>
        <v>0</v>
      </c>
      <c r="BL133" s="15" t="s">
        <v>129</v>
      </c>
      <c r="BM133" s="139" t="s">
        <v>136</v>
      </c>
    </row>
    <row r="134" spans="2:65" s="1" customFormat="1" ht="24.15" customHeight="1">
      <c r="B134" s="127"/>
      <c r="C134" s="128" t="s">
        <v>137</v>
      </c>
      <c r="D134" s="128" t="s">
        <v>125</v>
      </c>
      <c r="E134" s="129" t="s">
        <v>138</v>
      </c>
      <c r="F134" s="130" t="s">
        <v>139</v>
      </c>
      <c r="G134" s="131" t="s">
        <v>128</v>
      </c>
      <c r="H134" s="132">
        <v>19.908000000000001</v>
      </c>
      <c r="I134" s="133">
        <v>0</v>
      </c>
      <c r="J134" s="133">
        <f t="shared" si="0"/>
        <v>0</v>
      </c>
      <c r="K134" s="134"/>
      <c r="L134" s="27"/>
      <c r="M134" s="135" t="s">
        <v>1</v>
      </c>
      <c r="N134" s="136" t="s">
        <v>36</v>
      </c>
      <c r="O134" s="137">
        <v>8.5999999999999993E-2</v>
      </c>
      <c r="P134" s="137">
        <f t="shared" si="1"/>
        <v>1.7120880000000001</v>
      </c>
      <c r="Q134" s="137">
        <v>1.3999999999999999E-4</v>
      </c>
      <c r="R134" s="137">
        <f t="shared" si="2"/>
        <v>2.7871200000000001E-3</v>
      </c>
      <c r="S134" s="137">
        <v>0</v>
      </c>
      <c r="T134" s="138">
        <f t="shared" si="3"/>
        <v>0</v>
      </c>
      <c r="AR134" s="139" t="s">
        <v>129</v>
      </c>
      <c r="AT134" s="139" t="s">
        <v>125</v>
      </c>
      <c r="AU134" s="139" t="s">
        <v>80</v>
      </c>
      <c r="AY134" s="15" t="s">
        <v>121</v>
      </c>
      <c r="BE134" s="140">
        <f t="shared" si="4"/>
        <v>0</v>
      </c>
      <c r="BF134" s="140">
        <f t="shared" si="5"/>
        <v>0</v>
      </c>
      <c r="BG134" s="140">
        <f t="shared" si="6"/>
        <v>0</v>
      </c>
      <c r="BH134" s="140">
        <f t="shared" si="7"/>
        <v>0</v>
      </c>
      <c r="BI134" s="140">
        <f t="shared" si="8"/>
        <v>0</v>
      </c>
      <c r="BJ134" s="15" t="s">
        <v>76</v>
      </c>
      <c r="BK134" s="140">
        <f t="shared" si="9"/>
        <v>0</v>
      </c>
      <c r="BL134" s="15" t="s">
        <v>129</v>
      </c>
      <c r="BM134" s="139" t="s">
        <v>140</v>
      </c>
    </row>
    <row r="135" spans="2:65" s="1" customFormat="1" ht="24.15" customHeight="1">
      <c r="B135" s="127"/>
      <c r="C135" s="128" t="s">
        <v>141</v>
      </c>
      <c r="D135" s="128" t="s">
        <v>125</v>
      </c>
      <c r="E135" s="129" t="s">
        <v>142</v>
      </c>
      <c r="F135" s="130" t="s">
        <v>143</v>
      </c>
      <c r="G135" s="131" t="s">
        <v>128</v>
      </c>
      <c r="H135" s="132">
        <v>19.908000000000001</v>
      </c>
      <c r="I135" s="133">
        <v>0</v>
      </c>
      <c r="J135" s="133">
        <f t="shared" si="0"/>
        <v>0</v>
      </c>
      <c r="K135" s="134"/>
      <c r="L135" s="27"/>
      <c r="M135" s="135" t="s">
        <v>1</v>
      </c>
      <c r="N135" s="136" t="s">
        <v>36</v>
      </c>
      <c r="O135" s="137">
        <v>9.5000000000000001E-2</v>
      </c>
      <c r="P135" s="137">
        <f t="shared" si="1"/>
        <v>1.8912600000000002</v>
      </c>
      <c r="Q135" s="137">
        <v>4.5399999999999998E-3</v>
      </c>
      <c r="R135" s="137">
        <f t="shared" si="2"/>
        <v>9.0382320000000002E-2</v>
      </c>
      <c r="S135" s="137">
        <v>0</v>
      </c>
      <c r="T135" s="138">
        <f t="shared" si="3"/>
        <v>0</v>
      </c>
      <c r="AR135" s="139" t="s">
        <v>129</v>
      </c>
      <c r="AT135" s="139" t="s">
        <v>125</v>
      </c>
      <c r="AU135" s="139" t="s">
        <v>80</v>
      </c>
      <c r="AY135" s="15" t="s">
        <v>121</v>
      </c>
      <c r="BE135" s="140">
        <f t="shared" si="4"/>
        <v>0</v>
      </c>
      <c r="BF135" s="140">
        <f t="shared" si="5"/>
        <v>0</v>
      </c>
      <c r="BG135" s="140">
        <f t="shared" si="6"/>
        <v>0</v>
      </c>
      <c r="BH135" s="140">
        <f t="shared" si="7"/>
        <v>0</v>
      </c>
      <c r="BI135" s="140">
        <f t="shared" si="8"/>
        <v>0</v>
      </c>
      <c r="BJ135" s="15" t="s">
        <v>76</v>
      </c>
      <c r="BK135" s="140">
        <f t="shared" si="9"/>
        <v>0</v>
      </c>
      <c r="BL135" s="15" t="s">
        <v>129</v>
      </c>
      <c r="BM135" s="139" t="s">
        <v>144</v>
      </c>
    </row>
    <row r="136" spans="2:65" s="1" customFormat="1" ht="24.15" customHeight="1">
      <c r="B136" s="127"/>
      <c r="C136" s="128" t="s">
        <v>145</v>
      </c>
      <c r="D136" s="128" t="s">
        <v>125</v>
      </c>
      <c r="E136" s="129" t="s">
        <v>146</v>
      </c>
      <c r="F136" s="130" t="s">
        <v>147</v>
      </c>
      <c r="G136" s="131" t="s">
        <v>128</v>
      </c>
      <c r="H136" s="132">
        <v>19.908000000000001</v>
      </c>
      <c r="I136" s="133">
        <v>0</v>
      </c>
      <c r="J136" s="133">
        <f t="shared" si="0"/>
        <v>0</v>
      </c>
      <c r="K136" s="134"/>
      <c r="L136" s="27"/>
      <c r="M136" s="135" t="s">
        <v>1</v>
      </c>
      <c r="N136" s="136" t="s">
        <v>36</v>
      </c>
      <c r="O136" s="137">
        <v>0.28499999999999998</v>
      </c>
      <c r="P136" s="137">
        <f t="shared" si="1"/>
        <v>5.6737799999999998</v>
      </c>
      <c r="Q136" s="137">
        <v>2.8500000000000001E-3</v>
      </c>
      <c r="R136" s="137">
        <f t="shared" si="2"/>
        <v>5.6737800000000005E-2</v>
      </c>
      <c r="S136" s="137">
        <v>0</v>
      </c>
      <c r="T136" s="138">
        <f t="shared" si="3"/>
        <v>0</v>
      </c>
      <c r="AR136" s="139" t="s">
        <v>129</v>
      </c>
      <c r="AT136" s="139" t="s">
        <v>125</v>
      </c>
      <c r="AU136" s="139" t="s">
        <v>80</v>
      </c>
      <c r="AY136" s="15" t="s">
        <v>121</v>
      </c>
      <c r="BE136" s="140">
        <f t="shared" si="4"/>
        <v>0</v>
      </c>
      <c r="BF136" s="140">
        <f t="shared" si="5"/>
        <v>0</v>
      </c>
      <c r="BG136" s="140">
        <f t="shared" si="6"/>
        <v>0</v>
      </c>
      <c r="BH136" s="140">
        <f t="shared" si="7"/>
        <v>0</v>
      </c>
      <c r="BI136" s="140">
        <f t="shared" si="8"/>
        <v>0</v>
      </c>
      <c r="BJ136" s="15" t="s">
        <v>76</v>
      </c>
      <c r="BK136" s="140">
        <f t="shared" si="9"/>
        <v>0</v>
      </c>
      <c r="BL136" s="15" t="s">
        <v>129</v>
      </c>
      <c r="BM136" s="139" t="s">
        <v>148</v>
      </c>
    </row>
    <row r="137" spans="2:65" s="1" customFormat="1" ht="16.5" customHeight="1">
      <c r="B137" s="127"/>
      <c r="C137" s="128" t="s">
        <v>149</v>
      </c>
      <c r="D137" s="128" t="s">
        <v>125</v>
      </c>
      <c r="E137" s="129" t="s">
        <v>150</v>
      </c>
      <c r="F137" s="130" t="s">
        <v>151</v>
      </c>
      <c r="G137" s="131" t="s">
        <v>128</v>
      </c>
      <c r="H137" s="132">
        <v>221.084</v>
      </c>
      <c r="I137" s="133">
        <v>0</v>
      </c>
      <c r="J137" s="133">
        <f t="shared" si="0"/>
        <v>0</v>
      </c>
      <c r="K137" s="134"/>
      <c r="L137" s="27"/>
      <c r="M137" s="135" t="s">
        <v>1</v>
      </c>
      <c r="N137" s="136" t="s">
        <v>36</v>
      </c>
      <c r="O137" s="137">
        <v>7.3999999999999996E-2</v>
      </c>
      <c r="P137" s="137">
        <f t="shared" si="1"/>
        <v>16.360216000000001</v>
      </c>
      <c r="Q137" s="137">
        <v>2.5999999999999998E-4</v>
      </c>
      <c r="R137" s="137">
        <f t="shared" si="2"/>
        <v>5.7481839999999992E-2</v>
      </c>
      <c r="S137" s="137">
        <v>0</v>
      </c>
      <c r="T137" s="138">
        <f t="shared" si="3"/>
        <v>0</v>
      </c>
      <c r="AR137" s="139" t="s">
        <v>129</v>
      </c>
      <c r="AT137" s="139" t="s">
        <v>125</v>
      </c>
      <c r="AU137" s="139" t="s">
        <v>80</v>
      </c>
      <c r="AY137" s="15" t="s">
        <v>121</v>
      </c>
      <c r="BE137" s="140">
        <f t="shared" si="4"/>
        <v>0</v>
      </c>
      <c r="BF137" s="140">
        <f t="shared" si="5"/>
        <v>0</v>
      </c>
      <c r="BG137" s="140">
        <f t="shared" si="6"/>
        <v>0</v>
      </c>
      <c r="BH137" s="140">
        <f t="shared" si="7"/>
        <v>0</v>
      </c>
      <c r="BI137" s="140">
        <f t="shared" si="8"/>
        <v>0</v>
      </c>
      <c r="BJ137" s="15" t="s">
        <v>76</v>
      </c>
      <c r="BK137" s="140">
        <f t="shared" si="9"/>
        <v>0</v>
      </c>
      <c r="BL137" s="15" t="s">
        <v>129</v>
      </c>
      <c r="BM137" s="139" t="s">
        <v>152</v>
      </c>
    </row>
    <row r="138" spans="2:65" s="1" customFormat="1" ht="21.75" customHeight="1">
      <c r="B138" s="127"/>
      <c r="C138" s="128" t="s">
        <v>153</v>
      </c>
      <c r="D138" s="128" t="s">
        <v>125</v>
      </c>
      <c r="E138" s="129" t="s">
        <v>154</v>
      </c>
      <c r="F138" s="130" t="s">
        <v>155</v>
      </c>
      <c r="G138" s="131" t="s">
        <v>128</v>
      </c>
      <c r="H138" s="132">
        <v>162.34899999999999</v>
      </c>
      <c r="I138" s="133">
        <v>0</v>
      </c>
      <c r="J138" s="133">
        <f t="shared" si="0"/>
        <v>0</v>
      </c>
      <c r="K138" s="134"/>
      <c r="L138" s="27"/>
      <c r="M138" s="135" t="s">
        <v>1</v>
      </c>
      <c r="N138" s="136" t="s">
        <v>36</v>
      </c>
      <c r="O138" s="137">
        <v>0.33</v>
      </c>
      <c r="P138" s="137">
        <f t="shared" si="1"/>
        <v>53.57517</v>
      </c>
      <c r="Q138" s="137">
        <v>4.3800000000000002E-3</v>
      </c>
      <c r="R138" s="137">
        <f t="shared" si="2"/>
        <v>0.71108861999999995</v>
      </c>
      <c r="S138" s="137">
        <v>0</v>
      </c>
      <c r="T138" s="138">
        <f t="shared" si="3"/>
        <v>0</v>
      </c>
      <c r="AR138" s="139" t="s">
        <v>129</v>
      </c>
      <c r="AT138" s="139" t="s">
        <v>125</v>
      </c>
      <c r="AU138" s="139" t="s">
        <v>80</v>
      </c>
      <c r="AY138" s="15" t="s">
        <v>121</v>
      </c>
      <c r="BE138" s="140">
        <f t="shared" si="4"/>
        <v>0</v>
      </c>
      <c r="BF138" s="140">
        <f t="shared" si="5"/>
        <v>0</v>
      </c>
      <c r="BG138" s="140">
        <f t="shared" si="6"/>
        <v>0</v>
      </c>
      <c r="BH138" s="140">
        <f t="shared" si="7"/>
        <v>0</v>
      </c>
      <c r="BI138" s="140">
        <f t="shared" si="8"/>
        <v>0</v>
      </c>
      <c r="BJ138" s="15" t="s">
        <v>76</v>
      </c>
      <c r="BK138" s="140">
        <f t="shared" si="9"/>
        <v>0</v>
      </c>
      <c r="BL138" s="15" t="s">
        <v>129</v>
      </c>
      <c r="BM138" s="139" t="s">
        <v>156</v>
      </c>
    </row>
    <row r="139" spans="2:65" s="12" customFormat="1" ht="11.5">
      <c r="B139" s="141"/>
      <c r="D139" s="142" t="s">
        <v>131</v>
      </c>
      <c r="E139" s="143" t="s">
        <v>1</v>
      </c>
      <c r="F139" s="144" t="s">
        <v>157</v>
      </c>
      <c r="H139" s="145">
        <v>162.34899999999999</v>
      </c>
      <c r="I139" s="133">
        <v>0</v>
      </c>
      <c r="L139" s="141"/>
      <c r="M139" s="146"/>
      <c r="T139" s="147"/>
      <c r="AT139" s="143" t="s">
        <v>131</v>
      </c>
      <c r="AU139" s="143" t="s">
        <v>80</v>
      </c>
      <c r="AV139" s="12" t="s">
        <v>80</v>
      </c>
      <c r="AW139" s="12" t="s">
        <v>27</v>
      </c>
      <c r="AX139" s="12" t="s">
        <v>76</v>
      </c>
      <c r="AY139" s="143" t="s">
        <v>121</v>
      </c>
    </row>
    <row r="140" spans="2:65" s="1" customFormat="1" ht="24.15" customHeight="1">
      <c r="B140" s="127"/>
      <c r="C140" s="128" t="s">
        <v>158</v>
      </c>
      <c r="D140" s="128" t="s">
        <v>125</v>
      </c>
      <c r="E140" s="129" t="s">
        <v>159</v>
      </c>
      <c r="F140" s="130" t="s">
        <v>160</v>
      </c>
      <c r="G140" s="131" t="s">
        <v>128</v>
      </c>
      <c r="H140" s="132">
        <v>13.272</v>
      </c>
      <c r="I140" s="133">
        <v>0</v>
      </c>
      <c r="J140" s="133">
        <f>ROUND(I140*H140,2)</f>
        <v>0</v>
      </c>
      <c r="K140" s="134"/>
      <c r="L140" s="27"/>
      <c r="M140" s="135" t="s">
        <v>1</v>
      </c>
      <c r="N140" s="136" t="s">
        <v>36</v>
      </c>
      <c r="O140" s="137">
        <v>7.4999999999999997E-2</v>
      </c>
      <c r="P140" s="137">
        <f>O140*H140</f>
        <v>0.99539999999999995</v>
      </c>
      <c r="Q140" s="137">
        <v>1.8000000000000001E-4</v>
      </c>
      <c r="R140" s="137">
        <f>Q140*H140</f>
        <v>2.3889600000000003E-3</v>
      </c>
      <c r="S140" s="137">
        <v>0</v>
      </c>
      <c r="T140" s="138">
        <f>S140*H140</f>
        <v>0</v>
      </c>
      <c r="AR140" s="139" t="s">
        <v>129</v>
      </c>
      <c r="AT140" s="139" t="s">
        <v>125</v>
      </c>
      <c r="AU140" s="139" t="s">
        <v>80</v>
      </c>
      <c r="AY140" s="15" t="s">
        <v>121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5" t="s">
        <v>76</v>
      </c>
      <c r="BK140" s="140">
        <f>ROUND(I140*H140,2)</f>
        <v>0</v>
      </c>
      <c r="BL140" s="15" t="s">
        <v>129</v>
      </c>
      <c r="BM140" s="139" t="s">
        <v>161</v>
      </c>
    </row>
    <row r="141" spans="2:65" s="1" customFormat="1" ht="24.15" customHeight="1">
      <c r="B141" s="127"/>
      <c r="C141" s="128" t="s">
        <v>162</v>
      </c>
      <c r="D141" s="128" t="s">
        <v>125</v>
      </c>
      <c r="E141" s="129" t="s">
        <v>163</v>
      </c>
      <c r="F141" s="130" t="s">
        <v>164</v>
      </c>
      <c r="G141" s="131" t="s">
        <v>128</v>
      </c>
      <c r="H141" s="132">
        <v>149.077</v>
      </c>
      <c r="I141" s="133">
        <v>0</v>
      </c>
      <c r="J141" s="133">
        <f>ROUND(I141*H141,2)</f>
        <v>0</v>
      </c>
      <c r="K141" s="134"/>
      <c r="L141" s="27"/>
      <c r="M141" s="135" t="s">
        <v>1</v>
      </c>
      <c r="N141" s="136" t="s">
        <v>36</v>
      </c>
      <c r="O141" s="137">
        <v>7.4999999999999997E-2</v>
      </c>
      <c r="P141" s="137">
        <f>O141*H141</f>
        <v>11.180774999999999</v>
      </c>
      <c r="Q141" s="137">
        <v>1.3999999999999999E-4</v>
      </c>
      <c r="R141" s="137">
        <f>Q141*H141</f>
        <v>2.0870779999999998E-2</v>
      </c>
      <c r="S141" s="137">
        <v>0</v>
      </c>
      <c r="T141" s="138">
        <f>S141*H141</f>
        <v>0</v>
      </c>
      <c r="AR141" s="139" t="s">
        <v>129</v>
      </c>
      <c r="AT141" s="139" t="s">
        <v>125</v>
      </c>
      <c r="AU141" s="139" t="s">
        <v>80</v>
      </c>
      <c r="AY141" s="15" t="s">
        <v>121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5" t="s">
        <v>76</v>
      </c>
      <c r="BK141" s="140">
        <f>ROUND(I141*H141,2)</f>
        <v>0</v>
      </c>
      <c r="BL141" s="15" t="s">
        <v>129</v>
      </c>
      <c r="BM141" s="139" t="s">
        <v>165</v>
      </c>
    </row>
    <row r="142" spans="2:65" s="1" customFormat="1" ht="37.75" customHeight="1">
      <c r="B142" s="127"/>
      <c r="C142" s="128" t="s">
        <v>166</v>
      </c>
      <c r="D142" s="128" t="s">
        <v>125</v>
      </c>
      <c r="E142" s="129" t="s">
        <v>167</v>
      </c>
      <c r="F142" s="130" t="s">
        <v>168</v>
      </c>
      <c r="G142" s="131" t="s">
        <v>128</v>
      </c>
      <c r="H142" s="132">
        <v>13.272</v>
      </c>
      <c r="I142" s="133">
        <v>0</v>
      </c>
      <c r="J142" s="133">
        <f>ROUND(I142*H142,2)</f>
        <v>0</v>
      </c>
      <c r="K142" s="134"/>
      <c r="L142" s="27"/>
      <c r="M142" s="135" t="s">
        <v>1</v>
      </c>
      <c r="N142" s="136" t="s">
        <v>36</v>
      </c>
      <c r="O142" s="137">
        <v>1</v>
      </c>
      <c r="P142" s="137">
        <f>O142*H142</f>
        <v>13.272</v>
      </c>
      <c r="Q142" s="137">
        <v>8.3499999999999998E-3</v>
      </c>
      <c r="R142" s="137">
        <f>Q142*H142</f>
        <v>0.11082119999999999</v>
      </c>
      <c r="S142" s="137">
        <v>0</v>
      </c>
      <c r="T142" s="138">
        <f>S142*H142</f>
        <v>0</v>
      </c>
      <c r="AR142" s="139" t="s">
        <v>129</v>
      </c>
      <c r="AT142" s="139" t="s">
        <v>125</v>
      </c>
      <c r="AU142" s="139" t="s">
        <v>80</v>
      </c>
      <c r="AY142" s="15" t="s">
        <v>121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5" t="s">
        <v>76</v>
      </c>
      <c r="BK142" s="140">
        <f>ROUND(I142*H142,2)</f>
        <v>0</v>
      </c>
      <c r="BL142" s="15" t="s">
        <v>129</v>
      </c>
      <c r="BM142" s="139" t="s">
        <v>169</v>
      </c>
    </row>
    <row r="143" spans="2:65" s="12" customFormat="1" ht="10">
      <c r="B143" s="141"/>
      <c r="D143" s="142" t="s">
        <v>131</v>
      </c>
      <c r="E143" s="143" t="s">
        <v>1</v>
      </c>
      <c r="F143" s="144" t="s">
        <v>170</v>
      </c>
      <c r="H143" s="145">
        <v>13.272</v>
      </c>
      <c r="L143" s="141"/>
      <c r="M143" s="146"/>
      <c r="T143" s="147"/>
      <c r="AT143" s="143" t="s">
        <v>131</v>
      </c>
      <c r="AU143" s="143" t="s">
        <v>80</v>
      </c>
      <c r="AV143" s="12" t="s">
        <v>80</v>
      </c>
      <c r="AW143" s="12" t="s">
        <v>27</v>
      </c>
      <c r="AX143" s="12" t="s">
        <v>76</v>
      </c>
      <c r="AY143" s="143" t="s">
        <v>121</v>
      </c>
    </row>
    <row r="144" spans="2:65" s="1" customFormat="1" ht="24.15" customHeight="1">
      <c r="B144" s="127"/>
      <c r="C144" s="148" t="s">
        <v>171</v>
      </c>
      <c r="D144" s="148" t="s">
        <v>172</v>
      </c>
      <c r="E144" s="149" t="s">
        <v>173</v>
      </c>
      <c r="F144" s="150" t="s">
        <v>174</v>
      </c>
      <c r="G144" s="151" t="s">
        <v>128</v>
      </c>
      <c r="H144" s="152">
        <v>13.936</v>
      </c>
      <c r="I144" s="153">
        <v>0</v>
      </c>
      <c r="J144" s="153">
        <f>ROUND(I144*H144,2)</f>
        <v>0</v>
      </c>
      <c r="K144" s="154"/>
      <c r="L144" s="155"/>
      <c r="M144" s="156" t="s">
        <v>1</v>
      </c>
      <c r="N144" s="157" t="s">
        <v>36</v>
      </c>
      <c r="O144" s="137">
        <v>0</v>
      </c>
      <c r="P144" s="137">
        <f>O144*H144</f>
        <v>0</v>
      </c>
      <c r="Q144" s="137">
        <v>8.9999999999999998E-4</v>
      </c>
      <c r="R144" s="137">
        <f>Q144*H144</f>
        <v>1.25424E-2</v>
      </c>
      <c r="S144" s="137">
        <v>0</v>
      </c>
      <c r="T144" s="138">
        <f>S144*H144</f>
        <v>0</v>
      </c>
      <c r="AR144" s="139" t="s">
        <v>175</v>
      </c>
      <c r="AT144" s="139" t="s">
        <v>172</v>
      </c>
      <c r="AU144" s="139" t="s">
        <v>80</v>
      </c>
      <c r="AY144" s="15" t="s">
        <v>121</v>
      </c>
      <c r="BE144" s="140">
        <f>IF(N144="základní",J144,0)</f>
        <v>0</v>
      </c>
      <c r="BF144" s="140">
        <f>IF(N144="snížená",J144,0)</f>
        <v>0</v>
      </c>
      <c r="BG144" s="140">
        <f>IF(N144="zákl. přenesená",J144,0)</f>
        <v>0</v>
      </c>
      <c r="BH144" s="140">
        <f>IF(N144="sníž. přenesená",J144,0)</f>
        <v>0</v>
      </c>
      <c r="BI144" s="140">
        <f>IF(N144="nulová",J144,0)</f>
        <v>0</v>
      </c>
      <c r="BJ144" s="15" t="s">
        <v>76</v>
      </c>
      <c r="BK144" s="140">
        <f>ROUND(I144*H144,2)</f>
        <v>0</v>
      </c>
      <c r="BL144" s="15" t="s">
        <v>129</v>
      </c>
      <c r="BM144" s="139" t="s">
        <v>176</v>
      </c>
    </row>
    <row r="145" spans="2:65" s="12" customFormat="1" ht="10">
      <c r="B145" s="141"/>
      <c r="D145" s="142" t="s">
        <v>131</v>
      </c>
      <c r="F145" s="144" t="s">
        <v>177</v>
      </c>
      <c r="H145" s="145">
        <v>13.936</v>
      </c>
      <c r="L145" s="141"/>
      <c r="M145" s="146"/>
      <c r="T145" s="147"/>
      <c r="AT145" s="143" t="s">
        <v>131</v>
      </c>
      <c r="AU145" s="143" t="s">
        <v>80</v>
      </c>
      <c r="AV145" s="12" t="s">
        <v>80</v>
      </c>
      <c r="AW145" s="12" t="s">
        <v>3</v>
      </c>
      <c r="AX145" s="12" t="s">
        <v>76</v>
      </c>
      <c r="AY145" s="143" t="s">
        <v>121</v>
      </c>
    </row>
    <row r="146" spans="2:65" s="1" customFormat="1" ht="37.75" customHeight="1">
      <c r="B146" s="127"/>
      <c r="C146" s="128" t="s">
        <v>178</v>
      </c>
      <c r="D146" s="128" t="s">
        <v>125</v>
      </c>
      <c r="E146" s="129" t="s">
        <v>179</v>
      </c>
      <c r="F146" s="130" t="s">
        <v>180</v>
      </c>
      <c r="G146" s="131" t="s">
        <v>128</v>
      </c>
      <c r="H146" s="132">
        <v>13.272</v>
      </c>
      <c r="I146" s="133">
        <v>0</v>
      </c>
      <c r="J146" s="133">
        <f>ROUND(I146*H146,2)</f>
        <v>0</v>
      </c>
      <c r="K146" s="134"/>
      <c r="L146" s="27"/>
      <c r="M146" s="135" t="s">
        <v>1</v>
      </c>
      <c r="N146" s="136" t="s">
        <v>36</v>
      </c>
      <c r="O146" s="137">
        <v>4.3999999999999997E-2</v>
      </c>
      <c r="P146" s="137">
        <f>O146*H146</f>
        <v>0.58396799999999993</v>
      </c>
      <c r="Q146" s="137">
        <v>8.0000000000000007E-5</v>
      </c>
      <c r="R146" s="137">
        <f>Q146*H146</f>
        <v>1.0617600000000001E-3</v>
      </c>
      <c r="S146" s="137">
        <v>0</v>
      </c>
      <c r="T146" s="138">
        <f>S146*H146</f>
        <v>0</v>
      </c>
      <c r="AR146" s="139" t="s">
        <v>129</v>
      </c>
      <c r="AT146" s="139" t="s">
        <v>125</v>
      </c>
      <c r="AU146" s="139" t="s">
        <v>80</v>
      </c>
      <c r="AY146" s="15" t="s">
        <v>121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5" t="s">
        <v>76</v>
      </c>
      <c r="BK146" s="140">
        <f>ROUND(I146*H146,2)</f>
        <v>0</v>
      </c>
      <c r="BL146" s="15" t="s">
        <v>129</v>
      </c>
      <c r="BM146" s="139" t="s">
        <v>181</v>
      </c>
    </row>
    <row r="147" spans="2:65" s="1" customFormat="1" ht="16.5" customHeight="1">
      <c r="B147" s="127"/>
      <c r="C147" s="128" t="s">
        <v>182</v>
      </c>
      <c r="D147" s="128" t="s">
        <v>125</v>
      </c>
      <c r="E147" s="129" t="s">
        <v>183</v>
      </c>
      <c r="F147" s="130" t="s">
        <v>184</v>
      </c>
      <c r="G147" s="131" t="s">
        <v>185</v>
      </c>
      <c r="H147" s="132">
        <v>246.43</v>
      </c>
      <c r="I147" s="133">
        <v>0</v>
      </c>
      <c r="J147" s="133">
        <f>ROUND(I147*H147,2)</f>
        <v>0</v>
      </c>
      <c r="K147" s="134"/>
      <c r="L147" s="27"/>
      <c r="M147" s="135" t="s">
        <v>1</v>
      </c>
      <c r="N147" s="136" t="s">
        <v>36</v>
      </c>
      <c r="O147" s="137">
        <v>0.14000000000000001</v>
      </c>
      <c r="P147" s="137">
        <f>O147*H147</f>
        <v>34.500200000000007</v>
      </c>
      <c r="Q147" s="137">
        <v>0</v>
      </c>
      <c r="R147" s="137">
        <f>Q147*H147</f>
        <v>0</v>
      </c>
      <c r="S147" s="137">
        <v>0</v>
      </c>
      <c r="T147" s="138">
        <f>S147*H147</f>
        <v>0</v>
      </c>
      <c r="AR147" s="139" t="s">
        <v>129</v>
      </c>
      <c r="AT147" s="139" t="s">
        <v>125</v>
      </c>
      <c r="AU147" s="139" t="s">
        <v>80</v>
      </c>
      <c r="AY147" s="15" t="s">
        <v>121</v>
      </c>
      <c r="BE147" s="140">
        <f>IF(N147="základní",J147,0)</f>
        <v>0</v>
      </c>
      <c r="BF147" s="140">
        <f>IF(N147="snížená",J147,0)</f>
        <v>0</v>
      </c>
      <c r="BG147" s="140">
        <f>IF(N147="zákl. přenesená",J147,0)</f>
        <v>0</v>
      </c>
      <c r="BH147" s="140">
        <f>IF(N147="sníž. přenesená",J147,0)</f>
        <v>0</v>
      </c>
      <c r="BI147" s="140">
        <f>IF(N147="nulová",J147,0)</f>
        <v>0</v>
      </c>
      <c r="BJ147" s="15" t="s">
        <v>76</v>
      </c>
      <c r="BK147" s="140">
        <f>ROUND(I147*H147,2)</f>
        <v>0</v>
      </c>
      <c r="BL147" s="15" t="s">
        <v>129</v>
      </c>
      <c r="BM147" s="139" t="s">
        <v>186</v>
      </c>
    </row>
    <row r="148" spans="2:65" s="12" customFormat="1" ht="20">
      <c r="B148" s="141"/>
      <c r="D148" s="142" t="s">
        <v>131</v>
      </c>
      <c r="E148" s="143" t="s">
        <v>1</v>
      </c>
      <c r="F148" s="144" t="s">
        <v>187</v>
      </c>
      <c r="H148" s="145">
        <v>182.28</v>
      </c>
      <c r="L148" s="141"/>
      <c r="M148" s="146"/>
      <c r="T148" s="147"/>
      <c r="AT148" s="143" t="s">
        <v>131</v>
      </c>
      <c r="AU148" s="143" t="s">
        <v>80</v>
      </c>
      <c r="AV148" s="12" t="s">
        <v>80</v>
      </c>
      <c r="AW148" s="12" t="s">
        <v>27</v>
      </c>
      <c r="AX148" s="12" t="s">
        <v>71</v>
      </c>
      <c r="AY148" s="143" t="s">
        <v>121</v>
      </c>
    </row>
    <row r="149" spans="2:65" s="12" customFormat="1" ht="10">
      <c r="B149" s="141"/>
      <c r="D149" s="142" t="s">
        <v>131</v>
      </c>
      <c r="E149" s="143" t="s">
        <v>1</v>
      </c>
      <c r="F149" s="144" t="s">
        <v>188</v>
      </c>
      <c r="H149" s="145">
        <v>42.03</v>
      </c>
      <c r="L149" s="141"/>
      <c r="M149" s="146"/>
      <c r="T149" s="147"/>
      <c r="AT149" s="143" t="s">
        <v>131</v>
      </c>
      <c r="AU149" s="143" t="s">
        <v>80</v>
      </c>
      <c r="AV149" s="12" t="s">
        <v>80</v>
      </c>
      <c r="AW149" s="12" t="s">
        <v>27</v>
      </c>
      <c r="AX149" s="12" t="s">
        <v>71</v>
      </c>
      <c r="AY149" s="143" t="s">
        <v>121</v>
      </c>
    </row>
    <row r="150" spans="2:65" s="12" customFormat="1" ht="10">
      <c r="B150" s="141"/>
      <c r="D150" s="142" t="s">
        <v>131</v>
      </c>
      <c r="E150" s="143" t="s">
        <v>1</v>
      </c>
      <c r="F150" s="144" t="s">
        <v>189</v>
      </c>
      <c r="H150" s="145">
        <v>22.12</v>
      </c>
      <c r="L150" s="141"/>
      <c r="M150" s="146"/>
      <c r="T150" s="147"/>
      <c r="AT150" s="143" t="s">
        <v>131</v>
      </c>
      <c r="AU150" s="143" t="s">
        <v>80</v>
      </c>
      <c r="AV150" s="12" t="s">
        <v>80</v>
      </c>
      <c r="AW150" s="12" t="s">
        <v>27</v>
      </c>
      <c r="AX150" s="12" t="s">
        <v>71</v>
      </c>
      <c r="AY150" s="143" t="s">
        <v>121</v>
      </c>
    </row>
    <row r="151" spans="2:65" s="13" customFormat="1" ht="10">
      <c r="B151" s="158"/>
      <c r="D151" s="142" t="s">
        <v>131</v>
      </c>
      <c r="E151" s="159" t="s">
        <v>1</v>
      </c>
      <c r="F151" s="160" t="s">
        <v>190</v>
      </c>
      <c r="H151" s="161">
        <v>246.43</v>
      </c>
      <c r="L151" s="158"/>
      <c r="M151" s="162"/>
      <c r="T151" s="163"/>
      <c r="AT151" s="159" t="s">
        <v>131</v>
      </c>
      <c r="AU151" s="159" t="s">
        <v>80</v>
      </c>
      <c r="AV151" s="13" t="s">
        <v>129</v>
      </c>
      <c r="AW151" s="13" t="s">
        <v>27</v>
      </c>
      <c r="AX151" s="13" t="s">
        <v>76</v>
      </c>
      <c r="AY151" s="159" t="s">
        <v>121</v>
      </c>
    </row>
    <row r="152" spans="2:65" s="1" customFormat="1" ht="21.75" customHeight="1">
      <c r="B152" s="127"/>
      <c r="C152" s="148" t="s">
        <v>191</v>
      </c>
      <c r="D152" s="148" t="s">
        <v>172</v>
      </c>
      <c r="E152" s="149" t="s">
        <v>192</v>
      </c>
      <c r="F152" s="150" t="s">
        <v>193</v>
      </c>
      <c r="G152" s="151" t="s">
        <v>185</v>
      </c>
      <c r="H152" s="152">
        <v>258.75200000000001</v>
      </c>
      <c r="I152" s="153">
        <v>0</v>
      </c>
      <c r="J152" s="153">
        <f>ROUND(I152*H152,2)</f>
        <v>0</v>
      </c>
      <c r="K152" s="154"/>
      <c r="L152" s="155"/>
      <c r="M152" s="156" t="s">
        <v>1</v>
      </c>
      <c r="N152" s="157" t="s">
        <v>36</v>
      </c>
      <c r="O152" s="137">
        <v>0</v>
      </c>
      <c r="P152" s="137">
        <f>O152*H152</f>
        <v>0</v>
      </c>
      <c r="Q152" s="137">
        <v>1.2E-4</v>
      </c>
      <c r="R152" s="137">
        <f>Q152*H152</f>
        <v>3.1050240000000003E-2</v>
      </c>
      <c r="S152" s="137">
        <v>0</v>
      </c>
      <c r="T152" s="138">
        <f>S152*H152</f>
        <v>0</v>
      </c>
      <c r="AR152" s="139" t="s">
        <v>175</v>
      </c>
      <c r="AT152" s="139" t="s">
        <v>172</v>
      </c>
      <c r="AU152" s="139" t="s">
        <v>80</v>
      </c>
      <c r="AY152" s="15" t="s">
        <v>121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5" t="s">
        <v>76</v>
      </c>
      <c r="BK152" s="140">
        <f>ROUND(I152*H152,2)</f>
        <v>0</v>
      </c>
      <c r="BL152" s="15" t="s">
        <v>129</v>
      </c>
      <c r="BM152" s="139" t="s">
        <v>194</v>
      </c>
    </row>
    <row r="153" spans="2:65" s="12" customFormat="1" ht="10">
      <c r="B153" s="141"/>
      <c r="D153" s="142" t="s">
        <v>131</v>
      </c>
      <c r="F153" s="144" t="s">
        <v>195</v>
      </c>
      <c r="H153" s="145">
        <v>258.75200000000001</v>
      </c>
      <c r="L153" s="141"/>
      <c r="M153" s="146"/>
      <c r="T153" s="147"/>
      <c r="AT153" s="143" t="s">
        <v>131</v>
      </c>
      <c r="AU153" s="143" t="s">
        <v>80</v>
      </c>
      <c r="AV153" s="12" t="s">
        <v>80</v>
      </c>
      <c r="AW153" s="12" t="s">
        <v>3</v>
      </c>
      <c r="AX153" s="12" t="s">
        <v>76</v>
      </c>
      <c r="AY153" s="143" t="s">
        <v>121</v>
      </c>
    </row>
    <row r="154" spans="2:65" s="1" customFormat="1" ht="16.5" customHeight="1">
      <c r="B154" s="127"/>
      <c r="C154" s="128" t="s">
        <v>196</v>
      </c>
      <c r="D154" s="128" t="s">
        <v>125</v>
      </c>
      <c r="E154" s="129" t="s">
        <v>183</v>
      </c>
      <c r="F154" s="130" t="s">
        <v>184</v>
      </c>
      <c r="G154" s="131" t="s">
        <v>185</v>
      </c>
      <c r="H154" s="132">
        <v>108.14</v>
      </c>
      <c r="I154" s="133">
        <v>0</v>
      </c>
      <c r="J154" s="133">
        <f>ROUND(I154*H154,2)</f>
        <v>0</v>
      </c>
      <c r="K154" s="134"/>
      <c r="L154" s="27"/>
      <c r="M154" s="135" t="s">
        <v>1</v>
      </c>
      <c r="N154" s="136" t="s">
        <v>36</v>
      </c>
      <c r="O154" s="137">
        <v>0.14000000000000001</v>
      </c>
      <c r="P154" s="137">
        <f>O154*H154</f>
        <v>15.139600000000002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s="139" t="s">
        <v>129</v>
      </c>
      <c r="AT154" s="139" t="s">
        <v>125</v>
      </c>
      <c r="AU154" s="139" t="s">
        <v>80</v>
      </c>
      <c r="AY154" s="15" t="s">
        <v>121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5" t="s">
        <v>76</v>
      </c>
      <c r="BK154" s="140">
        <f>ROUND(I154*H154,2)</f>
        <v>0</v>
      </c>
      <c r="BL154" s="15" t="s">
        <v>129</v>
      </c>
      <c r="BM154" s="139" t="s">
        <v>197</v>
      </c>
    </row>
    <row r="155" spans="2:65" s="12" customFormat="1" ht="10">
      <c r="B155" s="141"/>
      <c r="D155" s="142" t="s">
        <v>131</v>
      </c>
      <c r="E155" s="143" t="s">
        <v>1</v>
      </c>
      <c r="F155" s="144" t="s">
        <v>198</v>
      </c>
      <c r="H155" s="145">
        <v>108.14</v>
      </c>
      <c r="L155" s="141"/>
      <c r="M155" s="146"/>
      <c r="T155" s="147"/>
      <c r="AT155" s="143" t="s">
        <v>131</v>
      </c>
      <c r="AU155" s="143" t="s">
        <v>80</v>
      </c>
      <c r="AV155" s="12" t="s">
        <v>80</v>
      </c>
      <c r="AW155" s="12" t="s">
        <v>27</v>
      </c>
      <c r="AX155" s="12" t="s">
        <v>76</v>
      </c>
      <c r="AY155" s="143" t="s">
        <v>121</v>
      </c>
    </row>
    <row r="156" spans="2:65" s="1" customFormat="1" ht="24.15" customHeight="1">
      <c r="B156" s="127"/>
      <c r="C156" s="148" t="s">
        <v>199</v>
      </c>
      <c r="D156" s="148" t="s">
        <v>172</v>
      </c>
      <c r="E156" s="149" t="s">
        <v>200</v>
      </c>
      <c r="F156" s="150" t="s">
        <v>201</v>
      </c>
      <c r="G156" s="151" t="s">
        <v>185</v>
      </c>
      <c r="H156" s="152">
        <v>113.547</v>
      </c>
      <c r="I156" s="153">
        <v>0</v>
      </c>
      <c r="J156" s="153">
        <f>ROUND(I156*H156,2)</f>
        <v>0</v>
      </c>
      <c r="K156" s="154"/>
      <c r="L156" s="155"/>
      <c r="M156" s="156" t="s">
        <v>1</v>
      </c>
      <c r="N156" s="157" t="s">
        <v>36</v>
      </c>
      <c r="O156" s="137">
        <v>0</v>
      </c>
      <c r="P156" s="137">
        <f>O156*H156</f>
        <v>0</v>
      </c>
      <c r="Q156" s="137">
        <v>4.0000000000000003E-5</v>
      </c>
      <c r="R156" s="137">
        <f>Q156*H156</f>
        <v>4.5418799999999999E-3</v>
      </c>
      <c r="S156" s="137">
        <v>0</v>
      </c>
      <c r="T156" s="138">
        <f>S156*H156</f>
        <v>0</v>
      </c>
      <c r="AR156" s="139" t="s">
        <v>175</v>
      </c>
      <c r="AT156" s="139" t="s">
        <v>172</v>
      </c>
      <c r="AU156" s="139" t="s">
        <v>80</v>
      </c>
      <c r="AY156" s="15" t="s">
        <v>121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5" t="s">
        <v>76</v>
      </c>
      <c r="BK156" s="140">
        <f>ROUND(I156*H156,2)</f>
        <v>0</v>
      </c>
      <c r="BL156" s="15" t="s">
        <v>129</v>
      </c>
      <c r="BM156" s="139" t="s">
        <v>202</v>
      </c>
    </row>
    <row r="157" spans="2:65" s="12" customFormat="1" ht="10">
      <c r="B157" s="141"/>
      <c r="D157" s="142" t="s">
        <v>131</v>
      </c>
      <c r="F157" s="144" t="s">
        <v>203</v>
      </c>
      <c r="H157" s="145">
        <v>113.547</v>
      </c>
      <c r="L157" s="141"/>
      <c r="M157" s="146"/>
      <c r="T157" s="147"/>
      <c r="AT157" s="143" t="s">
        <v>131</v>
      </c>
      <c r="AU157" s="143" t="s">
        <v>80</v>
      </c>
      <c r="AV157" s="12" t="s">
        <v>80</v>
      </c>
      <c r="AW157" s="12" t="s">
        <v>3</v>
      </c>
      <c r="AX157" s="12" t="s">
        <v>76</v>
      </c>
      <c r="AY157" s="143" t="s">
        <v>121</v>
      </c>
    </row>
    <row r="158" spans="2:65" s="1" customFormat="1" ht="24.15" customHeight="1">
      <c r="B158" s="127"/>
      <c r="C158" s="128" t="s">
        <v>204</v>
      </c>
      <c r="D158" s="128" t="s">
        <v>125</v>
      </c>
      <c r="E158" s="129" t="s">
        <v>205</v>
      </c>
      <c r="F158" s="130" t="s">
        <v>206</v>
      </c>
      <c r="G158" s="131" t="s">
        <v>128</v>
      </c>
      <c r="H158" s="132">
        <v>149.077</v>
      </c>
      <c r="I158" s="133">
        <v>0</v>
      </c>
      <c r="J158" s="133">
        <f>ROUND(I158*H158,2)</f>
        <v>0</v>
      </c>
      <c r="K158" s="134"/>
      <c r="L158" s="27"/>
      <c r="M158" s="135" t="s">
        <v>1</v>
      </c>
      <c r="N158" s="136" t="s">
        <v>36</v>
      </c>
      <c r="O158" s="137">
        <v>7.8E-2</v>
      </c>
      <c r="P158" s="137">
        <f>O158*H158</f>
        <v>11.628005999999999</v>
      </c>
      <c r="Q158" s="137">
        <v>4.5399999999999998E-3</v>
      </c>
      <c r="R158" s="137">
        <f>Q158*H158</f>
        <v>0.67680957999999991</v>
      </c>
      <c r="S158" s="137">
        <v>0</v>
      </c>
      <c r="T158" s="138">
        <f>S158*H158</f>
        <v>0</v>
      </c>
      <c r="AR158" s="139" t="s">
        <v>129</v>
      </c>
      <c r="AT158" s="139" t="s">
        <v>125</v>
      </c>
      <c r="AU158" s="139" t="s">
        <v>80</v>
      </c>
      <c r="AY158" s="15" t="s">
        <v>121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5" t="s">
        <v>76</v>
      </c>
      <c r="BK158" s="140">
        <f>ROUND(I158*H158,2)</f>
        <v>0</v>
      </c>
      <c r="BL158" s="15" t="s">
        <v>129</v>
      </c>
      <c r="BM158" s="139" t="s">
        <v>207</v>
      </c>
    </row>
    <row r="159" spans="2:65" s="12" customFormat="1" ht="10">
      <c r="B159" s="141"/>
      <c r="D159" s="142" t="s">
        <v>131</v>
      </c>
      <c r="E159" s="143" t="s">
        <v>1</v>
      </c>
      <c r="F159" s="144" t="s">
        <v>208</v>
      </c>
      <c r="H159" s="145">
        <v>209.38800000000001</v>
      </c>
      <c r="L159" s="141"/>
      <c r="M159" s="146"/>
      <c r="T159" s="147"/>
      <c r="AT159" s="143" t="s">
        <v>131</v>
      </c>
      <c r="AU159" s="143" t="s">
        <v>80</v>
      </c>
      <c r="AV159" s="12" t="s">
        <v>80</v>
      </c>
      <c r="AW159" s="12" t="s">
        <v>27</v>
      </c>
      <c r="AX159" s="12" t="s">
        <v>71</v>
      </c>
      <c r="AY159" s="143" t="s">
        <v>121</v>
      </c>
    </row>
    <row r="160" spans="2:65" s="12" customFormat="1" ht="10">
      <c r="B160" s="141"/>
      <c r="D160" s="142" t="s">
        <v>131</v>
      </c>
      <c r="E160" s="143" t="s">
        <v>1</v>
      </c>
      <c r="F160" s="144" t="s">
        <v>209</v>
      </c>
      <c r="H160" s="145">
        <v>-60.311</v>
      </c>
      <c r="L160" s="141"/>
      <c r="M160" s="146"/>
      <c r="T160" s="147"/>
      <c r="AT160" s="143" t="s">
        <v>131</v>
      </c>
      <c r="AU160" s="143" t="s">
        <v>80</v>
      </c>
      <c r="AV160" s="12" t="s">
        <v>80</v>
      </c>
      <c r="AW160" s="12" t="s">
        <v>27</v>
      </c>
      <c r="AX160" s="12" t="s">
        <v>71</v>
      </c>
      <c r="AY160" s="143" t="s">
        <v>121</v>
      </c>
    </row>
    <row r="161" spans="2:65" s="13" customFormat="1" ht="10">
      <c r="B161" s="158"/>
      <c r="D161" s="142" t="s">
        <v>131</v>
      </c>
      <c r="E161" s="159" t="s">
        <v>1</v>
      </c>
      <c r="F161" s="160" t="s">
        <v>190</v>
      </c>
      <c r="H161" s="161">
        <v>149.077</v>
      </c>
      <c r="L161" s="158"/>
      <c r="M161" s="162"/>
      <c r="T161" s="163"/>
      <c r="AT161" s="159" t="s">
        <v>131</v>
      </c>
      <c r="AU161" s="159" t="s">
        <v>80</v>
      </c>
      <c r="AV161" s="13" t="s">
        <v>129</v>
      </c>
      <c r="AW161" s="13" t="s">
        <v>27</v>
      </c>
      <c r="AX161" s="13" t="s">
        <v>76</v>
      </c>
      <c r="AY161" s="159" t="s">
        <v>121</v>
      </c>
    </row>
    <row r="162" spans="2:65" s="1" customFormat="1" ht="24.15" customHeight="1">
      <c r="B162" s="127"/>
      <c r="C162" s="128" t="s">
        <v>210</v>
      </c>
      <c r="D162" s="128" t="s">
        <v>125</v>
      </c>
      <c r="E162" s="129" t="s">
        <v>211</v>
      </c>
      <c r="F162" s="130" t="s">
        <v>212</v>
      </c>
      <c r="G162" s="131" t="s">
        <v>128</v>
      </c>
      <c r="H162" s="132">
        <v>13.272</v>
      </c>
      <c r="I162" s="133">
        <v>0</v>
      </c>
      <c r="J162" s="133">
        <f>ROUND(I162*H162,2)</f>
        <v>0</v>
      </c>
      <c r="K162" s="134"/>
      <c r="L162" s="27"/>
      <c r="M162" s="135" t="s">
        <v>1</v>
      </c>
      <c r="N162" s="136" t="s">
        <v>36</v>
      </c>
      <c r="O162" s="137">
        <v>0.29399999999999998</v>
      </c>
      <c r="P162" s="137">
        <f>O162*H162</f>
        <v>3.9019679999999997</v>
      </c>
      <c r="Q162" s="137">
        <v>5.7000000000000002E-3</v>
      </c>
      <c r="R162" s="137">
        <f>Q162*H162</f>
        <v>7.5650400000000007E-2</v>
      </c>
      <c r="S162" s="137">
        <v>0</v>
      </c>
      <c r="T162" s="138">
        <f>S162*H162</f>
        <v>0</v>
      </c>
      <c r="AR162" s="139" t="s">
        <v>129</v>
      </c>
      <c r="AT162" s="139" t="s">
        <v>125</v>
      </c>
      <c r="AU162" s="139" t="s">
        <v>80</v>
      </c>
      <c r="AY162" s="15" t="s">
        <v>121</v>
      </c>
      <c r="BE162" s="140">
        <f>IF(N162="základní",J162,0)</f>
        <v>0</v>
      </c>
      <c r="BF162" s="140">
        <f>IF(N162="snížená",J162,0)</f>
        <v>0</v>
      </c>
      <c r="BG162" s="140">
        <f>IF(N162="zákl. přenesená",J162,0)</f>
        <v>0</v>
      </c>
      <c r="BH162" s="140">
        <f>IF(N162="sníž. přenesená",J162,0)</f>
        <v>0</v>
      </c>
      <c r="BI162" s="140">
        <f>IF(N162="nulová",J162,0)</f>
        <v>0</v>
      </c>
      <c r="BJ162" s="15" t="s">
        <v>76</v>
      </c>
      <c r="BK162" s="140">
        <f>ROUND(I162*H162,2)</f>
        <v>0</v>
      </c>
      <c r="BL162" s="15" t="s">
        <v>129</v>
      </c>
      <c r="BM162" s="139" t="s">
        <v>213</v>
      </c>
    </row>
    <row r="163" spans="2:65" s="1" customFormat="1" ht="24.15" customHeight="1">
      <c r="B163" s="127"/>
      <c r="C163" s="128" t="s">
        <v>214</v>
      </c>
      <c r="D163" s="128" t="s">
        <v>125</v>
      </c>
      <c r="E163" s="129" t="s">
        <v>215</v>
      </c>
      <c r="F163" s="130" t="s">
        <v>216</v>
      </c>
      <c r="G163" s="131" t="s">
        <v>128</v>
      </c>
      <c r="H163" s="132">
        <v>149.077</v>
      </c>
      <c r="I163" s="133">
        <v>0</v>
      </c>
      <c r="J163" s="133">
        <f>ROUND(I163*H163,2)</f>
        <v>0</v>
      </c>
      <c r="K163" s="134"/>
      <c r="L163" s="27"/>
      <c r="M163" s="135" t="s">
        <v>1</v>
      </c>
      <c r="N163" s="136" t="s">
        <v>36</v>
      </c>
      <c r="O163" s="137">
        <v>0.245</v>
      </c>
      <c r="P163" s="137">
        <f>O163*H163</f>
        <v>36.523865000000001</v>
      </c>
      <c r="Q163" s="137">
        <v>2.8500000000000001E-3</v>
      </c>
      <c r="R163" s="137">
        <f>Q163*H163</f>
        <v>0.42486945000000004</v>
      </c>
      <c r="S163" s="137">
        <v>0</v>
      </c>
      <c r="T163" s="138">
        <f>S163*H163</f>
        <v>0</v>
      </c>
      <c r="AR163" s="139" t="s">
        <v>129</v>
      </c>
      <c r="AT163" s="139" t="s">
        <v>125</v>
      </c>
      <c r="AU163" s="139" t="s">
        <v>80</v>
      </c>
      <c r="AY163" s="15" t="s">
        <v>121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5" t="s">
        <v>76</v>
      </c>
      <c r="BK163" s="140">
        <f>ROUND(I163*H163,2)</f>
        <v>0</v>
      </c>
      <c r="BL163" s="15" t="s">
        <v>129</v>
      </c>
      <c r="BM163" s="139" t="s">
        <v>217</v>
      </c>
    </row>
    <row r="164" spans="2:65" s="12" customFormat="1" ht="10">
      <c r="B164" s="141"/>
      <c r="D164" s="142" t="s">
        <v>131</v>
      </c>
      <c r="E164" s="143" t="s">
        <v>1</v>
      </c>
      <c r="F164" s="144" t="s">
        <v>208</v>
      </c>
      <c r="H164" s="145">
        <v>209.38800000000001</v>
      </c>
      <c r="L164" s="141"/>
      <c r="M164" s="146"/>
      <c r="T164" s="147"/>
      <c r="AT164" s="143" t="s">
        <v>131</v>
      </c>
      <c r="AU164" s="143" t="s">
        <v>80</v>
      </c>
      <c r="AV164" s="12" t="s">
        <v>80</v>
      </c>
      <c r="AW164" s="12" t="s">
        <v>27</v>
      </c>
      <c r="AX164" s="12" t="s">
        <v>71</v>
      </c>
      <c r="AY164" s="143" t="s">
        <v>121</v>
      </c>
    </row>
    <row r="165" spans="2:65" s="12" customFormat="1" ht="10">
      <c r="B165" s="141"/>
      <c r="D165" s="142" t="s">
        <v>131</v>
      </c>
      <c r="E165" s="143" t="s">
        <v>1</v>
      </c>
      <c r="F165" s="144" t="s">
        <v>209</v>
      </c>
      <c r="H165" s="145">
        <v>-60.311</v>
      </c>
      <c r="L165" s="141"/>
      <c r="M165" s="146"/>
      <c r="T165" s="147"/>
      <c r="AT165" s="143" t="s">
        <v>131</v>
      </c>
      <c r="AU165" s="143" t="s">
        <v>80</v>
      </c>
      <c r="AV165" s="12" t="s">
        <v>80</v>
      </c>
      <c r="AW165" s="12" t="s">
        <v>27</v>
      </c>
      <c r="AX165" s="12" t="s">
        <v>71</v>
      </c>
      <c r="AY165" s="143" t="s">
        <v>121</v>
      </c>
    </row>
    <row r="166" spans="2:65" s="13" customFormat="1" ht="10">
      <c r="B166" s="158"/>
      <c r="D166" s="142" t="s">
        <v>131</v>
      </c>
      <c r="E166" s="159" t="s">
        <v>1</v>
      </c>
      <c r="F166" s="160" t="s">
        <v>190</v>
      </c>
      <c r="H166" s="161">
        <v>149.077</v>
      </c>
      <c r="L166" s="158"/>
      <c r="M166" s="162"/>
      <c r="T166" s="163"/>
      <c r="AT166" s="159" t="s">
        <v>131</v>
      </c>
      <c r="AU166" s="159" t="s">
        <v>80</v>
      </c>
      <c r="AV166" s="13" t="s">
        <v>129</v>
      </c>
      <c r="AW166" s="13" t="s">
        <v>27</v>
      </c>
      <c r="AX166" s="13" t="s">
        <v>76</v>
      </c>
      <c r="AY166" s="159" t="s">
        <v>121</v>
      </c>
    </row>
    <row r="167" spans="2:65" s="1" customFormat="1" ht="21.75" customHeight="1">
      <c r="B167" s="127"/>
      <c r="C167" s="128" t="s">
        <v>80</v>
      </c>
      <c r="D167" s="128" t="s">
        <v>125</v>
      </c>
      <c r="E167" s="129" t="s">
        <v>218</v>
      </c>
      <c r="F167" s="130" t="s">
        <v>219</v>
      </c>
      <c r="G167" s="131" t="s">
        <v>128</v>
      </c>
      <c r="H167" s="132">
        <v>50</v>
      </c>
      <c r="I167" s="133">
        <v>0</v>
      </c>
      <c r="J167" s="133">
        <f>ROUND(I167*H167,2)</f>
        <v>0</v>
      </c>
      <c r="K167" s="134"/>
      <c r="L167" s="27"/>
      <c r="M167" s="135" t="s">
        <v>1</v>
      </c>
      <c r="N167" s="136" t="s">
        <v>36</v>
      </c>
      <c r="O167" s="137">
        <v>0.02</v>
      </c>
      <c r="P167" s="137">
        <f>O167*H167</f>
        <v>1</v>
      </c>
      <c r="Q167" s="137">
        <v>2.0000000000000002E-5</v>
      </c>
      <c r="R167" s="137">
        <f>Q167*H167</f>
        <v>1E-3</v>
      </c>
      <c r="S167" s="137">
        <v>6.0000000000000002E-5</v>
      </c>
      <c r="T167" s="138">
        <f>S167*H167</f>
        <v>3.0000000000000001E-3</v>
      </c>
      <c r="AR167" s="139" t="s">
        <v>129</v>
      </c>
      <c r="AT167" s="139" t="s">
        <v>125</v>
      </c>
      <c r="AU167" s="139" t="s">
        <v>80</v>
      </c>
      <c r="AY167" s="15" t="s">
        <v>121</v>
      </c>
      <c r="BE167" s="140">
        <f>IF(N167="základní",J167,0)</f>
        <v>0</v>
      </c>
      <c r="BF167" s="140">
        <f>IF(N167="snížená",J167,0)</f>
        <v>0</v>
      </c>
      <c r="BG167" s="140">
        <f>IF(N167="zákl. přenesená",J167,0)</f>
        <v>0</v>
      </c>
      <c r="BH167" s="140">
        <f>IF(N167="sníž. přenesená",J167,0)</f>
        <v>0</v>
      </c>
      <c r="BI167" s="140">
        <f>IF(N167="nulová",J167,0)</f>
        <v>0</v>
      </c>
      <c r="BJ167" s="15" t="s">
        <v>76</v>
      </c>
      <c r="BK167" s="140">
        <f>ROUND(I167*H167,2)</f>
        <v>0</v>
      </c>
      <c r="BL167" s="15" t="s">
        <v>129</v>
      </c>
      <c r="BM167" s="139" t="s">
        <v>220</v>
      </c>
    </row>
    <row r="168" spans="2:65" s="12" customFormat="1" ht="10">
      <c r="B168" s="141"/>
      <c r="D168" s="142" t="s">
        <v>131</v>
      </c>
      <c r="E168" s="143" t="s">
        <v>1</v>
      </c>
      <c r="F168" s="144" t="s">
        <v>221</v>
      </c>
      <c r="H168" s="145">
        <v>50</v>
      </c>
      <c r="L168" s="141"/>
      <c r="M168" s="146"/>
      <c r="T168" s="147"/>
      <c r="AT168" s="143" t="s">
        <v>131</v>
      </c>
      <c r="AU168" s="143" t="s">
        <v>80</v>
      </c>
      <c r="AV168" s="12" t="s">
        <v>80</v>
      </c>
      <c r="AW168" s="12" t="s">
        <v>27</v>
      </c>
      <c r="AX168" s="12" t="s">
        <v>76</v>
      </c>
      <c r="AY168" s="143" t="s">
        <v>121</v>
      </c>
    </row>
    <row r="169" spans="2:65" s="1" customFormat="1" ht="16.5" customHeight="1">
      <c r="B169" s="127"/>
      <c r="C169" s="128" t="s">
        <v>76</v>
      </c>
      <c r="D169" s="128" t="s">
        <v>125</v>
      </c>
      <c r="E169" s="129" t="s">
        <v>222</v>
      </c>
      <c r="F169" s="130" t="s">
        <v>223</v>
      </c>
      <c r="G169" s="131" t="s">
        <v>128</v>
      </c>
      <c r="H169" s="132">
        <v>50</v>
      </c>
      <c r="I169" s="133">
        <v>0</v>
      </c>
      <c r="J169" s="133">
        <f>ROUND(I169*H169,2)</f>
        <v>0</v>
      </c>
      <c r="K169" s="134"/>
      <c r="L169" s="27"/>
      <c r="M169" s="135" t="s">
        <v>1</v>
      </c>
      <c r="N169" s="136" t="s">
        <v>36</v>
      </c>
      <c r="O169" s="137">
        <v>0.02</v>
      </c>
      <c r="P169" s="137">
        <f>O169*H169</f>
        <v>1</v>
      </c>
      <c r="Q169" s="137">
        <v>2.0000000000000002E-5</v>
      </c>
      <c r="R169" s="137">
        <f>Q169*H169</f>
        <v>1E-3</v>
      </c>
      <c r="S169" s="137">
        <v>6.0000000000000002E-5</v>
      </c>
      <c r="T169" s="138">
        <f>S169*H169</f>
        <v>3.0000000000000001E-3</v>
      </c>
      <c r="AR169" s="139" t="s">
        <v>129</v>
      </c>
      <c r="AT169" s="139" t="s">
        <v>125</v>
      </c>
      <c r="AU169" s="139" t="s">
        <v>80</v>
      </c>
      <c r="AY169" s="15" t="s">
        <v>121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5" t="s">
        <v>76</v>
      </c>
      <c r="BK169" s="140">
        <f>ROUND(I169*H169,2)</f>
        <v>0</v>
      </c>
      <c r="BL169" s="15" t="s">
        <v>129</v>
      </c>
      <c r="BM169" s="139" t="s">
        <v>224</v>
      </c>
    </row>
    <row r="170" spans="2:65" s="1" customFormat="1" ht="24.15" customHeight="1">
      <c r="B170" s="127"/>
      <c r="C170" s="128" t="s">
        <v>225</v>
      </c>
      <c r="D170" s="128" t="s">
        <v>125</v>
      </c>
      <c r="E170" s="129" t="s">
        <v>226</v>
      </c>
      <c r="F170" s="130" t="s">
        <v>227</v>
      </c>
      <c r="G170" s="131" t="s">
        <v>128</v>
      </c>
      <c r="H170" s="132">
        <v>60.311</v>
      </c>
      <c r="I170" s="133">
        <v>0</v>
      </c>
      <c r="J170" s="133">
        <f>ROUND(I170*H170,2)</f>
        <v>0</v>
      </c>
      <c r="K170" s="134"/>
      <c r="L170" s="27"/>
      <c r="M170" s="135" t="s">
        <v>1</v>
      </c>
      <c r="N170" s="136" t="s">
        <v>36</v>
      </c>
      <c r="O170" s="137">
        <v>0.06</v>
      </c>
      <c r="P170" s="137">
        <f>O170*H170</f>
        <v>3.6186599999999998</v>
      </c>
      <c r="Q170" s="137">
        <v>2.0000000000000002E-5</v>
      </c>
      <c r="R170" s="137">
        <f>Q170*H170</f>
        <v>1.20622E-3</v>
      </c>
      <c r="S170" s="137">
        <v>1.0000000000000001E-5</v>
      </c>
      <c r="T170" s="138">
        <f>S170*H170</f>
        <v>6.0311000000000002E-4</v>
      </c>
      <c r="AR170" s="139" t="s">
        <v>129</v>
      </c>
      <c r="AT170" s="139" t="s">
        <v>125</v>
      </c>
      <c r="AU170" s="139" t="s">
        <v>80</v>
      </c>
      <c r="AY170" s="15" t="s">
        <v>121</v>
      </c>
      <c r="BE170" s="140">
        <f>IF(N170="základní",J170,0)</f>
        <v>0</v>
      </c>
      <c r="BF170" s="140">
        <f>IF(N170="snížená",J170,0)</f>
        <v>0</v>
      </c>
      <c r="BG170" s="140">
        <f>IF(N170="zákl. přenesená",J170,0)</f>
        <v>0</v>
      </c>
      <c r="BH170" s="140">
        <f>IF(N170="sníž. přenesená",J170,0)</f>
        <v>0</v>
      </c>
      <c r="BI170" s="140">
        <f>IF(N170="nulová",J170,0)</f>
        <v>0</v>
      </c>
      <c r="BJ170" s="15" t="s">
        <v>76</v>
      </c>
      <c r="BK170" s="140">
        <f>ROUND(I170*H170,2)</f>
        <v>0</v>
      </c>
      <c r="BL170" s="15" t="s">
        <v>129</v>
      </c>
      <c r="BM170" s="139" t="s">
        <v>228</v>
      </c>
    </row>
    <row r="171" spans="2:65" s="12" customFormat="1" ht="10">
      <c r="B171" s="141"/>
      <c r="D171" s="142" t="s">
        <v>131</v>
      </c>
      <c r="E171" s="143" t="s">
        <v>1</v>
      </c>
      <c r="F171" s="144" t="s">
        <v>229</v>
      </c>
      <c r="H171" s="145">
        <v>60.311</v>
      </c>
      <c r="L171" s="141"/>
      <c r="M171" s="146"/>
      <c r="T171" s="147"/>
      <c r="AT171" s="143" t="s">
        <v>131</v>
      </c>
      <c r="AU171" s="143" t="s">
        <v>80</v>
      </c>
      <c r="AV171" s="12" t="s">
        <v>80</v>
      </c>
      <c r="AW171" s="12" t="s">
        <v>27</v>
      </c>
      <c r="AX171" s="12" t="s">
        <v>76</v>
      </c>
      <c r="AY171" s="143" t="s">
        <v>121</v>
      </c>
    </row>
    <row r="172" spans="2:65" s="1" customFormat="1" ht="21.75" customHeight="1">
      <c r="B172" s="127"/>
      <c r="C172" s="128" t="s">
        <v>230</v>
      </c>
      <c r="D172" s="128" t="s">
        <v>125</v>
      </c>
      <c r="E172" s="129" t="s">
        <v>231</v>
      </c>
      <c r="F172" s="130" t="s">
        <v>232</v>
      </c>
      <c r="G172" s="131" t="s">
        <v>128</v>
      </c>
      <c r="H172" s="132">
        <v>60.311</v>
      </c>
      <c r="I172" s="133">
        <v>0</v>
      </c>
      <c r="J172" s="133">
        <f>ROUND(I172*H172,2)</f>
        <v>0</v>
      </c>
      <c r="K172" s="134"/>
      <c r="L172" s="27"/>
      <c r="M172" s="135" t="s">
        <v>1</v>
      </c>
      <c r="N172" s="136" t="s">
        <v>36</v>
      </c>
      <c r="O172" s="137">
        <v>0.04</v>
      </c>
      <c r="P172" s="137">
        <f>O172*H172</f>
        <v>2.4124400000000001</v>
      </c>
      <c r="Q172" s="137">
        <v>2.0000000000000002E-5</v>
      </c>
      <c r="R172" s="137">
        <f>Q172*H172</f>
        <v>1.20622E-3</v>
      </c>
      <c r="S172" s="137">
        <v>1.0000000000000001E-5</v>
      </c>
      <c r="T172" s="138">
        <f>S172*H172</f>
        <v>6.0311000000000002E-4</v>
      </c>
      <c r="AR172" s="139" t="s">
        <v>129</v>
      </c>
      <c r="AT172" s="139" t="s">
        <v>125</v>
      </c>
      <c r="AU172" s="139" t="s">
        <v>80</v>
      </c>
      <c r="AY172" s="15" t="s">
        <v>121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5" t="s">
        <v>76</v>
      </c>
      <c r="BK172" s="140">
        <f>ROUND(I172*H172,2)</f>
        <v>0</v>
      </c>
      <c r="BL172" s="15" t="s">
        <v>129</v>
      </c>
      <c r="BM172" s="139" t="s">
        <v>233</v>
      </c>
    </row>
    <row r="173" spans="2:65" s="1" customFormat="1" ht="16.5" customHeight="1">
      <c r="B173" s="127"/>
      <c r="C173" s="128" t="s">
        <v>234</v>
      </c>
      <c r="D173" s="128" t="s">
        <v>125</v>
      </c>
      <c r="E173" s="129" t="s">
        <v>235</v>
      </c>
      <c r="F173" s="130" t="s">
        <v>236</v>
      </c>
      <c r="G173" s="131" t="s">
        <v>128</v>
      </c>
      <c r="H173" s="132">
        <v>240.99199999999999</v>
      </c>
      <c r="I173" s="133">
        <v>0</v>
      </c>
      <c r="J173" s="133">
        <f>ROUND(I173*H173,2)</f>
        <v>0</v>
      </c>
      <c r="K173" s="134"/>
      <c r="L173" s="27"/>
      <c r="M173" s="135" t="s">
        <v>1</v>
      </c>
      <c r="N173" s="136" t="s">
        <v>36</v>
      </c>
      <c r="O173" s="137">
        <v>0.14000000000000001</v>
      </c>
      <c r="P173" s="137">
        <f>O173*H173</f>
        <v>33.738880000000002</v>
      </c>
      <c r="Q173" s="137">
        <v>0</v>
      </c>
      <c r="R173" s="137">
        <f>Q173*H173</f>
        <v>0</v>
      </c>
      <c r="S173" s="137">
        <v>0</v>
      </c>
      <c r="T173" s="138">
        <f>S173*H173</f>
        <v>0</v>
      </c>
      <c r="AR173" s="139" t="s">
        <v>129</v>
      </c>
      <c r="AT173" s="139" t="s">
        <v>125</v>
      </c>
      <c r="AU173" s="139" t="s">
        <v>80</v>
      </c>
      <c r="AY173" s="15" t="s">
        <v>121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5" t="s">
        <v>76</v>
      </c>
      <c r="BK173" s="140">
        <f>ROUND(I173*H173,2)</f>
        <v>0</v>
      </c>
      <c r="BL173" s="15" t="s">
        <v>129</v>
      </c>
      <c r="BM173" s="139" t="s">
        <v>237</v>
      </c>
    </row>
    <row r="174" spans="2:65" s="12" customFormat="1" ht="20">
      <c r="B174" s="141"/>
      <c r="D174" s="142" t="s">
        <v>131</v>
      </c>
      <c r="E174" s="143" t="s">
        <v>1</v>
      </c>
      <c r="F174" s="144" t="s">
        <v>238</v>
      </c>
      <c r="H174" s="145">
        <v>240.99199999999999</v>
      </c>
      <c r="L174" s="141"/>
      <c r="M174" s="146"/>
      <c r="T174" s="147"/>
      <c r="AT174" s="143" t="s">
        <v>131</v>
      </c>
      <c r="AU174" s="143" t="s">
        <v>80</v>
      </c>
      <c r="AV174" s="12" t="s">
        <v>80</v>
      </c>
      <c r="AW174" s="12" t="s">
        <v>27</v>
      </c>
      <c r="AX174" s="12" t="s">
        <v>76</v>
      </c>
      <c r="AY174" s="143" t="s">
        <v>121</v>
      </c>
    </row>
    <row r="175" spans="2:65" s="11" customFormat="1" ht="22.75" customHeight="1">
      <c r="B175" s="116"/>
      <c r="D175" s="117" t="s">
        <v>70</v>
      </c>
      <c r="E175" s="125" t="s">
        <v>239</v>
      </c>
      <c r="F175" s="125" t="s">
        <v>240</v>
      </c>
      <c r="J175" s="126">
        <f>BK175</f>
        <v>0</v>
      </c>
      <c r="L175" s="116"/>
      <c r="M175" s="120"/>
      <c r="P175" s="121">
        <f>SUM(P176:P180)</f>
        <v>2.4851249999999996</v>
      </c>
      <c r="R175" s="121">
        <f>SUM(R176:R180)</f>
        <v>0</v>
      </c>
      <c r="T175" s="122">
        <f>SUM(T176:T180)</f>
        <v>0</v>
      </c>
      <c r="AR175" s="117" t="s">
        <v>76</v>
      </c>
      <c r="AT175" s="123" t="s">
        <v>70</v>
      </c>
      <c r="AU175" s="123" t="s">
        <v>76</v>
      </c>
      <c r="AY175" s="117" t="s">
        <v>121</v>
      </c>
      <c r="BK175" s="124">
        <f>SUM(BK176:BK180)</f>
        <v>0</v>
      </c>
    </row>
    <row r="176" spans="2:65" s="1" customFormat="1" ht="33" customHeight="1">
      <c r="B176" s="127"/>
      <c r="C176" s="128" t="s">
        <v>241</v>
      </c>
      <c r="D176" s="128" t="s">
        <v>125</v>
      </c>
      <c r="E176" s="129" t="s">
        <v>242</v>
      </c>
      <c r="F176" s="130" t="s">
        <v>243</v>
      </c>
      <c r="G176" s="131" t="s">
        <v>244</v>
      </c>
      <c r="H176" s="132">
        <v>0.70499999999999996</v>
      </c>
      <c r="I176" s="133">
        <v>0</v>
      </c>
      <c r="J176" s="133">
        <f>ROUND(I176*H176,2)</f>
        <v>0</v>
      </c>
      <c r="K176" s="134"/>
      <c r="L176" s="27"/>
      <c r="M176" s="135" t="s">
        <v>1</v>
      </c>
      <c r="N176" s="136" t="s">
        <v>36</v>
      </c>
      <c r="O176" s="137">
        <v>3.31</v>
      </c>
      <c r="P176" s="137">
        <f>O176*H176</f>
        <v>2.3335499999999998</v>
      </c>
      <c r="Q176" s="137">
        <v>0</v>
      </c>
      <c r="R176" s="137">
        <f>Q176*H176</f>
        <v>0</v>
      </c>
      <c r="S176" s="137">
        <v>0</v>
      </c>
      <c r="T176" s="138">
        <f>S176*H176</f>
        <v>0</v>
      </c>
      <c r="AR176" s="139" t="s">
        <v>129</v>
      </c>
      <c r="AT176" s="139" t="s">
        <v>125</v>
      </c>
      <c r="AU176" s="139" t="s">
        <v>80</v>
      </c>
      <c r="AY176" s="15" t="s">
        <v>121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5" t="s">
        <v>76</v>
      </c>
      <c r="BK176" s="140">
        <f>ROUND(I176*H176,2)</f>
        <v>0</v>
      </c>
      <c r="BL176" s="15" t="s">
        <v>129</v>
      </c>
      <c r="BM176" s="139" t="s">
        <v>245</v>
      </c>
    </row>
    <row r="177" spans="2:65" s="1" customFormat="1" ht="24.15" customHeight="1">
      <c r="B177" s="127"/>
      <c r="C177" s="128" t="s">
        <v>246</v>
      </c>
      <c r="D177" s="128" t="s">
        <v>125</v>
      </c>
      <c r="E177" s="129" t="s">
        <v>247</v>
      </c>
      <c r="F177" s="130" t="s">
        <v>248</v>
      </c>
      <c r="G177" s="131" t="s">
        <v>244</v>
      </c>
      <c r="H177" s="132">
        <v>0.70499999999999996</v>
      </c>
      <c r="I177" s="133">
        <v>0</v>
      </c>
      <c r="J177" s="133">
        <f>ROUND(I177*H177,2)</f>
        <v>0</v>
      </c>
      <c r="K177" s="134"/>
      <c r="L177" s="27"/>
      <c r="M177" s="135" t="s">
        <v>1</v>
      </c>
      <c r="N177" s="136" t="s">
        <v>36</v>
      </c>
      <c r="O177" s="137">
        <v>0.125</v>
      </c>
      <c r="P177" s="137">
        <f>O177*H177</f>
        <v>8.8124999999999995E-2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AR177" s="139" t="s">
        <v>129</v>
      </c>
      <c r="AT177" s="139" t="s">
        <v>125</v>
      </c>
      <c r="AU177" s="139" t="s">
        <v>80</v>
      </c>
      <c r="AY177" s="15" t="s">
        <v>121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5" t="s">
        <v>76</v>
      </c>
      <c r="BK177" s="140">
        <f>ROUND(I177*H177,2)</f>
        <v>0</v>
      </c>
      <c r="BL177" s="15" t="s">
        <v>129</v>
      </c>
      <c r="BM177" s="139" t="s">
        <v>249</v>
      </c>
    </row>
    <row r="178" spans="2:65" s="1" customFormat="1" ht="24.15" customHeight="1">
      <c r="B178" s="127"/>
      <c r="C178" s="128" t="s">
        <v>250</v>
      </c>
      <c r="D178" s="128" t="s">
        <v>125</v>
      </c>
      <c r="E178" s="129" t="s">
        <v>251</v>
      </c>
      <c r="F178" s="130" t="s">
        <v>252</v>
      </c>
      <c r="G178" s="131" t="s">
        <v>244</v>
      </c>
      <c r="H178" s="132">
        <v>10.574999999999999</v>
      </c>
      <c r="I178" s="133">
        <v>0</v>
      </c>
      <c r="J178" s="133">
        <f>ROUND(I178*H178,2)</f>
        <v>0</v>
      </c>
      <c r="K178" s="134"/>
      <c r="L178" s="27"/>
      <c r="M178" s="135" t="s">
        <v>1</v>
      </c>
      <c r="N178" s="136" t="s">
        <v>36</v>
      </c>
      <c r="O178" s="137">
        <v>6.0000000000000001E-3</v>
      </c>
      <c r="P178" s="137">
        <f>O178*H178</f>
        <v>6.3449999999999993E-2</v>
      </c>
      <c r="Q178" s="137">
        <v>0</v>
      </c>
      <c r="R178" s="137">
        <f>Q178*H178</f>
        <v>0</v>
      </c>
      <c r="S178" s="137">
        <v>0</v>
      </c>
      <c r="T178" s="138">
        <f>S178*H178</f>
        <v>0</v>
      </c>
      <c r="AR178" s="139" t="s">
        <v>129</v>
      </c>
      <c r="AT178" s="139" t="s">
        <v>125</v>
      </c>
      <c r="AU178" s="139" t="s">
        <v>80</v>
      </c>
      <c r="AY178" s="15" t="s">
        <v>121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5" t="s">
        <v>76</v>
      </c>
      <c r="BK178" s="140">
        <f>ROUND(I178*H178,2)</f>
        <v>0</v>
      </c>
      <c r="BL178" s="15" t="s">
        <v>129</v>
      </c>
      <c r="BM178" s="139" t="s">
        <v>253</v>
      </c>
    </row>
    <row r="179" spans="2:65" s="12" customFormat="1" ht="10">
      <c r="B179" s="141"/>
      <c r="D179" s="142" t="s">
        <v>131</v>
      </c>
      <c r="F179" s="144" t="s">
        <v>254</v>
      </c>
      <c r="H179" s="145">
        <v>10.574999999999999</v>
      </c>
      <c r="L179" s="141"/>
      <c r="M179" s="146"/>
      <c r="T179" s="147"/>
      <c r="AT179" s="143" t="s">
        <v>131</v>
      </c>
      <c r="AU179" s="143" t="s">
        <v>80</v>
      </c>
      <c r="AV179" s="12" t="s">
        <v>80</v>
      </c>
      <c r="AW179" s="12" t="s">
        <v>3</v>
      </c>
      <c r="AX179" s="12" t="s">
        <v>76</v>
      </c>
      <c r="AY179" s="143" t="s">
        <v>121</v>
      </c>
    </row>
    <row r="180" spans="2:65" s="1" customFormat="1" ht="49" customHeight="1">
      <c r="B180" s="127"/>
      <c r="C180" s="128" t="s">
        <v>255</v>
      </c>
      <c r="D180" s="128" t="s">
        <v>125</v>
      </c>
      <c r="E180" s="129" t="s">
        <v>256</v>
      </c>
      <c r="F180" s="130" t="s">
        <v>257</v>
      </c>
      <c r="G180" s="131" t="s">
        <v>244</v>
      </c>
      <c r="H180" s="132">
        <v>1.887</v>
      </c>
      <c r="I180" s="133">
        <v>0</v>
      </c>
      <c r="J180" s="133">
        <f>ROUND(I180*H180,2)</f>
        <v>0</v>
      </c>
      <c r="K180" s="134"/>
      <c r="L180" s="27"/>
      <c r="M180" s="135" t="s">
        <v>1</v>
      </c>
      <c r="N180" s="136" t="s">
        <v>36</v>
      </c>
      <c r="O180" s="137">
        <v>0</v>
      </c>
      <c r="P180" s="137">
        <f>O180*H180</f>
        <v>0</v>
      </c>
      <c r="Q180" s="137">
        <v>0</v>
      </c>
      <c r="R180" s="137">
        <f>Q180*H180</f>
        <v>0</v>
      </c>
      <c r="S180" s="137">
        <v>0</v>
      </c>
      <c r="T180" s="138">
        <f>S180*H180</f>
        <v>0</v>
      </c>
      <c r="AR180" s="139" t="s">
        <v>129</v>
      </c>
      <c r="AT180" s="139" t="s">
        <v>125</v>
      </c>
      <c r="AU180" s="139" t="s">
        <v>80</v>
      </c>
      <c r="AY180" s="15" t="s">
        <v>121</v>
      </c>
      <c r="BE180" s="140">
        <f>IF(N180="základní",J180,0)</f>
        <v>0</v>
      </c>
      <c r="BF180" s="140">
        <f>IF(N180="snížená",J180,0)</f>
        <v>0</v>
      </c>
      <c r="BG180" s="140">
        <f>IF(N180="zákl. přenesená",J180,0)</f>
        <v>0</v>
      </c>
      <c r="BH180" s="140">
        <f>IF(N180="sníž. přenesená",J180,0)</f>
        <v>0</v>
      </c>
      <c r="BI180" s="140">
        <f>IF(N180="nulová",J180,0)</f>
        <v>0</v>
      </c>
      <c r="BJ180" s="15" t="s">
        <v>76</v>
      </c>
      <c r="BK180" s="140">
        <f>ROUND(I180*H180,2)</f>
        <v>0</v>
      </c>
      <c r="BL180" s="15" t="s">
        <v>129</v>
      </c>
      <c r="BM180" s="139" t="s">
        <v>258</v>
      </c>
    </row>
    <row r="181" spans="2:65" s="11" customFormat="1" ht="22.75" customHeight="1">
      <c r="B181" s="116"/>
      <c r="D181" s="117" t="s">
        <v>70</v>
      </c>
      <c r="E181" s="125" t="s">
        <v>259</v>
      </c>
      <c r="F181" s="125" t="s">
        <v>260</v>
      </c>
      <c r="J181" s="126">
        <f>BK181</f>
        <v>0</v>
      </c>
      <c r="L181" s="116"/>
      <c r="M181" s="120"/>
      <c r="P181" s="121">
        <f>P182</f>
        <v>0.97178399999999987</v>
      </c>
      <c r="R181" s="121">
        <f>R182</f>
        <v>0</v>
      </c>
      <c r="T181" s="122">
        <f>T182</f>
        <v>0</v>
      </c>
      <c r="AR181" s="117" t="s">
        <v>76</v>
      </c>
      <c r="AT181" s="123" t="s">
        <v>70</v>
      </c>
      <c r="AU181" s="123" t="s">
        <v>76</v>
      </c>
      <c r="AY181" s="117" t="s">
        <v>121</v>
      </c>
      <c r="BK181" s="124">
        <f>BK182</f>
        <v>0</v>
      </c>
    </row>
    <row r="182" spans="2:65" s="1" customFormat="1" ht="21.75" customHeight="1">
      <c r="B182" s="127"/>
      <c r="C182" s="128" t="s">
        <v>261</v>
      </c>
      <c r="D182" s="128" t="s">
        <v>125</v>
      </c>
      <c r="E182" s="129" t="s">
        <v>262</v>
      </c>
      <c r="F182" s="130" t="s">
        <v>263</v>
      </c>
      <c r="G182" s="131" t="s">
        <v>244</v>
      </c>
      <c r="H182" s="132">
        <v>2.3759999999999999</v>
      </c>
      <c r="I182" s="133">
        <v>0</v>
      </c>
      <c r="J182" s="133">
        <f>ROUND(I182*H182,2)</f>
        <v>0</v>
      </c>
      <c r="K182" s="134"/>
      <c r="L182" s="27"/>
      <c r="M182" s="135" t="s">
        <v>1</v>
      </c>
      <c r="N182" s="136" t="s">
        <v>36</v>
      </c>
      <c r="O182" s="137">
        <v>0.40899999999999997</v>
      </c>
      <c r="P182" s="137">
        <f>O182*H182</f>
        <v>0.97178399999999987</v>
      </c>
      <c r="Q182" s="137">
        <v>0</v>
      </c>
      <c r="R182" s="137">
        <f>Q182*H182</f>
        <v>0</v>
      </c>
      <c r="S182" s="137">
        <v>0</v>
      </c>
      <c r="T182" s="138">
        <f>S182*H182</f>
        <v>0</v>
      </c>
      <c r="AR182" s="139" t="s">
        <v>129</v>
      </c>
      <c r="AT182" s="139" t="s">
        <v>125</v>
      </c>
      <c r="AU182" s="139" t="s">
        <v>80</v>
      </c>
      <c r="AY182" s="15" t="s">
        <v>121</v>
      </c>
      <c r="BE182" s="140">
        <f>IF(N182="základní",J182,0)</f>
        <v>0</v>
      </c>
      <c r="BF182" s="140">
        <f>IF(N182="snížená",J182,0)</f>
        <v>0</v>
      </c>
      <c r="BG182" s="140">
        <f>IF(N182="zákl. přenesená",J182,0)</f>
        <v>0</v>
      </c>
      <c r="BH182" s="140">
        <f>IF(N182="sníž. přenesená",J182,0)</f>
        <v>0</v>
      </c>
      <c r="BI182" s="140">
        <f>IF(N182="nulová",J182,0)</f>
        <v>0</v>
      </c>
      <c r="BJ182" s="15" t="s">
        <v>76</v>
      </c>
      <c r="BK182" s="140">
        <f>ROUND(I182*H182,2)</f>
        <v>0</v>
      </c>
      <c r="BL182" s="15" t="s">
        <v>129</v>
      </c>
      <c r="BM182" s="139" t="s">
        <v>264</v>
      </c>
    </row>
    <row r="183" spans="2:65" s="11" customFormat="1" ht="25.9" customHeight="1">
      <c r="B183" s="116"/>
      <c r="D183" s="117" t="s">
        <v>70</v>
      </c>
      <c r="E183" s="118" t="s">
        <v>265</v>
      </c>
      <c r="F183" s="118" t="s">
        <v>266</v>
      </c>
      <c r="J183" s="119">
        <f>BK183</f>
        <v>0</v>
      </c>
      <c r="L183" s="116"/>
      <c r="M183" s="120"/>
      <c r="P183" s="121">
        <f>P184</f>
        <v>35.390752999999997</v>
      </c>
      <c r="R183" s="121">
        <f>R184</f>
        <v>0.1633059</v>
      </c>
      <c r="T183" s="122">
        <f>T184</f>
        <v>0.127637</v>
      </c>
      <c r="AR183" s="117" t="s">
        <v>80</v>
      </c>
      <c r="AT183" s="123" t="s">
        <v>70</v>
      </c>
      <c r="AU183" s="123" t="s">
        <v>71</v>
      </c>
      <c r="AY183" s="117" t="s">
        <v>121</v>
      </c>
      <c r="BK183" s="124">
        <f>BK184</f>
        <v>0</v>
      </c>
    </row>
    <row r="184" spans="2:65" s="11" customFormat="1" ht="22.75" customHeight="1">
      <c r="B184" s="116"/>
      <c r="D184" s="117" t="s">
        <v>70</v>
      </c>
      <c r="E184" s="125" t="s">
        <v>267</v>
      </c>
      <c r="F184" s="125" t="s">
        <v>268</v>
      </c>
      <c r="J184" s="126">
        <f>BK184</f>
        <v>0</v>
      </c>
      <c r="L184" s="116"/>
      <c r="M184" s="120"/>
      <c r="P184" s="121">
        <f>SUM(P185:P197)</f>
        <v>35.390752999999997</v>
      </c>
      <c r="R184" s="121">
        <f>SUM(R185:R197)</f>
        <v>0.1633059</v>
      </c>
      <c r="T184" s="122">
        <f>SUM(T185:T197)</f>
        <v>0.127637</v>
      </c>
      <c r="AR184" s="117" t="s">
        <v>80</v>
      </c>
      <c r="AT184" s="123" t="s">
        <v>70</v>
      </c>
      <c r="AU184" s="123" t="s">
        <v>76</v>
      </c>
      <c r="AY184" s="117" t="s">
        <v>121</v>
      </c>
      <c r="BK184" s="124">
        <f>SUM(BK185:BK197)</f>
        <v>0</v>
      </c>
    </row>
    <row r="185" spans="2:65" s="1" customFormat="1" ht="16.5" customHeight="1">
      <c r="B185" s="127"/>
      <c r="C185" s="128" t="s">
        <v>269</v>
      </c>
      <c r="D185" s="128" t="s">
        <v>125</v>
      </c>
      <c r="E185" s="129" t="s">
        <v>270</v>
      </c>
      <c r="F185" s="130" t="s">
        <v>271</v>
      </c>
      <c r="G185" s="131" t="s">
        <v>185</v>
      </c>
      <c r="H185" s="132">
        <v>24.36</v>
      </c>
      <c r="I185" s="133">
        <v>0</v>
      </c>
      <c r="J185" s="133">
        <f>ROUND(I185*H185,2)</f>
        <v>0</v>
      </c>
      <c r="K185" s="134"/>
      <c r="L185" s="27"/>
      <c r="M185" s="135" t="s">
        <v>1</v>
      </c>
      <c r="N185" s="136" t="s">
        <v>36</v>
      </c>
      <c r="O185" s="137">
        <v>0.19500000000000001</v>
      </c>
      <c r="P185" s="137">
        <f>O185*H185</f>
        <v>4.7502000000000004</v>
      </c>
      <c r="Q185" s="137">
        <v>0</v>
      </c>
      <c r="R185" s="137">
        <f>Q185*H185</f>
        <v>0</v>
      </c>
      <c r="S185" s="137">
        <v>1.67E-3</v>
      </c>
      <c r="T185" s="138">
        <f>S185*H185</f>
        <v>4.0681200000000001E-2</v>
      </c>
      <c r="AR185" s="139" t="s">
        <v>272</v>
      </c>
      <c r="AT185" s="139" t="s">
        <v>125</v>
      </c>
      <c r="AU185" s="139" t="s">
        <v>80</v>
      </c>
      <c r="AY185" s="15" t="s">
        <v>121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5" t="s">
        <v>76</v>
      </c>
      <c r="BK185" s="140">
        <f>ROUND(I185*H185,2)</f>
        <v>0</v>
      </c>
      <c r="BL185" s="15" t="s">
        <v>272</v>
      </c>
      <c r="BM185" s="139" t="s">
        <v>273</v>
      </c>
    </row>
    <row r="186" spans="2:65" s="12" customFormat="1" ht="10">
      <c r="B186" s="141"/>
      <c r="D186" s="142" t="s">
        <v>131</v>
      </c>
      <c r="E186" s="143" t="s">
        <v>1</v>
      </c>
      <c r="F186" s="144" t="s">
        <v>274</v>
      </c>
      <c r="H186" s="145">
        <v>24.36</v>
      </c>
      <c r="L186" s="141"/>
      <c r="M186" s="146"/>
      <c r="T186" s="147"/>
      <c r="AT186" s="143" t="s">
        <v>131</v>
      </c>
      <c r="AU186" s="143" t="s">
        <v>80</v>
      </c>
      <c r="AV186" s="12" t="s">
        <v>80</v>
      </c>
      <c r="AW186" s="12" t="s">
        <v>27</v>
      </c>
      <c r="AX186" s="12" t="s">
        <v>76</v>
      </c>
      <c r="AY186" s="143" t="s">
        <v>121</v>
      </c>
    </row>
    <row r="187" spans="2:65" s="1" customFormat="1" ht="16.5" customHeight="1">
      <c r="B187" s="127"/>
      <c r="C187" s="128" t="s">
        <v>275</v>
      </c>
      <c r="D187" s="128" t="s">
        <v>125</v>
      </c>
      <c r="E187" s="129" t="s">
        <v>276</v>
      </c>
      <c r="F187" s="130" t="s">
        <v>277</v>
      </c>
      <c r="G187" s="131" t="s">
        <v>185</v>
      </c>
      <c r="H187" s="132">
        <v>22.07</v>
      </c>
      <c r="I187" s="133">
        <v>0</v>
      </c>
      <c r="J187" s="133">
        <f>ROUND(I187*H187,2)</f>
        <v>0</v>
      </c>
      <c r="K187" s="134"/>
      <c r="L187" s="27"/>
      <c r="M187" s="135" t="s">
        <v>1</v>
      </c>
      <c r="N187" s="136" t="s">
        <v>36</v>
      </c>
      <c r="O187" s="137">
        <v>0.14699999999999999</v>
      </c>
      <c r="P187" s="137">
        <f>O187*H187</f>
        <v>3.2442899999999999</v>
      </c>
      <c r="Q187" s="137">
        <v>0</v>
      </c>
      <c r="R187" s="137">
        <f>Q187*H187</f>
        <v>0</v>
      </c>
      <c r="S187" s="137">
        <v>3.9399999999999999E-3</v>
      </c>
      <c r="T187" s="138">
        <f>S187*H187</f>
        <v>8.69558E-2</v>
      </c>
      <c r="AR187" s="139" t="s">
        <v>272</v>
      </c>
      <c r="AT187" s="139" t="s">
        <v>125</v>
      </c>
      <c r="AU187" s="139" t="s">
        <v>80</v>
      </c>
      <c r="AY187" s="15" t="s">
        <v>121</v>
      </c>
      <c r="BE187" s="140">
        <f>IF(N187="základní",J187,0)</f>
        <v>0</v>
      </c>
      <c r="BF187" s="140">
        <f>IF(N187="snížená",J187,0)</f>
        <v>0</v>
      </c>
      <c r="BG187" s="140">
        <f>IF(N187="zákl. přenesená",J187,0)</f>
        <v>0</v>
      </c>
      <c r="BH187" s="140">
        <f>IF(N187="sníž. přenesená",J187,0)</f>
        <v>0</v>
      </c>
      <c r="BI187" s="140">
        <f>IF(N187="nulová",J187,0)</f>
        <v>0</v>
      </c>
      <c r="BJ187" s="15" t="s">
        <v>76</v>
      </c>
      <c r="BK187" s="140">
        <f>ROUND(I187*H187,2)</f>
        <v>0</v>
      </c>
      <c r="BL187" s="15" t="s">
        <v>272</v>
      </c>
      <c r="BM187" s="139" t="s">
        <v>278</v>
      </c>
    </row>
    <row r="188" spans="2:65" s="12" customFormat="1" ht="10">
      <c r="B188" s="141"/>
      <c r="D188" s="142" t="s">
        <v>131</v>
      </c>
      <c r="E188" s="143" t="s">
        <v>1</v>
      </c>
      <c r="F188" s="144" t="s">
        <v>279</v>
      </c>
      <c r="H188" s="145">
        <v>22.07</v>
      </c>
      <c r="L188" s="141"/>
      <c r="M188" s="146"/>
      <c r="T188" s="147"/>
      <c r="AT188" s="143" t="s">
        <v>131</v>
      </c>
      <c r="AU188" s="143" t="s">
        <v>80</v>
      </c>
      <c r="AV188" s="12" t="s">
        <v>80</v>
      </c>
      <c r="AW188" s="12" t="s">
        <v>27</v>
      </c>
      <c r="AX188" s="12" t="s">
        <v>76</v>
      </c>
      <c r="AY188" s="143" t="s">
        <v>121</v>
      </c>
    </row>
    <row r="189" spans="2:65" s="1" customFormat="1" ht="24.15" customHeight="1">
      <c r="B189" s="127"/>
      <c r="C189" s="128" t="s">
        <v>280</v>
      </c>
      <c r="D189" s="128" t="s">
        <v>125</v>
      </c>
      <c r="E189" s="129" t="s">
        <v>281</v>
      </c>
      <c r="F189" s="130" t="s">
        <v>282</v>
      </c>
      <c r="G189" s="131" t="s">
        <v>185</v>
      </c>
      <c r="H189" s="132">
        <v>24.36</v>
      </c>
      <c r="I189" s="133">
        <v>0</v>
      </c>
      <c r="J189" s="133">
        <f>ROUND(I189*H189,2)</f>
        <v>0</v>
      </c>
      <c r="K189" s="134"/>
      <c r="L189" s="27"/>
      <c r="M189" s="135" t="s">
        <v>1</v>
      </c>
      <c r="N189" s="136" t="s">
        <v>36</v>
      </c>
      <c r="O189" s="137">
        <v>0.34699999999999998</v>
      </c>
      <c r="P189" s="137">
        <f>O189*H189</f>
        <v>8.4529199999999989</v>
      </c>
      <c r="Q189" s="137">
        <v>2.6800000000000001E-3</v>
      </c>
      <c r="R189" s="137">
        <f>Q189*H189</f>
        <v>6.5284800000000004E-2</v>
      </c>
      <c r="S189" s="137">
        <v>0</v>
      </c>
      <c r="T189" s="138">
        <f>S189*H189</f>
        <v>0</v>
      </c>
      <c r="AR189" s="139" t="s">
        <v>272</v>
      </c>
      <c r="AT189" s="139" t="s">
        <v>125</v>
      </c>
      <c r="AU189" s="139" t="s">
        <v>80</v>
      </c>
      <c r="AY189" s="15" t="s">
        <v>121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5" t="s">
        <v>76</v>
      </c>
      <c r="BK189" s="140">
        <f>ROUND(I189*H189,2)</f>
        <v>0</v>
      </c>
      <c r="BL189" s="15" t="s">
        <v>272</v>
      </c>
      <c r="BM189" s="139" t="s">
        <v>283</v>
      </c>
    </row>
    <row r="190" spans="2:65" s="12" customFormat="1" ht="10">
      <c r="B190" s="141"/>
      <c r="D190" s="142" t="s">
        <v>131</v>
      </c>
      <c r="E190" s="143" t="s">
        <v>1</v>
      </c>
      <c r="F190" s="144" t="s">
        <v>284</v>
      </c>
      <c r="H190" s="145">
        <v>24.36</v>
      </c>
      <c r="L190" s="141"/>
      <c r="M190" s="146"/>
      <c r="T190" s="147"/>
      <c r="AT190" s="143" t="s">
        <v>131</v>
      </c>
      <c r="AU190" s="143" t="s">
        <v>80</v>
      </c>
      <c r="AV190" s="12" t="s">
        <v>80</v>
      </c>
      <c r="AW190" s="12" t="s">
        <v>27</v>
      </c>
      <c r="AX190" s="12" t="s">
        <v>76</v>
      </c>
      <c r="AY190" s="143" t="s">
        <v>121</v>
      </c>
    </row>
    <row r="191" spans="2:65" s="1" customFormat="1" ht="24.15" customHeight="1">
      <c r="B191" s="127"/>
      <c r="C191" s="128" t="s">
        <v>285</v>
      </c>
      <c r="D191" s="128" t="s">
        <v>125</v>
      </c>
      <c r="E191" s="129" t="s">
        <v>286</v>
      </c>
      <c r="F191" s="130" t="s">
        <v>287</v>
      </c>
      <c r="G191" s="131" t="s">
        <v>288</v>
      </c>
      <c r="H191" s="132">
        <v>24</v>
      </c>
      <c r="I191" s="133">
        <v>0</v>
      </c>
      <c r="J191" s="133">
        <f>ROUND(I191*H191,2)</f>
        <v>0</v>
      </c>
      <c r="K191" s="134"/>
      <c r="L191" s="27"/>
      <c r="M191" s="135" t="s">
        <v>1</v>
      </c>
      <c r="N191" s="136" t="s">
        <v>36</v>
      </c>
      <c r="O191" s="137">
        <v>0.14000000000000001</v>
      </c>
      <c r="P191" s="137">
        <f>O191*H191</f>
        <v>3.3600000000000003</v>
      </c>
      <c r="Q191" s="137">
        <v>0</v>
      </c>
      <c r="R191" s="137">
        <f>Q191*H191</f>
        <v>0</v>
      </c>
      <c r="S191" s="137">
        <v>0</v>
      </c>
      <c r="T191" s="138">
        <f>S191*H191</f>
        <v>0</v>
      </c>
      <c r="AR191" s="139" t="s">
        <v>272</v>
      </c>
      <c r="AT191" s="139" t="s">
        <v>125</v>
      </c>
      <c r="AU191" s="139" t="s">
        <v>80</v>
      </c>
      <c r="AY191" s="15" t="s">
        <v>121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5" t="s">
        <v>76</v>
      </c>
      <c r="BK191" s="140">
        <f>ROUND(I191*H191,2)</f>
        <v>0</v>
      </c>
      <c r="BL191" s="15" t="s">
        <v>272</v>
      </c>
      <c r="BM191" s="139" t="s">
        <v>289</v>
      </c>
    </row>
    <row r="192" spans="2:65" s="12" customFormat="1" ht="10">
      <c r="B192" s="141"/>
      <c r="D192" s="142" t="s">
        <v>131</v>
      </c>
      <c r="E192" s="143" t="s">
        <v>1</v>
      </c>
      <c r="F192" s="144" t="s">
        <v>290</v>
      </c>
      <c r="H192" s="145">
        <v>24</v>
      </c>
      <c r="L192" s="141"/>
      <c r="M192" s="146"/>
      <c r="T192" s="147"/>
      <c r="AT192" s="143" t="s">
        <v>131</v>
      </c>
      <c r="AU192" s="143" t="s">
        <v>80</v>
      </c>
      <c r="AV192" s="12" t="s">
        <v>80</v>
      </c>
      <c r="AW192" s="12" t="s">
        <v>27</v>
      </c>
      <c r="AX192" s="12" t="s">
        <v>76</v>
      </c>
      <c r="AY192" s="143" t="s">
        <v>121</v>
      </c>
    </row>
    <row r="193" spans="2:65" s="1" customFormat="1" ht="33" customHeight="1">
      <c r="B193" s="127"/>
      <c r="C193" s="128" t="s">
        <v>291</v>
      </c>
      <c r="D193" s="128" t="s">
        <v>125</v>
      </c>
      <c r="E193" s="129" t="s">
        <v>292</v>
      </c>
      <c r="F193" s="130" t="s">
        <v>293</v>
      </c>
      <c r="G193" s="131" t="s">
        <v>185</v>
      </c>
      <c r="H193" s="132">
        <v>22.12</v>
      </c>
      <c r="I193" s="133">
        <v>0</v>
      </c>
      <c r="J193" s="133">
        <f>ROUND(I193*H193,2)</f>
        <v>0</v>
      </c>
      <c r="K193" s="134"/>
      <c r="L193" s="27"/>
      <c r="M193" s="135" t="s">
        <v>1</v>
      </c>
      <c r="N193" s="136" t="s">
        <v>36</v>
      </c>
      <c r="O193" s="137">
        <v>0.23300000000000001</v>
      </c>
      <c r="P193" s="137">
        <f>O193*H193</f>
        <v>5.1539600000000005</v>
      </c>
      <c r="Q193" s="137">
        <v>1.49E-3</v>
      </c>
      <c r="R193" s="137">
        <f>Q193*H193</f>
        <v>3.2958800000000003E-2</v>
      </c>
      <c r="S193" s="137">
        <v>0</v>
      </c>
      <c r="T193" s="138">
        <f>S193*H193</f>
        <v>0</v>
      </c>
      <c r="AR193" s="139" t="s">
        <v>272</v>
      </c>
      <c r="AT193" s="139" t="s">
        <v>125</v>
      </c>
      <c r="AU193" s="139" t="s">
        <v>80</v>
      </c>
      <c r="AY193" s="15" t="s">
        <v>121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5" t="s">
        <v>76</v>
      </c>
      <c r="BK193" s="140">
        <f>ROUND(I193*H193,2)</f>
        <v>0</v>
      </c>
      <c r="BL193" s="15" t="s">
        <v>272</v>
      </c>
      <c r="BM193" s="139" t="s">
        <v>294</v>
      </c>
    </row>
    <row r="194" spans="2:65" s="12" customFormat="1" ht="10">
      <c r="B194" s="141"/>
      <c r="D194" s="142" t="s">
        <v>131</v>
      </c>
      <c r="E194" s="143" t="s">
        <v>1</v>
      </c>
      <c r="F194" s="144" t="s">
        <v>189</v>
      </c>
      <c r="H194" s="145">
        <v>22.12</v>
      </c>
      <c r="L194" s="141"/>
      <c r="M194" s="146"/>
      <c r="T194" s="147"/>
      <c r="AT194" s="143" t="s">
        <v>131</v>
      </c>
      <c r="AU194" s="143" t="s">
        <v>80</v>
      </c>
      <c r="AV194" s="12" t="s">
        <v>80</v>
      </c>
      <c r="AW194" s="12" t="s">
        <v>27</v>
      </c>
      <c r="AX194" s="12" t="s">
        <v>76</v>
      </c>
      <c r="AY194" s="143" t="s">
        <v>121</v>
      </c>
    </row>
    <row r="195" spans="2:65" s="1" customFormat="1" ht="24.15" customHeight="1">
      <c r="B195" s="127"/>
      <c r="C195" s="128" t="s">
        <v>295</v>
      </c>
      <c r="D195" s="128" t="s">
        <v>125</v>
      </c>
      <c r="E195" s="129" t="s">
        <v>296</v>
      </c>
      <c r="F195" s="130" t="s">
        <v>297</v>
      </c>
      <c r="G195" s="131" t="s">
        <v>288</v>
      </c>
      <c r="H195" s="132">
        <v>2</v>
      </c>
      <c r="I195" s="133">
        <v>0</v>
      </c>
      <c r="J195" s="133">
        <f>ROUND(I195*H195,2)</f>
        <v>0</v>
      </c>
      <c r="K195" s="134"/>
      <c r="L195" s="27"/>
      <c r="M195" s="135" t="s">
        <v>1</v>
      </c>
      <c r="N195" s="136" t="s">
        <v>36</v>
      </c>
      <c r="O195" s="137">
        <v>0.4</v>
      </c>
      <c r="P195" s="137">
        <f>O195*H195</f>
        <v>0.8</v>
      </c>
      <c r="Q195" s="137">
        <v>6.4000000000000005E-4</v>
      </c>
      <c r="R195" s="137">
        <f>Q195*H195</f>
        <v>1.2800000000000001E-3</v>
      </c>
      <c r="S195" s="137">
        <v>0</v>
      </c>
      <c r="T195" s="138">
        <f>S195*H195</f>
        <v>0</v>
      </c>
      <c r="AR195" s="139" t="s">
        <v>272</v>
      </c>
      <c r="AT195" s="139" t="s">
        <v>125</v>
      </c>
      <c r="AU195" s="139" t="s">
        <v>80</v>
      </c>
      <c r="AY195" s="15" t="s">
        <v>121</v>
      </c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s="15" t="s">
        <v>76</v>
      </c>
      <c r="BK195" s="140">
        <f>ROUND(I195*H195,2)</f>
        <v>0</v>
      </c>
      <c r="BL195" s="15" t="s">
        <v>272</v>
      </c>
      <c r="BM195" s="139" t="s">
        <v>298</v>
      </c>
    </row>
    <row r="196" spans="2:65" s="1" customFormat="1" ht="24.15" customHeight="1">
      <c r="B196" s="127"/>
      <c r="C196" s="128" t="s">
        <v>299</v>
      </c>
      <c r="D196" s="128" t="s">
        <v>125</v>
      </c>
      <c r="E196" s="129" t="s">
        <v>300</v>
      </c>
      <c r="F196" s="130" t="s">
        <v>301</v>
      </c>
      <c r="G196" s="131" t="s">
        <v>185</v>
      </c>
      <c r="H196" s="132">
        <v>22.07</v>
      </c>
      <c r="I196" s="133">
        <v>0</v>
      </c>
      <c r="J196" s="133">
        <f>ROUND(I196*H196,2)</f>
        <v>0</v>
      </c>
      <c r="K196" s="134"/>
      <c r="L196" s="27"/>
      <c r="M196" s="135" t="s">
        <v>1</v>
      </c>
      <c r="N196" s="136" t="s">
        <v>36</v>
      </c>
      <c r="O196" s="137">
        <v>0.35099999999999998</v>
      </c>
      <c r="P196" s="137">
        <f>O196*H196</f>
        <v>7.7465699999999993</v>
      </c>
      <c r="Q196" s="137">
        <v>2.8900000000000002E-3</v>
      </c>
      <c r="R196" s="137">
        <f>Q196*H196</f>
        <v>6.37823E-2</v>
      </c>
      <c r="S196" s="137">
        <v>0</v>
      </c>
      <c r="T196" s="138">
        <f>S196*H196</f>
        <v>0</v>
      </c>
      <c r="AR196" s="139" t="s">
        <v>272</v>
      </c>
      <c r="AT196" s="139" t="s">
        <v>125</v>
      </c>
      <c r="AU196" s="139" t="s">
        <v>80</v>
      </c>
      <c r="AY196" s="15" t="s">
        <v>121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5" t="s">
        <v>76</v>
      </c>
      <c r="BK196" s="140">
        <f>ROUND(I196*H196,2)</f>
        <v>0</v>
      </c>
      <c r="BL196" s="15" t="s">
        <v>272</v>
      </c>
      <c r="BM196" s="139" t="s">
        <v>302</v>
      </c>
    </row>
    <row r="197" spans="2:65" s="1" customFormat="1" ht="24.15" customHeight="1">
      <c r="B197" s="127"/>
      <c r="C197" s="128" t="s">
        <v>303</v>
      </c>
      <c r="D197" s="128" t="s">
        <v>125</v>
      </c>
      <c r="E197" s="129" t="s">
        <v>304</v>
      </c>
      <c r="F197" s="130" t="s">
        <v>305</v>
      </c>
      <c r="G197" s="131" t="s">
        <v>244</v>
      </c>
      <c r="H197" s="132">
        <v>0.16300000000000001</v>
      </c>
      <c r="I197" s="133">
        <v>0</v>
      </c>
      <c r="J197" s="133">
        <f>ROUND(I197*H197,2)</f>
        <v>0</v>
      </c>
      <c r="K197" s="134"/>
      <c r="L197" s="27"/>
      <c r="M197" s="135" t="s">
        <v>1</v>
      </c>
      <c r="N197" s="136" t="s">
        <v>36</v>
      </c>
      <c r="O197" s="137">
        <v>11.551</v>
      </c>
      <c r="P197" s="137">
        <f>O197*H197</f>
        <v>1.8828130000000001</v>
      </c>
      <c r="Q197" s="137">
        <v>0</v>
      </c>
      <c r="R197" s="137">
        <f>Q197*H197</f>
        <v>0</v>
      </c>
      <c r="S197" s="137">
        <v>0</v>
      </c>
      <c r="T197" s="138">
        <f>S197*H197</f>
        <v>0</v>
      </c>
      <c r="AR197" s="139" t="s">
        <v>272</v>
      </c>
      <c r="AT197" s="139" t="s">
        <v>125</v>
      </c>
      <c r="AU197" s="139" t="s">
        <v>80</v>
      </c>
      <c r="AY197" s="15" t="s">
        <v>121</v>
      </c>
      <c r="BE197" s="140">
        <f>IF(N197="základní",J197,0)</f>
        <v>0</v>
      </c>
      <c r="BF197" s="140">
        <f>IF(N197="snížená",J197,0)</f>
        <v>0</v>
      </c>
      <c r="BG197" s="140">
        <f>IF(N197="zákl. přenesená",J197,0)</f>
        <v>0</v>
      </c>
      <c r="BH197" s="140">
        <f>IF(N197="sníž. přenesená",J197,0)</f>
        <v>0</v>
      </c>
      <c r="BI197" s="140">
        <f>IF(N197="nulová",J197,0)</f>
        <v>0</v>
      </c>
      <c r="BJ197" s="15" t="s">
        <v>76</v>
      </c>
      <c r="BK197" s="140">
        <f>ROUND(I197*H197,2)</f>
        <v>0</v>
      </c>
      <c r="BL197" s="15" t="s">
        <v>272</v>
      </c>
      <c r="BM197" s="139" t="s">
        <v>306</v>
      </c>
    </row>
    <row r="198" spans="2:65" s="11" customFormat="1" ht="25.9" customHeight="1">
      <c r="B198" s="116"/>
      <c r="D198" s="117" t="s">
        <v>70</v>
      </c>
      <c r="E198" s="118" t="s">
        <v>307</v>
      </c>
      <c r="F198" s="118" t="s">
        <v>308</v>
      </c>
      <c r="J198" s="119">
        <f>BK198</f>
        <v>0</v>
      </c>
      <c r="L198" s="116"/>
      <c r="M198" s="120"/>
      <c r="P198" s="121">
        <f>P199+SUM(P200:P203)</f>
        <v>113.06262</v>
      </c>
      <c r="R198" s="121">
        <f>R199+SUM(R200:R203)</f>
        <v>0</v>
      </c>
      <c r="T198" s="122">
        <f>T199+SUM(T200:T203)</f>
        <v>0.56980200000000003</v>
      </c>
      <c r="AR198" s="117" t="s">
        <v>129</v>
      </c>
      <c r="AT198" s="123" t="s">
        <v>70</v>
      </c>
      <c r="AU198" s="123" t="s">
        <v>71</v>
      </c>
      <c r="AY198" s="117" t="s">
        <v>121</v>
      </c>
      <c r="BK198" s="124">
        <f>BK199+SUM(BK200:BK203)</f>
        <v>0</v>
      </c>
    </row>
    <row r="199" spans="2:65" s="1" customFormat="1" ht="21.75" customHeight="1">
      <c r="B199" s="127"/>
      <c r="C199" s="128" t="s">
        <v>309</v>
      </c>
      <c r="D199" s="128" t="s">
        <v>125</v>
      </c>
      <c r="E199" s="129" t="s">
        <v>310</v>
      </c>
      <c r="F199" s="130" t="s">
        <v>311</v>
      </c>
      <c r="G199" s="131" t="s">
        <v>312</v>
      </c>
      <c r="H199" s="132">
        <v>17</v>
      </c>
      <c r="I199" s="133">
        <v>0</v>
      </c>
      <c r="J199" s="133">
        <f>ROUND(I199*H199,2)</f>
        <v>0</v>
      </c>
      <c r="K199" s="134"/>
      <c r="L199" s="27"/>
      <c r="M199" s="135" t="s">
        <v>1</v>
      </c>
      <c r="N199" s="136" t="s">
        <v>36</v>
      </c>
      <c r="O199" s="137">
        <v>1</v>
      </c>
      <c r="P199" s="137">
        <f>O199*H199</f>
        <v>17</v>
      </c>
      <c r="Q199" s="137">
        <v>0</v>
      </c>
      <c r="R199" s="137">
        <f>Q199*H199</f>
        <v>0</v>
      </c>
      <c r="S199" s="137">
        <v>0</v>
      </c>
      <c r="T199" s="138">
        <f>S199*H199</f>
        <v>0</v>
      </c>
      <c r="AR199" s="139" t="s">
        <v>313</v>
      </c>
      <c r="AT199" s="139" t="s">
        <v>125</v>
      </c>
      <c r="AU199" s="139" t="s">
        <v>76</v>
      </c>
      <c r="AY199" s="15" t="s">
        <v>121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5" t="s">
        <v>76</v>
      </c>
      <c r="BK199" s="140">
        <f>ROUND(I199*H199,2)</f>
        <v>0</v>
      </c>
      <c r="BL199" s="15" t="s">
        <v>313</v>
      </c>
      <c r="BM199" s="139" t="s">
        <v>314</v>
      </c>
    </row>
    <row r="200" spans="2:65" s="12" customFormat="1" ht="10">
      <c r="B200" s="141"/>
      <c r="D200" s="142" t="s">
        <v>131</v>
      </c>
      <c r="E200" s="143" t="s">
        <v>1</v>
      </c>
      <c r="F200" s="144" t="s">
        <v>315</v>
      </c>
      <c r="H200" s="145">
        <v>17</v>
      </c>
      <c r="L200" s="141"/>
      <c r="M200" s="146"/>
      <c r="T200" s="147"/>
      <c r="AT200" s="143" t="s">
        <v>131</v>
      </c>
      <c r="AU200" s="143" t="s">
        <v>76</v>
      </c>
      <c r="AV200" s="12" t="s">
        <v>80</v>
      </c>
      <c r="AW200" s="12" t="s">
        <v>27</v>
      </c>
      <c r="AX200" s="12" t="s">
        <v>76</v>
      </c>
      <c r="AY200" s="143" t="s">
        <v>121</v>
      </c>
    </row>
    <row r="201" spans="2:65" s="1" customFormat="1" ht="16.5" customHeight="1">
      <c r="B201" s="127"/>
      <c r="C201" s="128" t="s">
        <v>316</v>
      </c>
      <c r="D201" s="128" t="s">
        <v>125</v>
      </c>
      <c r="E201" s="129" t="s">
        <v>317</v>
      </c>
      <c r="F201" s="130" t="s">
        <v>318</v>
      </c>
      <c r="G201" s="131" t="s">
        <v>312</v>
      </c>
      <c r="H201" s="132">
        <v>17</v>
      </c>
      <c r="I201" s="133">
        <v>0</v>
      </c>
      <c r="J201" s="133">
        <f>ROUND(I201*H201,2)</f>
        <v>0</v>
      </c>
      <c r="K201" s="134"/>
      <c r="L201" s="27"/>
      <c r="M201" s="135" t="s">
        <v>1</v>
      </c>
      <c r="N201" s="136" t="s">
        <v>36</v>
      </c>
      <c r="O201" s="137">
        <v>1</v>
      </c>
      <c r="P201" s="137">
        <f>O201*H201</f>
        <v>17</v>
      </c>
      <c r="Q201" s="137">
        <v>0</v>
      </c>
      <c r="R201" s="137">
        <f>Q201*H201</f>
        <v>0</v>
      </c>
      <c r="S201" s="137">
        <v>0</v>
      </c>
      <c r="T201" s="138">
        <f>S201*H201</f>
        <v>0</v>
      </c>
      <c r="AR201" s="139" t="s">
        <v>313</v>
      </c>
      <c r="AT201" s="139" t="s">
        <v>125</v>
      </c>
      <c r="AU201" s="139" t="s">
        <v>76</v>
      </c>
      <c r="AY201" s="15" t="s">
        <v>121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5" t="s">
        <v>76</v>
      </c>
      <c r="BK201" s="140">
        <f>ROUND(I201*H201,2)</f>
        <v>0</v>
      </c>
      <c r="BL201" s="15" t="s">
        <v>313</v>
      </c>
      <c r="BM201" s="139" t="s">
        <v>319</v>
      </c>
    </row>
    <row r="202" spans="2:65" s="12" customFormat="1" ht="10">
      <c r="B202" s="141"/>
      <c r="D202" s="142" t="s">
        <v>131</v>
      </c>
      <c r="E202" s="143" t="s">
        <v>1</v>
      </c>
      <c r="F202" s="144" t="s">
        <v>315</v>
      </c>
      <c r="H202" s="145">
        <v>17</v>
      </c>
      <c r="L202" s="141"/>
      <c r="M202" s="146"/>
      <c r="T202" s="147"/>
      <c r="AT202" s="143" t="s">
        <v>131</v>
      </c>
      <c r="AU202" s="143" t="s">
        <v>76</v>
      </c>
      <c r="AV202" s="12" t="s">
        <v>80</v>
      </c>
      <c r="AW202" s="12" t="s">
        <v>27</v>
      </c>
      <c r="AX202" s="12" t="s">
        <v>76</v>
      </c>
      <c r="AY202" s="143" t="s">
        <v>121</v>
      </c>
    </row>
    <row r="203" spans="2:65" s="11" customFormat="1" ht="22.75" customHeight="1">
      <c r="B203" s="116"/>
      <c r="D203" s="117" t="s">
        <v>70</v>
      </c>
      <c r="E203" s="125" t="s">
        <v>320</v>
      </c>
      <c r="F203" s="125" t="s">
        <v>321</v>
      </c>
      <c r="J203" s="126">
        <f>BK203</f>
        <v>0</v>
      </c>
      <c r="L203" s="116"/>
      <c r="M203" s="120"/>
      <c r="P203" s="121">
        <f>SUM(P204:P220)</f>
        <v>79.062619999999995</v>
      </c>
      <c r="R203" s="121">
        <f>SUM(R204:R220)</f>
        <v>0</v>
      </c>
      <c r="T203" s="122">
        <f>SUM(T204:T220)</f>
        <v>0.56980200000000003</v>
      </c>
      <c r="AR203" s="117" t="s">
        <v>76</v>
      </c>
      <c r="AT203" s="123" t="s">
        <v>70</v>
      </c>
      <c r="AU203" s="123" t="s">
        <v>76</v>
      </c>
      <c r="AY203" s="117" t="s">
        <v>121</v>
      </c>
      <c r="BK203" s="124">
        <f>SUM(BK204:BK220)</f>
        <v>0</v>
      </c>
    </row>
    <row r="204" spans="2:65" s="1" customFormat="1" ht="44.25" customHeight="1">
      <c r="B204" s="127"/>
      <c r="C204" s="128" t="s">
        <v>322</v>
      </c>
      <c r="D204" s="128" t="s">
        <v>125</v>
      </c>
      <c r="E204" s="129" t="s">
        <v>323</v>
      </c>
      <c r="F204" s="130" t="s">
        <v>324</v>
      </c>
      <c r="G204" s="131" t="s">
        <v>288</v>
      </c>
      <c r="H204" s="132">
        <v>1</v>
      </c>
      <c r="I204" s="133">
        <v>0</v>
      </c>
      <c r="J204" s="133">
        <f>ROUND(I204*H204,2)</f>
        <v>0</v>
      </c>
      <c r="K204" s="134"/>
      <c r="L204" s="27"/>
      <c r="M204" s="135" t="s">
        <v>1</v>
      </c>
      <c r="N204" s="136" t="s">
        <v>36</v>
      </c>
      <c r="O204" s="137">
        <v>3.85</v>
      </c>
      <c r="P204" s="137">
        <f>O204*H204</f>
        <v>3.85</v>
      </c>
      <c r="Q204" s="137">
        <v>0</v>
      </c>
      <c r="R204" s="137">
        <f>Q204*H204</f>
        <v>0</v>
      </c>
      <c r="S204" s="137">
        <v>0</v>
      </c>
      <c r="T204" s="138">
        <f>S204*H204</f>
        <v>0</v>
      </c>
      <c r="AR204" s="139" t="s">
        <v>129</v>
      </c>
      <c r="AT204" s="139" t="s">
        <v>125</v>
      </c>
      <c r="AU204" s="139" t="s">
        <v>80</v>
      </c>
      <c r="AY204" s="15" t="s">
        <v>121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5" t="s">
        <v>76</v>
      </c>
      <c r="BK204" s="140">
        <f>ROUND(I204*H204,2)</f>
        <v>0</v>
      </c>
      <c r="BL204" s="15" t="s">
        <v>129</v>
      </c>
      <c r="BM204" s="139" t="s">
        <v>325</v>
      </c>
    </row>
    <row r="205" spans="2:65" s="1" customFormat="1" ht="33" customHeight="1">
      <c r="B205" s="127"/>
      <c r="C205" s="128" t="s">
        <v>320</v>
      </c>
      <c r="D205" s="128" t="s">
        <v>125</v>
      </c>
      <c r="E205" s="129" t="s">
        <v>326</v>
      </c>
      <c r="F205" s="130" t="s">
        <v>327</v>
      </c>
      <c r="G205" s="131" t="s">
        <v>128</v>
      </c>
      <c r="H205" s="132">
        <v>200</v>
      </c>
      <c r="I205" s="133">
        <v>0</v>
      </c>
      <c r="J205" s="133">
        <f>ROUND(I205*H205,2)</f>
        <v>0</v>
      </c>
      <c r="K205" s="134"/>
      <c r="L205" s="27"/>
      <c r="M205" s="135" t="s">
        <v>1</v>
      </c>
      <c r="N205" s="136" t="s">
        <v>36</v>
      </c>
      <c r="O205" s="137">
        <v>0.12</v>
      </c>
      <c r="P205" s="137">
        <f>O205*H205</f>
        <v>24</v>
      </c>
      <c r="Q205" s="137">
        <v>0</v>
      </c>
      <c r="R205" s="137">
        <f>Q205*H205</f>
        <v>0</v>
      </c>
      <c r="S205" s="137">
        <v>0</v>
      </c>
      <c r="T205" s="138">
        <f>S205*H205</f>
        <v>0</v>
      </c>
      <c r="AR205" s="139" t="s">
        <v>129</v>
      </c>
      <c r="AT205" s="139" t="s">
        <v>125</v>
      </c>
      <c r="AU205" s="139" t="s">
        <v>80</v>
      </c>
      <c r="AY205" s="15" t="s">
        <v>121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5" t="s">
        <v>76</v>
      </c>
      <c r="BK205" s="140">
        <f>ROUND(I205*H205,2)</f>
        <v>0</v>
      </c>
      <c r="BL205" s="15" t="s">
        <v>129</v>
      </c>
      <c r="BM205" s="139" t="s">
        <v>328</v>
      </c>
    </row>
    <row r="206" spans="2:65" s="12" customFormat="1" ht="10">
      <c r="B206" s="141"/>
      <c r="D206" s="142" t="s">
        <v>131</v>
      </c>
      <c r="E206" s="143" t="s">
        <v>1</v>
      </c>
      <c r="F206" s="144" t="s">
        <v>329</v>
      </c>
      <c r="H206" s="145">
        <v>200</v>
      </c>
      <c r="L206" s="141"/>
      <c r="M206" s="146"/>
      <c r="T206" s="147"/>
      <c r="AT206" s="143" t="s">
        <v>131</v>
      </c>
      <c r="AU206" s="143" t="s">
        <v>80</v>
      </c>
      <c r="AV206" s="12" t="s">
        <v>80</v>
      </c>
      <c r="AW206" s="12" t="s">
        <v>27</v>
      </c>
      <c r="AX206" s="12" t="s">
        <v>76</v>
      </c>
      <c r="AY206" s="143" t="s">
        <v>121</v>
      </c>
    </row>
    <row r="207" spans="2:65" s="1" customFormat="1" ht="37.75" customHeight="1">
      <c r="B207" s="127"/>
      <c r="C207" s="128" t="s">
        <v>330</v>
      </c>
      <c r="D207" s="128" t="s">
        <v>125</v>
      </c>
      <c r="E207" s="129" t="s">
        <v>331</v>
      </c>
      <c r="F207" s="130" t="s">
        <v>332</v>
      </c>
      <c r="G207" s="131" t="s">
        <v>128</v>
      </c>
      <c r="H207" s="132">
        <v>9000</v>
      </c>
      <c r="I207" s="133">
        <v>0</v>
      </c>
      <c r="J207" s="133">
        <f>ROUND(I207*H207,2)</f>
        <v>0</v>
      </c>
      <c r="K207" s="134"/>
      <c r="L207" s="27"/>
      <c r="M207" s="135" t="s">
        <v>1</v>
      </c>
      <c r="N207" s="136" t="s">
        <v>36</v>
      </c>
      <c r="O207" s="137">
        <v>0</v>
      </c>
      <c r="P207" s="137">
        <f>O207*H207</f>
        <v>0</v>
      </c>
      <c r="Q207" s="137">
        <v>0</v>
      </c>
      <c r="R207" s="137">
        <f>Q207*H207</f>
        <v>0</v>
      </c>
      <c r="S207" s="137">
        <v>0</v>
      </c>
      <c r="T207" s="138">
        <f>S207*H207</f>
        <v>0</v>
      </c>
      <c r="AR207" s="139" t="s">
        <v>129</v>
      </c>
      <c r="AT207" s="139" t="s">
        <v>125</v>
      </c>
      <c r="AU207" s="139" t="s">
        <v>80</v>
      </c>
      <c r="AY207" s="15" t="s">
        <v>121</v>
      </c>
      <c r="BE207" s="140">
        <f>IF(N207="základní",J207,0)</f>
        <v>0</v>
      </c>
      <c r="BF207" s="140">
        <f>IF(N207="snížená",J207,0)</f>
        <v>0</v>
      </c>
      <c r="BG207" s="140">
        <f>IF(N207="zákl. přenesená",J207,0)</f>
        <v>0</v>
      </c>
      <c r="BH207" s="140">
        <f>IF(N207="sníž. přenesená",J207,0)</f>
        <v>0</v>
      </c>
      <c r="BI207" s="140">
        <f>IF(N207="nulová",J207,0)</f>
        <v>0</v>
      </c>
      <c r="BJ207" s="15" t="s">
        <v>76</v>
      </c>
      <c r="BK207" s="140">
        <f>ROUND(I207*H207,2)</f>
        <v>0</v>
      </c>
      <c r="BL207" s="15" t="s">
        <v>129</v>
      </c>
      <c r="BM207" s="139" t="s">
        <v>333</v>
      </c>
    </row>
    <row r="208" spans="2:65" s="12" customFormat="1" ht="10">
      <c r="B208" s="141"/>
      <c r="D208" s="142" t="s">
        <v>131</v>
      </c>
      <c r="E208" s="143" t="s">
        <v>1</v>
      </c>
      <c r="F208" s="144" t="s">
        <v>334</v>
      </c>
      <c r="H208" s="145">
        <v>200</v>
      </c>
      <c r="L208" s="141"/>
      <c r="M208" s="146"/>
      <c r="T208" s="147"/>
      <c r="AT208" s="143" t="s">
        <v>131</v>
      </c>
      <c r="AU208" s="143" t="s">
        <v>80</v>
      </c>
      <c r="AV208" s="12" t="s">
        <v>80</v>
      </c>
      <c r="AW208" s="12" t="s">
        <v>27</v>
      </c>
      <c r="AX208" s="12" t="s">
        <v>76</v>
      </c>
      <c r="AY208" s="143" t="s">
        <v>121</v>
      </c>
    </row>
    <row r="209" spans="2:65" s="12" customFormat="1" ht="10">
      <c r="B209" s="141"/>
      <c r="D209" s="142" t="s">
        <v>131</v>
      </c>
      <c r="F209" s="144" t="s">
        <v>335</v>
      </c>
      <c r="H209" s="145">
        <v>9000</v>
      </c>
      <c r="L209" s="141"/>
      <c r="M209" s="146"/>
      <c r="T209" s="147"/>
      <c r="AT209" s="143" t="s">
        <v>131</v>
      </c>
      <c r="AU209" s="143" t="s">
        <v>80</v>
      </c>
      <c r="AV209" s="12" t="s">
        <v>80</v>
      </c>
      <c r="AW209" s="12" t="s">
        <v>3</v>
      </c>
      <c r="AX209" s="12" t="s">
        <v>76</v>
      </c>
      <c r="AY209" s="143" t="s">
        <v>121</v>
      </c>
    </row>
    <row r="210" spans="2:65" s="1" customFormat="1" ht="33" customHeight="1">
      <c r="B210" s="127"/>
      <c r="C210" s="128" t="s">
        <v>336</v>
      </c>
      <c r="D210" s="128" t="s">
        <v>125</v>
      </c>
      <c r="E210" s="129" t="s">
        <v>337</v>
      </c>
      <c r="F210" s="130" t="s">
        <v>338</v>
      </c>
      <c r="G210" s="131" t="s">
        <v>128</v>
      </c>
      <c r="H210" s="132">
        <v>200</v>
      </c>
      <c r="I210" s="133">
        <v>0</v>
      </c>
      <c r="J210" s="133">
        <f>ROUND(I210*H210,2)</f>
        <v>0</v>
      </c>
      <c r="K210" s="134"/>
      <c r="L210" s="27"/>
      <c r="M210" s="135" t="s">
        <v>1</v>
      </c>
      <c r="N210" s="136" t="s">
        <v>36</v>
      </c>
      <c r="O210" s="137">
        <v>8.2000000000000003E-2</v>
      </c>
      <c r="P210" s="137">
        <f>O210*H210</f>
        <v>16.400000000000002</v>
      </c>
      <c r="Q210" s="137">
        <v>0</v>
      </c>
      <c r="R210" s="137">
        <f>Q210*H210</f>
        <v>0</v>
      </c>
      <c r="S210" s="137">
        <v>0</v>
      </c>
      <c r="T210" s="138">
        <f>S210*H210</f>
        <v>0</v>
      </c>
      <c r="AR210" s="139" t="s">
        <v>129</v>
      </c>
      <c r="AT210" s="139" t="s">
        <v>125</v>
      </c>
      <c r="AU210" s="139" t="s">
        <v>80</v>
      </c>
      <c r="AY210" s="15" t="s">
        <v>121</v>
      </c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5" t="s">
        <v>76</v>
      </c>
      <c r="BK210" s="140">
        <f>ROUND(I210*H210,2)</f>
        <v>0</v>
      </c>
      <c r="BL210" s="15" t="s">
        <v>129</v>
      </c>
      <c r="BM210" s="139" t="s">
        <v>339</v>
      </c>
    </row>
    <row r="211" spans="2:65" s="1" customFormat="1" ht="16.5" customHeight="1">
      <c r="B211" s="127"/>
      <c r="C211" s="128" t="s">
        <v>8</v>
      </c>
      <c r="D211" s="128" t="s">
        <v>125</v>
      </c>
      <c r="E211" s="129" t="s">
        <v>340</v>
      </c>
      <c r="F211" s="130" t="s">
        <v>341</v>
      </c>
      <c r="G211" s="131" t="s">
        <v>128</v>
      </c>
      <c r="H211" s="132">
        <v>200</v>
      </c>
      <c r="I211" s="133">
        <v>0</v>
      </c>
      <c r="J211" s="133">
        <f>ROUND(I211*H211,2)</f>
        <v>0</v>
      </c>
      <c r="K211" s="134"/>
      <c r="L211" s="27"/>
      <c r="M211" s="135" t="s">
        <v>1</v>
      </c>
      <c r="N211" s="136" t="s">
        <v>36</v>
      </c>
      <c r="O211" s="137">
        <v>4.9000000000000002E-2</v>
      </c>
      <c r="P211" s="137">
        <f>O211*H211</f>
        <v>9.8000000000000007</v>
      </c>
      <c r="Q211" s="137">
        <v>0</v>
      </c>
      <c r="R211" s="137">
        <f>Q211*H211</f>
        <v>0</v>
      </c>
      <c r="S211" s="137">
        <v>0</v>
      </c>
      <c r="T211" s="138">
        <f>S211*H211</f>
        <v>0</v>
      </c>
      <c r="AR211" s="139" t="s">
        <v>129</v>
      </c>
      <c r="AT211" s="139" t="s">
        <v>125</v>
      </c>
      <c r="AU211" s="139" t="s">
        <v>80</v>
      </c>
      <c r="AY211" s="15" t="s">
        <v>121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5" t="s">
        <v>76</v>
      </c>
      <c r="BK211" s="140">
        <f>ROUND(I211*H211,2)</f>
        <v>0</v>
      </c>
      <c r="BL211" s="15" t="s">
        <v>129</v>
      </c>
      <c r="BM211" s="139" t="s">
        <v>342</v>
      </c>
    </row>
    <row r="212" spans="2:65" s="1" customFormat="1" ht="16.5" customHeight="1">
      <c r="B212" s="127"/>
      <c r="C212" s="128" t="s">
        <v>343</v>
      </c>
      <c r="D212" s="128" t="s">
        <v>125</v>
      </c>
      <c r="E212" s="129" t="s">
        <v>344</v>
      </c>
      <c r="F212" s="130" t="s">
        <v>345</v>
      </c>
      <c r="G212" s="131" t="s">
        <v>128</v>
      </c>
      <c r="H212" s="132">
        <v>200</v>
      </c>
      <c r="I212" s="133">
        <v>0</v>
      </c>
      <c r="J212" s="133">
        <f>ROUND(I212*H212,2)</f>
        <v>0</v>
      </c>
      <c r="K212" s="134"/>
      <c r="L212" s="27"/>
      <c r="M212" s="135" t="s">
        <v>1</v>
      </c>
      <c r="N212" s="136" t="s">
        <v>36</v>
      </c>
      <c r="O212" s="137">
        <v>0</v>
      </c>
      <c r="P212" s="137">
        <f>O212*H212</f>
        <v>0</v>
      </c>
      <c r="Q212" s="137">
        <v>0</v>
      </c>
      <c r="R212" s="137">
        <f>Q212*H212</f>
        <v>0</v>
      </c>
      <c r="S212" s="137">
        <v>0</v>
      </c>
      <c r="T212" s="138">
        <f>S212*H212</f>
        <v>0</v>
      </c>
      <c r="AR212" s="139" t="s">
        <v>129</v>
      </c>
      <c r="AT212" s="139" t="s">
        <v>125</v>
      </c>
      <c r="AU212" s="139" t="s">
        <v>80</v>
      </c>
      <c r="AY212" s="15" t="s">
        <v>121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5" t="s">
        <v>76</v>
      </c>
      <c r="BK212" s="140">
        <f>ROUND(I212*H212,2)</f>
        <v>0</v>
      </c>
      <c r="BL212" s="15" t="s">
        <v>129</v>
      </c>
      <c r="BM212" s="139" t="s">
        <v>346</v>
      </c>
    </row>
    <row r="213" spans="2:65" s="1" customFormat="1" ht="21.75" customHeight="1">
      <c r="B213" s="127"/>
      <c r="C213" s="128" t="s">
        <v>347</v>
      </c>
      <c r="D213" s="128" t="s">
        <v>125</v>
      </c>
      <c r="E213" s="129" t="s">
        <v>348</v>
      </c>
      <c r="F213" s="130" t="s">
        <v>349</v>
      </c>
      <c r="G213" s="131" t="s">
        <v>128</v>
      </c>
      <c r="H213" s="132">
        <v>200</v>
      </c>
      <c r="I213" s="133">
        <v>0</v>
      </c>
      <c r="J213" s="133">
        <f>ROUND(I213*H213,2)</f>
        <v>0</v>
      </c>
      <c r="K213" s="134"/>
      <c r="L213" s="27"/>
      <c r="M213" s="135" t="s">
        <v>1</v>
      </c>
      <c r="N213" s="136" t="s">
        <v>36</v>
      </c>
      <c r="O213" s="137">
        <v>3.3000000000000002E-2</v>
      </c>
      <c r="P213" s="137">
        <f>O213*H213</f>
        <v>6.6000000000000005</v>
      </c>
      <c r="Q213" s="137">
        <v>0</v>
      </c>
      <c r="R213" s="137">
        <f>Q213*H213</f>
        <v>0</v>
      </c>
      <c r="S213" s="137">
        <v>0</v>
      </c>
      <c r="T213" s="138">
        <f>S213*H213</f>
        <v>0</v>
      </c>
      <c r="AR213" s="139" t="s">
        <v>129</v>
      </c>
      <c r="AT213" s="139" t="s">
        <v>125</v>
      </c>
      <c r="AU213" s="139" t="s">
        <v>80</v>
      </c>
      <c r="AY213" s="15" t="s">
        <v>121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5" t="s">
        <v>76</v>
      </c>
      <c r="BK213" s="140">
        <f>ROUND(I213*H213,2)</f>
        <v>0</v>
      </c>
      <c r="BL213" s="15" t="s">
        <v>129</v>
      </c>
      <c r="BM213" s="139" t="s">
        <v>350</v>
      </c>
    </row>
    <row r="214" spans="2:65" s="1" customFormat="1" ht="16.5" customHeight="1">
      <c r="B214" s="127"/>
      <c r="C214" s="128" t="s">
        <v>351</v>
      </c>
      <c r="D214" s="128" t="s">
        <v>125</v>
      </c>
      <c r="E214" s="129" t="s">
        <v>352</v>
      </c>
      <c r="F214" s="130" t="s">
        <v>353</v>
      </c>
      <c r="G214" s="131" t="s">
        <v>185</v>
      </c>
      <c r="H214" s="132">
        <v>36</v>
      </c>
      <c r="I214" s="133">
        <v>0</v>
      </c>
      <c r="J214" s="133">
        <f>ROUND(I214*H214,2)</f>
        <v>0</v>
      </c>
      <c r="K214" s="134"/>
      <c r="L214" s="27"/>
      <c r="M214" s="135" t="s">
        <v>1</v>
      </c>
      <c r="N214" s="136" t="s">
        <v>36</v>
      </c>
      <c r="O214" s="137">
        <v>0.28799999999999998</v>
      </c>
      <c r="P214" s="137">
        <f>O214*H214</f>
        <v>10.367999999999999</v>
      </c>
      <c r="Q214" s="137">
        <v>0</v>
      </c>
      <c r="R214" s="137">
        <f>Q214*H214</f>
        <v>0</v>
      </c>
      <c r="S214" s="137">
        <v>0</v>
      </c>
      <c r="T214" s="138">
        <f>S214*H214</f>
        <v>0</v>
      </c>
      <c r="AR214" s="139" t="s">
        <v>129</v>
      </c>
      <c r="AT214" s="139" t="s">
        <v>125</v>
      </c>
      <c r="AU214" s="139" t="s">
        <v>80</v>
      </c>
      <c r="AY214" s="15" t="s">
        <v>121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5" t="s">
        <v>76</v>
      </c>
      <c r="BK214" s="140">
        <f>ROUND(I214*H214,2)</f>
        <v>0</v>
      </c>
      <c r="BL214" s="15" t="s">
        <v>129</v>
      </c>
      <c r="BM214" s="139" t="s">
        <v>354</v>
      </c>
    </row>
    <row r="215" spans="2:65" s="12" customFormat="1" ht="10">
      <c r="B215" s="141"/>
      <c r="D215" s="142" t="s">
        <v>131</v>
      </c>
      <c r="E215" s="143" t="s">
        <v>1</v>
      </c>
      <c r="F215" s="144" t="s">
        <v>355</v>
      </c>
      <c r="H215" s="145">
        <v>36</v>
      </c>
      <c r="L215" s="141"/>
      <c r="M215" s="146"/>
      <c r="T215" s="147"/>
      <c r="AT215" s="143" t="s">
        <v>131</v>
      </c>
      <c r="AU215" s="143" t="s">
        <v>80</v>
      </c>
      <c r="AV215" s="12" t="s">
        <v>80</v>
      </c>
      <c r="AW215" s="12" t="s">
        <v>27</v>
      </c>
      <c r="AX215" s="12" t="s">
        <v>76</v>
      </c>
      <c r="AY215" s="143" t="s">
        <v>121</v>
      </c>
    </row>
    <row r="216" spans="2:65" s="1" customFormat="1" ht="24.15" customHeight="1">
      <c r="B216" s="127"/>
      <c r="C216" s="128" t="s">
        <v>272</v>
      </c>
      <c r="D216" s="128" t="s">
        <v>125</v>
      </c>
      <c r="E216" s="129" t="s">
        <v>356</v>
      </c>
      <c r="F216" s="130" t="s">
        <v>357</v>
      </c>
      <c r="G216" s="131" t="s">
        <v>185</v>
      </c>
      <c r="H216" s="132">
        <v>36</v>
      </c>
      <c r="I216" s="133">
        <v>0</v>
      </c>
      <c r="J216" s="133">
        <f>ROUND(I216*H216,2)</f>
        <v>0</v>
      </c>
      <c r="K216" s="134"/>
      <c r="L216" s="27"/>
      <c r="M216" s="135" t="s">
        <v>1</v>
      </c>
      <c r="N216" s="136" t="s">
        <v>36</v>
      </c>
      <c r="O216" s="137">
        <v>0</v>
      </c>
      <c r="P216" s="137">
        <f>O216*H216</f>
        <v>0</v>
      </c>
      <c r="Q216" s="137">
        <v>0</v>
      </c>
      <c r="R216" s="137">
        <f>Q216*H216</f>
        <v>0</v>
      </c>
      <c r="S216" s="137">
        <v>0</v>
      </c>
      <c r="T216" s="138">
        <f>S216*H216</f>
        <v>0</v>
      </c>
      <c r="AR216" s="139" t="s">
        <v>129</v>
      </c>
      <c r="AT216" s="139" t="s">
        <v>125</v>
      </c>
      <c r="AU216" s="139" t="s">
        <v>80</v>
      </c>
      <c r="AY216" s="15" t="s">
        <v>121</v>
      </c>
      <c r="BE216" s="140">
        <f>IF(N216="základní",J216,0)</f>
        <v>0</v>
      </c>
      <c r="BF216" s="140">
        <f>IF(N216="snížená",J216,0)</f>
        <v>0</v>
      </c>
      <c r="BG216" s="140">
        <f>IF(N216="zákl. přenesená",J216,0)</f>
        <v>0</v>
      </c>
      <c r="BH216" s="140">
        <f>IF(N216="sníž. přenesená",J216,0)</f>
        <v>0</v>
      </c>
      <c r="BI216" s="140">
        <f>IF(N216="nulová",J216,0)</f>
        <v>0</v>
      </c>
      <c r="BJ216" s="15" t="s">
        <v>76</v>
      </c>
      <c r="BK216" s="140">
        <f>ROUND(I216*H216,2)</f>
        <v>0</v>
      </c>
      <c r="BL216" s="15" t="s">
        <v>129</v>
      </c>
      <c r="BM216" s="139" t="s">
        <v>358</v>
      </c>
    </row>
    <row r="217" spans="2:65" s="12" customFormat="1" ht="10">
      <c r="B217" s="141"/>
      <c r="D217" s="142" t="s">
        <v>131</v>
      </c>
      <c r="E217" s="143" t="s">
        <v>1</v>
      </c>
      <c r="F217" s="144" t="s">
        <v>182</v>
      </c>
      <c r="H217" s="145">
        <v>36</v>
      </c>
      <c r="L217" s="141"/>
      <c r="M217" s="146"/>
      <c r="T217" s="147"/>
      <c r="AT217" s="143" t="s">
        <v>131</v>
      </c>
      <c r="AU217" s="143" t="s">
        <v>80</v>
      </c>
      <c r="AV217" s="12" t="s">
        <v>80</v>
      </c>
      <c r="AW217" s="12" t="s">
        <v>27</v>
      </c>
      <c r="AX217" s="12" t="s">
        <v>76</v>
      </c>
      <c r="AY217" s="143" t="s">
        <v>121</v>
      </c>
    </row>
    <row r="218" spans="2:65" s="1" customFormat="1" ht="16.5" customHeight="1">
      <c r="B218" s="127"/>
      <c r="C218" s="128" t="s">
        <v>359</v>
      </c>
      <c r="D218" s="128" t="s">
        <v>125</v>
      </c>
      <c r="E218" s="129" t="s">
        <v>360</v>
      </c>
      <c r="F218" s="130" t="s">
        <v>361</v>
      </c>
      <c r="G218" s="131" t="s">
        <v>185</v>
      </c>
      <c r="H218" s="132">
        <v>36</v>
      </c>
      <c r="I218" s="133">
        <v>0</v>
      </c>
      <c r="J218" s="133">
        <f>ROUND(I218*H218,2)</f>
        <v>0</v>
      </c>
      <c r="K218" s="134"/>
      <c r="L218" s="27"/>
      <c r="M218" s="135" t="s">
        <v>1</v>
      </c>
      <c r="N218" s="136" t="s">
        <v>36</v>
      </c>
      <c r="O218" s="137">
        <v>0.13400000000000001</v>
      </c>
      <c r="P218" s="137">
        <f>O218*H218</f>
        <v>4.8239999999999998</v>
      </c>
      <c r="Q218" s="137">
        <v>0</v>
      </c>
      <c r="R218" s="137">
        <f>Q218*H218</f>
        <v>0</v>
      </c>
      <c r="S218" s="137">
        <v>0</v>
      </c>
      <c r="T218" s="138">
        <f>S218*H218</f>
        <v>0</v>
      </c>
      <c r="AR218" s="139" t="s">
        <v>129</v>
      </c>
      <c r="AT218" s="139" t="s">
        <v>125</v>
      </c>
      <c r="AU218" s="139" t="s">
        <v>80</v>
      </c>
      <c r="AY218" s="15" t="s">
        <v>121</v>
      </c>
      <c r="BE218" s="140">
        <f>IF(N218="základní",J218,0)</f>
        <v>0</v>
      </c>
      <c r="BF218" s="140">
        <f>IF(N218="snížená",J218,0)</f>
        <v>0</v>
      </c>
      <c r="BG218" s="140">
        <f>IF(N218="zákl. přenesená",J218,0)</f>
        <v>0</v>
      </c>
      <c r="BH218" s="140">
        <f>IF(N218="sníž. přenesená",J218,0)</f>
        <v>0</v>
      </c>
      <c r="BI218" s="140">
        <f>IF(N218="nulová",J218,0)</f>
        <v>0</v>
      </c>
      <c r="BJ218" s="15" t="s">
        <v>76</v>
      </c>
      <c r="BK218" s="140">
        <f>ROUND(I218*H218,2)</f>
        <v>0</v>
      </c>
      <c r="BL218" s="15" t="s">
        <v>129</v>
      </c>
      <c r="BM218" s="139" t="s">
        <v>362</v>
      </c>
    </row>
    <row r="219" spans="2:65" s="1" customFormat="1" ht="37.75" customHeight="1">
      <c r="B219" s="127"/>
      <c r="C219" s="128" t="s">
        <v>363</v>
      </c>
      <c r="D219" s="128" t="s">
        <v>125</v>
      </c>
      <c r="E219" s="129" t="s">
        <v>364</v>
      </c>
      <c r="F219" s="130" t="s">
        <v>365</v>
      </c>
      <c r="G219" s="131" t="s">
        <v>128</v>
      </c>
      <c r="H219" s="132">
        <v>12.387</v>
      </c>
      <c r="I219" s="133">
        <v>0</v>
      </c>
      <c r="J219" s="133">
        <f>ROUND(I219*H219,2)</f>
        <v>0</v>
      </c>
      <c r="K219" s="134"/>
      <c r="L219" s="27"/>
      <c r="M219" s="135" t="s">
        <v>1</v>
      </c>
      <c r="N219" s="136" t="s">
        <v>36</v>
      </c>
      <c r="O219" s="137">
        <v>0.26</v>
      </c>
      <c r="P219" s="137">
        <f>O219*H219</f>
        <v>3.2206200000000003</v>
      </c>
      <c r="Q219" s="137">
        <v>0</v>
      </c>
      <c r="R219" s="137">
        <f>Q219*H219</f>
        <v>0</v>
      </c>
      <c r="S219" s="137">
        <v>4.5999999999999999E-2</v>
      </c>
      <c r="T219" s="138">
        <f>S219*H219</f>
        <v>0.56980200000000003</v>
      </c>
      <c r="AR219" s="139" t="s">
        <v>129</v>
      </c>
      <c r="AT219" s="139" t="s">
        <v>125</v>
      </c>
      <c r="AU219" s="139" t="s">
        <v>80</v>
      </c>
      <c r="AY219" s="15" t="s">
        <v>121</v>
      </c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s="15" t="s">
        <v>76</v>
      </c>
      <c r="BK219" s="140">
        <f>ROUND(I219*H219,2)</f>
        <v>0</v>
      </c>
      <c r="BL219" s="15" t="s">
        <v>129</v>
      </c>
      <c r="BM219" s="139" t="s">
        <v>366</v>
      </c>
    </row>
    <row r="220" spans="2:65" s="12" customFormat="1" ht="10">
      <c r="B220" s="141"/>
      <c r="D220" s="142" t="s">
        <v>131</v>
      </c>
      <c r="E220" s="143" t="s">
        <v>1</v>
      </c>
      <c r="F220" s="144" t="s">
        <v>367</v>
      </c>
      <c r="H220" s="145">
        <v>12.387</v>
      </c>
      <c r="L220" s="141"/>
      <c r="M220" s="146"/>
      <c r="T220" s="147"/>
      <c r="AT220" s="143" t="s">
        <v>131</v>
      </c>
      <c r="AU220" s="143" t="s">
        <v>80</v>
      </c>
      <c r="AV220" s="12" t="s">
        <v>80</v>
      </c>
      <c r="AW220" s="12" t="s">
        <v>27</v>
      </c>
      <c r="AX220" s="12" t="s">
        <v>76</v>
      </c>
      <c r="AY220" s="143" t="s">
        <v>121</v>
      </c>
    </row>
    <row r="221" spans="2:65" s="11" customFormat="1" ht="25.9" customHeight="1">
      <c r="B221" s="116"/>
      <c r="D221" s="117" t="s">
        <v>70</v>
      </c>
      <c r="E221" s="118" t="s">
        <v>368</v>
      </c>
      <c r="F221" s="118" t="s">
        <v>369</v>
      </c>
      <c r="J221" s="119">
        <f>BK221</f>
        <v>0</v>
      </c>
      <c r="L221" s="116"/>
      <c r="M221" s="120"/>
      <c r="P221" s="121">
        <f>P222+P227+P229</f>
        <v>0</v>
      </c>
      <c r="R221" s="121">
        <f>R222+R227+R229</f>
        <v>0</v>
      </c>
      <c r="T221" s="122">
        <f>T222+T227+T229</f>
        <v>0</v>
      </c>
      <c r="AR221" s="117" t="s">
        <v>370</v>
      </c>
      <c r="AT221" s="123" t="s">
        <v>70</v>
      </c>
      <c r="AU221" s="123" t="s">
        <v>71</v>
      </c>
      <c r="AY221" s="117" t="s">
        <v>121</v>
      </c>
      <c r="BK221" s="124">
        <f>BK222+BK227+BK229</f>
        <v>0</v>
      </c>
    </row>
    <row r="222" spans="2:65" s="11" customFormat="1" ht="22.75" customHeight="1">
      <c r="B222" s="116"/>
      <c r="D222" s="117" t="s">
        <v>70</v>
      </c>
      <c r="E222" s="125" t="s">
        <v>371</v>
      </c>
      <c r="F222" s="125" t="s">
        <v>372</v>
      </c>
      <c r="J222" s="126">
        <f>BK222</f>
        <v>0</v>
      </c>
      <c r="L222" s="116"/>
      <c r="M222" s="120"/>
      <c r="P222" s="121">
        <f>SUM(P223:P226)</f>
        <v>0</v>
      </c>
      <c r="R222" s="121">
        <f>SUM(R223:R226)</f>
        <v>0</v>
      </c>
      <c r="T222" s="122">
        <f>SUM(T223:T226)</f>
        <v>0</v>
      </c>
      <c r="AR222" s="117" t="s">
        <v>370</v>
      </c>
      <c r="AT222" s="123" t="s">
        <v>70</v>
      </c>
      <c r="AU222" s="123" t="s">
        <v>76</v>
      </c>
      <c r="AY222" s="117" t="s">
        <v>121</v>
      </c>
      <c r="BK222" s="124">
        <f>SUM(BK223:BK226)</f>
        <v>0</v>
      </c>
    </row>
    <row r="223" spans="2:65" s="1" customFormat="1" ht="21.75" customHeight="1">
      <c r="B223" s="127"/>
      <c r="C223" s="128" t="s">
        <v>83</v>
      </c>
      <c r="D223" s="128" t="s">
        <v>125</v>
      </c>
      <c r="E223" s="129" t="s">
        <v>373</v>
      </c>
      <c r="F223" s="130" t="s">
        <v>374</v>
      </c>
      <c r="G223" s="131" t="s">
        <v>375</v>
      </c>
      <c r="H223" s="132">
        <v>1</v>
      </c>
      <c r="I223" s="133">
        <v>0</v>
      </c>
      <c r="J223" s="133">
        <f>ROUND(I223*H223,2)</f>
        <v>0</v>
      </c>
      <c r="K223" s="134"/>
      <c r="L223" s="27"/>
      <c r="M223" s="135" t="s">
        <v>1</v>
      </c>
      <c r="N223" s="136" t="s">
        <v>36</v>
      </c>
      <c r="O223" s="137">
        <v>0</v>
      </c>
      <c r="P223" s="137">
        <f>O223*H223</f>
        <v>0</v>
      </c>
      <c r="Q223" s="137">
        <v>0</v>
      </c>
      <c r="R223" s="137">
        <f>Q223*H223</f>
        <v>0</v>
      </c>
      <c r="S223" s="137">
        <v>0</v>
      </c>
      <c r="T223" s="138">
        <f>S223*H223</f>
        <v>0</v>
      </c>
      <c r="AR223" s="139" t="s">
        <v>376</v>
      </c>
      <c r="AT223" s="139" t="s">
        <v>125</v>
      </c>
      <c r="AU223" s="139" t="s">
        <v>80</v>
      </c>
      <c r="AY223" s="15" t="s">
        <v>121</v>
      </c>
      <c r="BE223" s="140">
        <f>IF(N223="základní",J223,0)</f>
        <v>0</v>
      </c>
      <c r="BF223" s="140">
        <f>IF(N223="snížená",J223,0)</f>
        <v>0</v>
      </c>
      <c r="BG223" s="140">
        <f>IF(N223="zákl. přenesená",J223,0)</f>
        <v>0</v>
      </c>
      <c r="BH223" s="140">
        <f>IF(N223="sníž. přenesená",J223,0)</f>
        <v>0</v>
      </c>
      <c r="BI223" s="140">
        <f>IF(N223="nulová",J223,0)</f>
        <v>0</v>
      </c>
      <c r="BJ223" s="15" t="s">
        <v>76</v>
      </c>
      <c r="BK223" s="140">
        <f>ROUND(I223*H223,2)</f>
        <v>0</v>
      </c>
      <c r="BL223" s="15" t="s">
        <v>376</v>
      </c>
      <c r="BM223" s="139" t="s">
        <v>377</v>
      </c>
    </row>
    <row r="224" spans="2:65" s="1" customFormat="1" ht="16.5" customHeight="1">
      <c r="B224" s="127"/>
      <c r="C224" s="128" t="s">
        <v>129</v>
      </c>
      <c r="D224" s="128" t="s">
        <v>125</v>
      </c>
      <c r="E224" s="129" t="s">
        <v>378</v>
      </c>
      <c r="F224" s="130" t="s">
        <v>379</v>
      </c>
      <c r="G224" s="131" t="s">
        <v>375</v>
      </c>
      <c r="H224" s="132">
        <v>1</v>
      </c>
      <c r="I224" s="133">
        <v>0</v>
      </c>
      <c r="J224" s="133">
        <f>ROUND(I224*H224,2)</f>
        <v>0</v>
      </c>
      <c r="K224" s="134"/>
      <c r="L224" s="27"/>
      <c r="M224" s="135" t="s">
        <v>1</v>
      </c>
      <c r="N224" s="136" t="s">
        <v>36</v>
      </c>
      <c r="O224" s="137">
        <v>0</v>
      </c>
      <c r="P224" s="137">
        <f>O224*H224</f>
        <v>0</v>
      </c>
      <c r="Q224" s="137">
        <v>0</v>
      </c>
      <c r="R224" s="137">
        <f>Q224*H224</f>
        <v>0</v>
      </c>
      <c r="S224" s="137">
        <v>0</v>
      </c>
      <c r="T224" s="138">
        <f>S224*H224</f>
        <v>0</v>
      </c>
      <c r="AR224" s="139" t="s">
        <v>376</v>
      </c>
      <c r="AT224" s="139" t="s">
        <v>125</v>
      </c>
      <c r="AU224" s="139" t="s">
        <v>80</v>
      </c>
      <c r="AY224" s="15" t="s">
        <v>121</v>
      </c>
      <c r="BE224" s="140">
        <f>IF(N224="základní",J224,0)</f>
        <v>0</v>
      </c>
      <c r="BF224" s="140">
        <f>IF(N224="snížená",J224,0)</f>
        <v>0</v>
      </c>
      <c r="BG224" s="140">
        <f>IF(N224="zákl. přenesená",J224,0)</f>
        <v>0</v>
      </c>
      <c r="BH224" s="140">
        <f>IF(N224="sníž. přenesená",J224,0)</f>
        <v>0</v>
      </c>
      <c r="BI224" s="140">
        <f>IF(N224="nulová",J224,0)</f>
        <v>0</v>
      </c>
      <c r="BJ224" s="15" t="s">
        <v>76</v>
      </c>
      <c r="BK224" s="140">
        <f>ROUND(I224*H224,2)</f>
        <v>0</v>
      </c>
      <c r="BL224" s="15" t="s">
        <v>376</v>
      </c>
      <c r="BM224" s="139" t="s">
        <v>380</v>
      </c>
    </row>
    <row r="225" spans="2:65" s="1" customFormat="1" ht="16.5" customHeight="1">
      <c r="B225" s="127"/>
      <c r="C225" s="128" t="s">
        <v>370</v>
      </c>
      <c r="D225" s="128" t="s">
        <v>125</v>
      </c>
      <c r="E225" s="129" t="s">
        <v>381</v>
      </c>
      <c r="F225" s="130" t="s">
        <v>382</v>
      </c>
      <c r="G225" s="131" t="s">
        <v>375</v>
      </c>
      <c r="H225" s="132">
        <v>1</v>
      </c>
      <c r="I225" s="133">
        <v>0</v>
      </c>
      <c r="J225" s="133">
        <f>ROUND(I225*H225,2)</f>
        <v>0</v>
      </c>
      <c r="K225" s="134"/>
      <c r="L225" s="27"/>
      <c r="M225" s="135" t="s">
        <v>1</v>
      </c>
      <c r="N225" s="136" t="s">
        <v>36</v>
      </c>
      <c r="O225" s="137">
        <v>0</v>
      </c>
      <c r="P225" s="137">
        <f>O225*H225</f>
        <v>0</v>
      </c>
      <c r="Q225" s="137">
        <v>0</v>
      </c>
      <c r="R225" s="137">
        <f>Q225*H225</f>
        <v>0</v>
      </c>
      <c r="S225" s="137">
        <v>0</v>
      </c>
      <c r="T225" s="138">
        <f>S225*H225</f>
        <v>0</v>
      </c>
      <c r="AR225" s="139" t="s">
        <v>376</v>
      </c>
      <c r="AT225" s="139" t="s">
        <v>125</v>
      </c>
      <c r="AU225" s="139" t="s">
        <v>80</v>
      </c>
      <c r="AY225" s="15" t="s">
        <v>121</v>
      </c>
      <c r="BE225" s="140">
        <f>IF(N225="základní",J225,0)</f>
        <v>0</v>
      </c>
      <c r="BF225" s="140">
        <f>IF(N225="snížená",J225,0)</f>
        <v>0</v>
      </c>
      <c r="BG225" s="140">
        <f>IF(N225="zákl. přenesená",J225,0)</f>
        <v>0</v>
      </c>
      <c r="BH225" s="140">
        <f>IF(N225="sníž. přenesená",J225,0)</f>
        <v>0</v>
      </c>
      <c r="BI225" s="140">
        <f>IF(N225="nulová",J225,0)</f>
        <v>0</v>
      </c>
      <c r="BJ225" s="15" t="s">
        <v>76</v>
      </c>
      <c r="BK225" s="140">
        <f>ROUND(I225*H225,2)</f>
        <v>0</v>
      </c>
      <c r="BL225" s="15" t="s">
        <v>376</v>
      </c>
      <c r="BM225" s="139" t="s">
        <v>383</v>
      </c>
    </row>
    <row r="226" spans="2:65" s="1" customFormat="1" ht="16.5" customHeight="1">
      <c r="B226" s="127"/>
      <c r="C226" s="128" t="s">
        <v>122</v>
      </c>
      <c r="D226" s="128" t="s">
        <v>125</v>
      </c>
      <c r="E226" s="129" t="s">
        <v>384</v>
      </c>
      <c r="F226" s="130" t="s">
        <v>385</v>
      </c>
      <c r="G226" s="131" t="s">
        <v>375</v>
      </c>
      <c r="H226" s="132">
        <v>1</v>
      </c>
      <c r="I226" s="133">
        <v>0</v>
      </c>
      <c r="J226" s="133">
        <f>ROUND(I226*H226,2)</f>
        <v>0</v>
      </c>
      <c r="K226" s="134"/>
      <c r="L226" s="27"/>
      <c r="M226" s="135" t="s">
        <v>1</v>
      </c>
      <c r="N226" s="136" t="s">
        <v>36</v>
      </c>
      <c r="O226" s="137">
        <v>0</v>
      </c>
      <c r="P226" s="137">
        <f>O226*H226</f>
        <v>0</v>
      </c>
      <c r="Q226" s="137">
        <v>0</v>
      </c>
      <c r="R226" s="137">
        <f>Q226*H226</f>
        <v>0</v>
      </c>
      <c r="S226" s="137">
        <v>0</v>
      </c>
      <c r="T226" s="138">
        <f>S226*H226</f>
        <v>0</v>
      </c>
      <c r="AR226" s="139" t="s">
        <v>376</v>
      </c>
      <c r="AT226" s="139" t="s">
        <v>125</v>
      </c>
      <c r="AU226" s="139" t="s">
        <v>80</v>
      </c>
      <c r="AY226" s="15" t="s">
        <v>121</v>
      </c>
      <c r="BE226" s="140">
        <f>IF(N226="základní",J226,0)</f>
        <v>0</v>
      </c>
      <c r="BF226" s="140">
        <f>IF(N226="snížená",J226,0)</f>
        <v>0</v>
      </c>
      <c r="BG226" s="140">
        <f>IF(N226="zákl. přenesená",J226,0)</f>
        <v>0</v>
      </c>
      <c r="BH226" s="140">
        <f>IF(N226="sníž. přenesená",J226,0)</f>
        <v>0</v>
      </c>
      <c r="BI226" s="140">
        <f>IF(N226="nulová",J226,0)</f>
        <v>0</v>
      </c>
      <c r="BJ226" s="15" t="s">
        <v>76</v>
      </c>
      <c r="BK226" s="140">
        <f>ROUND(I226*H226,2)</f>
        <v>0</v>
      </c>
      <c r="BL226" s="15" t="s">
        <v>376</v>
      </c>
      <c r="BM226" s="139" t="s">
        <v>386</v>
      </c>
    </row>
    <row r="227" spans="2:65" s="11" customFormat="1" ht="22.75" customHeight="1">
      <c r="B227" s="116"/>
      <c r="D227" s="117" t="s">
        <v>70</v>
      </c>
      <c r="E227" s="125" t="s">
        <v>387</v>
      </c>
      <c r="F227" s="125" t="s">
        <v>388</v>
      </c>
      <c r="J227" s="126">
        <f>BK227</f>
        <v>0</v>
      </c>
      <c r="L227" s="116"/>
      <c r="M227" s="120"/>
      <c r="P227" s="121">
        <f>P228</f>
        <v>0</v>
      </c>
      <c r="R227" s="121">
        <f>R228</f>
        <v>0</v>
      </c>
      <c r="T227" s="122">
        <f>T228</f>
        <v>0</v>
      </c>
      <c r="AR227" s="117" t="s">
        <v>370</v>
      </c>
      <c r="AT227" s="123" t="s">
        <v>70</v>
      </c>
      <c r="AU227" s="123" t="s">
        <v>76</v>
      </c>
      <c r="AY227" s="117" t="s">
        <v>121</v>
      </c>
      <c r="BK227" s="124">
        <f>BK228</f>
        <v>0</v>
      </c>
    </row>
    <row r="228" spans="2:65" s="1" customFormat="1" ht="16.5" customHeight="1">
      <c r="B228" s="127"/>
      <c r="C228" s="128" t="s">
        <v>175</v>
      </c>
      <c r="D228" s="128" t="s">
        <v>125</v>
      </c>
      <c r="E228" s="129" t="s">
        <v>389</v>
      </c>
      <c r="F228" s="130" t="s">
        <v>390</v>
      </c>
      <c r="G228" s="131" t="s">
        <v>375</v>
      </c>
      <c r="H228" s="132">
        <v>1</v>
      </c>
      <c r="I228" s="133">
        <v>0</v>
      </c>
      <c r="J228" s="133">
        <f>ROUND(I228*H228,2)</f>
        <v>0</v>
      </c>
      <c r="K228" s="134"/>
      <c r="L228" s="27"/>
      <c r="M228" s="135" t="s">
        <v>1</v>
      </c>
      <c r="N228" s="136" t="s">
        <v>36</v>
      </c>
      <c r="O228" s="137">
        <v>0</v>
      </c>
      <c r="P228" s="137">
        <f>O228*H228</f>
        <v>0</v>
      </c>
      <c r="Q228" s="137">
        <v>0</v>
      </c>
      <c r="R228" s="137">
        <f>Q228*H228</f>
        <v>0</v>
      </c>
      <c r="S228" s="137">
        <v>0</v>
      </c>
      <c r="T228" s="138">
        <f>S228*H228</f>
        <v>0</v>
      </c>
      <c r="AR228" s="139" t="s">
        <v>376</v>
      </c>
      <c r="AT228" s="139" t="s">
        <v>125</v>
      </c>
      <c r="AU228" s="139" t="s">
        <v>80</v>
      </c>
      <c r="AY228" s="15" t="s">
        <v>121</v>
      </c>
      <c r="BE228" s="140">
        <f>IF(N228="základní",J228,0)</f>
        <v>0</v>
      </c>
      <c r="BF228" s="140">
        <f>IF(N228="snížená",J228,0)</f>
        <v>0</v>
      </c>
      <c r="BG228" s="140">
        <f>IF(N228="zákl. přenesená",J228,0)</f>
        <v>0</v>
      </c>
      <c r="BH228" s="140">
        <f>IF(N228="sníž. přenesená",J228,0)</f>
        <v>0</v>
      </c>
      <c r="BI228" s="140">
        <f>IF(N228="nulová",J228,0)</f>
        <v>0</v>
      </c>
      <c r="BJ228" s="15" t="s">
        <v>76</v>
      </c>
      <c r="BK228" s="140">
        <f>ROUND(I228*H228,2)</f>
        <v>0</v>
      </c>
      <c r="BL228" s="15" t="s">
        <v>376</v>
      </c>
      <c r="BM228" s="139" t="s">
        <v>391</v>
      </c>
    </row>
    <row r="229" spans="2:65" s="11" customFormat="1" ht="22.75" customHeight="1">
      <c r="B229" s="116"/>
      <c r="D229" s="117" t="s">
        <v>70</v>
      </c>
      <c r="E229" s="125" t="s">
        <v>392</v>
      </c>
      <c r="F229" s="125" t="s">
        <v>393</v>
      </c>
      <c r="J229" s="126">
        <f>BK229</f>
        <v>0</v>
      </c>
      <c r="L229" s="116"/>
      <c r="M229" s="120"/>
      <c r="P229" s="121">
        <f>P230</f>
        <v>0</v>
      </c>
      <c r="R229" s="121">
        <f>R230</f>
        <v>0</v>
      </c>
      <c r="T229" s="122">
        <f>T230</f>
        <v>0</v>
      </c>
      <c r="AR229" s="117" t="s">
        <v>370</v>
      </c>
      <c r="AT229" s="123" t="s">
        <v>70</v>
      </c>
      <c r="AU229" s="123" t="s">
        <v>76</v>
      </c>
      <c r="AY229" s="117" t="s">
        <v>121</v>
      </c>
      <c r="BK229" s="124">
        <f>BK230</f>
        <v>0</v>
      </c>
    </row>
    <row r="230" spans="2:65" s="1" customFormat="1" ht="16.5" customHeight="1">
      <c r="B230" s="127"/>
      <c r="C230" s="128" t="s">
        <v>394</v>
      </c>
      <c r="D230" s="128" t="s">
        <v>125</v>
      </c>
      <c r="E230" s="129" t="s">
        <v>395</v>
      </c>
      <c r="F230" s="130" t="s">
        <v>396</v>
      </c>
      <c r="G230" s="131" t="s">
        <v>375</v>
      </c>
      <c r="H230" s="132">
        <v>1</v>
      </c>
      <c r="I230" s="133">
        <v>0</v>
      </c>
      <c r="J230" s="133">
        <f>ROUND(I230*H230,2)</f>
        <v>0</v>
      </c>
      <c r="K230" s="134"/>
      <c r="L230" s="27"/>
      <c r="M230" s="164" t="s">
        <v>1</v>
      </c>
      <c r="N230" s="165" t="s">
        <v>36</v>
      </c>
      <c r="O230" s="166">
        <v>0</v>
      </c>
      <c r="P230" s="166">
        <f>O230*H230</f>
        <v>0</v>
      </c>
      <c r="Q230" s="166">
        <v>0</v>
      </c>
      <c r="R230" s="166">
        <f>Q230*H230</f>
        <v>0</v>
      </c>
      <c r="S230" s="166">
        <v>0</v>
      </c>
      <c r="T230" s="167">
        <f>S230*H230</f>
        <v>0</v>
      </c>
      <c r="AR230" s="139" t="s">
        <v>376</v>
      </c>
      <c r="AT230" s="139" t="s">
        <v>125</v>
      </c>
      <c r="AU230" s="139" t="s">
        <v>80</v>
      </c>
      <c r="AY230" s="15" t="s">
        <v>121</v>
      </c>
      <c r="BE230" s="140">
        <f>IF(N230="základní",J230,0)</f>
        <v>0</v>
      </c>
      <c r="BF230" s="140">
        <f>IF(N230="snížená",J230,0)</f>
        <v>0</v>
      </c>
      <c r="BG230" s="140">
        <f>IF(N230="zákl. přenesená",J230,0)</f>
        <v>0</v>
      </c>
      <c r="BH230" s="140">
        <f>IF(N230="sníž. přenesená",J230,0)</f>
        <v>0</v>
      </c>
      <c r="BI230" s="140">
        <f>IF(N230="nulová",J230,0)</f>
        <v>0</v>
      </c>
      <c r="BJ230" s="15" t="s">
        <v>76</v>
      </c>
      <c r="BK230" s="140">
        <f>ROUND(I230*H230,2)</f>
        <v>0</v>
      </c>
      <c r="BL230" s="15" t="s">
        <v>376</v>
      </c>
      <c r="BM230" s="139" t="s">
        <v>397</v>
      </c>
    </row>
    <row r="231" spans="2:65" s="1" customFormat="1" ht="7" customHeight="1">
      <c r="B231" s="39"/>
      <c r="C231" s="40"/>
      <c r="D231" s="40"/>
      <c r="E231" s="40"/>
      <c r="F231" s="40"/>
      <c r="G231" s="40"/>
      <c r="H231" s="40"/>
      <c r="I231" s="40"/>
      <c r="J231" s="40"/>
      <c r="K231" s="40"/>
      <c r="L231" s="27"/>
    </row>
  </sheetData>
  <autoFilter ref="C127:K230" xr:uid="{00000000-0009-0000-0000-000001000000}"/>
  <mergeCells count="8">
    <mergeCell ref="E118:H118"/>
    <mergeCell ref="E120:H120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BM235"/>
  <sheetViews>
    <sheetView showGridLines="0" topLeftCell="A19" workbookViewId="0">
      <selection activeCell="J236" sqref="J236"/>
    </sheetView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0"/>
    <row r="2" spans="2:46" ht="37" customHeight="1">
      <c r="L2" s="201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5" t="s">
        <v>82</v>
      </c>
    </row>
    <row r="3" spans="2:46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2:46" ht="25" customHeight="1">
      <c r="B4" s="18"/>
      <c r="D4" s="19" t="s">
        <v>86</v>
      </c>
      <c r="L4" s="18"/>
      <c r="M4" s="83" t="s">
        <v>10</v>
      </c>
      <c r="AT4" s="15" t="s">
        <v>3</v>
      </c>
    </row>
    <row r="5" spans="2:46" ht="7" customHeight="1">
      <c r="B5" s="18"/>
      <c r="L5" s="18"/>
    </row>
    <row r="6" spans="2:46" ht="12" customHeight="1">
      <c r="B6" s="18"/>
      <c r="D6" s="24" t="s">
        <v>13</v>
      </c>
      <c r="L6" s="18"/>
    </row>
    <row r="7" spans="2:46" ht="16.5" customHeight="1">
      <c r="B7" s="18"/>
      <c r="E7" s="202" t="str">
        <f>'Rekapitulace stavby'!K6</f>
        <v>Opat - oprava fasády</v>
      </c>
      <c r="F7" s="203"/>
      <c r="G7" s="203"/>
      <c r="H7" s="203"/>
      <c r="L7" s="18"/>
    </row>
    <row r="8" spans="2:46" s="1" customFormat="1" ht="12" customHeight="1">
      <c r="B8" s="27"/>
      <c r="D8" s="24" t="s">
        <v>87</v>
      </c>
      <c r="L8" s="27"/>
    </row>
    <row r="9" spans="2:46" s="1" customFormat="1" ht="16.5" customHeight="1">
      <c r="B9" s="27"/>
      <c r="E9" s="182" t="s">
        <v>398</v>
      </c>
      <c r="F9" s="204"/>
      <c r="G9" s="204"/>
      <c r="H9" s="204"/>
      <c r="L9" s="27"/>
    </row>
    <row r="10" spans="2:46" s="1" customFormat="1" ht="10">
      <c r="B10" s="27"/>
      <c r="L10" s="27"/>
    </row>
    <row r="11" spans="2:46" s="1" customFormat="1" ht="12" customHeight="1">
      <c r="B11" s="27"/>
      <c r="D11" s="24" t="s">
        <v>15</v>
      </c>
      <c r="F11" s="22" t="s">
        <v>1</v>
      </c>
      <c r="I11" s="24" t="s">
        <v>16</v>
      </c>
      <c r="J11" s="22" t="s">
        <v>1</v>
      </c>
      <c r="L11" s="27"/>
    </row>
    <row r="12" spans="2:46" s="1" customFormat="1" ht="12" customHeight="1">
      <c r="B12" s="27"/>
      <c r="D12" s="24" t="s">
        <v>17</v>
      </c>
      <c r="F12" s="22" t="s">
        <v>18</v>
      </c>
      <c r="I12" s="24" t="s">
        <v>19</v>
      </c>
      <c r="J12" s="47" t="str">
        <f>'Rekapitulace stavby'!AN8</f>
        <v>7. 2. 2025</v>
      </c>
      <c r="L12" s="27"/>
    </row>
    <row r="13" spans="2:46" s="1" customFormat="1" ht="10.75" customHeight="1">
      <c r="B13" s="27"/>
      <c r="L13" s="27"/>
    </row>
    <row r="14" spans="2:46" s="1" customFormat="1" ht="12" customHeight="1">
      <c r="B14" s="27"/>
      <c r="D14" s="24" t="s">
        <v>21</v>
      </c>
      <c r="I14" s="24" t="s">
        <v>22</v>
      </c>
      <c r="J14" s="22" t="str">
        <f>IF('Rekapitulace stavby'!AN10="","",'Rekapitulace stavby'!AN10)</f>
        <v/>
      </c>
      <c r="L14" s="27"/>
    </row>
    <row r="15" spans="2:46" s="1" customFormat="1" ht="18" customHeight="1">
      <c r="B15" s="27"/>
      <c r="E15" s="22" t="str">
        <f>IF('Rekapitulace stavby'!E11="","",'Rekapitulace stavby'!E11)</f>
        <v xml:space="preserve"> </v>
      </c>
      <c r="I15" s="24" t="s">
        <v>24</v>
      </c>
      <c r="J15" s="22" t="str">
        <f>IF('Rekapitulace stavby'!AN11="","",'Rekapitulace stavby'!AN11)</f>
        <v/>
      </c>
      <c r="L15" s="27"/>
    </row>
    <row r="16" spans="2:46" s="1" customFormat="1" ht="7" customHeight="1">
      <c r="B16" s="27"/>
      <c r="L16" s="27"/>
    </row>
    <row r="17" spans="2:12" s="1" customFormat="1" ht="12" customHeight="1">
      <c r="B17" s="27"/>
      <c r="D17" s="24" t="s">
        <v>25</v>
      </c>
      <c r="I17" s="24" t="s">
        <v>22</v>
      </c>
      <c r="J17" s="22" t="s">
        <v>1</v>
      </c>
      <c r="L17" s="27"/>
    </row>
    <row r="18" spans="2:12" s="1" customFormat="1" ht="18" customHeight="1">
      <c r="B18" s="27"/>
      <c r="E18" s="22"/>
      <c r="I18" s="24" t="s">
        <v>24</v>
      </c>
      <c r="J18" s="22" t="s">
        <v>1</v>
      </c>
      <c r="L18" s="27"/>
    </row>
    <row r="19" spans="2:12" s="1" customFormat="1" ht="7" customHeight="1">
      <c r="B19" s="27"/>
      <c r="L19" s="27"/>
    </row>
    <row r="20" spans="2:12" s="1" customFormat="1" ht="12" customHeight="1">
      <c r="B20" s="27"/>
      <c r="D20" s="24" t="s">
        <v>26</v>
      </c>
      <c r="I20" s="24" t="s">
        <v>22</v>
      </c>
      <c r="J20" s="22" t="str">
        <f>IF('Rekapitulace stavby'!AN16="","",'Rekapitulace stavby'!AN16)</f>
        <v/>
      </c>
      <c r="L20" s="27"/>
    </row>
    <row r="21" spans="2:12" s="1" customFormat="1" ht="18" customHeight="1">
      <c r="B21" s="27"/>
      <c r="E21" s="22" t="str">
        <f>IF('Rekapitulace stavby'!E17="","",'Rekapitulace stavby'!E17)</f>
        <v xml:space="preserve"> </v>
      </c>
      <c r="I21" s="24" t="s">
        <v>24</v>
      </c>
      <c r="J21" s="22" t="str">
        <f>IF('Rekapitulace stavby'!AN17="","",'Rekapitulace stavby'!AN17)</f>
        <v/>
      </c>
      <c r="L21" s="27"/>
    </row>
    <row r="22" spans="2:12" s="1" customFormat="1" ht="7" customHeight="1">
      <c r="B22" s="27"/>
      <c r="L22" s="27"/>
    </row>
    <row r="23" spans="2:12" s="1" customFormat="1" ht="12" customHeight="1">
      <c r="B23" s="27"/>
      <c r="D23" s="24" t="s">
        <v>28</v>
      </c>
      <c r="I23" s="24" t="s">
        <v>22</v>
      </c>
      <c r="J23" s="22"/>
      <c r="L23" s="27"/>
    </row>
    <row r="24" spans="2:12" s="1" customFormat="1" ht="18" customHeight="1">
      <c r="B24" s="27"/>
      <c r="E24" s="22"/>
      <c r="I24" s="24" t="s">
        <v>24</v>
      </c>
      <c r="J24" s="22" t="s">
        <v>29</v>
      </c>
      <c r="L24" s="27"/>
    </row>
    <row r="25" spans="2:12" s="1" customFormat="1" ht="7" customHeight="1">
      <c r="B25" s="27"/>
      <c r="L25" s="27"/>
    </row>
    <row r="26" spans="2:12" s="1" customFormat="1" ht="12" customHeight="1">
      <c r="B26" s="27"/>
      <c r="D26" s="24" t="s">
        <v>30</v>
      </c>
      <c r="L26" s="27"/>
    </row>
    <row r="27" spans="2:12" s="7" customFormat="1" ht="16.5" customHeight="1">
      <c r="B27" s="84"/>
      <c r="E27" s="171" t="s">
        <v>1</v>
      </c>
      <c r="F27" s="171"/>
      <c r="G27" s="171"/>
      <c r="H27" s="171"/>
      <c r="L27" s="84"/>
    </row>
    <row r="28" spans="2:12" s="1" customFormat="1" ht="7" customHeight="1">
      <c r="B28" s="27"/>
      <c r="L28" s="27"/>
    </row>
    <row r="29" spans="2:12" s="1" customFormat="1" ht="7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4" customHeight="1">
      <c r="B30" s="27"/>
      <c r="D30" s="85" t="s">
        <v>31</v>
      </c>
      <c r="J30" s="61">
        <f>ROUND(J128, 2)</f>
        <v>0</v>
      </c>
      <c r="L30" s="27"/>
    </row>
    <row r="31" spans="2:12" s="1" customFormat="1" ht="7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" customHeight="1">
      <c r="B32" s="27"/>
      <c r="F32" s="30" t="s">
        <v>33</v>
      </c>
      <c r="I32" s="30" t="s">
        <v>32</v>
      </c>
      <c r="J32" s="30" t="s">
        <v>34</v>
      </c>
      <c r="L32" s="27"/>
    </row>
    <row r="33" spans="2:12" s="1" customFormat="1" ht="14.4" customHeight="1">
      <c r="B33" s="27"/>
      <c r="D33" s="50" t="s">
        <v>35</v>
      </c>
      <c r="E33" s="24" t="s">
        <v>36</v>
      </c>
      <c r="F33" s="86">
        <f>ROUND((SUM(BE128:BE234)),  2)</f>
        <v>0</v>
      </c>
      <c r="I33" s="87">
        <v>0.21</v>
      </c>
      <c r="J33" s="86">
        <f>ROUND(((SUM(BE128:BE234))*I33),  2)</f>
        <v>0</v>
      </c>
      <c r="L33" s="27"/>
    </row>
    <row r="34" spans="2:12" s="1" customFormat="1" ht="14.4" customHeight="1">
      <c r="B34" s="27"/>
      <c r="E34" s="24" t="s">
        <v>37</v>
      </c>
      <c r="F34" s="86">
        <f>ROUND((SUM(BF128:BF234)),  2)</f>
        <v>0</v>
      </c>
      <c r="I34" s="87">
        <v>0.12</v>
      </c>
      <c r="J34" s="86">
        <f>ROUND(((SUM(BF128:BF234))*I34),  2)</f>
        <v>0</v>
      </c>
      <c r="L34" s="27"/>
    </row>
    <row r="35" spans="2:12" s="1" customFormat="1" ht="14.4" hidden="1" customHeight="1">
      <c r="B35" s="27"/>
      <c r="E35" s="24" t="s">
        <v>38</v>
      </c>
      <c r="F35" s="86">
        <f>ROUND((SUM(BG128:BG234)),  2)</f>
        <v>0</v>
      </c>
      <c r="I35" s="87">
        <v>0.21</v>
      </c>
      <c r="J35" s="86">
        <f>0</f>
        <v>0</v>
      </c>
      <c r="L35" s="27"/>
    </row>
    <row r="36" spans="2:12" s="1" customFormat="1" ht="14.4" hidden="1" customHeight="1">
      <c r="B36" s="27"/>
      <c r="E36" s="24" t="s">
        <v>39</v>
      </c>
      <c r="F36" s="86">
        <f>ROUND((SUM(BH128:BH234)),  2)</f>
        <v>0</v>
      </c>
      <c r="I36" s="87">
        <v>0.12</v>
      </c>
      <c r="J36" s="86">
        <f>0</f>
        <v>0</v>
      </c>
      <c r="L36" s="27"/>
    </row>
    <row r="37" spans="2:12" s="1" customFormat="1" ht="14.4" hidden="1" customHeight="1">
      <c r="B37" s="27"/>
      <c r="E37" s="24" t="s">
        <v>40</v>
      </c>
      <c r="F37" s="86">
        <f>ROUND((SUM(BI128:BI234)),  2)</f>
        <v>0</v>
      </c>
      <c r="I37" s="87">
        <v>0</v>
      </c>
      <c r="J37" s="86">
        <f>0</f>
        <v>0</v>
      </c>
      <c r="L37" s="27"/>
    </row>
    <row r="38" spans="2:12" s="1" customFormat="1" ht="7" customHeight="1">
      <c r="B38" s="27"/>
      <c r="L38" s="27"/>
    </row>
    <row r="39" spans="2:12" s="1" customFormat="1" ht="25.4" customHeight="1">
      <c r="B39" s="27"/>
      <c r="C39" s="88"/>
      <c r="D39" s="89" t="s">
        <v>41</v>
      </c>
      <c r="E39" s="52"/>
      <c r="F39" s="52"/>
      <c r="G39" s="90" t="s">
        <v>42</v>
      </c>
      <c r="H39" s="91" t="s">
        <v>43</v>
      </c>
      <c r="I39" s="52"/>
      <c r="J39" s="92">
        <f>SUM(J30:J37)</f>
        <v>0</v>
      </c>
      <c r="K39" s="93"/>
      <c r="L39" s="27"/>
    </row>
    <row r="40" spans="2:12" s="1" customFormat="1" ht="14.4" customHeight="1">
      <c r="B40" s="27"/>
      <c r="L40" s="27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7"/>
      <c r="D50" s="36" t="s">
        <v>44</v>
      </c>
      <c r="E50" s="37"/>
      <c r="F50" s="37"/>
      <c r="G50" s="36" t="s">
        <v>45</v>
      </c>
      <c r="H50" s="37"/>
      <c r="I50" s="37"/>
      <c r="J50" s="37"/>
      <c r="K50" s="37"/>
      <c r="L50" s="27"/>
    </row>
    <row r="51" spans="2:12" ht="10">
      <c r="B51" s="18"/>
      <c r="L51" s="18"/>
    </row>
    <row r="52" spans="2:12" ht="10">
      <c r="B52" s="18"/>
      <c r="L52" s="18"/>
    </row>
    <row r="53" spans="2:12" ht="10">
      <c r="B53" s="18"/>
      <c r="L53" s="18"/>
    </row>
    <row r="54" spans="2:12" ht="10">
      <c r="B54" s="18"/>
      <c r="L54" s="18"/>
    </row>
    <row r="55" spans="2:12" ht="10">
      <c r="B55" s="18"/>
      <c r="L55" s="18"/>
    </row>
    <row r="56" spans="2:12" ht="10">
      <c r="B56" s="18"/>
      <c r="L56" s="18"/>
    </row>
    <row r="57" spans="2:12" ht="10">
      <c r="B57" s="18"/>
      <c r="L57" s="18"/>
    </row>
    <row r="58" spans="2:12" ht="10">
      <c r="B58" s="18"/>
      <c r="L58" s="18"/>
    </row>
    <row r="59" spans="2:12" ht="10">
      <c r="B59" s="18"/>
      <c r="L59" s="18"/>
    </row>
    <row r="60" spans="2:12" ht="10">
      <c r="B60" s="18"/>
      <c r="L60" s="18"/>
    </row>
    <row r="61" spans="2:12" s="1" customFormat="1" ht="12.5">
      <c r="B61" s="27"/>
      <c r="D61" s="38" t="s">
        <v>46</v>
      </c>
      <c r="E61" s="29"/>
      <c r="F61" s="94" t="s">
        <v>47</v>
      </c>
      <c r="G61" s="38" t="s">
        <v>46</v>
      </c>
      <c r="H61" s="29"/>
      <c r="I61" s="29"/>
      <c r="J61" s="95" t="s">
        <v>47</v>
      </c>
      <c r="K61" s="29"/>
      <c r="L61" s="27"/>
    </row>
    <row r="62" spans="2:12" ht="10">
      <c r="B62" s="18"/>
      <c r="L62" s="18"/>
    </row>
    <row r="63" spans="2:12" ht="10">
      <c r="B63" s="18"/>
      <c r="L63" s="18"/>
    </row>
    <row r="64" spans="2:12" ht="10">
      <c r="B64" s="18"/>
      <c r="L64" s="18"/>
    </row>
    <row r="65" spans="2:12" s="1" customFormat="1" ht="13">
      <c r="B65" s="27"/>
      <c r="D65" s="36" t="s">
        <v>48</v>
      </c>
      <c r="E65" s="37"/>
      <c r="F65" s="37"/>
      <c r="G65" s="36" t="s">
        <v>49</v>
      </c>
      <c r="H65" s="37"/>
      <c r="I65" s="37"/>
      <c r="J65" s="37"/>
      <c r="K65" s="37"/>
      <c r="L65" s="27"/>
    </row>
    <row r="66" spans="2:12" ht="10">
      <c r="B66" s="18"/>
      <c r="L66" s="18"/>
    </row>
    <row r="67" spans="2:12" ht="10">
      <c r="B67" s="18"/>
      <c r="L67" s="18"/>
    </row>
    <row r="68" spans="2:12" ht="10">
      <c r="B68" s="18"/>
      <c r="L68" s="18"/>
    </row>
    <row r="69" spans="2:12" ht="10">
      <c r="B69" s="18"/>
      <c r="L69" s="18"/>
    </row>
    <row r="70" spans="2:12" ht="10">
      <c r="B70" s="18"/>
      <c r="L70" s="18"/>
    </row>
    <row r="71" spans="2:12" ht="10">
      <c r="B71" s="18"/>
      <c r="L71" s="18"/>
    </row>
    <row r="72" spans="2:12" ht="10">
      <c r="B72" s="18"/>
      <c r="L72" s="18"/>
    </row>
    <row r="73" spans="2:12" ht="10">
      <c r="B73" s="18"/>
      <c r="L73" s="18"/>
    </row>
    <row r="74" spans="2:12" ht="10">
      <c r="B74" s="18"/>
      <c r="L74" s="18"/>
    </row>
    <row r="75" spans="2:12" ht="10">
      <c r="B75" s="18"/>
      <c r="L75" s="18"/>
    </row>
    <row r="76" spans="2:12" s="1" customFormat="1" ht="12.5">
      <c r="B76" s="27"/>
      <c r="D76" s="38" t="s">
        <v>46</v>
      </c>
      <c r="E76" s="29"/>
      <c r="F76" s="94" t="s">
        <v>47</v>
      </c>
      <c r="G76" s="38" t="s">
        <v>46</v>
      </c>
      <c r="H76" s="29"/>
      <c r="I76" s="29"/>
      <c r="J76" s="95" t="s">
        <v>47</v>
      </c>
      <c r="K76" s="29"/>
      <c r="L76" s="27"/>
    </row>
    <row r="77" spans="2:12" s="1" customFormat="1" ht="14.4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5" customHeight="1">
      <c r="B82" s="27"/>
      <c r="C82" s="19" t="s">
        <v>89</v>
      </c>
      <c r="L82" s="27"/>
    </row>
    <row r="83" spans="2:47" s="1" customFormat="1" ht="7" customHeight="1">
      <c r="B83" s="27"/>
      <c r="L83" s="27"/>
    </row>
    <row r="84" spans="2:47" s="1" customFormat="1" ht="12" customHeight="1">
      <c r="B84" s="27"/>
      <c r="C84" s="24" t="s">
        <v>13</v>
      </c>
      <c r="L84" s="27"/>
    </row>
    <row r="85" spans="2:47" s="1" customFormat="1" ht="16.5" customHeight="1">
      <c r="B85" s="27"/>
      <c r="E85" s="202" t="str">
        <f>E7</f>
        <v>Opat - oprava fasády</v>
      </c>
      <c r="F85" s="203"/>
      <c r="G85" s="203"/>
      <c r="H85" s="203"/>
      <c r="L85" s="27"/>
    </row>
    <row r="86" spans="2:47" s="1" customFormat="1" ht="12" customHeight="1">
      <c r="B86" s="27"/>
      <c r="C86" s="24" t="s">
        <v>87</v>
      </c>
      <c r="L86" s="27"/>
    </row>
    <row r="87" spans="2:47" s="1" customFormat="1" ht="16.5" customHeight="1">
      <c r="B87" s="27"/>
      <c r="E87" s="182" t="str">
        <f>E9</f>
        <v>2 - Vchod</v>
      </c>
      <c r="F87" s="204"/>
      <c r="G87" s="204"/>
      <c r="H87" s="204"/>
      <c r="L87" s="27"/>
    </row>
    <row r="88" spans="2:47" s="1" customFormat="1" ht="7" customHeight="1">
      <c r="B88" s="27"/>
      <c r="L88" s="27"/>
    </row>
    <row r="89" spans="2:47" s="1" customFormat="1" ht="12" customHeight="1">
      <c r="B89" s="27"/>
      <c r="C89" s="24" t="s">
        <v>17</v>
      </c>
      <c r="F89" s="22" t="str">
        <f>F12</f>
        <v>Opatovice nad Labem</v>
      </c>
      <c r="I89" s="24" t="s">
        <v>19</v>
      </c>
      <c r="J89" s="47" t="str">
        <f>IF(J12="","",J12)</f>
        <v>7. 2. 2025</v>
      </c>
      <c r="L89" s="27"/>
    </row>
    <row r="90" spans="2:47" s="1" customFormat="1" ht="7" customHeight="1">
      <c r="B90" s="27"/>
      <c r="L90" s="27"/>
    </row>
    <row r="91" spans="2:47" s="1" customFormat="1" ht="15.15" customHeight="1">
      <c r="B91" s="27"/>
      <c r="C91" s="24" t="s">
        <v>21</v>
      </c>
      <c r="F91" s="22" t="str">
        <f>E15</f>
        <v xml:space="preserve"> </v>
      </c>
      <c r="I91" s="24" t="s">
        <v>26</v>
      </c>
      <c r="J91" s="25" t="str">
        <f>E21</f>
        <v xml:space="preserve"> </v>
      </c>
      <c r="L91" s="27"/>
    </row>
    <row r="92" spans="2:47" s="1" customFormat="1" ht="15.15" customHeight="1">
      <c r="B92" s="27"/>
      <c r="C92" s="24" t="s">
        <v>25</v>
      </c>
      <c r="F92" s="22" t="str">
        <f>IF(E18="","",E18)</f>
        <v/>
      </c>
      <c r="I92" s="24" t="s">
        <v>28</v>
      </c>
      <c r="J92" s="25">
        <f>E24</f>
        <v>0</v>
      </c>
      <c r="L92" s="27"/>
    </row>
    <row r="93" spans="2:47" s="1" customFormat="1" ht="10.25" customHeight="1">
      <c r="B93" s="27"/>
      <c r="L93" s="27"/>
    </row>
    <row r="94" spans="2:47" s="1" customFormat="1" ht="29.25" customHeight="1">
      <c r="B94" s="27"/>
      <c r="C94" s="96" t="s">
        <v>90</v>
      </c>
      <c r="D94" s="88"/>
      <c r="E94" s="88"/>
      <c r="F94" s="88"/>
      <c r="G94" s="88"/>
      <c r="H94" s="88"/>
      <c r="I94" s="88"/>
      <c r="J94" s="97" t="s">
        <v>91</v>
      </c>
      <c r="K94" s="88"/>
      <c r="L94" s="27"/>
    </row>
    <row r="95" spans="2:47" s="1" customFormat="1" ht="10.25" customHeight="1">
      <c r="B95" s="27"/>
      <c r="L95" s="27"/>
    </row>
    <row r="96" spans="2:47" s="1" customFormat="1" ht="22.75" customHeight="1">
      <c r="B96" s="27"/>
      <c r="C96" s="98" t="s">
        <v>92</v>
      </c>
      <c r="J96" s="61">
        <f>J128</f>
        <v>0</v>
      </c>
      <c r="L96" s="27"/>
      <c r="AU96" s="15" t="s">
        <v>93</v>
      </c>
    </row>
    <row r="97" spans="2:12" s="8" customFormat="1" ht="25" customHeight="1">
      <c r="B97" s="99"/>
      <c r="D97" s="100" t="s">
        <v>94</v>
      </c>
      <c r="E97" s="101"/>
      <c r="F97" s="101"/>
      <c r="G97" s="101"/>
      <c r="H97" s="101"/>
      <c r="I97" s="101"/>
      <c r="J97" s="102">
        <f>J129</f>
        <v>0</v>
      </c>
      <c r="L97" s="99"/>
    </row>
    <row r="98" spans="2:12" s="9" customFormat="1" ht="19.899999999999999" customHeight="1">
      <c r="B98" s="103"/>
      <c r="D98" s="104" t="s">
        <v>95</v>
      </c>
      <c r="E98" s="105"/>
      <c r="F98" s="105"/>
      <c r="G98" s="105"/>
      <c r="H98" s="105"/>
      <c r="I98" s="105"/>
      <c r="J98" s="106">
        <f>J130</f>
        <v>0</v>
      </c>
      <c r="L98" s="103"/>
    </row>
    <row r="99" spans="2:12" s="9" customFormat="1" ht="19.899999999999999" customHeight="1">
      <c r="B99" s="103"/>
      <c r="D99" s="104" t="s">
        <v>96</v>
      </c>
      <c r="E99" s="105"/>
      <c r="F99" s="105"/>
      <c r="G99" s="105"/>
      <c r="H99" s="105"/>
      <c r="I99" s="105"/>
      <c r="J99" s="106">
        <f>J174</f>
        <v>0</v>
      </c>
      <c r="L99" s="103"/>
    </row>
    <row r="100" spans="2:12" s="9" customFormat="1" ht="19.899999999999999" customHeight="1">
      <c r="B100" s="103"/>
      <c r="D100" s="104" t="s">
        <v>97</v>
      </c>
      <c r="E100" s="105"/>
      <c r="F100" s="105"/>
      <c r="G100" s="105"/>
      <c r="H100" s="105"/>
      <c r="I100" s="105"/>
      <c r="J100" s="106">
        <f>J180</f>
        <v>0</v>
      </c>
      <c r="L100" s="103"/>
    </row>
    <row r="101" spans="2:12" s="8" customFormat="1" ht="25" customHeight="1">
      <c r="B101" s="99"/>
      <c r="D101" s="100" t="s">
        <v>98</v>
      </c>
      <c r="E101" s="101"/>
      <c r="F101" s="101"/>
      <c r="G101" s="101"/>
      <c r="H101" s="101"/>
      <c r="I101" s="101"/>
      <c r="J101" s="102">
        <f>J182</f>
        <v>0</v>
      </c>
      <c r="L101" s="99"/>
    </row>
    <row r="102" spans="2:12" s="9" customFormat="1" ht="19.899999999999999" customHeight="1">
      <c r="B102" s="103"/>
      <c r="D102" s="104" t="s">
        <v>99</v>
      </c>
      <c r="E102" s="105"/>
      <c r="F102" s="105"/>
      <c r="G102" s="105"/>
      <c r="H102" s="105"/>
      <c r="I102" s="105"/>
      <c r="J102" s="106">
        <f>J183</f>
        <v>0</v>
      </c>
      <c r="L102" s="103"/>
    </row>
    <row r="103" spans="2:12" s="8" customFormat="1" ht="25" customHeight="1">
      <c r="B103" s="99"/>
      <c r="D103" s="100" t="s">
        <v>100</v>
      </c>
      <c r="E103" s="101"/>
      <c r="F103" s="101"/>
      <c r="G103" s="101"/>
      <c r="H103" s="101"/>
      <c r="I103" s="101"/>
      <c r="J103" s="102">
        <f>J198</f>
        <v>0</v>
      </c>
      <c r="L103" s="99"/>
    </row>
    <row r="104" spans="2:12" s="9" customFormat="1" ht="19.899999999999999" customHeight="1">
      <c r="B104" s="103"/>
      <c r="D104" s="104" t="s">
        <v>101</v>
      </c>
      <c r="E104" s="105"/>
      <c r="F104" s="105"/>
      <c r="G104" s="105"/>
      <c r="H104" s="105"/>
      <c r="I104" s="105"/>
      <c r="J104" s="106">
        <f>J202</f>
        <v>0</v>
      </c>
      <c r="L104" s="103"/>
    </row>
    <row r="105" spans="2:12" s="8" customFormat="1" ht="25" customHeight="1">
      <c r="B105" s="99"/>
      <c r="D105" s="100" t="s">
        <v>102</v>
      </c>
      <c r="E105" s="101"/>
      <c r="F105" s="101"/>
      <c r="G105" s="101"/>
      <c r="H105" s="101"/>
      <c r="I105" s="101"/>
      <c r="J105" s="102">
        <f>J225</f>
        <v>0</v>
      </c>
      <c r="L105" s="99"/>
    </row>
    <row r="106" spans="2:12" s="9" customFormat="1" ht="19.899999999999999" customHeight="1">
      <c r="B106" s="103"/>
      <c r="D106" s="104" t="s">
        <v>103</v>
      </c>
      <c r="E106" s="105"/>
      <c r="F106" s="105"/>
      <c r="G106" s="105"/>
      <c r="H106" s="105"/>
      <c r="I106" s="105"/>
      <c r="J106" s="106">
        <f>J226</f>
        <v>0</v>
      </c>
      <c r="L106" s="103"/>
    </row>
    <row r="107" spans="2:12" s="9" customFormat="1" ht="19.899999999999999" customHeight="1">
      <c r="B107" s="103"/>
      <c r="D107" s="104" t="s">
        <v>104</v>
      </c>
      <c r="E107" s="105"/>
      <c r="F107" s="105"/>
      <c r="G107" s="105"/>
      <c r="H107" s="105"/>
      <c r="I107" s="105"/>
      <c r="J107" s="106">
        <f>J231</f>
        <v>0</v>
      </c>
      <c r="L107" s="103"/>
    </row>
    <row r="108" spans="2:12" s="9" customFormat="1" ht="19.899999999999999" customHeight="1">
      <c r="B108" s="103"/>
      <c r="D108" s="104" t="s">
        <v>105</v>
      </c>
      <c r="E108" s="105"/>
      <c r="F108" s="105"/>
      <c r="G108" s="105"/>
      <c r="H108" s="105"/>
      <c r="I108" s="105"/>
      <c r="J108" s="106">
        <f>J233</f>
        <v>0</v>
      </c>
      <c r="L108" s="103"/>
    </row>
    <row r="109" spans="2:12" s="1" customFormat="1" ht="21.75" customHeight="1">
      <c r="B109" s="27"/>
      <c r="L109" s="27"/>
    </row>
    <row r="110" spans="2:12" s="1" customFormat="1" ht="7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27"/>
    </row>
    <row r="114" spans="2:63" s="1" customFormat="1" ht="7" customHeight="1"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27"/>
    </row>
    <row r="115" spans="2:63" s="1" customFormat="1" ht="25" customHeight="1">
      <c r="B115" s="27"/>
      <c r="C115" s="19" t="s">
        <v>106</v>
      </c>
      <c r="L115" s="27"/>
    </row>
    <row r="116" spans="2:63" s="1" customFormat="1" ht="7" customHeight="1">
      <c r="B116" s="27"/>
      <c r="L116" s="27"/>
    </row>
    <row r="117" spans="2:63" s="1" customFormat="1" ht="12" customHeight="1">
      <c r="B117" s="27"/>
      <c r="C117" s="24" t="s">
        <v>13</v>
      </c>
      <c r="L117" s="27"/>
    </row>
    <row r="118" spans="2:63" s="1" customFormat="1" ht="16.5" customHeight="1">
      <c r="B118" s="27"/>
      <c r="E118" s="202" t="str">
        <f>E7</f>
        <v>Opat - oprava fasády</v>
      </c>
      <c r="F118" s="203"/>
      <c r="G118" s="203"/>
      <c r="H118" s="203"/>
      <c r="L118" s="27"/>
    </row>
    <row r="119" spans="2:63" s="1" customFormat="1" ht="12" customHeight="1">
      <c r="B119" s="27"/>
      <c r="C119" s="24" t="s">
        <v>87</v>
      </c>
      <c r="L119" s="27"/>
    </row>
    <row r="120" spans="2:63" s="1" customFormat="1" ht="16.5" customHeight="1">
      <c r="B120" s="27"/>
      <c r="E120" s="182" t="str">
        <f>E9</f>
        <v>2 - Vchod</v>
      </c>
      <c r="F120" s="204"/>
      <c r="G120" s="204"/>
      <c r="H120" s="204"/>
      <c r="L120" s="27"/>
    </row>
    <row r="121" spans="2:63" s="1" customFormat="1" ht="7" customHeight="1">
      <c r="B121" s="27"/>
      <c r="L121" s="27"/>
    </row>
    <row r="122" spans="2:63" s="1" customFormat="1" ht="12" customHeight="1">
      <c r="B122" s="27"/>
      <c r="C122" s="24" t="s">
        <v>17</v>
      </c>
      <c r="F122" s="22" t="str">
        <f>F12</f>
        <v>Opatovice nad Labem</v>
      </c>
      <c r="I122" s="24" t="s">
        <v>19</v>
      </c>
      <c r="J122" s="47" t="str">
        <f>IF(J12="","",J12)</f>
        <v>7. 2. 2025</v>
      </c>
      <c r="L122" s="27"/>
    </row>
    <row r="123" spans="2:63" s="1" customFormat="1" ht="7" customHeight="1">
      <c r="B123" s="27"/>
      <c r="L123" s="27"/>
    </row>
    <row r="124" spans="2:63" s="1" customFormat="1" ht="15.15" customHeight="1">
      <c r="B124" s="27"/>
      <c r="C124" s="24" t="s">
        <v>21</v>
      </c>
      <c r="F124" s="22" t="str">
        <f>E15</f>
        <v xml:space="preserve"> </v>
      </c>
      <c r="I124" s="24" t="s">
        <v>26</v>
      </c>
      <c r="J124" s="25" t="str">
        <f>E21</f>
        <v xml:space="preserve"> </v>
      </c>
      <c r="L124" s="27"/>
    </row>
    <row r="125" spans="2:63" s="1" customFormat="1" ht="15.15" customHeight="1">
      <c r="B125" s="27"/>
      <c r="C125" s="24" t="s">
        <v>25</v>
      </c>
      <c r="F125" s="22" t="str">
        <f>IF(E18="","",E18)</f>
        <v/>
      </c>
      <c r="I125" s="24" t="s">
        <v>28</v>
      </c>
      <c r="J125" s="25">
        <f>E24</f>
        <v>0</v>
      </c>
      <c r="L125" s="27"/>
    </row>
    <row r="126" spans="2:63" s="1" customFormat="1" ht="10.25" customHeight="1">
      <c r="B126" s="27"/>
      <c r="L126" s="27"/>
    </row>
    <row r="127" spans="2:63" s="10" customFormat="1" ht="29.25" customHeight="1">
      <c r="B127" s="107"/>
      <c r="C127" s="108" t="s">
        <v>107</v>
      </c>
      <c r="D127" s="109" t="s">
        <v>56</v>
      </c>
      <c r="E127" s="109" t="s">
        <v>52</v>
      </c>
      <c r="F127" s="109" t="s">
        <v>53</v>
      </c>
      <c r="G127" s="109" t="s">
        <v>108</v>
      </c>
      <c r="H127" s="109" t="s">
        <v>109</v>
      </c>
      <c r="I127" s="109" t="s">
        <v>110</v>
      </c>
      <c r="J127" s="110" t="s">
        <v>91</v>
      </c>
      <c r="K127" s="111" t="s">
        <v>111</v>
      </c>
      <c r="L127" s="107"/>
      <c r="M127" s="54" t="s">
        <v>1</v>
      </c>
      <c r="N127" s="55" t="s">
        <v>35</v>
      </c>
      <c r="O127" s="55" t="s">
        <v>112</v>
      </c>
      <c r="P127" s="55" t="s">
        <v>113</v>
      </c>
      <c r="Q127" s="55" t="s">
        <v>114</v>
      </c>
      <c r="R127" s="55" t="s">
        <v>115</v>
      </c>
      <c r="S127" s="55" t="s">
        <v>116</v>
      </c>
      <c r="T127" s="56" t="s">
        <v>117</v>
      </c>
    </row>
    <row r="128" spans="2:63" s="1" customFormat="1" ht="22.75" customHeight="1">
      <c r="B128" s="27"/>
      <c r="C128" s="59" t="s">
        <v>118</v>
      </c>
      <c r="J128" s="112">
        <f>BK128</f>
        <v>0</v>
      </c>
      <c r="L128" s="27"/>
      <c r="M128" s="57"/>
      <c r="N128" s="48"/>
      <c r="O128" s="48"/>
      <c r="P128" s="113">
        <f>P129+P182+P198+P225</f>
        <v>272.12299800000005</v>
      </c>
      <c r="Q128" s="48"/>
      <c r="R128" s="113">
        <f>R129+R182+R198+R225</f>
        <v>2.0200356999999993</v>
      </c>
      <c r="S128" s="48"/>
      <c r="T128" s="114">
        <f>T129+T182+T198+T225</f>
        <v>0.4444459</v>
      </c>
      <c r="AT128" s="15" t="s">
        <v>70</v>
      </c>
      <c r="AU128" s="15" t="s">
        <v>93</v>
      </c>
      <c r="BK128" s="115">
        <f>BK129+BK182+BK198+BK225</f>
        <v>0</v>
      </c>
    </row>
    <row r="129" spans="2:65" s="11" customFormat="1" ht="25.9" customHeight="1">
      <c r="B129" s="116"/>
      <c r="D129" s="117" t="s">
        <v>70</v>
      </c>
      <c r="E129" s="118" t="s">
        <v>119</v>
      </c>
      <c r="F129" s="118" t="s">
        <v>120</v>
      </c>
      <c r="J129" s="119">
        <f>BK129</f>
        <v>0</v>
      </c>
      <c r="L129" s="116"/>
      <c r="M129" s="120"/>
      <c r="P129" s="121">
        <f>P130+P174+P180</f>
        <v>184.91545000000005</v>
      </c>
      <c r="R129" s="121">
        <f>R130+R174+R180</f>
        <v>1.8722446999999995</v>
      </c>
      <c r="T129" s="122">
        <f>T130+T174+T180</f>
        <v>4.1238999999999998E-3</v>
      </c>
      <c r="AR129" s="117" t="s">
        <v>76</v>
      </c>
      <c r="AT129" s="123" t="s">
        <v>70</v>
      </c>
      <c r="AU129" s="123" t="s">
        <v>71</v>
      </c>
      <c r="AY129" s="117" t="s">
        <v>121</v>
      </c>
      <c r="BK129" s="124">
        <f>BK130+BK174+BK180</f>
        <v>0</v>
      </c>
    </row>
    <row r="130" spans="2:65" s="11" customFormat="1" ht="22.75" customHeight="1">
      <c r="B130" s="116"/>
      <c r="D130" s="117" t="s">
        <v>70</v>
      </c>
      <c r="E130" s="125" t="s">
        <v>122</v>
      </c>
      <c r="F130" s="125" t="s">
        <v>123</v>
      </c>
      <c r="J130" s="126">
        <f>BK130</f>
        <v>0</v>
      </c>
      <c r="L130" s="116"/>
      <c r="M130" s="120"/>
      <c r="P130" s="121">
        <f>SUM(P131:P173)</f>
        <v>182.58470200000005</v>
      </c>
      <c r="R130" s="121">
        <f>SUM(R131:R173)</f>
        <v>1.8722446999999995</v>
      </c>
      <c r="T130" s="122">
        <f>SUM(T131:T173)</f>
        <v>4.1238999999999998E-3</v>
      </c>
      <c r="AR130" s="117" t="s">
        <v>76</v>
      </c>
      <c r="AT130" s="123" t="s">
        <v>70</v>
      </c>
      <c r="AU130" s="123" t="s">
        <v>76</v>
      </c>
      <c r="AY130" s="117" t="s">
        <v>121</v>
      </c>
      <c r="BK130" s="124">
        <f>SUM(BK131:BK173)</f>
        <v>0</v>
      </c>
    </row>
    <row r="131" spans="2:65" s="1" customFormat="1" ht="21.75" customHeight="1">
      <c r="B131" s="127"/>
      <c r="C131" s="128" t="s">
        <v>76</v>
      </c>
      <c r="D131" s="128" t="s">
        <v>125</v>
      </c>
      <c r="E131" s="129" t="s">
        <v>126</v>
      </c>
      <c r="F131" s="130" t="s">
        <v>127</v>
      </c>
      <c r="G131" s="131" t="s">
        <v>128</v>
      </c>
      <c r="H131" s="132">
        <v>25.346</v>
      </c>
      <c r="I131" s="133">
        <v>0</v>
      </c>
      <c r="J131" s="133">
        <f>ROUND(I131*H131,2)</f>
        <v>0</v>
      </c>
      <c r="K131" s="134"/>
      <c r="L131" s="27"/>
      <c r="M131" s="135" t="s">
        <v>1</v>
      </c>
      <c r="N131" s="136" t="s">
        <v>36</v>
      </c>
      <c r="O131" s="137">
        <v>9.5000000000000001E-2</v>
      </c>
      <c r="P131" s="137">
        <f>O131*H131</f>
        <v>2.40787</v>
      </c>
      <c r="Q131" s="137">
        <v>2.5999999999999998E-4</v>
      </c>
      <c r="R131" s="137">
        <f>Q131*H131</f>
        <v>6.5899599999999997E-3</v>
      </c>
      <c r="S131" s="137">
        <v>0</v>
      </c>
      <c r="T131" s="138">
        <f>S131*H131</f>
        <v>0</v>
      </c>
      <c r="AR131" s="139" t="s">
        <v>129</v>
      </c>
      <c r="AT131" s="139" t="s">
        <v>125</v>
      </c>
      <c r="AU131" s="139" t="s">
        <v>80</v>
      </c>
      <c r="AY131" s="15" t="s">
        <v>121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5" t="s">
        <v>76</v>
      </c>
      <c r="BK131" s="140">
        <f>ROUND(I131*H131,2)</f>
        <v>0</v>
      </c>
      <c r="BL131" s="15" t="s">
        <v>129</v>
      </c>
      <c r="BM131" s="139" t="s">
        <v>399</v>
      </c>
    </row>
    <row r="132" spans="2:65" s="1" customFormat="1" ht="24.15" customHeight="1">
      <c r="B132" s="127"/>
      <c r="C132" s="128" t="s">
        <v>80</v>
      </c>
      <c r="D132" s="128" t="s">
        <v>125</v>
      </c>
      <c r="E132" s="129" t="s">
        <v>134</v>
      </c>
      <c r="F132" s="130" t="s">
        <v>135</v>
      </c>
      <c r="G132" s="131" t="s">
        <v>128</v>
      </c>
      <c r="H132" s="132">
        <v>25.346</v>
      </c>
      <c r="I132" s="133">
        <v>0</v>
      </c>
      <c r="J132" s="133">
        <f>ROUND(I132*H132,2)</f>
        <v>0</v>
      </c>
      <c r="K132" s="134"/>
      <c r="L132" s="27"/>
      <c r="M132" s="135" t="s">
        <v>1</v>
      </c>
      <c r="N132" s="136" t="s">
        <v>36</v>
      </c>
      <c r="O132" s="137">
        <v>0.41</v>
      </c>
      <c r="P132" s="137">
        <f>O132*H132</f>
        <v>10.391859999999999</v>
      </c>
      <c r="Q132" s="137">
        <v>4.3800000000000002E-3</v>
      </c>
      <c r="R132" s="137">
        <f>Q132*H132</f>
        <v>0.11101548</v>
      </c>
      <c r="S132" s="137">
        <v>0</v>
      </c>
      <c r="T132" s="138">
        <f>S132*H132</f>
        <v>0</v>
      </c>
      <c r="AR132" s="139" t="s">
        <v>129</v>
      </c>
      <c r="AT132" s="139" t="s">
        <v>125</v>
      </c>
      <c r="AU132" s="139" t="s">
        <v>80</v>
      </c>
      <c r="AY132" s="15" t="s">
        <v>121</v>
      </c>
      <c r="BE132" s="140">
        <f>IF(N132="základní",J132,0)</f>
        <v>0</v>
      </c>
      <c r="BF132" s="140">
        <f>IF(N132="snížená",J132,0)</f>
        <v>0</v>
      </c>
      <c r="BG132" s="140">
        <f>IF(N132="zákl. přenesená",J132,0)</f>
        <v>0</v>
      </c>
      <c r="BH132" s="140">
        <f>IF(N132="sníž. přenesená",J132,0)</f>
        <v>0</v>
      </c>
      <c r="BI132" s="140">
        <f>IF(N132="nulová",J132,0)</f>
        <v>0</v>
      </c>
      <c r="BJ132" s="15" t="s">
        <v>76</v>
      </c>
      <c r="BK132" s="140">
        <f>ROUND(I132*H132,2)</f>
        <v>0</v>
      </c>
      <c r="BL132" s="15" t="s">
        <v>129</v>
      </c>
      <c r="BM132" s="139" t="s">
        <v>400</v>
      </c>
    </row>
    <row r="133" spans="2:65" s="1" customFormat="1" ht="24.15" customHeight="1">
      <c r="B133" s="127"/>
      <c r="C133" s="128" t="s">
        <v>83</v>
      </c>
      <c r="D133" s="128" t="s">
        <v>125</v>
      </c>
      <c r="E133" s="129" t="s">
        <v>138</v>
      </c>
      <c r="F133" s="130" t="s">
        <v>139</v>
      </c>
      <c r="G133" s="131" t="s">
        <v>128</v>
      </c>
      <c r="H133" s="132">
        <v>25.346</v>
      </c>
      <c r="I133" s="133">
        <v>0</v>
      </c>
      <c r="J133" s="133">
        <f>ROUND(I133*H133,2)</f>
        <v>0</v>
      </c>
      <c r="K133" s="134"/>
      <c r="L133" s="27"/>
      <c r="M133" s="135" t="s">
        <v>1</v>
      </c>
      <c r="N133" s="136" t="s">
        <v>36</v>
      </c>
      <c r="O133" s="137">
        <v>8.5999999999999993E-2</v>
      </c>
      <c r="P133" s="137">
        <f>O133*H133</f>
        <v>2.1797559999999998</v>
      </c>
      <c r="Q133" s="137">
        <v>1.3999999999999999E-4</v>
      </c>
      <c r="R133" s="137">
        <f>Q133*H133</f>
        <v>3.5484399999999995E-3</v>
      </c>
      <c r="S133" s="137">
        <v>0</v>
      </c>
      <c r="T133" s="138">
        <f>S133*H133</f>
        <v>0</v>
      </c>
      <c r="AR133" s="139" t="s">
        <v>129</v>
      </c>
      <c r="AT133" s="139" t="s">
        <v>125</v>
      </c>
      <c r="AU133" s="139" t="s">
        <v>80</v>
      </c>
      <c r="AY133" s="15" t="s">
        <v>121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5" t="s">
        <v>76</v>
      </c>
      <c r="BK133" s="140">
        <f>ROUND(I133*H133,2)</f>
        <v>0</v>
      </c>
      <c r="BL133" s="15" t="s">
        <v>129</v>
      </c>
      <c r="BM133" s="139" t="s">
        <v>401</v>
      </c>
    </row>
    <row r="134" spans="2:65" s="1" customFormat="1" ht="24.15" customHeight="1">
      <c r="B134" s="127"/>
      <c r="C134" s="128" t="s">
        <v>129</v>
      </c>
      <c r="D134" s="128" t="s">
        <v>125</v>
      </c>
      <c r="E134" s="129" t="s">
        <v>142</v>
      </c>
      <c r="F134" s="130" t="s">
        <v>143</v>
      </c>
      <c r="G134" s="131" t="s">
        <v>128</v>
      </c>
      <c r="H134" s="132">
        <v>25.346</v>
      </c>
      <c r="I134" s="133">
        <v>0</v>
      </c>
      <c r="J134" s="133">
        <f>ROUND(I134*H134,2)</f>
        <v>0</v>
      </c>
      <c r="K134" s="134"/>
      <c r="L134" s="27"/>
      <c r="M134" s="135" t="s">
        <v>1</v>
      </c>
      <c r="N134" s="136" t="s">
        <v>36</v>
      </c>
      <c r="O134" s="137">
        <v>9.5000000000000001E-2</v>
      </c>
      <c r="P134" s="137">
        <f>O134*H134</f>
        <v>2.40787</v>
      </c>
      <c r="Q134" s="137">
        <v>4.5399999999999998E-3</v>
      </c>
      <c r="R134" s="137">
        <f>Q134*H134</f>
        <v>0.11507083999999999</v>
      </c>
      <c r="S134" s="137">
        <v>0</v>
      </c>
      <c r="T134" s="138">
        <f>S134*H134</f>
        <v>0</v>
      </c>
      <c r="AR134" s="139" t="s">
        <v>129</v>
      </c>
      <c r="AT134" s="139" t="s">
        <v>125</v>
      </c>
      <c r="AU134" s="139" t="s">
        <v>80</v>
      </c>
      <c r="AY134" s="15" t="s">
        <v>121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5" t="s">
        <v>76</v>
      </c>
      <c r="BK134" s="140">
        <f>ROUND(I134*H134,2)</f>
        <v>0</v>
      </c>
      <c r="BL134" s="15" t="s">
        <v>129</v>
      </c>
      <c r="BM134" s="139" t="s">
        <v>402</v>
      </c>
    </row>
    <row r="135" spans="2:65" s="1" customFormat="1" ht="24.15" customHeight="1">
      <c r="B135" s="127"/>
      <c r="C135" s="128" t="s">
        <v>370</v>
      </c>
      <c r="D135" s="128" t="s">
        <v>125</v>
      </c>
      <c r="E135" s="129" t="s">
        <v>146</v>
      </c>
      <c r="F135" s="130" t="s">
        <v>147</v>
      </c>
      <c r="G135" s="131" t="s">
        <v>128</v>
      </c>
      <c r="H135" s="132">
        <v>25.346</v>
      </c>
      <c r="I135" s="133">
        <v>0</v>
      </c>
      <c r="J135" s="133">
        <f>ROUND(I135*H135,2)</f>
        <v>0</v>
      </c>
      <c r="K135" s="134"/>
      <c r="L135" s="27"/>
      <c r="M135" s="135" t="s">
        <v>1</v>
      </c>
      <c r="N135" s="136" t="s">
        <v>36</v>
      </c>
      <c r="O135" s="137">
        <v>0.28499999999999998</v>
      </c>
      <c r="P135" s="137">
        <f>O135*H135</f>
        <v>7.223609999999999</v>
      </c>
      <c r="Q135" s="137">
        <v>2.8500000000000001E-3</v>
      </c>
      <c r="R135" s="137">
        <f>Q135*H135</f>
        <v>7.2236099999999998E-2</v>
      </c>
      <c r="S135" s="137">
        <v>0</v>
      </c>
      <c r="T135" s="138">
        <f>S135*H135</f>
        <v>0</v>
      </c>
      <c r="AR135" s="139" t="s">
        <v>129</v>
      </c>
      <c r="AT135" s="139" t="s">
        <v>125</v>
      </c>
      <c r="AU135" s="139" t="s">
        <v>80</v>
      </c>
      <c r="AY135" s="15" t="s">
        <v>121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5" t="s">
        <v>76</v>
      </c>
      <c r="BK135" s="140">
        <f>ROUND(I135*H135,2)</f>
        <v>0</v>
      </c>
      <c r="BL135" s="15" t="s">
        <v>129</v>
      </c>
      <c r="BM135" s="139" t="s">
        <v>403</v>
      </c>
    </row>
    <row r="136" spans="2:65" s="12" customFormat="1" ht="10">
      <c r="B136" s="141"/>
      <c r="D136" s="142" t="s">
        <v>131</v>
      </c>
      <c r="E136" s="143" t="s">
        <v>1</v>
      </c>
      <c r="F136" s="144" t="s">
        <v>404</v>
      </c>
      <c r="H136" s="145">
        <v>25.346</v>
      </c>
      <c r="L136" s="141"/>
      <c r="M136" s="146"/>
      <c r="T136" s="147"/>
      <c r="AT136" s="143" t="s">
        <v>131</v>
      </c>
      <c r="AU136" s="143" t="s">
        <v>80</v>
      </c>
      <c r="AV136" s="12" t="s">
        <v>80</v>
      </c>
      <c r="AW136" s="12" t="s">
        <v>27</v>
      </c>
      <c r="AX136" s="12" t="s">
        <v>76</v>
      </c>
      <c r="AY136" s="143" t="s">
        <v>121</v>
      </c>
    </row>
    <row r="137" spans="2:65" s="1" customFormat="1" ht="16.5" customHeight="1">
      <c r="B137" s="127"/>
      <c r="C137" s="128" t="s">
        <v>122</v>
      </c>
      <c r="D137" s="128" t="s">
        <v>125</v>
      </c>
      <c r="E137" s="129" t="s">
        <v>150</v>
      </c>
      <c r="F137" s="130" t="s">
        <v>151</v>
      </c>
      <c r="G137" s="131" t="s">
        <v>128</v>
      </c>
      <c r="H137" s="132">
        <v>115.88800000000001</v>
      </c>
      <c r="I137" s="133">
        <v>0</v>
      </c>
      <c r="J137" s="133">
        <f>ROUND(I137*H137,2)</f>
        <v>0</v>
      </c>
      <c r="K137" s="134"/>
      <c r="L137" s="27"/>
      <c r="M137" s="135" t="s">
        <v>1</v>
      </c>
      <c r="N137" s="136" t="s">
        <v>36</v>
      </c>
      <c r="O137" s="137">
        <v>7.3999999999999996E-2</v>
      </c>
      <c r="P137" s="137">
        <f>O137*H137</f>
        <v>8.5757119999999993</v>
      </c>
      <c r="Q137" s="137">
        <v>2.5999999999999998E-4</v>
      </c>
      <c r="R137" s="137">
        <f>Q137*H137</f>
        <v>3.0130879999999999E-2</v>
      </c>
      <c r="S137" s="137">
        <v>0</v>
      </c>
      <c r="T137" s="138">
        <f>S137*H137</f>
        <v>0</v>
      </c>
      <c r="AR137" s="139" t="s">
        <v>129</v>
      </c>
      <c r="AT137" s="139" t="s">
        <v>125</v>
      </c>
      <c r="AU137" s="139" t="s">
        <v>80</v>
      </c>
      <c r="AY137" s="15" t="s">
        <v>121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5" t="s">
        <v>76</v>
      </c>
      <c r="BK137" s="140">
        <f>ROUND(I137*H137,2)</f>
        <v>0</v>
      </c>
      <c r="BL137" s="15" t="s">
        <v>129</v>
      </c>
      <c r="BM137" s="139" t="s">
        <v>405</v>
      </c>
    </row>
    <row r="138" spans="2:65" s="1" customFormat="1" ht="21.75" customHeight="1">
      <c r="B138" s="127"/>
      <c r="C138" s="128" t="s">
        <v>394</v>
      </c>
      <c r="D138" s="128" t="s">
        <v>125</v>
      </c>
      <c r="E138" s="129" t="s">
        <v>154</v>
      </c>
      <c r="F138" s="130" t="s">
        <v>155</v>
      </c>
      <c r="G138" s="131" t="s">
        <v>128</v>
      </c>
      <c r="H138" s="132">
        <v>115.88800000000001</v>
      </c>
      <c r="I138" s="133">
        <v>0</v>
      </c>
      <c r="J138" s="133">
        <f>ROUND(I138*H138,2)</f>
        <v>0</v>
      </c>
      <c r="K138" s="134"/>
      <c r="L138" s="27"/>
      <c r="M138" s="135" t="s">
        <v>1</v>
      </c>
      <c r="N138" s="136" t="s">
        <v>36</v>
      </c>
      <c r="O138" s="137">
        <v>0.33</v>
      </c>
      <c r="P138" s="137">
        <f>O138*H138</f>
        <v>38.243040000000001</v>
      </c>
      <c r="Q138" s="137">
        <v>4.3800000000000002E-3</v>
      </c>
      <c r="R138" s="137">
        <f>Q138*H138</f>
        <v>0.50758944000000006</v>
      </c>
      <c r="S138" s="137">
        <v>0</v>
      </c>
      <c r="T138" s="138">
        <f>S138*H138</f>
        <v>0</v>
      </c>
      <c r="AR138" s="139" t="s">
        <v>129</v>
      </c>
      <c r="AT138" s="139" t="s">
        <v>125</v>
      </c>
      <c r="AU138" s="139" t="s">
        <v>80</v>
      </c>
      <c r="AY138" s="15" t="s">
        <v>121</v>
      </c>
      <c r="BE138" s="140">
        <f>IF(N138="základní",J138,0)</f>
        <v>0</v>
      </c>
      <c r="BF138" s="140">
        <f>IF(N138="snížená",J138,0)</f>
        <v>0</v>
      </c>
      <c r="BG138" s="140">
        <f>IF(N138="zákl. přenesená",J138,0)</f>
        <v>0</v>
      </c>
      <c r="BH138" s="140">
        <f>IF(N138="sníž. přenesená",J138,0)</f>
        <v>0</v>
      </c>
      <c r="BI138" s="140">
        <f>IF(N138="nulová",J138,0)</f>
        <v>0</v>
      </c>
      <c r="BJ138" s="15" t="s">
        <v>76</v>
      </c>
      <c r="BK138" s="140">
        <f>ROUND(I138*H138,2)</f>
        <v>0</v>
      </c>
      <c r="BL138" s="15" t="s">
        <v>129</v>
      </c>
      <c r="BM138" s="139" t="s">
        <v>406</v>
      </c>
    </row>
    <row r="139" spans="2:65" s="12" customFormat="1" ht="10">
      <c r="B139" s="141"/>
      <c r="D139" s="142" t="s">
        <v>131</v>
      </c>
      <c r="E139" s="143" t="s">
        <v>1</v>
      </c>
      <c r="F139" s="144" t="s">
        <v>407</v>
      </c>
      <c r="H139" s="145">
        <v>115.88800000000001</v>
      </c>
      <c r="L139" s="141"/>
      <c r="M139" s="146"/>
      <c r="T139" s="147"/>
      <c r="AT139" s="143" t="s">
        <v>131</v>
      </c>
      <c r="AU139" s="143" t="s">
        <v>80</v>
      </c>
      <c r="AV139" s="12" t="s">
        <v>80</v>
      </c>
      <c r="AW139" s="12" t="s">
        <v>27</v>
      </c>
      <c r="AX139" s="12" t="s">
        <v>76</v>
      </c>
      <c r="AY139" s="143" t="s">
        <v>121</v>
      </c>
    </row>
    <row r="140" spans="2:65" s="1" customFormat="1" ht="24.15" customHeight="1">
      <c r="B140" s="127"/>
      <c r="C140" s="128" t="s">
        <v>175</v>
      </c>
      <c r="D140" s="128" t="s">
        <v>125</v>
      </c>
      <c r="E140" s="129" t="s">
        <v>159</v>
      </c>
      <c r="F140" s="130" t="s">
        <v>160</v>
      </c>
      <c r="G140" s="131" t="s">
        <v>128</v>
      </c>
      <c r="H140" s="132">
        <v>8.4</v>
      </c>
      <c r="I140" s="133">
        <v>0</v>
      </c>
      <c r="J140" s="133">
        <f>ROUND(I140*H140,2)</f>
        <v>0</v>
      </c>
      <c r="K140" s="134"/>
      <c r="L140" s="27"/>
      <c r="M140" s="135" t="s">
        <v>1</v>
      </c>
      <c r="N140" s="136" t="s">
        <v>36</v>
      </c>
      <c r="O140" s="137">
        <v>7.4999999999999997E-2</v>
      </c>
      <c r="P140" s="137">
        <f>O140*H140</f>
        <v>0.63</v>
      </c>
      <c r="Q140" s="137">
        <v>1.8000000000000001E-4</v>
      </c>
      <c r="R140" s="137">
        <f>Q140*H140</f>
        <v>1.5120000000000001E-3</v>
      </c>
      <c r="S140" s="137">
        <v>0</v>
      </c>
      <c r="T140" s="138">
        <f>S140*H140</f>
        <v>0</v>
      </c>
      <c r="AR140" s="139" t="s">
        <v>129</v>
      </c>
      <c r="AT140" s="139" t="s">
        <v>125</v>
      </c>
      <c r="AU140" s="139" t="s">
        <v>80</v>
      </c>
      <c r="AY140" s="15" t="s">
        <v>121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5" t="s">
        <v>76</v>
      </c>
      <c r="BK140" s="140">
        <f>ROUND(I140*H140,2)</f>
        <v>0</v>
      </c>
      <c r="BL140" s="15" t="s">
        <v>129</v>
      </c>
      <c r="BM140" s="139" t="s">
        <v>408</v>
      </c>
    </row>
    <row r="141" spans="2:65" s="1" customFormat="1" ht="24.15" customHeight="1">
      <c r="B141" s="127"/>
      <c r="C141" s="128" t="s">
        <v>320</v>
      </c>
      <c r="D141" s="128" t="s">
        <v>125</v>
      </c>
      <c r="E141" s="129" t="s">
        <v>163</v>
      </c>
      <c r="F141" s="130" t="s">
        <v>164</v>
      </c>
      <c r="G141" s="131" t="s">
        <v>128</v>
      </c>
      <c r="H141" s="132">
        <v>115.88800000000001</v>
      </c>
      <c r="I141" s="133">
        <v>0</v>
      </c>
      <c r="J141" s="133">
        <f>ROUND(I141*H141,2)</f>
        <v>0</v>
      </c>
      <c r="K141" s="134"/>
      <c r="L141" s="27"/>
      <c r="M141" s="135" t="s">
        <v>1</v>
      </c>
      <c r="N141" s="136" t="s">
        <v>36</v>
      </c>
      <c r="O141" s="137">
        <v>7.4999999999999997E-2</v>
      </c>
      <c r="P141" s="137">
        <f>O141*H141</f>
        <v>8.6915999999999993</v>
      </c>
      <c r="Q141" s="137">
        <v>1.3999999999999999E-4</v>
      </c>
      <c r="R141" s="137">
        <f>Q141*H141</f>
        <v>1.622432E-2</v>
      </c>
      <c r="S141" s="137">
        <v>0</v>
      </c>
      <c r="T141" s="138">
        <f>S141*H141</f>
        <v>0</v>
      </c>
      <c r="AR141" s="139" t="s">
        <v>129</v>
      </c>
      <c r="AT141" s="139" t="s">
        <v>125</v>
      </c>
      <c r="AU141" s="139" t="s">
        <v>80</v>
      </c>
      <c r="AY141" s="15" t="s">
        <v>121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5" t="s">
        <v>76</v>
      </c>
      <c r="BK141" s="140">
        <f>ROUND(I141*H141,2)</f>
        <v>0</v>
      </c>
      <c r="BL141" s="15" t="s">
        <v>129</v>
      </c>
      <c r="BM141" s="139" t="s">
        <v>409</v>
      </c>
    </row>
    <row r="142" spans="2:65" s="1" customFormat="1" ht="37.75" customHeight="1">
      <c r="B142" s="127"/>
      <c r="C142" s="128" t="s">
        <v>330</v>
      </c>
      <c r="D142" s="128" t="s">
        <v>125</v>
      </c>
      <c r="E142" s="129" t="s">
        <v>167</v>
      </c>
      <c r="F142" s="130" t="s">
        <v>168</v>
      </c>
      <c r="G142" s="131" t="s">
        <v>128</v>
      </c>
      <c r="H142" s="132">
        <v>8.4</v>
      </c>
      <c r="I142" s="133">
        <v>0</v>
      </c>
      <c r="J142" s="133">
        <f>ROUND(I142*H142,2)</f>
        <v>0</v>
      </c>
      <c r="K142" s="134"/>
      <c r="L142" s="27"/>
      <c r="M142" s="135" t="s">
        <v>1</v>
      </c>
      <c r="N142" s="136" t="s">
        <v>36</v>
      </c>
      <c r="O142" s="137">
        <v>1</v>
      </c>
      <c r="P142" s="137">
        <f>O142*H142</f>
        <v>8.4</v>
      </c>
      <c r="Q142" s="137">
        <v>8.3499999999999998E-3</v>
      </c>
      <c r="R142" s="137">
        <f>Q142*H142</f>
        <v>7.0140000000000008E-2</v>
      </c>
      <c r="S142" s="137">
        <v>0</v>
      </c>
      <c r="T142" s="138">
        <f>S142*H142</f>
        <v>0</v>
      </c>
      <c r="AR142" s="139" t="s">
        <v>129</v>
      </c>
      <c r="AT142" s="139" t="s">
        <v>125</v>
      </c>
      <c r="AU142" s="139" t="s">
        <v>80</v>
      </c>
      <c r="AY142" s="15" t="s">
        <v>121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5" t="s">
        <v>76</v>
      </c>
      <c r="BK142" s="140">
        <f>ROUND(I142*H142,2)</f>
        <v>0</v>
      </c>
      <c r="BL142" s="15" t="s">
        <v>129</v>
      </c>
      <c r="BM142" s="139" t="s">
        <v>410</v>
      </c>
    </row>
    <row r="143" spans="2:65" s="1" customFormat="1" ht="24.15" customHeight="1">
      <c r="B143" s="127"/>
      <c r="C143" s="148" t="s">
        <v>336</v>
      </c>
      <c r="D143" s="148" t="s">
        <v>172</v>
      </c>
      <c r="E143" s="149" t="s">
        <v>173</v>
      </c>
      <c r="F143" s="150" t="s">
        <v>174</v>
      </c>
      <c r="G143" s="151" t="s">
        <v>128</v>
      </c>
      <c r="H143" s="152">
        <v>8.82</v>
      </c>
      <c r="I143" s="133">
        <v>0</v>
      </c>
      <c r="J143" s="153">
        <f>ROUND(I143*H143,2)</f>
        <v>0</v>
      </c>
      <c r="K143" s="154"/>
      <c r="L143" s="155"/>
      <c r="M143" s="156" t="s">
        <v>1</v>
      </c>
      <c r="N143" s="157" t="s">
        <v>36</v>
      </c>
      <c r="O143" s="137">
        <v>0</v>
      </c>
      <c r="P143" s="137">
        <f>O143*H143</f>
        <v>0</v>
      </c>
      <c r="Q143" s="137">
        <v>8.9999999999999998E-4</v>
      </c>
      <c r="R143" s="137">
        <f>Q143*H143</f>
        <v>7.9380000000000006E-3</v>
      </c>
      <c r="S143" s="137">
        <v>0</v>
      </c>
      <c r="T143" s="138">
        <f>S143*H143</f>
        <v>0</v>
      </c>
      <c r="AR143" s="139" t="s">
        <v>175</v>
      </c>
      <c r="AT143" s="139" t="s">
        <v>172</v>
      </c>
      <c r="AU143" s="139" t="s">
        <v>80</v>
      </c>
      <c r="AY143" s="15" t="s">
        <v>121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5" t="s">
        <v>76</v>
      </c>
      <c r="BK143" s="140">
        <f>ROUND(I143*H143,2)</f>
        <v>0</v>
      </c>
      <c r="BL143" s="15" t="s">
        <v>129</v>
      </c>
      <c r="BM143" s="139" t="s">
        <v>411</v>
      </c>
    </row>
    <row r="144" spans="2:65" s="12" customFormat="1" ht="10">
      <c r="B144" s="141"/>
      <c r="D144" s="142" t="s">
        <v>131</v>
      </c>
      <c r="F144" s="144" t="s">
        <v>412</v>
      </c>
      <c r="H144" s="145">
        <v>8.82</v>
      </c>
      <c r="L144" s="141"/>
      <c r="M144" s="146"/>
      <c r="T144" s="147"/>
      <c r="AT144" s="143" t="s">
        <v>131</v>
      </c>
      <c r="AU144" s="143" t="s">
        <v>80</v>
      </c>
      <c r="AV144" s="12" t="s">
        <v>80</v>
      </c>
      <c r="AW144" s="12" t="s">
        <v>3</v>
      </c>
      <c r="AX144" s="12" t="s">
        <v>76</v>
      </c>
      <c r="AY144" s="143" t="s">
        <v>121</v>
      </c>
    </row>
    <row r="145" spans="2:65" s="1" customFormat="1" ht="37.75" customHeight="1">
      <c r="B145" s="127"/>
      <c r="C145" s="128" t="s">
        <v>8</v>
      </c>
      <c r="D145" s="128" t="s">
        <v>125</v>
      </c>
      <c r="E145" s="129" t="s">
        <v>179</v>
      </c>
      <c r="F145" s="130" t="s">
        <v>180</v>
      </c>
      <c r="G145" s="131" t="s">
        <v>128</v>
      </c>
      <c r="H145" s="132">
        <v>8.4</v>
      </c>
      <c r="I145" s="133">
        <v>0</v>
      </c>
      <c r="J145" s="133">
        <f>ROUND(I145*H145,2)</f>
        <v>0</v>
      </c>
      <c r="K145" s="134"/>
      <c r="L145" s="27"/>
      <c r="M145" s="135" t="s">
        <v>1</v>
      </c>
      <c r="N145" s="136" t="s">
        <v>36</v>
      </c>
      <c r="O145" s="137">
        <v>4.3999999999999997E-2</v>
      </c>
      <c r="P145" s="137">
        <f>O145*H145</f>
        <v>0.36959999999999998</v>
      </c>
      <c r="Q145" s="137">
        <v>8.0000000000000007E-5</v>
      </c>
      <c r="R145" s="137">
        <f>Q145*H145</f>
        <v>6.7200000000000007E-4</v>
      </c>
      <c r="S145" s="137">
        <v>0</v>
      </c>
      <c r="T145" s="138">
        <f>S145*H145</f>
        <v>0</v>
      </c>
      <c r="AR145" s="139" t="s">
        <v>129</v>
      </c>
      <c r="AT145" s="139" t="s">
        <v>125</v>
      </c>
      <c r="AU145" s="139" t="s">
        <v>80</v>
      </c>
      <c r="AY145" s="15" t="s">
        <v>121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5" t="s">
        <v>76</v>
      </c>
      <c r="BK145" s="140">
        <f>ROUND(I145*H145,2)</f>
        <v>0</v>
      </c>
      <c r="BL145" s="15" t="s">
        <v>129</v>
      </c>
      <c r="BM145" s="139" t="s">
        <v>413</v>
      </c>
    </row>
    <row r="146" spans="2:65" s="1" customFormat="1" ht="16.5" customHeight="1">
      <c r="B146" s="127"/>
      <c r="C146" s="128" t="s">
        <v>343</v>
      </c>
      <c r="D146" s="128" t="s">
        <v>125</v>
      </c>
      <c r="E146" s="129" t="s">
        <v>183</v>
      </c>
      <c r="F146" s="130" t="s">
        <v>184</v>
      </c>
      <c r="G146" s="131" t="s">
        <v>185</v>
      </c>
      <c r="H146" s="132">
        <v>178.447</v>
      </c>
      <c r="I146" s="133">
        <v>0</v>
      </c>
      <c r="J146" s="133">
        <f>ROUND(I146*H146,2)</f>
        <v>0</v>
      </c>
      <c r="K146" s="134"/>
      <c r="L146" s="27"/>
      <c r="M146" s="135" t="s">
        <v>1</v>
      </c>
      <c r="N146" s="136" t="s">
        <v>36</v>
      </c>
      <c r="O146" s="137">
        <v>0.14000000000000001</v>
      </c>
      <c r="P146" s="137">
        <f>O146*H146</f>
        <v>24.982580000000002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129</v>
      </c>
      <c r="AT146" s="139" t="s">
        <v>125</v>
      </c>
      <c r="AU146" s="139" t="s">
        <v>80</v>
      </c>
      <c r="AY146" s="15" t="s">
        <v>121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5" t="s">
        <v>76</v>
      </c>
      <c r="BK146" s="140">
        <f>ROUND(I146*H146,2)</f>
        <v>0</v>
      </c>
      <c r="BL146" s="15" t="s">
        <v>129</v>
      </c>
      <c r="BM146" s="139" t="s">
        <v>414</v>
      </c>
    </row>
    <row r="147" spans="2:65" s="12" customFormat="1" ht="10">
      <c r="B147" s="141"/>
      <c r="D147" s="142" t="s">
        <v>131</v>
      </c>
      <c r="E147" s="143" t="s">
        <v>1</v>
      </c>
      <c r="F147" s="144" t="s">
        <v>415</v>
      </c>
      <c r="H147" s="145">
        <v>109.76</v>
      </c>
      <c r="L147" s="141"/>
      <c r="M147" s="146"/>
      <c r="T147" s="147"/>
      <c r="AT147" s="143" t="s">
        <v>131</v>
      </c>
      <c r="AU147" s="143" t="s">
        <v>80</v>
      </c>
      <c r="AV147" s="12" t="s">
        <v>80</v>
      </c>
      <c r="AW147" s="12" t="s">
        <v>27</v>
      </c>
      <c r="AX147" s="12" t="s">
        <v>71</v>
      </c>
      <c r="AY147" s="143" t="s">
        <v>121</v>
      </c>
    </row>
    <row r="148" spans="2:65" s="12" customFormat="1" ht="10">
      <c r="B148" s="141"/>
      <c r="D148" s="142" t="s">
        <v>131</v>
      </c>
      <c r="E148" s="143" t="s">
        <v>1</v>
      </c>
      <c r="F148" s="144" t="s">
        <v>416</v>
      </c>
      <c r="H148" s="145">
        <v>44.04</v>
      </c>
      <c r="L148" s="141"/>
      <c r="M148" s="146"/>
      <c r="T148" s="147"/>
      <c r="AT148" s="143" t="s">
        <v>131</v>
      </c>
      <c r="AU148" s="143" t="s">
        <v>80</v>
      </c>
      <c r="AV148" s="12" t="s">
        <v>80</v>
      </c>
      <c r="AW148" s="12" t="s">
        <v>27</v>
      </c>
      <c r="AX148" s="12" t="s">
        <v>71</v>
      </c>
      <c r="AY148" s="143" t="s">
        <v>121</v>
      </c>
    </row>
    <row r="149" spans="2:65" s="12" customFormat="1" ht="10">
      <c r="B149" s="141"/>
      <c r="D149" s="142" t="s">
        <v>131</v>
      </c>
      <c r="E149" s="143" t="s">
        <v>1</v>
      </c>
      <c r="F149" s="144" t="s">
        <v>417</v>
      </c>
      <c r="H149" s="145">
        <v>7.8470000000000004</v>
      </c>
      <c r="L149" s="141"/>
      <c r="M149" s="146"/>
      <c r="T149" s="147"/>
      <c r="AT149" s="143" t="s">
        <v>131</v>
      </c>
      <c r="AU149" s="143" t="s">
        <v>80</v>
      </c>
      <c r="AV149" s="12" t="s">
        <v>80</v>
      </c>
      <c r="AW149" s="12" t="s">
        <v>27</v>
      </c>
      <c r="AX149" s="12" t="s">
        <v>71</v>
      </c>
      <c r="AY149" s="143" t="s">
        <v>121</v>
      </c>
    </row>
    <row r="150" spans="2:65" s="12" customFormat="1" ht="10">
      <c r="B150" s="141"/>
      <c r="D150" s="142" t="s">
        <v>131</v>
      </c>
      <c r="E150" s="143" t="s">
        <v>1</v>
      </c>
      <c r="F150" s="144" t="s">
        <v>418</v>
      </c>
      <c r="H150" s="145">
        <v>16.8</v>
      </c>
      <c r="L150" s="141"/>
      <c r="M150" s="146"/>
      <c r="T150" s="147"/>
      <c r="AT150" s="143" t="s">
        <v>131</v>
      </c>
      <c r="AU150" s="143" t="s">
        <v>80</v>
      </c>
      <c r="AV150" s="12" t="s">
        <v>80</v>
      </c>
      <c r="AW150" s="12" t="s">
        <v>27</v>
      </c>
      <c r="AX150" s="12" t="s">
        <v>71</v>
      </c>
      <c r="AY150" s="143" t="s">
        <v>121</v>
      </c>
    </row>
    <row r="151" spans="2:65" s="13" customFormat="1" ht="10">
      <c r="B151" s="158"/>
      <c r="D151" s="142" t="s">
        <v>131</v>
      </c>
      <c r="E151" s="159" t="s">
        <v>1</v>
      </c>
      <c r="F151" s="160" t="s">
        <v>190</v>
      </c>
      <c r="H151" s="161">
        <v>178.447</v>
      </c>
      <c r="L151" s="158"/>
      <c r="M151" s="162"/>
      <c r="T151" s="163"/>
      <c r="AT151" s="159" t="s">
        <v>131</v>
      </c>
      <c r="AU151" s="159" t="s">
        <v>80</v>
      </c>
      <c r="AV151" s="13" t="s">
        <v>129</v>
      </c>
      <c r="AW151" s="13" t="s">
        <v>27</v>
      </c>
      <c r="AX151" s="13" t="s">
        <v>76</v>
      </c>
      <c r="AY151" s="159" t="s">
        <v>121</v>
      </c>
    </row>
    <row r="152" spans="2:65" s="1" customFormat="1" ht="21.75" customHeight="1">
      <c r="B152" s="127"/>
      <c r="C152" s="148" t="s">
        <v>347</v>
      </c>
      <c r="D152" s="148" t="s">
        <v>172</v>
      </c>
      <c r="E152" s="149" t="s">
        <v>192</v>
      </c>
      <c r="F152" s="150" t="s">
        <v>193</v>
      </c>
      <c r="G152" s="151" t="s">
        <v>185</v>
      </c>
      <c r="H152" s="152">
        <v>187.369</v>
      </c>
      <c r="I152" s="153">
        <v>0</v>
      </c>
      <c r="J152" s="153">
        <f>ROUND(I152*H152,2)</f>
        <v>0</v>
      </c>
      <c r="K152" s="154"/>
      <c r="L152" s="155"/>
      <c r="M152" s="156" t="s">
        <v>1</v>
      </c>
      <c r="N152" s="157" t="s">
        <v>36</v>
      </c>
      <c r="O152" s="137">
        <v>0</v>
      </c>
      <c r="P152" s="137">
        <f>O152*H152</f>
        <v>0</v>
      </c>
      <c r="Q152" s="137">
        <v>1.2E-4</v>
      </c>
      <c r="R152" s="137">
        <f>Q152*H152</f>
        <v>2.2484279999999999E-2</v>
      </c>
      <c r="S152" s="137">
        <v>0</v>
      </c>
      <c r="T152" s="138">
        <f>S152*H152</f>
        <v>0</v>
      </c>
      <c r="AR152" s="139" t="s">
        <v>175</v>
      </c>
      <c r="AT152" s="139" t="s">
        <v>172</v>
      </c>
      <c r="AU152" s="139" t="s">
        <v>80</v>
      </c>
      <c r="AY152" s="15" t="s">
        <v>121</v>
      </c>
      <c r="BE152" s="140">
        <f>IF(N152="základní",J152,0)</f>
        <v>0</v>
      </c>
      <c r="BF152" s="140">
        <f>IF(N152="snížená",J152,0)</f>
        <v>0</v>
      </c>
      <c r="BG152" s="140">
        <f>IF(N152="zákl. přenesená",J152,0)</f>
        <v>0</v>
      </c>
      <c r="BH152" s="140">
        <f>IF(N152="sníž. přenesená",J152,0)</f>
        <v>0</v>
      </c>
      <c r="BI152" s="140">
        <f>IF(N152="nulová",J152,0)</f>
        <v>0</v>
      </c>
      <c r="BJ152" s="15" t="s">
        <v>76</v>
      </c>
      <c r="BK152" s="140">
        <f>ROUND(I152*H152,2)</f>
        <v>0</v>
      </c>
      <c r="BL152" s="15" t="s">
        <v>129</v>
      </c>
      <c r="BM152" s="139" t="s">
        <v>419</v>
      </c>
    </row>
    <row r="153" spans="2:65" s="12" customFormat="1" ht="10">
      <c r="B153" s="141"/>
      <c r="D153" s="142" t="s">
        <v>131</v>
      </c>
      <c r="F153" s="144" t="s">
        <v>420</v>
      </c>
      <c r="H153" s="145">
        <v>187.369</v>
      </c>
      <c r="L153" s="141"/>
      <c r="M153" s="146"/>
      <c r="T153" s="147"/>
      <c r="AT153" s="143" t="s">
        <v>131</v>
      </c>
      <c r="AU153" s="143" t="s">
        <v>80</v>
      </c>
      <c r="AV153" s="12" t="s">
        <v>80</v>
      </c>
      <c r="AW153" s="12" t="s">
        <v>3</v>
      </c>
      <c r="AX153" s="12" t="s">
        <v>76</v>
      </c>
      <c r="AY153" s="143" t="s">
        <v>121</v>
      </c>
    </row>
    <row r="154" spans="2:65" s="1" customFormat="1" ht="16.5" customHeight="1">
      <c r="B154" s="127"/>
      <c r="C154" s="128" t="s">
        <v>351</v>
      </c>
      <c r="D154" s="128" t="s">
        <v>125</v>
      </c>
      <c r="E154" s="129" t="s">
        <v>183</v>
      </c>
      <c r="F154" s="130" t="s">
        <v>184</v>
      </c>
      <c r="G154" s="131" t="s">
        <v>185</v>
      </c>
      <c r="H154" s="132">
        <v>22.02</v>
      </c>
      <c r="I154" s="133">
        <v>0</v>
      </c>
      <c r="J154" s="133">
        <f>ROUND(I154*H154,2)</f>
        <v>0</v>
      </c>
      <c r="K154" s="134"/>
      <c r="L154" s="27"/>
      <c r="M154" s="135" t="s">
        <v>1</v>
      </c>
      <c r="N154" s="136" t="s">
        <v>36</v>
      </c>
      <c r="O154" s="137">
        <v>0.14000000000000001</v>
      </c>
      <c r="P154" s="137">
        <f>O154*H154</f>
        <v>3.0828000000000002</v>
      </c>
      <c r="Q154" s="137">
        <v>0</v>
      </c>
      <c r="R154" s="137">
        <f>Q154*H154</f>
        <v>0</v>
      </c>
      <c r="S154" s="137">
        <v>0</v>
      </c>
      <c r="T154" s="138">
        <f>S154*H154</f>
        <v>0</v>
      </c>
      <c r="AR154" s="139" t="s">
        <v>129</v>
      </c>
      <c r="AT154" s="139" t="s">
        <v>125</v>
      </c>
      <c r="AU154" s="139" t="s">
        <v>80</v>
      </c>
      <c r="AY154" s="15" t="s">
        <v>121</v>
      </c>
      <c r="BE154" s="140">
        <f>IF(N154="základní",J154,0)</f>
        <v>0</v>
      </c>
      <c r="BF154" s="140">
        <f>IF(N154="snížená",J154,0)</f>
        <v>0</v>
      </c>
      <c r="BG154" s="140">
        <f>IF(N154="zákl. přenesená",J154,0)</f>
        <v>0</v>
      </c>
      <c r="BH154" s="140">
        <f>IF(N154="sníž. přenesená",J154,0)</f>
        <v>0</v>
      </c>
      <c r="BI154" s="140">
        <f>IF(N154="nulová",J154,0)</f>
        <v>0</v>
      </c>
      <c r="BJ154" s="15" t="s">
        <v>76</v>
      </c>
      <c r="BK154" s="140">
        <f>ROUND(I154*H154,2)</f>
        <v>0</v>
      </c>
      <c r="BL154" s="15" t="s">
        <v>129</v>
      </c>
      <c r="BM154" s="139" t="s">
        <v>421</v>
      </c>
    </row>
    <row r="155" spans="2:65" s="12" customFormat="1" ht="10">
      <c r="B155" s="141"/>
      <c r="D155" s="142" t="s">
        <v>131</v>
      </c>
      <c r="E155" s="143" t="s">
        <v>1</v>
      </c>
      <c r="F155" s="144" t="s">
        <v>422</v>
      </c>
      <c r="H155" s="145">
        <v>22.02</v>
      </c>
      <c r="L155" s="141"/>
      <c r="M155" s="146"/>
      <c r="T155" s="147"/>
      <c r="AT155" s="143" t="s">
        <v>131</v>
      </c>
      <c r="AU155" s="143" t="s">
        <v>80</v>
      </c>
      <c r="AV155" s="12" t="s">
        <v>80</v>
      </c>
      <c r="AW155" s="12" t="s">
        <v>27</v>
      </c>
      <c r="AX155" s="12" t="s">
        <v>76</v>
      </c>
      <c r="AY155" s="143" t="s">
        <v>121</v>
      </c>
    </row>
    <row r="156" spans="2:65" s="1" customFormat="1" ht="24.15" customHeight="1">
      <c r="B156" s="127"/>
      <c r="C156" s="148" t="s">
        <v>272</v>
      </c>
      <c r="D156" s="148" t="s">
        <v>172</v>
      </c>
      <c r="E156" s="149" t="s">
        <v>200</v>
      </c>
      <c r="F156" s="150" t="s">
        <v>201</v>
      </c>
      <c r="G156" s="151" t="s">
        <v>185</v>
      </c>
      <c r="H156" s="152">
        <v>23.120999999999999</v>
      </c>
      <c r="I156" s="153">
        <v>0</v>
      </c>
      <c r="J156" s="153">
        <f>ROUND(I156*H156,2)</f>
        <v>0</v>
      </c>
      <c r="K156" s="154"/>
      <c r="L156" s="155"/>
      <c r="M156" s="156" t="s">
        <v>1</v>
      </c>
      <c r="N156" s="157" t="s">
        <v>36</v>
      </c>
      <c r="O156" s="137">
        <v>0</v>
      </c>
      <c r="P156" s="137">
        <f>O156*H156</f>
        <v>0</v>
      </c>
      <c r="Q156" s="137">
        <v>4.0000000000000003E-5</v>
      </c>
      <c r="R156" s="137">
        <f>Q156*H156</f>
        <v>9.2484000000000002E-4</v>
      </c>
      <c r="S156" s="137">
        <v>0</v>
      </c>
      <c r="T156" s="138">
        <f>S156*H156</f>
        <v>0</v>
      </c>
      <c r="AR156" s="139" t="s">
        <v>175</v>
      </c>
      <c r="AT156" s="139" t="s">
        <v>172</v>
      </c>
      <c r="AU156" s="139" t="s">
        <v>80</v>
      </c>
      <c r="AY156" s="15" t="s">
        <v>121</v>
      </c>
      <c r="BE156" s="140">
        <f>IF(N156="základní",J156,0)</f>
        <v>0</v>
      </c>
      <c r="BF156" s="140">
        <f>IF(N156="snížená",J156,0)</f>
        <v>0</v>
      </c>
      <c r="BG156" s="140">
        <f>IF(N156="zákl. přenesená",J156,0)</f>
        <v>0</v>
      </c>
      <c r="BH156" s="140">
        <f>IF(N156="sníž. přenesená",J156,0)</f>
        <v>0</v>
      </c>
      <c r="BI156" s="140">
        <f>IF(N156="nulová",J156,0)</f>
        <v>0</v>
      </c>
      <c r="BJ156" s="15" t="s">
        <v>76</v>
      </c>
      <c r="BK156" s="140">
        <f>ROUND(I156*H156,2)</f>
        <v>0</v>
      </c>
      <c r="BL156" s="15" t="s">
        <v>129</v>
      </c>
      <c r="BM156" s="139" t="s">
        <v>423</v>
      </c>
    </row>
    <row r="157" spans="2:65" s="12" customFormat="1" ht="10">
      <c r="B157" s="141"/>
      <c r="D157" s="142" t="s">
        <v>131</v>
      </c>
      <c r="F157" s="144" t="s">
        <v>424</v>
      </c>
      <c r="H157" s="145">
        <v>23.120999999999999</v>
      </c>
      <c r="L157" s="141"/>
      <c r="M157" s="146"/>
      <c r="T157" s="147"/>
      <c r="AT157" s="143" t="s">
        <v>131</v>
      </c>
      <c r="AU157" s="143" t="s">
        <v>80</v>
      </c>
      <c r="AV157" s="12" t="s">
        <v>80</v>
      </c>
      <c r="AW157" s="12" t="s">
        <v>3</v>
      </c>
      <c r="AX157" s="12" t="s">
        <v>76</v>
      </c>
      <c r="AY157" s="143" t="s">
        <v>121</v>
      </c>
    </row>
    <row r="158" spans="2:65" s="1" customFormat="1" ht="24.15" customHeight="1">
      <c r="B158" s="127"/>
      <c r="C158" s="128" t="s">
        <v>425</v>
      </c>
      <c r="D158" s="128" t="s">
        <v>125</v>
      </c>
      <c r="E158" s="129" t="s">
        <v>205</v>
      </c>
      <c r="F158" s="130" t="s">
        <v>206</v>
      </c>
      <c r="G158" s="131" t="s">
        <v>128</v>
      </c>
      <c r="H158" s="132">
        <v>115.88800000000001</v>
      </c>
      <c r="I158" s="133">
        <v>0</v>
      </c>
      <c r="J158" s="133">
        <f>ROUND(I158*H158,2)</f>
        <v>0</v>
      </c>
      <c r="K158" s="134"/>
      <c r="L158" s="27"/>
      <c r="M158" s="135" t="s">
        <v>1</v>
      </c>
      <c r="N158" s="136" t="s">
        <v>36</v>
      </c>
      <c r="O158" s="137">
        <v>7.8E-2</v>
      </c>
      <c r="P158" s="137">
        <f>O158*H158</f>
        <v>9.0392640000000011</v>
      </c>
      <c r="Q158" s="137">
        <v>4.5399999999999998E-3</v>
      </c>
      <c r="R158" s="137">
        <f>Q158*H158</f>
        <v>0.52613151999999996</v>
      </c>
      <c r="S158" s="137">
        <v>0</v>
      </c>
      <c r="T158" s="138">
        <f>S158*H158</f>
        <v>0</v>
      </c>
      <c r="AR158" s="139" t="s">
        <v>129</v>
      </c>
      <c r="AT158" s="139" t="s">
        <v>125</v>
      </c>
      <c r="AU158" s="139" t="s">
        <v>80</v>
      </c>
      <c r="AY158" s="15" t="s">
        <v>121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5" t="s">
        <v>76</v>
      </c>
      <c r="BK158" s="140">
        <f>ROUND(I158*H158,2)</f>
        <v>0</v>
      </c>
      <c r="BL158" s="15" t="s">
        <v>129</v>
      </c>
      <c r="BM158" s="139" t="s">
        <v>426</v>
      </c>
    </row>
    <row r="159" spans="2:65" s="1" customFormat="1" ht="24.15" customHeight="1">
      <c r="B159" s="127"/>
      <c r="C159" s="128" t="s">
        <v>427</v>
      </c>
      <c r="D159" s="128" t="s">
        <v>125</v>
      </c>
      <c r="E159" s="129" t="s">
        <v>211</v>
      </c>
      <c r="F159" s="130" t="s">
        <v>212</v>
      </c>
      <c r="G159" s="131" t="s">
        <v>128</v>
      </c>
      <c r="H159" s="132">
        <v>8.4</v>
      </c>
      <c r="I159" s="133">
        <v>0</v>
      </c>
      <c r="J159" s="133">
        <f>ROUND(I159*H159,2)</f>
        <v>0</v>
      </c>
      <c r="K159" s="134"/>
      <c r="L159" s="27"/>
      <c r="M159" s="135" t="s">
        <v>1</v>
      </c>
      <c r="N159" s="136" t="s">
        <v>36</v>
      </c>
      <c r="O159" s="137">
        <v>0.29399999999999998</v>
      </c>
      <c r="P159" s="137">
        <f>O159*H159</f>
        <v>2.4695999999999998</v>
      </c>
      <c r="Q159" s="137">
        <v>5.7000000000000002E-3</v>
      </c>
      <c r="R159" s="137">
        <f>Q159*H159</f>
        <v>4.7880000000000006E-2</v>
      </c>
      <c r="S159" s="137">
        <v>0</v>
      </c>
      <c r="T159" s="138">
        <f>S159*H159</f>
        <v>0</v>
      </c>
      <c r="AR159" s="139" t="s">
        <v>129</v>
      </c>
      <c r="AT159" s="139" t="s">
        <v>125</v>
      </c>
      <c r="AU159" s="139" t="s">
        <v>80</v>
      </c>
      <c r="AY159" s="15" t="s">
        <v>121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5" t="s">
        <v>76</v>
      </c>
      <c r="BK159" s="140">
        <f>ROUND(I159*H159,2)</f>
        <v>0</v>
      </c>
      <c r="BL159" s="15" t="s">
        <v>129</v>
      </c>
      <c r="BM159" s="139" t="s">
        <v>428</v>
      </c>
    </row>
    <row r="160" spans="2:65" s="1" customFormat="1" ht="24.15" customHeight="1">
      <c r="B160" s="127"/>
      <c r="C160" s="128" t="s">
        <v>429</v>
      </c>
      <c r="D160" s="128" t="s">
        <v>125</v>
      </c>
      <c r="E160" s="129" t="s">
        <v>215</v>
      </c>
      <c r="F160" s="130" t="s">
        <v>216</v>
      </c>
      <c r="G160" s="131" t="s">
        <v>128</v>
      </c>
      <c r="H160" s="132">
        <v>115.88800000000001</v>
      </c>
      <c r="I160" s="133">
        <v>0</v>
      </c>
      <c r="J160" s="133">
        <f>ROUND(I160*H160,2)</f>
        <v>0</v>
      </c>
      <c r="K160" s="134"/>
      <c r="L160" s="27"/>
      <c r="M160" s="135" t="s">
        <v>1</v>
      </c>
      <c r="N160" s="136" t="s">
        <v>36</v>
      </c>
      <c r="O160" s="137">
        <v>0.245</v>
      </c>
      <c r="P160" s="137">
        <f>O160*H160</f>
        <v>28.39256</v>
      </c>
      <c r="Q160" s="137">
        <v>2.8500000000000001E-3</v>
      </c>
      <c r="R160" s="137">
        <f>Q160*H160</f>
        <v>0.33028080000000004</v>
      </c>
      <c r="S160" s="137">
        <v>0</v>
      </c>
      <c r="T160" s="138">
        <f>S160*H160</f>
        <v>0</v>
      </c>
      <c r="AR160" s="139" t="s">
        <v>129</v>
      </c>
      <c r="AT160" s="139" t="s">
        <v>125</v>
      </c>
      <c r="AU160" s="139" t="s">
        <v>80</v>
      </c>
      <c r="AY160" s="15" t="s">
        <v>121</v>
      </c>
      <c r="BE160" s="140">
        <f>IF(N160="základní",J160,0)</f>
        <v>0</v>
      </c>
      <c r="BF160" s="140">
        <f>IF(N160="snížená",J160,0)</f>
        <v>0</v>
      </c>
      <c r="BG160" s="140">
        <f>IF(N160="zákl. přenesená",J160,0)</f>
        <v>0</v>
      </c>
      <c r="BH160" s="140">
        <f>IF(N160="sníž. přenesená",J160,0)</f>
        <v>0</v>
      </c>
      <c r="BI160" s="140">
        <f>IF(N160="nulová",J160,0)</f>
        <v>0</v>
      </c>
      <c r="BJ160" s="15" t="s">
        <v>76</v>
      </c>
      <c r="BK160" s="140">
        <f>ROUND(I160*H160,2)</f>
        <v>0</v>
      </c>
      <c r="BL160" s="15" t="s">
        <v>129</v>
      </c>
      <c r="BM160" s="139" t="s">
        <v>430</v>
      </c>
    </row>
    <row r="161" spans="2:65" s="12" customFormat="1" ht="10">
      <c r="B161" s="141"/>
      <c r="D161" s="142" t="s">
        <v>131</v>
      </c>
      <c r="E161" s="143" t="s">
        <v>1</v>
      </c>
      <c r="F161" s="144" t="s">
        <v>431</v>
      </c>
      <c r="H161" s="145">
        <v>43.26</v>
      </c>
      <c r="L161" s="141"/>
      <c r="M161" s="146"/>
      <c r="T161" s="147"/>
      <c r="AT161" s="143" t="s">
        <v>131</v>
      </c>
      <c r="AU161" s="143" t="s">
        <v>80</v>
      </c>
      <c r="AV161" s="12" t="s">
        <v>80</v>
      </c>
      <c r="AW161" s="12" t="s">
        <v>27</v>
      </c>
      <c r="AX161" s="12" t="s">
        <v>71</v>
      </c>
      <c r="AY161" s="143" t="s">
        <v>121</v>
      </c>
    </row>
    <row r="162" spans="2:65" s="12" customFormat="1" ht="10">
      <c r="B162" s="141"/>
      <c r="D162" s="142" t="s">
        <v>131</v>
      </c>
      <c r="E162" s="143" t="s">
        <v>1</v>
      </c>
      <c r="F162" s="144" t="s">
        <v>432</v>
      </c>
      <c r="H162" s="145">
        <v>23.73</v>
      </c>
      <c r="L162" s="141"/>
      <c r="M162" s="146"/>
      <c r="T162" s="147"/>
      <c r="AT162" s="143" t="s">
        <v>131</v>
      </c>
      <c r="AU162" s="143" t="s">
        <v>80</v>
      </c>
      <c r="AV162" s="12" t="s">
        <v>80</v>
      </c>
      <c r="AW162" s="12" t="s">
        <v>27</v>
      </c>
      <c r="AX162" s="12" t="s">
        <v>71</v>
      </c>
      <c r="AY162" s="143" t="s">
        <v>121</v>
      </c>
    </row>
    <row r="163" spans="2:65" s="12" customFormat="1" ht="10">
      <c r="B163" s="141"/>
      <c r="D163" s="142" t="s">
        <v>131</v>
      </c>
      <c r="E163" s="143" t="s">
        <v>1</v>
      </c>
      <c r="F163" s="144" t="s">
        <v>433</v>
      </c>
      <c r="H163" s="145">
        <v>9.0399999999999991</v>
      </c>
      <c r="L163" s="141"/>
      <c r="M163" s="146"/>
      <c r="T163" s="147"/>
      <c r="AT163" s="143" t="s">
        <v>131</v>
      </c>
      <c r="AU163" s="143" t="s">
        <v>80</v>
      </c>
      <c r="AV163" s="12" t="s">
        <v>80</v>
      </c>
      <c r="AW163" s="12" t="s">
        <v>27</v>
      </c>
      <c r="AX163" s="12" t="s">
        <v>71</v>
      </c>
      <c r="AY163" s="143" t="s">
        <v>121</v>
      </c>
    </row>
    <row r="164" spans="2:65" s="12" customFormat="1" ht="10">
      <c r="B164" s="141"/>
      <c r="D164" s="142" t="s">
        <v>131</v>
      </c>
      <c r="E164" s="143" t="s">
        <v>1</v>
      </c>
      <c r="F164" s="144" t="s">
        <v>434</v>
      </c>
      <c r="H164" s="145">
        <v>39.857999999999997</v>
      </c>
      <c r="L164" s="141"/>
      <c r="M164" s="146"/>
      <c r="T164" s="147"/>
      <c r="AT164" s="143" t="s">
        <v>131</v>
      </c>
      <c r="AU164" s="143" t="s">
        <v>80</v>
      </c>
      <c r="AV164" s="12" t="s">
        <v>80</v>
      </c>
      <c r="AW164" s="12" t="s">
        <v>27</v>
      </c>
      <c r="AX164" s="12" t="s">
        <v>71</v>
      </c>
      <c r="AY164" s="143" t="s">
        <v>121</v>
      </c>
    </row>
    <row r="165" spans="2:65" s="13" customFormat="1" ht="10">
      <c r="B165" s="158"/>
      <c r="D165" s="142" t="s">
        <v>131</v>
      </c>
      <c r="E165" s="159" t="s">
        <v>1</v>
      </c>
      <c r="F165" s="160" t="s">
        <v>190</v>
      </c>
      <c r="H165" s="161">
        <v>115.88800000000001</v>
      </c>
      <c r="L165" s="158"/>
      <c r="M165" s="162"/>
      <c r="T165" s="163"/>
      <c r="AT165" s="159" t="s">
        <v>131</v>
      </c>
      <c r="AU165" s="159" t="s">
        <v>80</v>
      </c>
      <c r="AV165" s="13" t="s">
        <v>129</v>
      </c>
      <c r="AW165" s="13" t="s">
        <v>27</v>
      </c>
      <c r="AX165" s="13" t="s">
        <v>76</v>
      </c>
      <c r="AY165" s="159" t="s">
        <v>121</v>
      </c>
    </row>
    <row r="166" spans="2:65" s="1" customFormat="1" ht="21.75" customHeight="1">
      <c r="B166" s="127"/>
      <c r="C166" s="128" t="s">
        <v>435</v>
      </c>
      <c r="D166" s="128" t="s">
        <v>125</v>
      </c>
      <c r="E166" s="129" t="s">
        <v>218</v>
      </c>
      <c r="F166" s="130" t="s">
        <v>219</v>
      </c>
      <c r="G166" s="131" t="s">
        <v>128</v>
      </c>
      <c r="H166" s="132">
        <v>31.86</v>
      </c>
      <c r="I166" s="133">
        <v>0</v>
      </c>
      <c r="J166" s="133">
        <f>ROUND(I166*H166,2)</f>
        <v>0</v>
      </c>
      <c r="K166" s="134"/>
      <c r="L166" s="27"/>
      <c r="M166" s="135" t="s">
        <v>1</v>
      </c>
      <c r="N166" s="136" t="s">
        <v>36</v>
      </c>
      <c r="O166" s="137">
        <v>0.02</v>
      </c>
      <c r="P166" s="137">
        <f>O166*H166</f>
        <v>0.63719999999999999</v>
      </c>
      <c r="Q166" s="137">
        <v>2.0000000000000002E-5</v>
      </c>
      <c r="R166" s="137">
        <f>Q166*H166</f>
        <v>6.3720000000000009E-4</v>
      </c>
      <c r="S166" s="137">
        <v>6.0000000000000002E-5</v>
      </c>
      <c r="T166" s="138">
        <f>S166*H166</f>
        <v>1.9116000000000001E-3</v>
      </c>
      <c r="AR166" s="139" t="s">
        <v>129</v>
      </c>
      <c r="AT166" s="139" t="s">
        <v>125</v>
      </c>
      <c r="AU166" s="139" t="s">
        <v>80</v>
      </c>
      <c r="AY166" s="15" t="s">
        <v>121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5" t="s">
        <v>76</v>
      </c>
      <c r="BK166" s="140">
        <f>ROUND(I166*H166,2)</f>
        <v>0</v>
      </c>
      <c r="BL166" s="15" t="s">
        <v>129</v>
      </c>
      <c r="BM166" s="139" t="s">
        <v>436</v>
      </c>
    </row>
    <row r="167" spans="2:65" s="12" customFormat="1" ht="10">
      <c r="B167" s="141"/>
      <c r="D167" s="142" t="s">
        <v>131</v>
      </c>
      <c r="E167" s="143" t="s">
        <v>1</v>
      </c>
      <c r="F167" s="144" t="s">
        <v>437</v>
      </c>
      <c r="H167" s="145">
        <v>31.86</v>
      </c>
      <c r="L167" s="141"/>
      <c r="M167" s="146"/>
      <c r="T167" s="147"/>
      <c r="AT167" s="143" t="s">
        <v>131</v>
      </c>
      <c r="AU167" s="143" t="s">
        <v>80</v>
      </c>
      <c r="AV167" s="12" t="s">
        <v>80</v>
      </c>
      <c r="AW167" s="12" t="s">
        <v>27</v>
      </c>
      <c r="AX167" s="12" t="s">
        <v>76</v>
      </c>
      <c r="AY167" s="143" t="s">
        <v>121</v>
      </c>
    </row>
    <row r="168" spans="2:65" s="1" customFormat="1" ht="16.5" customHeight="1">
      <c r="B168" s="127"/>
      <c r="C168" s="128" t="s">
        <v>7</v>
      </c>
      <c r="D168" s="128" t="s">
        <v>125</v>
      </c>
      <c r="E168" s="129" t="s">
        <v>222</v>
      </c>
      <c r="F168" s="130" t="s">
        <v>223</v>
      </c>
      <c r="G168" s="131" t="s">
        <v>128</v>
      </c>
      <c r="H168" s="132">
        <v>31.86</v>
      </c>
      <c r="I168" s="133">
        <v>0</v>
      </c>
      <c r="J168" s="133">
        <f>ROUND(I168*H168,2)</f>
        <v>0</v>
      </c>
      <c r="K168" s="134"/>
      <c r="L168" s="27"/>
      <c r="M168" s="135" t="s">
        <v>1</v>
      </c>
      <c r="N168" s="136" t="s">
        <v>36</v>
      </c>
      <c r="O168" s="137">
        <v>0.02</v>
      </c>
      <c r="P168" s="137">
        <f>O168*H168</f>
        <v>0.63719999999999999</v>
      </c>
      <c r="Q168" s="137">
        <v>2.0000000000000002E-5</v>
      </c>
      <c r="R168" s="137">
        <f>Q168*H168</f>
        <v>6.3720000000000009E-4</v>
      </c>
      <c r="S168" s="137">
        <v>6.0000000000000002E-5</v>
      </c>
      <c r="T168" s="138">
        <f>S168*H168</f>
        <v>1.9116000000000001E-3</v>
      </c>
      <c r="AR168" s="139" t="s">
        <v>129</v>
      </c>
      <c r="AT168" s="139" t="s">
        <v>125</v>
      </c>
      <c r="AU168" s="139" t="s">
        <v>80</v>
      </c>
      <c r="AY168" s="15" t="s">
        <v>121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5" t="s">
        <v>76</v>
      </c>
      <c r="BK168" s="140">
        <f>ROUND(I168*H168,2)</f>
        <v>0</v>
      </c>
      <c r="BL168" s="15" t="s">
        <v>129</v>
      </c>
      <c r="BM168" s="139" t="s">
        <v>438</v>
      </c>
    </row>
    <row r="169" spans="2:65" s="1" customFormat="1" ht="24.15" customHeight="1">
      <c r="B169" s="127"/>
      <c r="C169" s="128" t="s">
        <v>322</v>
      </c>
      <c r="D169" s="128" t="s">
        <v>125</v>
      </c>
      <c r="E169" s="129" t="s">
        <v>226</v>
      </c>
      <c r="F169" s="130" t="s">
        <v>227</v>
      </c>
      <c r="G169" s="131" t="s">
        <v>128</v>
      </c>
      <c r="H169" s="132">
        <v>15.035</v>
      </c>
      <c r="I169" s="133">
        <v>0</v>
      </c>
      <c r="J169" s="133">
        <f>ROUND(I169*H169,2)</f>
        <v>0</v>
      </c>
      <c r="K169" s="134"/>
      <c r="L169" s="27"/>
      <c r="M169" s="135" t="s">
        <v>1</v>
      </c>
      <c r="N169" s="136" t="s">
        <v>36</v>
      </c>
      <c r="O169" s="137">
        <v>0.06</v>
      </c>
      <c r="P169" s="137">
        <f>O169*H169</f>
        <v>0.90210000000000001</v>
      </c>
      <c r="Q169" s="137">
        <v>2.0000000000000002E-5</v>
      </c>
      <c r="R169" s="137">
        <f>Q169*H169</f>
        <v>3.0070000000000004E-4</v>
      </c>
      <c r="S169" s="137">
        <v>1.0000000000000001E-5</v>
      </c>
      <c r="T169" s="138">
        <f>S169*H169</f>
        <v>1.5035000000000002E-4</v>
      </c>
      <c r="AR169" s="139" t="s">
        <v>129</v>
      </c>
      <c r="AT169" s="139" t="s">
        <v>125</v>
      </c>
      <c r="AU169" s="139" t="s">
        <v>80</v>
      </c>
      <c r="AY169" s="15" t="s">
        <v>121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5" t="s">
        <v>76</v>
      </c>
      <c r="BK169" s="140">
        <f>ROUND(I169*H169,2)</f>
        <v>0</v>
      </c>
      <c r="BL169" s="15" t="s">
        <v>129</v>
      </c>
      <c r="BM169" s="139" t="s">
        <v>439</v>
      </c>
    </row>
    <row r="170" spans="2:65" s="12" customFormat="1" ht="10">
      <c r="B170" s="141"/>
      <c r="D170" s="142" t="s">
        <v>131</v>
      </c>
      <c r="E170" s="143" t="s">
        <v>1</v>
      </c>
      <c r="F170" s="144" t="s">
        <v>440</v>
      </c>
      <c r="H170" s="145">
        <v>15.035</v>
      </c>
      <c r="L170" s="141"/>
      <c r="M170" s="146"/>
      <c r="T170" s="147"/>
      <c r="AT170" s="143" t="s">
        <v>131</v>
      </c>
      <c r="AU170" s="143" t="s">
        <v>80</v>
      </c>
      <c r="AV170" s="12" t="s">
        <v>80</v>
      </c>
      <c r="AW170" s="12" t="s">
        <v>27</v>
      </c>
      <c r="AX170" s="12" t="s">
        <v>76</v>
      </c>
      <c r="AY170" s="143" t="s">
        <v>121</v>
      </c>
    </row>
    <row r="171" spans="2:65" s="1" customFormat="1" ht="21.75" customHeight="1">
      <c r="B171" s="127"/>
      <c r="C171" s="128" t="s">
        <v>359</v>
      </c>
      <c r="D171" s="128" t="s">
        <v>125</v>
      </c>
      <c r="E171" s="129" t="s">
        <v>231</v>
      </c>
      <c r="F171" s="130" t="s">
        <v>232</v>
      </c>
      <c r="G171" s="131" t="s">
        <v>128</v>
      </c>
      <c r="H171" s="132">
        <v>15.035</v>
      </c>
      <c r="I171" s="133">
        <v>0</v>
      </c>
      <c r="J171" s="133">
        <f>ROUND(I171*H171,2)</f>
        <v>0</v>
      </c>
      <c r="K171" s="134"/>
      <c r="L171" s="27"/>
      <c r="M171" s="135" t="s">
        <v>1</v>
      </c>
      <c r="N171" s="136" t="s">
        <v>36</v>
      </c>
      <c r="O171" s="137">
        <v>0.04</v>
      </c>
      <c r="P171" s="137">
        <f>O171*H171</f>
        <v>0.60140000000000005</v>
      </c>
      <c r="Q171" s="137">
        <v>2.0000000000000002E-5</v>
      </c>
      <c r="R171" s="137">
        <f>Q171*H171</f>
        <v>3.0070000000000004E-4</v>
      </c>
      <c r="S171" s="137">
        <v>1.0000000000000001E-5</v>
      </c>
      <c r="T171" s="138">
        <f>S171*H171</f>
        <v>1.5035000000000002E-4</v>
      </c>
      <c r="AR171" s="139" t="s">
        <v>129</v>
      </c>
      <c r="AT171" s="139" t="s">
        <v>125</v>
      </c>
      <c r="AU171" s="139" t="s">
        <v>80</v>
      </c>
      <c r="AY171" s="15" t="s">
        <v>121</v>
      </c>
      <c r="BE171" s="140">
        <f>IF(N171="základní",J171,0)</f>
        <v>0</v>
      </c>
      <c r="BF171" s="140">
        <f>IF(N171="snížená",J171,0)</f>
        <v>0</v>
      </c>
      <c r="BG171" s="140">
        <f>IF(N171="zákl. přenesená",J171,0)</f>
        <v>0</v>
      </c>
      <c r="BH171" s="140">
        <f>IF(N171="sníž. přenesená",J171,0)</f>
        <v>0</v>
      </c>
      <c r="BI171" s="140">
        <f>IF(N171="nulová",J171,0)</f>
        <v>0</v>
      </c>
      <c r="BJ171" s="15" t="s">
        <v>76</v>
      </c>
      <c r="BK171" s="140">
        <f>ROUND(I171*H171,2)</f>
        <v>0</v>
      </c>
      <c r="BL171" s="15" t="s">
        <v>129</v>
      </c>
      <c r="BM171" s="139" t="s">
        <v>441</v>
      </c>
    </row>
    <row r="172" spans="2:65" s="1" customFormat="1" ht="16.5" customHeight="1">
      <c r="B172" s="127"/>
      <c r="C172" s="128" t="s">
        <v>316</v>
      </c>
      <c r="D172" s="128" t="s">
        <v>125</v>
      </c>
      <c r="E172" s="129" t="s">
        <v>235</v>
      </c>
      <c r="F172" s="130" t="s">
        <v>236</v>
      </c>
      <c r="G172" s="131" t="s">
        <v>128</v>
      </c>
      <c r="H172" s="132">
        <v>159.422</v>
      </c>
      <c r="I172" s="133">
        <v>0</v>
      </c>
      <c r="J172" s="133">
        <f>ROUND(I172*H172,2)</f>
        <v>0</v>
      </c>
      <c r="K172" s="134"/>
      <c r="L172" s="27"/>
      <c r="M172" s="135" t="s">
        <v>1</v>
      </c>
      <c r="N172" s="136" t="s">
        <v>36</v>
      </c>
      <c r="O172" s="137">
        <v>0.14000000000000001</v>
      </c>
      <c r="P172" s="137">
        <f>O172*H172</f>
        <v>22.319080000000003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129</v>
      </c>
      <c r="AT172" s="139" t="s">
        <v>125</v>
      </c>
      <c r="AU172" s="139" t="s">
        <v>80</v>
      </c>
      <c r="AY172" s="15" t="s">
        <v>121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5" t="s">
        <v>76</v>
      </c>
      <c r="BK172" s="140">
        <f>ROUND(I172*H172,2)</f>
        <v>0</v>
      </c>
      <c r="BL172" s="15" t="s">
        <v>129</v>
      </c>
      <c r="BM172" s="139" t="s">
        <v>442</v>
      </c>
    </row>
    <row r="173" spans="2:65" s="12" customFormat="1" ht="10">
      <c r="B173" s="141"/>
      <c r="D173" s="142" t="s">
        <v>131</v>
      </c>
      <c r="E173" s="143" t="s">
        <v>1</v>
      </c>
      <c r="F173" s="144" t="s">
        <v>443</v>
      </c>
      <c r="H173" s="145">
        <v>159.422</v>
      </c>
      <c r="L173" s="141"/>
      <c r="M173" s="146"/>
      <c r="T173" s="147"/>
      <c r="AT173" s="143" t="s">
        <v>131</v>
      </c>
      <c r="AU173" s="143" t="s">
        <v>80</v>
      </c>
      <c r="AV173" s="12" t="s">
        <v>80</v>
      </c>
      <c r="AW173" s="12" t="s">
        <v>27</v>
      </c>
      <c r="AX173" s="12" t="s">
        <v>76</v>
      </c>
      <c r="AY173" s="143" t="s">
        <v>121</v>
      </c>
    </row>
    <row r="174" spans="2:65" s="11" customFormat="1" ht="22.75" customHeight="1">
      <c r="B174" s="116"/>
      <c r="D174" s="117" t="s">
        <v>70</v>
      </c>
      <c r="E174" s="125" t="s">
        <v>239</v>
      </c>
      <c r="F174" s="125" t="s">
        <v>240</v>
      </c>
      <c r="J174" s="126">
        <f>BK174</f>
        <v>0</v>
      </c>
      <c r="L174" s="116"/>
      <c r="M174" s="120"/>
      <c r="P174" s="121">
        <f>SUM(P175:P179)</f>
        <v>1.5651000000000002</v>
      </c>
      <c r="R174" s="121">
        <f>SUM(R175:R179)</f>
        <v>0</v>
      </c>
      <c r="T174" s="122">
        <f>SUM(T175:T179)</f>
        <v>0</v>
      </c>
      <c r="AR174" s="117" t="s">
        <v>76</v>
      </c>
      <c r="AT174" s="123" t="s">
        <v>70</v>
      </c>
      <c r="AU174" s="123" t="s">
        <v>76</v>
      </c>
      <c r="AY174" s="117" t="s">
        <v>121</v>
      </c>
      <c r="BK174" s="124">
        <f>SUM(BK175:BK179)</f>
        <v>0</v>
      </c>
    </row>
    <row r="175" spans="2:65" s="1" customFormat="1" ht="33" customHeight="1">
      <c r="B175" s="127"/>
      <c r="C175" s="128" t="s">
        <v>204</v>
      </c>
      <c r="D175" s="128" t="s">
        <v>125</v>
      </c>
      <c r="E175" s="129" t="s">
        <v>242</v>
      </c>
      <c r="F175" s="130" t="s">
        <v>243</v>
      </c>
      <c r="G175" s="131" t="s">
        <v>244</v>
      </c>
      <c r="H175" s="132">
        <v>0.44400000000000001</v>
      </c>
      <c r="I175" s="133">
        <v>0</v>
      </c>
      <c r="J175" s="133">
        <f>ROUND(I175*H175,2)</f>
        <v>0</v>
      </c>
      <c r="K175" s="134"/>
      <c r="L175" s="27"/>
      <c r="M175" s="135" t="s">
        <v>1</v>
      </c>
      <c r="N175" s="136" t="s">
        <v>36</v>
      </c>
      <c r="O175" s="137">
        <v>3.31</v>
      </c>
      <c r="P175" s="137">
        <f>O175*H175</f>
        <v>1.4696400000000001</v>
      </c>
      <c r="Q175" s="137">
        <v>0</v>
      </c>
      <c r="R175" s="137">
        <f>Q175*H175</f>
        <v>0</v>
      </c>
      <c r="S175" s="137">
        <v>0</v>
      </c>
      <c r="T175" s="138">
        <f>S175*H175</f>
        <v>0</v>
      </c>
      <c r="AR175" s="139" t="s">
        <v>129</v>
      </c>
      <c r="AT175" s="139" t="s">
        <v>125</v>
      </c>
      <c r="AU175" s="139" t="s">
        <v>80</v>
      </c>
      <c r="AY175" s="15" t="s">
        <v>121</v>
      </c>
      <c r="BE175" s="140">
        <f>IF(N175="základní",J175,0)</f>
        <v>0</v>
      </c>
      <c r="BF175" s="140">
        <f>IF(N175="snížená",J175,0)</f>
        <v>0</v>
      </c>
      <c r="BG175" s="140">
        <f>IF(N175="zákl. přenesená",J175,0)</f>
        <v>0</v>
      </c>
      <c r="BH175" s="140">
        <f>IF(N175="sníž. přenesená",J175,0)</f>
        <v>0</v>
      </c>
      <c r="BI175" s="140">
        <f>IF(N175="nulová",J175,0)</f>
        <v>0</v>
      </c>
      <c r="BJ175" s="15" t="s">
        <v>76</v>
      </c>
      <c r="BK175" s="140">
        <f>ROUND(I175*H175,2)</f>
        <v>0</v>
      </c>
      <c r="BL175" s="15" t="s">
        <v>129</v>
      </c>
      <c r="BM175" s="139" t="s">
        <v>444</v>
      </c>
    </row>
    <row r="176" spans="2:65" s="1" customFormat="1" ht="24.15" customHeight="1">
      <c r="B176" s="127"/>
      <c r="C176" s="128" t="s">
        <v>234</v>
      </c>
      <c r="D176" s="128" t="s">
        <v>125</v>
      </c>
      <c r="E176" s="129" t="s">
        <v>247</v>
      </c>
      <c r="F176" s="130" t="s">
        <v>248</v>
      </c>
      <c r="G176" s="131" t="s">
        <v>244</v>
      </c>
      <c r="H176" s="132">
        <v>0.44400000000000001</v>
      </c>
      <c r="I176" s="133">
        <v>0</v>
      </c>
      <c r="J176" s="133">
        <f>ROUND(I176*H176,2)</f>
        <v>0</v>
      </c>
      <c r="K176" s="134"/>
      <c r="L176" s="27"/>
      <c r="M176" s="135" t="s">
        <v>1</v>
      </c>
      <c r="N176" s="136" t="s">
        <v>36</v>
      </c>
      <c r="O176" s="137">
        <v>0.125</v>
      </c>
      <c r="P176" s="137">
        <f>O176*H176</f>
        <v>5.5500000000000001E-2</v>
      </c>
      <c r="Q176" s="137">
        <v>0</v>
      </c>
      <c r="R176" s="137">
        <f>Q176*H176</f>
        <v>0</v>
      </c>
      <c r="S176" s="137">
        <v>0</v>
      </c>
      <c r="T176" s="138">
        <f>S176*H176</f>
        <v>0</v>
      </c>
      <c r="AR176" s="139" t="s">
        <v>129</v>
      </c>
      <c r="AT176" s="139" t="s">
        <v>125</v>
      </c>
      <c r="AU176" s="139" t="s">
        <v>80</v>
      </c>
      <c r="AY176" s="15" t="s">
        <v>121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5" t="s">
        <v>76</v>
      </c>
      <c r="BK176" s="140">
        <f>ROUND(I176*H176,2)</f>
        <v>0</v>
      </c>
      <c r="BL176" s="15" t="s">
        <v>129</v>
      </c>
      <c r="BM176" s="139" t="s">
        <v>445</v>
      </c>
    </row>
    <row r="177" spans="2:65" s="1" customFormat="1" ht="24.15" customHeight="1">
      <c r="B177" s="127"/>
      <c r="C177" s="128" t="s">
        <v>446</v>
      </c>
      <c r="D177" s="128" t="s">
        <v>125</v>
      </c>
      <c r="E177" s="129" t="s">
        <v>251</v>
      </c>
      <c r="F177" s="130" t="s">
        <v>252</v>
      </c>
      <c r="G177" s="131" t="s">
        <v>244</v>
      </c>
      <c r="H177" s="132">
        <v>6.66</v>
      </c>
      <c r="I177" s="133">
        <v>0</v>
      </c>
      <c r="J177" s="133">
        <f>ROUND(I177*H177,2)</f>
        <v>0</v>
      </c>
      <c r="K177" s="134"/>
      <c r="L177" s="27"/>
      <c r="M177" s="135" t="s">
        <v>1</v>
      </c>
      <c r="N177" s="136" t="s">
        <v>36</v>
      </c>
      <c r="O177" s="137">
        <v>6.0000000000000001E-3</v>
      </c>
      <c r="P177" s="137">
        <f>O177*H177</f>
        <v>3.9960000000000002E-2</v>
      </c>
      <c r="Q177" s="137">
        <v>0</v>
      </c>
      <c r="R177" s="137">
        <f>Q177*H177</f>
        <v>0</v>
      </c>
      <c r="S177" s="137">
        <v>0</v>
      </c>
      <c r="T177" s="138">
        <f>S177*H177</f>
        <v>0</v>
      </c>
      <c r="AR177" s="139" t="s">
        <v>129</v>
      </c>
      <c r="AT177" s="139" t="s">
        <v>125</v>
      </c>
      <c r="AU177" s="139" t="s">
        <v>80</v>
      </c>
      <c r="AY177" s="15" t="s">
        <v>121</v>
      </c>
      <c r="BE177" s="140">
        <f>IF(N177="základní",J177,0)</f>
        <v>0</v>
      </c>
      <c r="BF177" s="140">
        <f>IF(N177="snížená",J177,0)</f>
        <v>0</v>
      </c>
      <c r="BG177" s="140">
        <f>IF(N177="zákl. přenesená",J177,0)</f>
        <v>0</v>
      </c>
      <c r="BH177" s="140">
        <f>IF(N177="sníž. přenesená",J177,0)</f>
        <v>0</v>
      </c>
      <c r="BI177" s="140">
        <f>IF(N177="nulová",J177,0)</f>
        <v>0</v>
      </c>
      <c r="BJ177" s="15" t="s">
        <v>76</v>
      </c>
      <c r="BK177" s="140">
        <f>ROUND(I177*H177,2)</f>
        <v>0</v>
      </c>
      <c r="BL177" s="15" t="s">
        <v>129</v>
      </c>
      <c r="BM177" s="139" t="s">
        <v>447</v>
      </c>
    </row>
    <row r="178" spans="2:65" s="12" customFormat="1" ht="10">
      <c r="B178" s="141"/>
      <c r="D178" s="142" t="s">
        <v>131</v>
      </c>
      <c r="F178" s="144" t="s">
        <v>448</v>
      </c>
      <c r="H178" s="145">
        <v>6.66</v>
      </c>
      <c r="L178" s="141"/>
      <c r="M178" s="146"/>
      <c r="T178" s="147"/>
      <c r="AT178" s="143" t="s">
        <v>131</v>
      </c>
      <c r="AU178" s="143" t="s">
        <v>80</v>
      </c>
      <c r="AV178" s="12" t="s">
        <v>80</v>
      </c>
      <c r="AW178" s="12" t="s">
        <v>3</v>
      </c>
      <c r="AX178" s="12" t="s">
        <v>76</v>
      </c>
      <c r="AY178" s="143" t="s">
        <v>121</v>
      </c>
    </row>
    <row r="179" spans="2:65" s="1" customFormat="1" ht="49" customHeight="1">
      <c r="B179" s="127"/>
      <c r="C179" s="128" t="s">
        <v>269</v>
      </c>
      <c r="D179" s="128" t="s">
        <v>125</v>
      </c>
      <c r="E179" s="129" t="s">
        <v>256</v>
      </c>
      <c r="F179" s="130" t="s">
        <v>257</v>
      </c>
      <c r="G179" s="131" t="s">
        <v>244</v>
      </c>
      <c r="H179" s="132">
        <v>1.47</v>
      </c>
      <c r="I179" s="133">
        <v>0</v>
      </c>
      <c r="J179" s="133">
        <f>ROUND(I179*H179,2)</f>
        <v>0</v>
      </c>
      <c r="K179" s="134"/>
      <c r="L179" s="27"/>
      <c r="M179" s="135" t="s">
        <v>1</v>
      </c>
      <c r="N179" s="136" t="s">
        <v>36</v>
      </c>
      <c r="O179" s="137">
        <v>0</v>
      </c>
      <c r="P179" s="137">
        <f>O179*H179</f>
        <v>0</v>
      </c>
      <c r="Q179" s="137">
        <v>0</v>
      </c>
      <c r="R179" s="137">
        <f>Q179*H179</f>
        <v>0</v>
      </c>
      <c r="S179" s="137">
        <v>0</v>
      </c>
      <c r="T179" s="138">
        <f>S179*H179</f>
        <v>0</v>
      </c>
      <c r="AR179" s="139" t="s">
        <v>129</v>
      </c>
      <c r="AT179" s="139" t="s">
        <v>125</v>
      </c>
      <c r="AU179" s="139" t="s">
        <v>80</v>
      </c>
      <c r="AY179" s="15" t="s">
        <v>121</v>
      </c>
      <c r="BE179" s="140">
        <f>IF(N179="základní",J179,0)</f>
        <v>0</v>
      </c>
      <c r="BF179" s="140">
        <f>IF(N179="snížená",J179,0)</f>
        <v>0</v>
      </c>
      <c r="BG179" s="140">
        <f>IF(N179="zákl. přenesená",J179,0)</f>
        <v>0</v>
      </c>
      <c r="BH179" s="140">
        <f>IF(N179="sníž. přenesená",J179,0)</f>
        <v>0</v>
      </c>
      <c r="BI179" s="140">
        <f>IF(N179="nulová",J179,0)</f>
        <v>0</v>
      </c>
      <c r="BJ179" s="15" t="s">
        <v>76</v>
      </c>
      <c r="BK179" s="140">
        <f>ROUND(I179*H179,2)</f>
        <v>0</v>
      </c>
      <c r="BL179" s="15" t="s">
        <v>129</v>
      </c>
      <c r="BM179" s="139" t="s">
        <v>449</v>
      </c>
    </row>
    <row r="180" spans="2:65" s="11" customFormat="1" ht="22.75" customHeight="1">
      <c r="B180" s="116"/>
      <c r="D180" s="117" t="s">
        <v>70</v>
      </c>
      <c r="E180" s="125" t="s">
        <v>259</v>
      </c>
      <c r="F180" s="125" t="s">
        <v>260</v>
      </c>
      <c r="J180" s="126">
        <f>BK180</f>
        <v>0</v>
      </c>
      <c r="L180" s="116"/>
      <c r="M180" s="120"/>
      <c r="P180" s="121">
        <f>P181</f>
        <v>0.765648</v>
      </c>
      <c r="R180" s="121">
        <f>R181</f>
        <v>0</v>
      </c>
      <c r="T180" s="122">
        <f>T181</f>
        <v>0</v>
      </c>
      <c r="AR180" s="117" t="s">
        <v>76</v>
      </c>
      <c r="AT180" s="123" t="s">
        <v>70</v>
      </c>
      <c r="AU180" s="123" t="s">
        <v>76</v>
      </c>
      <c r="AY180" s="117" t="s">
        <v>121</v>
      </c>
      <c r="BK180" s="124">
        <f>BK181</f>
        <v>0</v>
      </c>
    </row>
    <row r="181" spans="2:65" s="1" customFormat="1" ht="21.75" customHeight="1">
      <c r="B181" s="127"/>
      <c r="C181" s="128" t="s">
        <v>225</v>
      </c>
      <c r="D181" s="128" t="s">
        <v>125</v>
      </c>
      <c r="E181" s="129" t="s">
        <v>262</v>
      </c>
      <c r="F181" s="130" t="s">
        <v>263</v>
      </c>
      <c r="G181" s="131" t="s">
        <v>244</v>
      </c>
      <c r="H181" s="132">
        <v>1.8720000000000001</v>
      </c>
      <c r="I181" s="133">
        <v>0</v>
      </c>
      <c r="J181" s="133">
        <f>ROUND(I181*H181,2)</f>
        <v>0</v>
      </c>
      <c r="K181" s="134"/>
      <c r="L181" s="27"/>
      <c r="M181" s="135" t="s">
        <v>1</v>
      </c>
      <c r="N181" s="136" t="s">
        <v>36</v>
      </c>
      <c r="O181" s="137">
        <v>0.40899999999999997</v>
      </c>
      <c r="P181" s="137">
        <f>O181*H181</f>
        <v>0.765648</v>
      </c>
      <c r="Q181" s="137">
        <v>0</v>
      </c>
      <c r="R181" s="137">
        <f>Q181*H181</f>
        <v>0</v>
      </c>
      <c r="S181" s="137">
        <v>0</v>
      </c>
      <c r="T181" s="138">
        <f>S181*H181</f>
        <v>0</v>
      </c>
      <c r="AR181" s="139" t="s">
        <v>129</v>
      </c>
      <c r="AT181" s="139" t="s">
        <v>125</v>
      </c>
      <c r="AU181" s="139" t="s">
        <v>80</v>
      </c>
      <c r="AY181" s="15" t="s">
        <v>121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5" t="s">
        <v>76</v>
      </c>
      <c r="BK181" s="140">
        <f>ROUND(I181*H181,2)</f>
        <v>0</v>
      </c>
      <c r="BL181" s="15" t="s">
        <v>129</v>
      </c>
      <c r="BM181" s="139" t="s">
        <v>450</v>
      </c>
    </row>
    <row r="182" spans="2:65" s="11" customFormat="1" ht="25.9" customHeight="1">
      <c r="B182" s="116"/>
      <c r="D182" s="117" t="s">
        <v>70</v>
      </c>
      <c r="E182" s="118" t="s">
        <v>265</v>
      </c>
      <c r="F182" s="118" t="s">
        <v>266</v>
      </c>
      <c r="J182" s="119">
        <f>BK182</f>
        <v>0</v>
      </c>
      <c r="L182" s="116"/>
      <c r="M182" s="120"/>
      <c r="P182" s="121">
        <f>P183</f>
        <v>31.693548</v>
      </c>
      <c r="R182" s="121">
        <f>R183</f>
        <v>0.14779100000000001</v>
      </c>
      <c r="T182" s="122">
        <f>T183</f>
        <v>5.3921999999999998E-2</v>
      </c>
      <c r="AR182" s="117" t="s">
        <v>80</v>
      </c>
      <c r="AT182" s="123" t="s">
        <v>70</v>
      </c>
      <c r="AU182" s="123" t="s">
        <v>71</v>
      </c>
      <c r="AY182" s="117" t="s">
        <v>121</v>
      </c>
      <c r="BK182" s="124">
        <f>BK183</f>
        <v>0</v>
      </c>
    </row>
    <row r="183" spans="2:65" s="11" customFormat="1" ht="22.75" customHeight="1">
      <c r="B183" s="116"/>
      <c r="D183" s="117" t="s">
        <v>70</v>
      </c>
      <c r="E183" s="125" t="s">
        <v>267</v>
      </c>
      <c r="F183" s="125" t="s">
        <v>268</v>
      </c>
      <c r="J183" s="126">
        <f>BK183</f>
        <v>0</v>
      </c>
      <c r="L183" s="116"/>
      <c r="M183" s="120"/>
      <c r="P183" s="121">
        <f>SUM(P184:P197)</f>
        <v>31.693548</v>
      </c>
      <c r="R183" s="121">
        <f>SUM(R184:R197)</f>
        <v>0.14779100000000001</v>
      </c>
      <c r="T183" s="122">
        <f>SUM(T184:T197)</f>
        <v>5.3921999999999998E-2</v>
      </c>
      <c r="AR183" s="117" t="s">
        <v>80</v>
      </c>
      <c r="AT183" s="123" t="s">
        <v>70</v>
      </c>
      <c r="AU183" s="123" t="s">
        <v>76</v>
      </c>
      <c r="AY183" s="117" t="s">
        <v>121</v>
      </c>
      <c r="BK183" s="124">
        <f>SUM(BK184:BK197)</f>
        <v>0</v>
      </c>
    </row>
    <row r="184" spans="2:65" s="1" customFormat="1" ht="24.15" customHeight="1">
      <c r="B184" s="127"/>
      <c r="C184" s="128" t="s">
        <v>230</v>
      </c>
      <c r="D184" s="128" t="s">
        <v>125</v>
      </c>
      <c r="E184" s="129" t="s">
        <v>451</v>
      </c>
      <c r="F184" s="130" t="s">
        <v>452</v>
      </c>
      <c r="G184" s="131" t="s">
        <v>185</v>
      </c>
      <c r="H184" s="132">
        <v>14.7</v>
      </c>
      <c r="I184" s="133">
        <v>0</v>
      </c>
      <c r="J184" s="133">
        <f>ROUND(I184*H184,2)</f>
        <v>0</v>
      </c>
      <c r="K184" s="134"/>
      <c r="L184" s="27"/>
      <c r="M184" s="135" t="s">
        <v>1</v>
      </c>
      <c r="N184" s="136" t="s">
        <v>36</v>
      </c>
      <c r="O184" s="137">
        <v>0.43</v>
      </c>
      <c r="P184" s="137">
        <f>O184*H184</f>
        <v>6.3209999999999997</v>
      </c>
      <c r="Q184" s="137">
        <v>0</v>
      </c>
      <c r="R184" s="137">
        <f>Q184*H184</f>
        <v>0</v>
      </c>
      <c r="S184" s="137">
        <v>1.91E-3</v>
      </c>
      <c r="T184" s="138">
        <f>S184*H184</f>
        <v>2.8076999999999998E-2</v>
      </c>
      <c r="AR184" s="139" t="s">
        <v>272</v>
      </c>
      <c r="AT184" s="139" t="s">
        <v>125</v>
      </c>
      <c r="AU184" s="139" t="s">
        <v>80</v>
      </c>
      <c r="AY184" s="15" t="s">
        <v>121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5" t="s">
        <v>76</v>
      </c>
      <c r="BK184" s="140">
        <f>ROUND(I184*H184,2)</f>
        <v>0</v>
      </c>
      <c r="BL184" s="15" t="s">
        <v>272</v>
      </c>
      <c r="BM184" s="139" t="s">
        <v>453</v>
      </c>
    </row>
    <row r="185" spans="2:65" s="12" customFormat="1" ht="10">
      <c r="B185" s="141"/>
      <c r="D185" s="142" t="s">
        <v>131</v>
      </c>
      <c r="E185" s="143" t="s">
        <v>1</v>
      </c>
      <c r="F185" s="144" t="s">
        <v>454</v>
      </c>
      <c r="H185" s="145">
        <v>14.7</v>
      </c>
      <c r="L185" s="141"/>
      <c r="M185" s="146"/>
      <c r="T185" s="147"/>
      <c r="AT185" s="143" t="s">
        <v>131</v>
      </c>
      <c r="AU185" s="143" t="s">
        <v>80</v>
      </c>
      <c r="AV185" s="12" t="s">
        <v>80</v>
      </c>
      <c r="AW185" s="12" t="s">
        <v>27</v>
      </c>
      <c r="AX185" s="12" t="s">
        <v>76</v>
      </c>
      <c r="AY185" s="143" t="s">
        <v>121</v>
      </c>
    </row>
    <row r="186" spans="2:65" s="1" customFormat="1" ht="16.5" customHeight="1">
      <c r="B186" s="127"/>
      <c r="C186" s="128" t="s">
        <v>149</v>
      </c>
      <c r="D186" s="128" t="s">
        <v>125</v>
      </c>
      <c r="E186" s="129" t="s">
        <v>270</v>
      </c>
      <c r="F186" s="130" t="s">
        <v>271</v>
      </c>
      <c r="G186" s="131" t="s">
        <v>185</v>
      </c>
      <c r="H186" s="132">
        <v>2.5</v>
      </c>
      <c r="I186" s="133">
        <v>0</v>
      </c>
      <c r="J186" s="133">
        <f t="shared" ref="J186:J191" si="0">ROUND(I186*H186,2)</f>
        <v>0</v>
      </c>
      <c r="K186" s="134"/>
      <c r="L186" s="27"/>
      <c r="M186" s="135" t="s">
        <v>1</v>
      </c>
      <c r="N186" s="136" t="s">
        <v>36</v>
      </c>
      <c r="O186" s="137">
        <v>0.19500000000000001</v>
      </c>
      <c r="P186" s="137">
        <f t="shared" ref="P186:P191" si="1">O186*H186</f>
        <v>0.48750000000000004</v>
      </c>
      <c r="Q186" s="137">
        <v>0</v>
      </c>
      <c r="R186" s="137">
        <f t="shared" ref="R186:R191" si="2">Q186*H186</f>
        <v>0</v>
      </c>
      <c r="S186" s="137">
        <v>1.67E-3</v>
      </c>
      <c r="T186" s="138">
        <f t="shared" ref="T186:T191" si="3">S186*H186</f>
        <v>4.1749999999999999E-3</v>
      </c>
      <c r="AR186" s="139" t="s">
        <v>272</v>
      </c>
      <c r="AT186" s="139" t="s">
        <v>125</v>
      </c>
      <c r="AU186" s="139" t="s">
        <v>80</v>
      </c>
      <c r="AY186" s="15" t="s">
        <v>121</v>
      </c>
      <c r="BE186" s="140">
        <f t="shared" ref="BE186:BE191" si="4">IF(N186="základní",J186,0)</f>
        <v>0</v>
      </c>
      <c r="BF186" s="140">
        <f t="shared" ref="BF186:BF191" si="5">IF(N186="snížená",J186,0)</f>
        <v>0</v>
      </c>
      <c r="BG186" s="140">
        <f t="shared" ref="BG186:BG191" si="6">IF(N186="zákl. přenesená",J186,0)</f>
        <v>0</v>
      </c>
      <c r="BH186" s="140">
        <f t="shared" ref="BH186:BH191" si="7">IF(N186="sníž. přenesená",J186,0)</f>
        <v>0</v>
      </c>
      <c r="BI186" s="140">
        <f t="shared" ref="BI186:BI191" si="8">IF(N186="nulová",J186,0)</f>
        <v>0</v>
      </c>
      <c r="BJ186" s="15" t="s">
        <v>76</v>
      </c>
      <c r="BK186" s="140">
        <f t="shared" ref="BK186:BK191" si="9">ROUND(I186*H186,2)</f>
        <v>0</v>
      </c>
      <c r="BL186" s="15" t="s">
        <v>272</v>
      </c>
      <c r="BM186" s="139" t="s">
        <v>455</v>
      </c>
    </row>
    <row r="187" spans="2:65" s="1" customFormat="1" ht="16.5" customHeight="1">
      <c r="B187" s="127"/>
      <c r="C187" s="128" t="s">
        <v>153</v>
      </c>
      <c r="D187" s="128" t="s">
        <v>125</v>
      </c>
      <c r="E187" s="129" t="s">
        <v>276</v>
      </c>
      <c r="F187" s="130" t="s">
        <v>277</v>
      </c>
      <c r="G187" s="131" t="s">
        <v>185</v>
      </c>
      <c r="H187" s="132">
        <v>5.5</v>
      </c>
      <c r="I187" s="133">
        <v>0</v>
      </c>
      <c r="J187" s="133">
        <f t="shared" si="0"/>
        <v>0</v>
      </c>
      <c r="K187" s="134"/>
      <c r="L187" s="27"/>
      <c r="M187" s="135" t="s">
        <v>1</v>
      </c>
      <c r="N187" s="136" t="s">
        <v>36</v>
      </c>
      <c r="O187" s="137">
        <v>0.14699999999999999</v>
      </c>
      <c r="P187" s="137">
        <f t="shared" si="1"/>
        <v>0.8085</v>
      </c>
      <c r="Q187" s="137">
        <v>0</v>
      </c>
      <c r="R187" s="137">
        <f t="shared" si="2"/>
        <v>0</v>
      </c>
      <c r="S187" s="137">
        <v>3.9399999999999999E-3</v>
      </c>
      <c r="T187" s="138">
        <f t="shared" si="3"/>
        <v>2.1669999999999998E-2</v>
      </c>
      <c r="AR187" s="139" t="s">
        <v>272</v>
      </c>
      <c r="AT187" s="139" t="s">
        <v>125</v>
      </c>
      <c r="AU187" s="139" t="s">
        <v>80</v>
      </c>
      <c r="AY187" s="15" t="s">
        <v>121</v>
      </c>
      <c r="BE187" s="140">
        <f t="shared" si="4"/>
        <v>0</v>
      </c>
      <c r="BF187" s="140">
        <f t="shared" si="5"/>
        <v>0</v>
      </c>
      <c r="BG187" s="140">
        <f t="shared" si="6"/>
        <v>0</v>
      </c>
      <c r="BH187" s="140">
        <f t="shared" si="7"/>
        <v>0</v>
      </c>
      <c r="BI187" s="140">
        <f t="shared" si="8"/>
        <v>0</v>
      </c>
      <c r="BJ187" s="15" t="s">
        <v>76</v>
      </c>
      <c r="BK187" s="140">
        <f t="shared" si="9"/>
        <v>0</v>
      </c>
      <c r="BL187" s="15" t="s">
        <v>272</v>
      </c>
      <c r="BM187" s="139" t="s">
        <v>456</v>
      </c>
    </row>
    <row r="188" spans="2:65" s="1" customFormat="1" ht="33" customHeight="1">
      <c r="B188" s="127"/>
      <c r="C188" s="128" t="s">
        <v>133</v>
      </c>
      <c r="D188" s="128" t="s">
        <v>125</v>
      </c>
      <c r="E188" s="129" t="s">
        <v>457</v>
      </c>
      <c r="F188" s="130" t="s">
        <v>458</v>
      </c>
      <c r="G188" s="131" t="s">
        <v>185</v>
      </c>
      <c r="H188" s="132">
        <v>14.7</v>
      </c>
      <c r="I188" s="133">
        <v>0</v>
      </c>
      <c r="J188" s="133">
        <f t="shared" si="0"/>
        <v>0</v>
      </c>
      <c r="K188" s="134"/>
      <c r="L188" s="27"/>
      <c r="M188" s="135" t="s">
        <v>1</v>
      </c>
      <c r="N188" s="136" t="s">
        <v>36</v>
      </c>
      <c r="O188" s="137">
        <v>0.84499999999999997</v>
      </c>
      <c r="P188" s="137">
        <f t="shared" si="1"/>
        <v>12.421499999999998</v>
      </c>
      <c r="Q188" s="137">
        <v>5.2199999999999998E-3</v>
      </c>
      <c r="R188" s="137">
        <f t="shared" si="2"/>
        <v>7.6733999999999997E-2</v>
      </c>
      <c r="S188" s="137">
        <v>0</v>
      </c>
      <c r="T188" s="138">
        <f t="shared" si="3"/>
        <v>0</v>
      </c>
      <c r="AR188" s="139" t="s">
        <v>272</v>
      </c>
      <c r="AT188" s="139" t="s">
        <v>125</v>
      </c>
      <c r="AU188" s="139" t="s">
        <v>80</v>
      </c>
      <c r="AY188" s="15" t="s">
        <v>121</v>
      </c>
      <c r="BE188" s="140">
        <f t="shared" si="4"/>
        <v>0</v>
      </c>
      <c r="BF188" s="140">
        <f t="shared" si="5"/>
        <v>0</v>
      </c>
      <c r="BG188" s="140">
        <f t="shared" si="6"/>
        <v>0</v>
      </c>
      <c r="BH188" s="140">
        <f t="shared" si="7"/>
        <v>0</v>
      </c>
      <c r="BI188" s="140">
        <f t="shared" si="8"/>
        <v>0</v>
      </c>
      <c r="BJ188" s="15" t="s">
        <v>76</v>
      </c>
      <c r="BK188" s="140">
        <f t="shared" si="9"/>
        <v>0</v>
      </c>
      <c r="BL188" s="15" t="s">
        <v>272</v>
      </c>
      <c r="BM188" s="139" t="s">
        <v>459</v>
      </c>
    </row>
    <row r="189" spans="2:65" s="1" customFormat="1" ht="24.15" customHeight="1">
      <c r="B189" s="127"/>
      <c r="C189" s="128" t="s">
        <v>124</v>
      </c>
      <c r="D189" s="128" t="s">
        <v>125</v>
      </c>
      <c r="E189" s="129" t="s">
        <v>281</v>
      </c>
      <c r="F189" s="130" t="s">
        <v>282</v>
      </c>
      <c r="G189" s="131" t="s">
        <v>185</v>
      </c>
      <c r="H189" s="132">
        <v>2.5</v>
      </c>
      <c r="I189" s="133">
        <v>0</v>
      </c>
      <c r="J189" s="133">
        <f t="shared" si="0"/>
        <v>0</v>
      </c>
      <c r="K189" s="134"/>
      <c r="L189" s="27"/>
      <c r="M189" s="135" t="s">
        <v>1</v>
      </c>
      <c r="N189" s="136" t="s">
        <v>36</v>
      </c>
      <c r="O189" s="137">
        <v>0.34699999999999998</v>
      </c>
      <c r="P189" s="137">
        <f t="shared" si="1"/>
        <v>0.86749999999999994</v>
      </c>
      <c r="Q189" s="137">
        <v>2.6800000000000001E-3</v>
      </c>
      <c r="R189" s="137">
        <f t="shared" si="2"/>
        <v>6.7000000000000002E-3</v>
      </c>
      <c r="S189" s="137">
        <v>0</v>
      </c>
      <c r="T189" s="138">
        <f t="shared" si="3"/>
        <v>0</v>
      </c>
      <c r="AR189" s="139" t="s">
        <v>272</v>
      </c>
      <c r="AT189" s="139" t="s">
        <v>125</v>
      </c>
      <c r="AU189" s="139" t="s">
        <v>80</v>
      </c>
      <c r="AY189" s="15" t="s">
        <v>121</v>
      </c>
      <c r="BE189" s="140">
        <f t="shared" si="4"/>
        <v>0</v>
      </c>
      <c r="BF189" s="140">
        <f t="shared" si="5"/>
        <v>0</v>
      </c>
      <c r="BG189" s="140">
        <f t="shared" si="6"/>
        <v>0</v>
      </c>
      <c r="BH189" s="140">
        <f t="shared" si="7"/>
        <v>0</v>
      </c>
      <c r="BI189" s="140">
        <f t="shared" si="8"/>
        <v>0</v>
      </c>
      <c r="BJ189" s="15" t="s">
        <v>76</v>
      </c>
      <c r="BK189" s="140">
        <f t="shared" si="9"/>
        <v>0</v>
      </c>
      <c r="BL189" s="15" t="s">
        <v>272</v>
      </c>
      <c r="BM189" s="139" t="s">
        <v>460</v>
      </c>
    </row>
    <row r="190" spans="2:65" s="1" customFormat="1" ht="24.15" customHeight="1">
      <c r="B190" s="127"/>
      <c r="C190" s="128" t="s">
        <v>141</v>
      </c>
      <c r="D190" s="128" t="s">
        <v>125</v>
      </c>
      <c r="E190" s="129" t="s">
        <v>286</v>
      </c>
      <c r="F190" s="130" t="s">
        <v>287</v>
      </c>
      <c r="G190" s="131" t="s">
        <v>288</v>
      </c>
      <c r="H190" s="132">
        <v>2</v>
      </c>
      <c r="I190" s="133">
        <v>0</v>
      </c>
      <c r="J190" s="133">
        <f t="shared" si="0"/>
        <v>0</v>
      </c>
      <c r="K190" s="134"/>
      <c r="L190" s="27"/>
      <c r="M190" s="135" t="s">
        <v>1</v>
      </c>
      <c r="N190" s="136" t="s">
        <v>36</v>
      </c>
      <c r="O190" s="137">
        <v>0.14000000000000001</v>
      </c>
      <c r="P190" s="137">
        <f t="shared" si="1"/>
        <v>0.28000000000000003</v>
      </c>
      <c r="Q190" s="137">
        <v>0</v>
      </c>
      <c r="R190" s="137">
        <f t="shared" si="2"/>
        <v>0</v>
      </c>
      <c r="S190" s="137">
        <v>0</v>
      </c>
      <c r="T190" s="138">
        <f t="shared" si="3"/>
        <v>0</v>
      </c>
      <c r="AR190" s="139" t="s">
        <v>272</v>
      </c>
      <c r="AT190" s="139" t="s">
        <v>125</v>
      </c>
      <c r="AU190" s="139" t="s">
        <v>80</v>
      </c>
      <c r="AY190" s="15" t="s">
        <v>121</v>
      </c>
      <c r="BE190" s="140">
        <f t="shared" si="4"/>
        <v>0</v>
      </c>
      <c r="BF190" s="140">
        <f t="shared" si="5"/>
        <v>0</v>
      </c>
      <c r="BG190" s="140">
        <f t="shared" si="6"/>
        <v>0</v>
      </c>
      <c r="BH190" s="140">
        <f t="shared" si="7"/>
        <v>0</v>
      </c>
      <c r="BI190" s="140">
        <f t="shared" si="8"/>
        <v>0</v>
      </c>
      <c r="BJ190" s="15" t="s">
        <v>76</v>
      </c>
      <c r="BK190" s="140">
        <f t="shared" si="9"/>
        <v>0</v>
      </c>
      <c r="BL190" s="15" t="s">
        <v>272</v>
      </c>
      <c r="BM190" s="139" t="s">
        <v>461</v>
      </c>
    </row>
    <row r="191" spans="2:65" s="1" customFormat="1" ht="33" customHeight="1">
      <c r="B191" s="127"/>
      <c r="C191" s="128" t="s">
        <v>182</v>
      </c>
      <c r="D191" s="128" t="s">
        <v>125</v>
      </c>
      <c r="E191" s="129" t="s">
        <v>292</v>
      </c>
      <c r="F191" s="130" t="s">
        <v>293</v>
      </c>
      <c r="G191" s="131" t="s">
        <v>185</v>
      </c>
      <c r="H191" s="132">
        <v>16.7</v>
      </c>
      <c r="I191" s="133">
        <v>0</v>
      </c>
      <c r="J191" s="133">
        <f t="shared" si="0"/>
        <v>0</v>
      </c>
      <c r="K191" s="134"/>
      <c r="L191" s="27"/>
      <c r="M191" s="135" t="s">
        <v>1</v>
      </c>
      <c r="N191" s="136" t="s">
        <v>36</v>
      </c>
      <c r="O191" s="137">
        <v>0.23300000000000001</v>
      </c>
      <c r="P191" s="137">
        <f t="shared" si="1"/>
        <v>3.8911000000000002</v>
      </c>
      <c r="Q191" s="137">
        <v>1.49E-3</v>
      </c>
      <c r="R191" s="137">
        <f t="shared" si="2"/>
        <v>2.4882999999999999E-2</v>
      </c>
      <c r="S191" s="137">
        <v>0</v>
      </c>
      <c r="T191" s="138">
        <f t="shared" si="3"/>
        <v>0</v>
      </c>
      <c r="AR191" s="139" t="s">
        <v>272</v>
      </c>
      <c r="AT191" s="139" t="s">
        <v>125</v>
      </c>
      <c r="AU191" s="139" t="s">
        <v>80</v>
      </c>
      <c r="AY191" s="15" t="s">
        <v>121</v>
      </c>
      <c r="BE191" s="140">
        <f t="shared" si="4"/>
        <v>0</v>
      </c>
      <c r="BF191" s="140">
        <f t="shared" si="5"/>
        <v>0</v>
      </c>
      <c r="BG191" s="140">
        <f t="shared" si="6"/>
        <v>0</v>
      </c>
      <c r="BH191" s="140">
        <f t="shared" si="7"/>
        <v>0</v>
      </c>
      <c r="BI191" s="140">
        <f t="shared" si="8"/>
        <v>0</v>
      </c>
      <c r="BJ191" s="15" t="s">
        <v>76</v>
      </c>
      <c r="BK191" s="140">
        <f t="shared" si="9"/>
        <v>0</v>
      </c>
      <c r="BL191" s="15" t="s">
        <v>272</v>
      </c>
      <c r="BM191" s="139" t="s">
        <v>462</v>
      </c>
    </row>
    <row r="192" spans="2:65" s="12" customFormat="1" ht="10">
      <c r="B192" s="141"/>
      <c r="D192" s="142" t="s">
        <v>131</v>
      </c>
      <c r="E192" s="143" t="s">
        <v>1</v>
      </c>
      <c r="F192" s="144" t="s">
        <v>463</v>
      </c>
      <c r="H192" s="145">
        <v>16.7</v>
      </c>
      <c r="L192" s="141"/>
      <c r="M192" s="146"/>
      <c r="T192" s="147"/>
      <c r="AT192" s="143" t="s">
        <v>131</v>
      </c>
      <c r="AU192" s="143" t="s">
        <v>80</v>
      </c>
      <c r="AV192" s="12" t="s">
        <v>80</v>
      </c>
      <c r="AW192" s="12" t="s">
        <v>27</v>
      </c>
      <c r="AX192" s="12" t="s">
        <v>76</v>
      </c>
      <c r="AY192" s="143" t="s">
        <v>121</v>
      </c>
    </row>
    <row r="193" spans="2:65" s="1" customFormat="1" ht="24.15" customHeight="1">
      <c r="B193" s="127"/>
      <c r="C193" s="128" t="s">
        <v>299</v>
      </c>
      <c r="D193" s="128" t="s">
        <v>125</v>
      </c>
      <c r="E193" s="129" t="s">
        <v>464</v>
      </c>
      <c r="F193" s="130" t="s">
        <v>465</v>
      </c>
      <c r="G193" s="131" t="s">
        <v>185</v>
      </c>
      <c r="H193" s="132">
        <v>11.3</v>
      </c>
      <c r="I193" s="133">
        <v>0</v>
      </c>
      <c r="J193" s="133">
        <f>ROUND(I193*H193,2)</f>
        <v>0</v>
      </c>
      <c r="K193" s="134"/>
      <c r="L193" s="27"/>
      <c r="M193" s="135" t="s">
        <v>1</v>
      </c>
      <c r="N193" s="136" t="s">
        <v>36</v>
      </c>
      <c r="O193" s="137">
        <v>0.22800000000000001</v>
      </c>
      <c r="P193" s="137">
        <f>O193*H193</f>
        <v>2.5764000000000005</v>
      </c>
      <c r="Q193" s="137">
        <v>2.0300000000000001E-3</v>
      </c>
      <c r="R193" s="137">
        <f>Q193*H193</f>
        <v>2.2939000000000005E-2</v>
      </c>
      <c r="S193" s="137">
        <v>0</v>
      </c>
      <c r="T193" s="138">
        <f>S193*H193</f>
        <v>0</v>
      </c>
      <c r="AR193" s="139" t="s">
        <v>272</v>
      </c>
      <c r="AT193" s="139" t="s">
        <v>125</v>
      </c>
      <c r="AU193" s="139" t="s">
        <v>80</v>
      </c>
      <c r="AY193" s="15" t="s">
        <v>121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5" t="s">
        <v>76</v>
      </c>
      <c r="BK193" s="140">
        <f>ROUND(I193*H193,2)</f>
        <v>0</v>
      </c>
      <c r="BL193" s="15" t="s">
        <v>272</v>
      </c>
      <c r="BM193" s="139" t="s">
        <v>466</v>
      </c>
    </row>
    <row r="194" spans="2:65" s="12" customFormat="1" ht="10">
      <c r="B194" s="141"/>
      <c r="D194" s="142" t="s">
        <v>131</v>
      </c>
      <c r="E194" s="143" t="s">
        <v>1</v>
      </c>
      <c r="F194" s="144" t="s">
        <v>467</v>
      </c>
      <c r="H194" s="145">
        <v>11.3</v>
      </c>
      <c r="L194" s="141"/>
      <c r="M194" s="146"/>
      <c r="T194" s="147"/>
      <c r="AT194" s="143" t="s">
        <v>131</v>
      </c>
      <c r="AU194" s="143" t="s">
        <v>80</v>
      </c>
      <c r="AV194" s="12" t="s">
        <v>80</v>
      </c>
      <c r="AW194" s="12" t="s">
        <v>27</v>
      </c>
      <c r="AX194" s="12" t="s">
        <v>76</v>
      </c>
      <c r="AY194" s="143" t="s">
        <v>121</v>
      </c>
    </row>
    <row r="195" spans="2:65" s="1" customFormat="1" ht="24.15" customHeight="1">
      <c r="B195" s="127"/>
      <c r="C195" s="128" t="s">
        <v>191</v>
      </c>
      <c r="D195" s="128" t="s">
        <v>125</v>
      </c>
      <c r="E195" s="129" t="s">
        <v>296</v>
      </c>
      <c r="F195" s="130" t="s">
        <v>297</v>
      </c>
      <c r="G195" s="131" t="s">
        <v>288</v>
      </c>
      <c r="H195" s="132">
        <v>1</v>
      </c>
      <c r="I195" s="133">
        <v>0</v>
      </c>
      <c r="J195" s="133">
        <f>ROUND(I195*H195,2)</f>
        <v>0</v>
      </c>
      <c r="K195" s="134"/>
      <c r="L195" s="27"/>
      <c r="M195" s="135" t="s">
        <v>1</v>
      </c>
      <c r="N195" s="136" t="s">
        <v>36</v>
      </c>
      <c r="O195" s="137">
        <v>0.4</v>
      </c>
      <c r="P195" s="137">
        <f>O195*H195</f>
        <v>0.4</v>
      </c>
      <c r="Q195" s="137">
        <v>6.4000000000000005E-4</v>
      </c>
      <c r="R195" s="137">
        <f>Q195*H195</f>
        <v>6.4000000000000005E-4</v>
      </c>
      <c r="S195" s="137">
        <v>0</v>
      </c>
      <c r="T195" s="138">
        <f>S195*H195</f>
        <v>0</v>
      </c>
      <c r="AR195" s="139" t="s">
        <v>272</v>
      </c>
      <c r="AT195" s="139" t="s">
        <v>125</v>
      </c>
      <c r="AU195" s="139" t="s">
        <v>80</v>
      </c>
      <c r="AY195" s="15" t="s">
        <v>121</v>
      </c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s="15" t="s">
        <v>76</v>
      </c>
      <c r="BK195" s="140">
        <f>ROUND(I195*H195,2)</f>
        <v>0</v>
      </c>
      <c r="BL195" s="15" t="s">
        <v>272</v>
      </c>
      <c r="BM195" s="139" t="s">
        <v>468</v>
      </c>
    </row>
    <row r="196" spans="2:65" s="1" customFormat="1" ht="24.15" customHeight="1">
      <c r="B196" s="127"/>
      <c r="C196" s="128" t="s">
        <v>196</v>
      </c>
      <c r="D196" s="128" t="s">
        <v>125</v>
      </c>
      <c r="E196" s="129" t="s">
        <v>300</v>
      </c>
      <c r="F196" s="130" t="s">
        <v>301</v>
      </c>
      <c r="G196" s="131" t="s">
        <v>185</v>
      </c>
      <c r="H196" s="132">
        <v>5.5</v>
      </c>
      <c r="I196" s="133">
        <v>0</v>
      </c>
      <c r="J196" s="133">
        <f>ROUND(I196*H196,2)</f>
        <v>0</v>
      </c>
      <c r="K196" s="134"/>
      <c r="L196" s="27"/>
      <c r="M196" s="135" t="s">
        <v>1</v>
      </c>
      <c r="N196" s="136" t="s">
        <v>36</v>
      </c>
      <c r="O196" s="137">
        <v>0.35099999999999998</v>
      </c>
      <c r="P196" s="137">
        <f>O196*H196</f>
        <v>1.9304999999999999</v>
      </c>
      <c r="Q196" s="137">
        <v>2.8900000000000002E-3</v>
      </c>
      <c r="R196" s="137">
        <f>Q196*H196</f>
        <v>1.5894999999999999E-2</v>
      </c>
      <c r="S196" s="137">
        <v>0</v>
      </c>
      <c r="T196" s="138">
        <f>S196*H196</f>
        <v>0</v>
      </c>
      <c r="AR196" s="139" t="s">
        <v>272</v>
      </c>
      <c r="AT196" s="139" t="s">
        <v>125</v>
      </c>
      <c r="AU196" s="139" t="s">
        <v>80</v>
      </c>
      <c r="AY196" s="15" t="s">
        <v>121</v>
      </c>
      <c r="BE196" s="140">
        <f>IF(N196="základní",J196,0)</f>
        <v>0</v>
      </c>
      <c r="BF196" s="140">
        <f>IF(N196="snížená",J196,0)</f>
        <v>0</v>
      </c>
      <c r="BG196" s="140">
        <f>IF(N196="zákl. přenesená",J196,0)</f>
        <v>0</v>
      </c>
      <c r="BH196" s="140">
        <f>IF(N196="sníž. přenesená",J196,0)</f>
        <v>0</v>
      </c>
      <c r="BI196" s="140">
        <f>IF(N196="nulová",J196,0)</f>
        <v>0</v>
      </c>
      <c r="BJ196" s="15" t="s">
        <v>76</v>
      </c>
      <c r="BK196" s="140">
        <f>ROUND(I196*H196,2)</f>
        <v>0</v>
      </c>
      <c r="BL196" s="15" t="s">
        <v>272</v>
      </c>
      <c r="BM196" s="139" t="s">
        <v>469</v>
      </c>
    </row>
    <row r="197" spans="2:65" s="1" customFormat="1" ht="24.15" customHeight="1">
      <c r="B197" s="127"/>
      <c r="C197" s="128" t="s">
        <v>199</v>
      </c>
      <c r="D197" s="128" t="s">
        <v>125</v>
      </c>
      <c r="E197" s="129" t="s">
        <v>304</v>
      </c>
      <c r="F197" s="130" t="s">
        <v>305</v>
      </c>
      <c r="G197" s="131" t="s">
        <v>244</v>
      </c>
      <c r="H197" s="132">
        <v>0.14799999999999999</v>
      </c>
      <c r="I197" s="133">
        <v>0</v>
      </c>
      <c r="J197" s="133">
        <f>ROUND(I197*H197,2)</f>
        <v>0</v>
      </c>
      <c r="K197" s="134"/>
      <c r="L197" s="27"/>
      <c r="M197" s="135" t="s">
        <v>1</v>
      </c>
      <c r="N197" s="136" t="s">
        <v>36</v>
      </c>
      <c r="O197" s="137">
        <v>11.551</v>
      </c>
      <c r="P197" s="137">
        <f>O197*H197</f>
        <v>1.7095479999999998</v>
      </c>
      <c r="Q197" s="137">
        <v>0</v>
      </c>
      <c r="R197" s="137">
        <f>Q197*H197</f>
        <v>0</v>
      </c>
      <c r="S197" s="137">
        <v>0</v>
      </c>
      <c r="T197" s="138">
        <f>S197*H197</f>
        <v>0</v>
      </c>
      <c r="AR197" s="139" t="s">
        <v>272</v>
      </c>
      <c r="AT197" s="139" t="s">
        <v>125</v>
      </c>
      <c r="AU197" s="139" t="s">
        <v>80</v>
      </c>
      <c r="AY197" s="15" t="s">
        <v>121</v>
      </c>
      <c r="BE197" s="140">
        <f>IF(N197="základní",J197,0)</f>
        <v>0</v>
      </c>
      <c r="BF197" s="140">
        <f>IF(N197="snížená",J197,0)</f>
        <v>0</v>
      </c>
      <c r="BG197" s="140">
        <f>IF(N197="zákl. přenesená",J197,0)</f>
        <v>0</v>
      </c>
      <c r="BH197" s="140">
        <f>IF(N197="sníž. přenesená",J197,0)</f>
        <v>0</v>
      </c>
      <c r="BI197" s="140">
        <f>IF(N197="nulová",J197,0)</f>
        <v>0</v>
      </c>
      <c r="BJ197" s="15" t="s">
        <v>76</v>
      </c>
      <c r="BK197" s="140">
        <f>ROUND(I197*H197,2)</f>
        <v>0</v>
      </c>
      <c r="BL197" s="15" t="s">
        <v>272</v>
      </c>
      <c r="BM197" s="139" t="s">
        <v>470</v>
      </c>
    </row>
    <row r="198" spans="2:65" s="11" customFormat="1" ht="25.9" customHeight="1">
      <c r="B198" s="116"/>
      <c r="D198" s="117" t="s">
        <v>70</v>
      </c>
      <c r="E198" s="118" t="s">
        <v>307</v>
      </c>
      <c r="F198" s="118" t="s">
        <v>308</v>
      </c>
      <c r="J198" s="119">
        <f>BK198</f>
        <v>0</v>
      </c>
      <c r="L198" s="116"/>
      <c r="M198" s="120"/>
      <c r="P198" s="121">
        <f>P199+SUM(P200:P202)</f>
        <v>55.513999999999989</v>
      </c>
      <c r="R198" s="121">
        <f>R199+SUM(R200:R202)</f>
        <v>0</v>
      </c>
      <c r="T198" s="122">
        <f>T199+SUM(T200:T202)</f>
        <v>0.38640000000000002</v>
      </c>
      <c r="AR198" s="117" t="s">
        <v>129</v>
      </c>
      <c r="AT198" s="123" t="s">
        <v>70</v>
      </c>
      <c r="AU198" s="123" t="s">
        <v>71</v>
      </c>
      <c r="AY198" s="117" t="s">
        <v>121</v>
      </c>
      <c r="BK198" s="124">
        <f>BK199+SUM(BK200:BK202)</f>
        <v>0</v>
      </c>
    </row>
    <row r="199" spans="2:65" s="1" customFormat="1" ht="21.75" customHeight="1">
      <c r="B199" s="127"/>
      <c r="C199" s="128" t="s">
        <v>363</v>
      </c>
      <c r="D199" s="128" t="s">
        <v>125</v>
      </c>
      <c r="E199" s="129" t="s">
        <v>310</v>
      </c>
      <c r="F199" s="130" t="s">
        <v>311</v>
      </c>
      <c r="G199" s="131" t="s">
        <v>312</v>
      </c>
      <c r="H199" s="132">
        <v>6</v>
      </c>
      <c r="I199" s="133">
        <v>0</v>
      </c>
      <c r="J199" s="133">
        <f>ROUND(I199*H199,2)</f>
        <v>0</v>
      </c>
      <c r="K199" s="134"/>
      <c r="L199" s="27"/>
      <c r="M199" s="135" t="s">
        <v>1</v>
      </c>
      <c r="N199" s="136" t="s">
        <v>36</v>
      </c>
      <c r="O199" s="137">
        <v>1</v>
      </c>
      <c r="P199" s="137">
        <f>O199*H199</f>
        <v>6</v>
      </c>
      <c r="Q199" s="137">
        <v>0</v>
      </c>
      <c r="R199" s="137">
        <f>Q199*H199</f>
        <v>0</v>
      </c>
      <c r="S199" s="137">
        <v>0</v>
      </c>
      <c r="T199" s="138">
        <f>S199*H199</f>
        <v>0</v>
      </c>
      <c r="AR199" s="139" t="s">
        <v>313</v>
      </c>
      <c r="AT199" s="139" t="s">
        <v>125</v>
      </c>
      <c r="AU199" s="139" t="s">
        <v>76</v>
      </c>
      <c r="AY199" s="15" t="s">
        <v>121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5" t="s">
        <v>76</v>
      </c>
      <c r="BK199" s="140">
        <f>ROUND(I199*H199,2)</f>
        <v>0</v>
      </c>
      <c r="BL199" s="15" t="s">
        <v>313</v>
      </c>
      <c r="BM199" s="139" t="s">
        <v>471</v>
      </c>
    </row>
    <row r="200" spans="2:65" s="1" customFormat="1" ht="16.5" customHeight="1">
      <c r="B200" s="127"/>
      <c r="C200" s="128" t="s">
        <v>261</v>
      </c>
      <c r="D200" s="128" t="s">
        <v>125</v>
      </c>
      <c r="E200" s="129" t="s">
        <v>317</v>
      </c>
      <c r="F200" s="130" t="s">
        <v>318</v>
      </c>
      <c r="G200" s="131" t="s">
        <v>312</v>
      </c>
      <c r="H200" s="132">
        <v>9</v>
      </c>
      <c r="I200" s="133">
        <v>0</v>
      </c>
      <c r="J200" s="133">
        <f>ROUND(I200*H200,2)</f>
        <v>0</v>
      </c>
      <c r="K200" s="134"/>
      <c r="L200" s="27"/>
      <c r="M200" s="135" t="s">
        <v>1</v>
      </c>
      <c r="N200" s="136" t="s">
        <v>36</v>
      </c>
      <c r="O200" s="137">
        <v>1</v>
      </c>
      <c r="P200" s="137">
        <f>O200*H200</f>
        <v>9</v>
      </c>
      <c r="Q200" s="137">
        <v>0</v>
      </c>
      <c r="R200" s="137">
        <f>Q200*H200</f>
        <v>0</v>
      </c>
      <c r="S200" s="137">
        <v>0</v>
      </c>
      <c r="T200" s="138">
        <f>S200*H200</f>
        <v>0</v>
      </c>
      <c r="AR200" s="139" t="s">
        <v>313</v>
      </c>
      <c r="AT200" s="139" t="s">
        <v>125</v>
      </c>
      <c r="AU200" s="139" t="s">
        <v>76</v>
      </c>
      <c r="AY200" s="15" t="s">
        <v>121</v>
      </c>
      <c r="BE200" s="140">
        <f>IF(N200="základní",J200,0)</f>
        <v>0</v>
      </c>
      <c r="BF200" s="140">
        <f>IF(N200="snížená",J200,0)</f>
        <v>0</v>
      </c>
      <c r="BG200" s="140">
        <f>IF(N200="zákl. přenesená",J200,0)</f>
        <v>0</v>
      </c>
      <c r="BH200" s="140">
        <f>IF(N200="sníž. přenesená",J200,0)</f>
        <v>0</v>
      </c>
      <c r="BI200" s="140">
        <f>IF(N200="nulová",J200,0)</f>
        <v>0</v>
      </c>
      <c r="BJ200" s="15" t="s">
        <v>76</v>
      </c>
      <c r="BK200" s="140">
        <f>ROUND(I200*H200,2)</f>
        <v>0</v>
      </c>
      <c r="BL200" s="15" t="s">
        <v>313</v>
      </c>
      <c r="BM200" s="139" t="s">
        <v>472</v>
      </c>
    </row>
    <row r="201" spans="2:65" s="12" customFormat="1" ht="10">
      <c r="B201" s="141"/>
      <c r="D201" s="142" t="s">
        <v>131</v>
      </c>
      <c r="E201" s="143" t="s">
        <v>1</v>
      </c>
      <c r="F201" s="144" t="s">
        <v>473</v>
      </c>
      <c r="H201" s="145">
        <v>9</v>
      </c>
      <c r="L201" s="141"/>
      <c r="M201" s="146"/>
      <c r="T201" s="147"/>
      <c r="AT201" s="143" t="s">
        <v>131</v>
      </c>
      <c r="AU201" s="143" t="s">
        <v>76</v>
      </c>
      <c r="AV201" s="12" t="s">
        <v>80</v>
      </c>
      <c r="AW201" s="12" t="s">
        <v>27</v>
      </c>
      <c r="AX201" s="12" t="s">
        <v>76</v>
      </c>
      <c r="AY201" s="143" t="s">
        <v>121</v>
      </c>
    </row>
    <row r="202" spans="2:65" s="11" customFormat="1" ht="22.75" customHeight="1">
      <c r="B202" s="116"/>
      <c r="D202" s="117" t="s">
        <v>70</v>
      </c>
      <c r="E202" s="125" t="s">
        <v>320</v>
      </c>
      <c r="F202" s="125" t="s">
        <v>321</v>
      </c>
      <c r="J202" s="126">
        <f>BK202</f>
        <v>0</v>
      </c>
      <c r="L202" s="116"/>
      <c r="M202" s="120"/>
      <c r="P202" s="121">
        <f>SUM(P203:P224)</f>
        <v>40.513999999999989</v>
      </c>
      <c r="R202" s="121">
        <f>SUM(R203:R224)</f>
        <v>0</v>
      </c>
      <c r="T202" s="122">
        <f>SUM(T203:T224)</f>
        <v>0.38640000000000002</v>
      </c>
      <c r="AR202" s="117" t="s">
        <v>76</v>
      </c>
      <c r="AT202" s="123" t="s">
        <v>70</v>
      </c>
      <c r="AU202" s="123" t="s">
        <v>76</v>
      </c>
      <c r="AY202" s="117" t="s">
        <v>121</v>
      </c>
      <c r="BK202" s="124">
        <f>SUM(BK203:BK224)</f>
        <v>0</v>
      </c>
    </row>
    <row r="203" spans="2:65" s="1" customFormat="1" ht="44.25" customHeight="1">
      <c r="B203" s="127"/>
      <c r="C203" s="128" t="s">
        <v>241</v>
      </c>
      <c r="D203" s="128" t="s">
        <v>125</v>
      </c>
      <c r="E203" s="129" t="s">
        <v>323</v>
      </c>
      <c r="F203" s="130" t="s">
        <v>324</v>
      </c>
      <c r="G203" s="131" t="s">
        <v>288</v>
      </c>
      <c r="H203" s="132">
        <v>1</v>
      </c>
      <c r="I203" s="133">
        <v>0</v>
      </c>
      <c r="J203" s="133">
        <f>ROUND(I203*H203,2)</f>
        <v>0</v>
      </c>
      <c r="K203" s="134"/>
      <c r="L203" s="27"/>
      <c r="M203" s="135" t="s">
        <v>1</v>
      </c>
      <c r="N203" s="136" t="s">
        <v>36</v>
      </c>
      <c r="O203" s="137">
        <v>3.85</v>
      </c>
      <c r="P203" s="137">
        <f>O203*H203</f>
        <v>3.85</v>
      </c>
      <c r="Q203" s="137">
        <v>0</v>
      </c>
      <c r="R203" s="137">
        <f>Q203*H203</f>
        <v>0</v>
      </c>
      <c r="S203" s="137">
        <v>0</v>
      </c>
      <c r="T203" s="138">
        <f>S203*H203</f>
        <v>0</v>
      </c>
      <c r="AR203" s="139" t="s">
        <v>129</v>
      </c>
      <c r="AT203" s="139" t="s">
        <v>125</v>
      </c>
      <c r="AU203" s="139" t="s">
        <v>80</v>
      </c>
      <c r="AY203" s="15" t="s">
        <v>121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5" t="s">
        <v>76</v>
      </c>
      <c r="BK203" s="140">
        <f>ROUND(I203*H203,2)</f>
        <v>0</v>
      </c>
      <c r="BL203" s="15" t="s">
        <v>129</v>
      </c>
      <c r="BM203" s="139" t="s">
        <v>474</v>
      </c>
    </row>
    <row r="204" spans="2:65" s="1" customFormat="1" ht="33" customHeight="1">
      <c r="B204" s="127"/>
      <c r="C204" s="128" t="s">
        <v>246</v>
      </c>
      <c r="D204" s="128" t="s">
        <v>125</v>
      </c>
      <c r="E204" s="129" t="s">
        <v>326</v>
      </c>
      <c r="F204" s="130" t="s">
        <v>327</v>
      </c>
      <c r="G204" s="131" t="s">
        <v>128</v>
      </c>
      <c r="H204" s="132">
        <v>92</v>
      </c>
      <c r="I204" s="133">
        <v>0</v>
      </c>
      <c r="J204" s="133">
        <f>ROUND(I204*H204,2)</f>
        <v>0</v>
      </c>
      <c r="K204" s="134"/>
      <c r="L204" s="27"/>
      <c r="M204" s="135" t="s">
        <v>1</v>
      </c>
      <c r="N204" s="136" t="s">
        <v>36</v>
      </c>
      <c r="O204" s="137">
        <v>0.12</v>
      </c>
      <c r="P204" s="137">
        <f>O204*H204</f>
        <v>11.04</v>
      </c>
      <c r="Q204" s="137">
        <v>0</v>
      </c>
      <c r="R204" s="137">
        <f>Q204*H204</f>
        <v>0</v>
      </c>
      <c r="S204" s="137">
        <v>0</v>
      </c>
      <c r="T204" s="138">
        <f>S204*H204</f>
        <v>0</v>
      </c>
      <c r="AR204" s="139" t="s">
        <v>129</v>
      </c>
      <c r="AT204" s="139" t="s">
        <v>125</v>
      </c>
      <c r="AU204" s="139" t="s">
        <v>80</v>
      </c>
      <c r="AY204" s="15" t="s">
        <v>121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5" t="s">
        <v>76</v>
      </c>
      <c r="BK204" s="140">
        <f>ROUND(I204*H204,2)</f>
        <v>0</v>
      </c>
      <c r="BL204" s="15" t="s">
        <v>129</v>
      </c>
      <c r="BM204" s="139" t="s">
        <v>475</v>
      </c>
    </row>
    <row r="205" spans="2:65" s="12" customFormat="1" ht="10">
      <c r="B205" s="141"/>
      <c r="D205" s="142" t="s">
        <v>131</v>
      </c>
      <c r="E205" s="143" t="s">
        <v>1</v>
      </c>
      <c r="F205" s="144" t="s">
        <v>476</v>
      </c>
      <c r="H205" s="145">
        <v>92</v>
      </c>
      <c r="L205" s="141"/>
      <c r="M205" s="146"/>
      <c r="T205" s="147"/>
      <c r="AT205" s="143" t="s">
        <v>131</v>
      </c>
      <c r="AU205" s="143" t="s">
        <v>80</v>
      </c>
      <c r="AV205" s="12" t="s">
        <v>80</v>
      </c>
      <c r="AW205" s="12" t="s">
        <v>27</v>
      </c>
      <c r="AX205" s="12" t="s">
        <v>76</v>
      </c>
      <c r="AY205" s="143" t="s">
        <v>121</v>
      </c>
    </row>
    <row r="206" spans="2:65" s="1" customFormat="1" ht="37.75" customHeight="1">
      <c r="B206" s="127"/>
      <c r="C206" s="128" t="s">
        <v>250</v>
      </c>
      <c r="D206" s="128" t="s">
        <v>125</v>
      </c>
      <c r="E206" s="129" t="s">
        <v>331</v>
      </c>
      <c r="F206" s="130" t="s">
        <v>332</v>
      </c>
      <c r="G206" s="131" t="s">
        <v>128</v>
      </c>
      <c r="H206" s="132">
        <v>4140</v>
      </c>
      <c r="I206" s="133">
        <v>0</v>
      </c>
      <c r="J206" s="133">
        <f>ROUND(I206*H206,2)</f>
        <v>0</v>
      </c>
      <c r="K206" s="134"/>
      <c r="L206" s="27"/>
      <c r="M206" s="135" t="s">
        <v>1</v>
      </c>
      <c r="N206" s="136" t="s">
        <v>36</v>
      </c>
      <c r="O206" s="137">
        <v>0</v>
      </c>
      <c r="P206" s="137">
        <f>O206*H206</f>
        <v>0</v>
      </c>
      <c r="Q206" s="137">
        <v>0</v>
      </c>
      <c r="R206" s="137">
        <f>Q206*H206</f>
        <v>0</v>
      </c>
      <c r="S206" s="137">
        <v>0</v>
      </c>
      <c r="T206" s="138">
        <f>S206*H206</f>
        <v>0</v>
      </c>
      <c r="AR206" s="139" t="s">
        <v>129</v>
      </c>
      <c r="AT206" s="139" t="s">
        <v>125</v>
      </c>
      <c r="AU206" s="139" t="s">
        <v>80</v>
      </c>
      <c r="AY206" s="15" t="s">
        <v>121</v>
      </c>
      <c r="BE206" s="140">
        <f>IF(N206="základní",J206,0)</f>
        <v>0</v>
      </c>
      <c r="BF206" s="140">
        <f>IF(N206="snížená",J206,0)</f>
        <v>0</v>
      </c>
      <c r="BG206" s="140">
        <f>IF(N206="zákl. přenesená",J206,0)</f>
        <v>0</v>
      </c>
      <c r="BH206" s="140">
        <f>IF(N206="sníž. přenesená",J206,0)</f>
        <v>0</v>
      </c>
      <c r="BI206" s="140">
        <f>IF(N206="nulová",J206,0)</f>
        <v>0</v>
      </c>
      <c r="BJ206" s="15" t="s">
        <v>76</v>
      </c>
      <c r="BK206" s="140">
        <f>ROUND(I206*H206,2)</f>
        <v>0</v>
      </c>
      <c r="BL206" s="15" t="s">
        <v>129</v>
      </c>
      <c r="BM206" s="139" t="s">
        <v>477</v>
      </c>
    </row>
    <row r="207" spans="2:65" s="12" customFormat="1" ht="10">
      <c r="B207" s="141"/>
      <c r="D207" s="142" t="s">
        <v>131</v>
      </c>
      <c r="F207" s="144" t="s">
        <v>478</v>
      </c>
      <c r="H207" s="145">
        <v>4140</v>
      </c>
      <c r="L207" s="141"/>
      <c r="M207" s="146"/>
      <c r="T207" s="147"/>
      <c r="AT207" s="143" t="s">
        <v>131</v>
      </c>
      <c r="AU207" s="143" t="s">
        <v>80</v>
      </c>
      <c r="AV207" s="12" t="s">
        <v>80</v>
      </c>
      <c r="AW207" s="12" t="s">
        <v>3</v>
      </c>
      <c r="AX207" s="12" t="s">
        <v>76</v>
      </c>
      <c r="AY207" s="143" t="s">
        <v>121</v>
      </c>
    </row>
    <row r="208" spans="2:65" s="1" customFormat="1" ht="33" customHeight="1">
      <c r="B208" s="127"/>
      <c r="C208" s="128" t="s">
        <v>255</v>
      </c>
      <c r="D208" s="128" t="s">
        <v>125</v>
      </c>
      <c r="E208" s="129" t="s">
        <v>337</v>
      </c>
      <c r="F208" s="130" t="s">
        <v>338</v>
      </c>
      <c r="G208" s="131" t="s">
        <v>128</v>
      </c>
      <c r="H208" s="132">
        <v>92</v>
      </c>
      <c r="I208" s="133">
        <v>0</v>
      </c>
      <c r="J208" s="133">
        <f>ROUND(I208*H208,2)</f>
        <v>0</v>
      </c>
      <c r="K208" s="134"/>
      <c r="L208" s="27"/>
      <c r="M208" s="135" t="s">
        <v>1</v>
      </c>
      <c r="N208" s="136" t="s">
        <v>36</v>
      </c>
      <c r="O208" s="137">
        <v>8.2000000000000003E-2</v>
      </c>
      <c r="P208" s="137">
        <f>O208*H208</f>
        <v>7.5440000000000005</v>
      </c>
      <c r="Q208" s="137">
        <v>0</v>
      </c>
      <c r="R208" s="137">
        <f>Q208*H208</f>
        <v>0</v>
      </c>
      <c r="S208" s="137">
        <v>0</v>
      </c>
      <c r="T208" s="138">
        <f>S208*H208</f>
        <v>0</v>
      </c>
      <c r="AR208" s="139" t="s">
        <v>129</v>
      </c>
      <c r="AT208" s="139" t="s">
        <v>125</v>
      </c>
      <c r="AU208" s="139" t="s">
        <v>80</v>
      </c>
      <c r="AY208" s="15" t="s">
        <v>121</v>
      </c>
      <c r="BE208" s="140">
        <f>IF(N208="základní",J208,0)</f>
        <v>0</v>
      </c>
      <c r="BF208" s="140">
        <f>IF(N208="snížená",J208,0)</f>
        <v>0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s="15" t="s">
        <v>76</v>
      </c>
      <c r="BK208" s="140">
        <f>ROUND(I208*H208,2)</f>
        <v>0</v>
      </c>
      <c r="BL208" s="15" t="s">
        <v>129</v>
      </c>
      <c r="BM208" s="139" t="s">
        <v>479</v>
      </c>
    </row>
    <row r="209" spans="2:65" s="1" customFormat="1" ht="16.5" customHeight="1">
      <c r="B209" s="127"/>
      <c r="C209" s="128" t="s">
        <v>166</v>
      </c>
      <c r="D209" s="128" t="s">
        <v>125</v>
      </c>
      <c r="E209" s="129" t="s">
        <v>340</v>
      </c>
      <c r="F209" s="130" t="s">
        <v>341</v>
      </c>
      <c r="G209" s="131" t="s">
        <v>128</v>
      </c>
      <c r="H209" s="132">
        <v>92</v>
      </c>
      <c r="I209" s="133">
        <v>0</v>
      </c>
      <c r="J209" s="133">
        <f>ROUND(I209*H209,2)</f>
        <v>0</v>
      </c>
      <c r="K209" s="134"/>
      <c r="L209" s="27"/>
      <c r="M209" s="135" t="s">
        <v>1</v>
      </c>
      <c r="N209" s="136" t="s">
        <v>36</v>
      </c>
      <c r="O209" s="137">
        <v>4.9000000000000002E-2</v>
      </c>
      <c r="P209" s="137">
        <f>O209*H209</f>
        <v>4.508</v>
      </c>
      <c r="Q209" s="137">
        <v>0</v>
      </c>
      <c r="R209" s="137">
        <f>Q209*H209</f>
        <v>0</v>
      </c>
      <c r="S209" s="137">
        <v>0</v>
      </c>
      <c r="T209" s="138">
        <f>S209*H209</f>
        <v>0</v>
      </c>
      <c r="AR209" s="139" t="s">
        <v>129</v>
      </c>
      <c r="AT209" s="139" t="s">
        <v>125</v>
      </c>
      <c r="AU209" s="139" t="s">
        <v>80</v>
      </c>
      <c r="AY209" s="15" t="s">
        <v>121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5" t="s">
        <v>76</v>
      </c>
      <c r="BK209" s="140">
        <f>ROUND(I209*H209,2)</f>
        <v>0</v>
      </c>
      <c r="BL209" s="15" t="s">
        <v>129</v>
      </c>
      <c r="BM209" s="139" t="s">
        <v>480</v>
      </c>
    </row>
    <row r="210" spans="2:65" s="1" customFormat="1" ht="16.5" customHeight="1">
      <c r="B210" s="127"/>
      <c r="C210" s="128" t="s">
        <v>171</v>
      </c>
      <c r="D210" s="128" t="s">
        <v>125</v>
      </c>
      <c r="E210" s="129" t="s">
        <v>344</v>
      </c>
      <c r="F210" s="130" t="s">
        <v>345</v>
      </c>
      <c r="G210" s="131" t="s">
        <v>128</v>
      </c>
      <c r="H210" s="132">
        <v>4140</v>
      </c>
      <c r="I210" s="133">
        <v>0</v>
      </c>
      <c r="J210" s="133">
        <f>ROUND(I210*H210,2)</f>
        <v>0</v>
      </c>
      <c r="K210" s="134"/>
      <c r="L210" s="27"/>
      <c r="M210" s="135" t="s">
        <v>1</v>
      </c>
      <c r="N210" s="136" t="s">
        <v>36</v>
      </c>
      <c r="O210" s="137">
        <v>0</v>
      </c>
      <c r="P210" s="137">
        <f>O210*H210</f>
        <v>0</v>
      </c>
      <c r="Q210" s="137">
        <v>0</v>
      </c>
      <c r="R210" s="137">
        <f>Q210*H210</f>
        <v>0</v>
      </c>
      <c r="S210" s="137">
        <v>0</v>
      </c>
      <c r="T210" s="138">
        <f>S210*H210</f>
        <v>0</v>
      </c>
      <c r="AR210" s="139" t="s">
        <v>129</v>
      </c>
      <c r="AT210" s="139" t="s">
        <v>125</v>
      </c>
      <c r="AU210" s="139" t="s">
        <v>80</v>
      </c>
      <c r="AY210" s="15" t="s">
        <v>121</v>
      </c>
      <c r="BE210" s="140">
        <f>IF(N210="základní",J210,0)</f>
        <v>0</v>
      </c>
      <c r="BF210" s="140">
        <f>IF(N210="snížená",J210,0)</f>
        <v>0</v>
      </c>
      <c r="BG210" s="140">
        <f>IF(N210="zákl. přenesená",J210,0)</f>
        <v>0</v>
      </c>
      <c r="BH210" s="140">
        <f>IF(N210="sníž. přenesená",J210,0)</f>
        <v>0</v>
      </c>
      <c r="BI210" s="140">
        <f>IF(N210="nulová",J210,0)</f>
        <v>0</v>
      </c>
      <c r="BJ210" s="15" t="s">
        <v>76</v>
      </c>
      <c r="BK210" s="140">
        <f>ROUND(I210*H210,2)</f>
        <v>0</v>
      </c>
      <c r="BL210" s="15" t="s">
        <v>129</v>
      </c>
      <c r="BM210" s="139" t="s">
        <v>481</v>
      </c>
    </row>
    <row r="211" spans="2:65" s="12" customFormat="1" ht="10">
      <c r="B211" s="141"/>
      <c r="D211" s="142" t="s">
        <v>131</v>
      </c>
      <c r="F211" s="144" t="s">
        <v>478</v>
      </c>
      <c r="H211" s="145">
        <v>4140</v>
      </c>
      <c r="L211" s="141"/>
      <c r="M211" s="146"/>
      <c r="T211" s="147"/>
      <c r="AT211" s="143" t="s">
        <v>131</v>
      </c>
      <c r="AU211" s="143" t="s">
        <v>80</v>
      </c>
      <c r="AV211" s="12" t="s">
        <v>80</v>
      </c>
      <c r="AW211" s="12" t="s">
        <v>3</v>
      </c>
      <c r="AX211" s="12" t="s">
        <v>76</v>
      </c>
      <c r="AY211" s="143" t="s">
        <v>121</v>
      </c>
    </row>
    <row r="212" spans="2:65" s="1" customFormat="1" ht="21.75" customHeight="1">
      <c r="B212" s="127"/>
      <c r="C212" s="128" t="s">
        <v>178</v>
      </c>
      <c r="D212" s="128" t="s">
        <v>125</v>
      </c>
      <c r="E212" s="129" t="s">
        <v>348</v>
      </c>
      <c r="F212" s="130" t="s">
        <v>349</v>
      </c>
      <c r="G212" s="131" t="s">
        <v>128</v>
      </c>
      <c r="H212" s="132">
        <v>92</v>
      </c>
      <c r="I212" s="133">
        <v>0</v>
      </c>
      <c r="J212" s="133">
        <f>ROUND(I212*H212,2)</f>
        <v>0</v>
      </c>
      <c r="K212" s="134"/>
      <c r="L212" s="27"/>
      <c r="M212" s="135" t="s">
        <v>1</v>
      </c>
      <c r="N212" s="136" t="s">
        <v>36</v>
      </c>
      <c r="O212" s="137">
        <v>3.3000000000000002E-2</v>
      </c>
      <c r="P212" s="137">
        <f>O212*H212</f>
        <v>3.036</v>
      </c>
      <c r="Q212" s="137">
        <v>0</v>
      </c>
      <c r="R212" s="137">
        <f>Q212*H212</f>
        <v>0</v>
      </c>
      <c r="S212" s="137">
        <v>0</v>
      </c>
      <c r="T212" s="138">
        <f>S212*H212</f>
        <v>0</v>
      </c>
      <c r="AR212" s="139" t="s">
        <v>129</v>
      </c>
      <c r="AT212" s="139" t="s">
        <v>125</v>
      </c>
      <c r="AU212" s="139" t="s">
        <v>80</v>
      </c>
      <c r="AY212" s="15" t="s">
        <v>121</v>
      </c>
      <c r="BE212" s="140">
        <f>IF(N212="základní",J212,0)</f>
        <v>0</v>
      </c>
      <c r="BF212" s="140">
        <f>IF(N212="snížená",J212,0)</f>
        <v>0</v>
      </c>
      <c r="BG212" s="140">
        <f>IF(N212="zákl. přenesená",J212,0)</f>
        <v>0</v>
      </c>
      <c r="BH212" s="140">
        <f>IF(N212="sníž. přenesená",J212,0)</f>
        <v>0</v>
      </c>
      <c r="BI212" s="140">
        <f>IF(N212="nulová",J212,0)</f>
        <v>0</v>
      </c>
      <c r="BJ212" s="15" t="s">
        <v>76</v>
      </c>
      <c r="BK212" s="140">
        <f>ROUND(I212*H212,2)</f>
        <v>0</v>
      </c>
      <c r="BL212" s="15" t="s">
        <v>129</v>
      </c>
      <c r="BM212" s="139" t="s">
        <v>482</v>
      </c>
    </row>
    <row r="213" spans="2:65" s="1" customFormat="1" ht="16.5" customHeight="1">
      <c r="B213" s="127"/>
      <c r="C213" s="128" t="s">
        <v>280</v>
      </c>
      <c r="D213" s="128" t="s">
        <v>125</v>
      </c>
      <c r="E213" s="129" t="s">
        <v>352</v>
      </c>
      <c r="F213" s="130" t="s">
        <v>353</v>
      </c>
      <c r="G213" s="131" t="s">
        <v>185</v>
      </c>
      <c r="H213" s="132">
        <v>12</v>
      </c>
      <c r="I213" s="133">
        <v>0</v>
      </c>
      <c r="J213" s="133">
        <f>ROUND(I213*H213,2)</f>
        <v>0</v>
      </c>
      <c r="K213" s="134"/>
      <c r="L213" s="27"/>
      <c r="M213" s="135" t="s">
        <v>1</v>
      </c>
      <c r="N213" s="136" t="s">
        <v>36</v>
      </c>
      <c r="O213" s="137">
        <v>0.28799999999999998</v>
      </c>
      <c r="P213" s="137">
        <f>O213*H213</f>
        <v>3.4559999999999995</v>
      </c>
      <c r="Q213" s="137">
        <v>0</v>
      </c>
      <c r="R213" s="137">
        <f>Q213*H213</f>
        <v>0</v>
      </c>
      <c r="S213" s="137">
        <v>0</v>
      </c>
      <c r="T213" s="138">
        <f>S213*H213</f>
        <v>0</v>
      </c>
      <c r="AR213" s="139" t="s">
        <v>129</v>
      </c>
      <c r="AT213" s="139" t="s">
        <v>125</v>
      </c>
      <c r="AU213" s="139" t="s">
        <v>80</v>
      </c>
      <c r="AY213" s="15" t="s">
        <v>121</v>
      </c>
      <c r="BE213" s="140">
        <f>IF(N213="základní",J213,0)</f>
        <v>0</v>
      </c>
      <c r="BF213" s="140">
        <f>IF(N213="snížená",J213,0)</f>
        <v>0</v>
      </c>
      <c r="BG213" s="140">
        <f>IF(N213="zákl. přenesená",J213,0)</f>
        <v>0</v>
      </c>
      <c r="BH213" s="140">
        <f>IF(N213="sníž. přenesená",J213,0)</f>
        <v>0</v>
      </c>
      <c r="BI213" s="140">
        <f>IF(N213="nulová",J213,0)</f>
        <v>0</v>
      </c>
      <c r="BJ213" s="15" t="s">
        <v>76</v>
      </c>
      <c r="BK213" s="140">
        <f>ROUND(I213*H213,2)</f>
        <v>0</v>
      </c>
      <c r="BL213" s="15" t="s">
        <v>129</v>
      </c>
      <c r="BM213" s="139" t="s">
        <v>483</v>
      </c>
    </row>
    <row r="214" spans="2:65" s="1" customFormat="1" ht="24.15" customHeight="1">
      <c r="B214" s="127"/>
      <c r="C214" s="128" t="s">
        <v>285</v>
      </c>
      <c r="D214" s="128" t="s">
        <v>125</v>
      </c>
      <c r="E214" s="129" t="s">
        <v>356</v>
      </c>
      <c r="F214" s="130" t="s">
        <v>357</v>
      </c>
      <c r="G214" s="131" t="s">
        <v>185</v>
      </c>
      <c r="H214" s="132">
        <v>540</v>
      </c>
      <c r="I214" s="133">
        <v>0</v>
      </c>
      <c r="J214" s="133">
        <f>ROUND(I214*H214,2)</f>
        <v>0</v>
      </c>
      <c r="K214" s="134"/>
      <c r="L214" s="27"/>
      <c r="M214" s="135" t="s">
        <v>1</v>
      </c>
      <c r="N214" s="136" t="s">
        <v>36</v>
      </c>
      <c r="O214" s="137">
        <v>0</v>
      </c>
      <c r="P214" s="137">
        <f>O214*H214</f>
        <v>0</v>
      </c>
      <c r="Q214" s="137">
        <v>0</v>
      </c>
      <c r="R214" s="137">
        <f>Q214*H214</f>
        <v>0</v>
      </c>
      <c r="S214" s="137">
        <v>0</v>
      </c>
      <c r="T214" s="138">
        <f>S214*H214</f>
        <v>0</v>
      </c>
      <c r="AR214" s="139" t="s">
        <v>129</v>
      </c>
      <c r="AT214" s="139" t="s">
        <v>125</v>
      </c>
      <c r="AU214" s="139" t="s">
        <v>80</v>
      </c>
      <c r="AY214" s="15" t="s">
        <v>121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5" t="s">
        <v>76</v>
      </c>
      <c r="BK214" s="140">
        <f>ROUND(I214*H214,2)</f>
        <v>0</v>
      </c>
      <c r="BL214" s="15" t="s">
        <v>129</v>
      </c>
      <c r="BM214" s="139" t="s">
        <v>484</v>
      </c>
    </row>
    <row r="215" spans="2:65" s="12" customFormat="1" ht="10">
      <c r="B215" s="141"/>
      <c r="D215" s="142" t="s">
        <v>131</v>
      </c>
      <c r="E215" s="143" t="s">
        <v>1</v>
      </c>
      <c r="F215" s="144" t="s">
        <v>8</v>
      </c>
      <c r="H215" s="145">
        <v>12</v>
      </c>
      <c r="L215" s="141"/>
      <c r="M215" s="146"/>
      <c r="T215" s="147"/>
      <c r="AT215" s="143" t="s">
        <v>131</v>
      </c>
      <c r="AU215" s="143" t="s">
        <v>80</v>
      </c>
      <c r="AV215" s="12" t="s">
        <v>80</v>
      </c>
      <c r="AW215" s="12" t="s">
        <v>27</v>
      </c>
      <c r="AX215" s="12" t="s">
        <v>76</v>
      </c>
      <c r="AY215" s="143" t="s">
        <v>121</v>
      </c>
    </row>
    <row r="216" spans="2:65" s="12" customFormat="1" ht="10">
      <c r="B216" s="141"/>
      <c r="D216" s="142" t="s">
        <v>131</v>
      </c>
      <c r="F216" s="144" t="s">
        <v>485</v>
      </c>
      <c r="H216" s="145">
        <v>540</v>
      </c>
      <c r="L216" s="141"/>
      <c r="M216" s="146"/>
      <c r="T216" s="147"/>
      <c r="AT216" s="143" t="s">
        <v>131</v>
      </c>
      <c r="AU216" s="143" t="s">
        <v>80</v>
      </c>
      <c r="AV216" s="12" t="s">
        <v>80</v>
      </c>
      <c r="AW216" s="12" t="s">
        <v>3</v>
      </c>
      <c r="AX216" s="12" t="s">
        <v>76</v>
      </c>
      <c r="AY216" s="143" t="s">
        <v>121</v>
      </c>
    </row>
    <row r="217" spans="2:65" s="1" customFormat="1" ht="16.5" customHeight="1">
      <c r="B217" s="127"/>
      <c r="C217" s="128" t="s">
        <v>291</v>
      </c>
      <c r="D217" s="128" t="s">
        <v>125</v>
      </c>
      <c r="E217" s="129" t="s">
        <v>360</v>
      </c>
      <c r="F217" s="130" t="s">
        <v>361</v>
      </c>
      <c r="G217" s="131" t="s">
        <v>185</v>
      </c>
      <c r="H217" s="132">
        <v>12</v>
      </c>
      <c r="I217" s="133">
        <v>0</v>
      </c>
      <c r="J217" s="133">
        <f>ROUND(I217*H217,2)</f>
        <v>0</v>
      </c>
      <c r="K217" s="134"/>
      <c r="L217" s="27"/>
      <c r="M217" s="135" t="s">
        <v>1</v>
      </c>
      <c r="N217" s="136" t="s">
        <v>36</v>
      </c>
      <c r="O217" s="137">
        <v>0.13400000000000001</v>
      </c>
      <c r="P217" s="137">
        <f>O217*H217</f>
        <v>1.6080000000000001</v>
      </c>
      <c r="Q217" s="137">
        <v>0</v>
      </c>
      <c r="R217" s="137">
        <f>Q217*H217</f>
        <v>0</v>
      </c>
      <c r="S217" s="137">
        <v>0</v>
      </c>
      <c r="T217" s="138">
        <f>S217*H217</f>
        <v>0</v>
      </c>
      <c r="AR217" s="139" t="s">
        <v>129</v>
      </c>
      <c r="AT217" s="139" t="s">
        <v>125</v>
      </c>
      <c r="AU217" s="139" t="s">
        <v>80</v>
      </c>
      <c r="AY217" s="15" t="s">
        <v>121</v>
      </c>
      <c r="BE217" s="140">
        <f>IF(N217="základní",J217,0)</f>
        <v>0</v>
      </c>
      <c r="BF217" s="140">
        <f>IF(N217="snížená",J217,0)</f>
        <v>0</v>
      </c>
      <c r="BG217" s="140">
        <f>IF(N217="zákl. přenesená",J217,0)</f>
        <v>0</v>
      </c>
      <c r="BH217" s="140">
        <f>IF(N217="sníž. přenesená",J217,0)</f>
        <v>0</v>
      </c>
      <c r="BI217" s="140">
        <f>IF(N217="nulová",J217,0)</f>
        <v>0</v>
      </c>
      <c r="BJ217" s="15" t="s">
        <v>76</v>
      </c>
      <c r="BK217" s="140">
        <f>ROUND(I217*H217,2)</f>
        <v>0</v>
      </c>
      <c r="BL217" s="15" t="s">
        <v>129</v>
      </c>
      <c r="BM217" s="139" t="s">
        <v>486</v>
      </c>
    </row>
    <row r="218" spans="2:65" s="1" customFormat="1" ht="21.75" customHeight="1">
      <c r="B218" s="127"/>
      <c r="C218" s="128" t="s">
        <v>487</v>
      </c>
      <c r="D218" s="128" t="s">
        <v>125</v>
      </c>
      <c r="E218" s="129" t="s">
        <v>488</v>
      </c>
      <c r="F218" s="130" t="s">
        <v>489</v>
      </c>
      <c r="G218" s="131" t="s">
        <v>185</v>
      </c>
      <c r="H218" s="132">
        <v>6</v>
      </c>
      <c r="I218" s="133">
        <v>0</v>
      </c>
      <c r="J218" s="133">
        <f>ROUND(I218*H218,2)</f>
        <v>0</v>
      </c>
      <c r="K218" s="134"/>
      <c r="L218" s="27"/>
      <c r="M218" s="135" t="s">
        <v>1</v>
      </c>
      <c r="N218" s="136" t="s">
        <v>36</v>
      </c>
      <c r="O218" s="137">
        <v>0.34100000000000003</v>
      </c>
      <c r="P218" s="137">
        <f>O218*H218</f>
        <v>2.0460000000000003</v>
      </c>
      <c r="Q218" s="137">
        <v>0</v>
      </c>
      <c r="R218" s="137">
        <f>Q218*H218</f>
        <v>0</v>
      </c>
      <c r="S218" s="137">
        <v>0</v>
      </c>
      <c r="T218" s="138">
        <f>S218*H218</f>
        <v>0</v>
      </c>
      <c r="AR218" s="139" t="s">
        <v>129</v>
      </c>
      <c r="AT218" s="139" t="s">
        <v>125</v>
      </c>
      <c r="AU218" s="139" t="s">
        <v>80</v>
      </c>
      <c r="AY218" s="15" t="s">
        <v>121</v>
      </c>
      <c r="BE218" s="140">
        <f>IF(N218="základní",J218,0)</f>
        <v>0</v>
      </c>
      <c r="BF218" s="140">
        <f>IF(N218="snížená",J218,0)</f>
        <v>0</v>
      </c>
      <c r="BG218" s="140">
        <f>IF(N218="zákl. přenesená",J218,0)</f>
        <v>0</v>
      </c>
      <c r="BH218" s="140">
        <f>IF(N218="sníž. přenesená",J218,0)</f>
        <v>0</v>
      </c>
      <c r="BI218" s="140">
        <f>IF(N218="nulová",J218,0)</f>
        <v>0</v>
      </c>
      <c r="BJ218" s="15" t="s">
        <v>76</v>
      </c>
      <c r="BK218" s="140">
        <f>ROUND(I218*H218,2)</f>
        <v>0</v>
      </c>
      <c r="BL218" s="15" t="s">
        <v>129</v>
      </c>
      <c r="BM218" s="139" t="s">
        <v>490</v>
      </c>
    </row>
    <row r="219" spans="2:65" s="1" customFormat="1" ht="24.15" customHeight="1">
      <c r="B219" s="127"/>
      <c r="C219" s="128" t="s">
        <v>303</v>
      </c>
      <c r="D219" s="128" t="s">
        <v>125</v>
      </c>
      <c r="E219" s="129" t="s">
        <v>491</v>
      </c>
      <c r="F219" s="130" t="s">
        <v>492</v>
      </c>
      <c r="G219" s="131" t="s">
        <v>185</v>
      </c>
      <c r="H219" s="132">
        <v>270</v>
      </c>
      <c r="I219" s="133">
        <v>0</v>
      </c>
      <c r="J219" s="133">
        <f>ROUND(I219*H219,2)</f>
        <v>0</v>
      </c>
      <c r="K219" s="134"/>
      <c r="L219" s="27"/>
      <c r="M219" s="135" t="s">
        <v>1</v>
      </c>
      <c r="N219" s="136" t="s">
        <v>36</v>
      </c>
      <c r="O219" s="137">
        <v>0</v>
      </c>
      <c r="P219" s="137">
        <f>O219*H219</f>
        <v>0</v>
      </c>
      <c r="Q219" s="137">
        <v>0</v>
      </c>
      <c r="R219" s="137">
        <f>Q219*H219</f>
        <v>0</v>
      </c>
      <c r="S219" s="137">
        <v>0</v>
      </c>
      <c r="T219" s="138">
        <f>S219*H219</f>
        <v>0</v>
      </c>
      <c r="AR219" s="139" t="s">
        <v>129</v>
      </c>
      <c r="AT219" s="139" t="s">
        <v>125</v>
      </c>
      <c r="AU219" s="139" t="s">
        <v>80</v>
      </c>
      <c r="AY219" s="15" t="s">
        <v>121</v>
      </c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s="15" t="s">
        <v>76</v>
      </c>
      <c r="BK219" s="140">
        <f>ROUND(I219*H219,2)</f>
        <v>0</v>
      </c>
      <c r="BL219" s="15" t="s">
        <v>129</v>
      </c>
      <c r="BM219" s="139" t="s">
        <v>493</v>
      </c>
    </row>
    <row r="220" spans="2:65" s="12" customFormat="1" ht="10">
      <c r="B220" s="141"/>
      <c r="D220" s="142" t="s">
        <v>131</v>
      </c>
      <c r="E220" s="143" t="s">
        <v>1</v>
      </c>
      <c r="F220" s="144" t="s">
        <v>122</v>
      </c>
      <c r="H220" s="145">
        <v>6</v>
      </c>
      <c r="L220" s="141"/>
      <c r="M220" s="146"/>
      <c r="T220" s="147"/>
      <c r="AT220" s="143" t="s">
        <v>131</v>
      </c>
      <c r="AU220" s="143" t="s">
        <v>80</v>
      </c>
      <c r="AV220" s="12" t="s">
        <v>80</v>
      </c>
      <c r="AW220" s="12" t="s">
        <v>27</v>
      </c>
      <c r="AX220" s="12" t="s">
        <v>76</v>
      </c>
      <c r="AY220" s="143" t="s">
        <v>121</v>
      </c>
    </row>
    <row r="221" spans="2:65" s="12" customFormat="1" ht="10">
      <c r="B221" s="141"/>
      <c r="D221" s="142" t="s">
        <v>131</v>
      </c>
      <c r="F221" s="144" t="s">
        <v>494</v>
      </c>
      <c r="H221" s="145">
        <v>270</v>
      </c>
      <c r="L221" s="141"/>
      <c r="M221" s="146"/>
      <c r="T221" s="147"/>
      <c r="AT221" s="143" t="s">
        <v>131</v>
      </c>
      <c r="AU221" s="143" t="s">
        <v>80</v>
      </c>
      <c r="AV221" s="12" t="s">
        <v>80</v>
      </c>
      <c r="AW221" s="12" t="s">
        <v>3</v>
      </c>
      <c r="AX221" s="12" t="s">
        <v>76</v>
      </c>
      <c r="AY221" s="143" t="s">
        <v>121</v>
      </c>
    </row>
    <row r="222" spans="2:65" s="1" customFormat="1" ht="24.15" customHeight="1">
      <c r="B222" s="127"/>
      <c r="C222" s="128" t="s">
        <v>158</v>
      </c>
      <c r="D222" s="128" t="s">
        <v>125</v>
      </c>
      <c r="E222" s="129" t="s">
        <v>495</v>
      </c>
      <c r="F222" s="130" t="s">
        <v>496</v>
      </c>
      <c r="G222" s="131" t="s">
        <v>185</v>
      </c>
      <c r="H222" s="132">
        <v>6</v>
      </c>
      <c r="I222" s="133">
        <v>0</v>
      </c>
      <c r="J222" s="133">
        <f>ROUND(I222*H222,2)</f>
        <v>0</v>
      </c>
      <c r="K222" s="134"/>
      <c r="L222" s="27"/>
      <c r="M222" s="135" t="s">
        <v>1</v>
      </c>
      <c r="N222" s="136" t="s">
        <v>36</v>
      </c>
      <c r="O222" s="137">
        <v>0.20699999999999999</v>
      </c>
      <c r="P222" s="137">
        <f>O222*H222</f>
        <v>1.242</v>
      </c>
      <c r="Q222" s="137">
        <v>0</v>
      </c>
      <c r="R222" s="137">
        <f>Q222*H222</f>
        <v>0</v>
      </c>
      <c r="S222" s="137">
        <v>0</v>
      </c>
      <c r="T222" s="138">
        <f>S222*H222</f>
        <v>0</v>
      </c>
      <c r="AR222" s="139" t="s">
        <v>129</v>
      </c>
      <c r="AT222" s="139" t="s">
        <v>125</v>
      </c>
      <c r="AU222" s="139" t="s">
        <v>80</v>
      </c>
      <c r="AY222" s="15" t="s">
        <v>121</v>
      </c>
      <c r="BE222" s="140">
        <f>IF(N222="základní",J222,0)</f>
        <v>0</v>
      </c>
      <c r="BF222" s="140">
        <f>IF(N222="snížená",J222,0)</f>
        <v>0</v>
      </c>
      <c r="BG222" s="140">
        <f>IF(N222="zákl. přenesená",J222,0)</f>
        <v>0</v>
      </c>
      <c r="BH222" s="140">
        <f>IF(N222="sníž. přenesená",J222,0)</f>
        <v>0</v>
      </c>
      <c r="BI222" s="140">
        <f>IF(N222="nulová",J222,0)</f>
        <v>0</v>
      </c>
      <c r="BJ222" s="15" t="s">
        <v>76</v>
      </c>
      <c r="BK222" s="140">
        <f>ROUND(I222*H222,2)</f>
        <v>0</v>
      </c>
      <c r="BL222" s="15" t="s">
        <v>129</v>
      </c>
      <c r="BM222" s="139" t="s">
        <v>497</v>
      </c>
    </row>
    <row r="223" spans="2:65" s="1" customFormat="1" ht="37.75" customHeight="1">
      <c r="B223" s="127"/>
      <c r="C223" s="128" t="s">
        <v>210</v>
      </c>
      <c r="D223" s="128" t="s">
        <v>125</v>
      </c>
      <c r="E223" s="129" t="s">
        <v>364</v>
      </c>
      <c r="F223" s="130" t="s">
        <v>365</v>
      </c>
      <c r="G223" s="131" t="s">
        <v>128</v>
      </c>
      <c r="H223" s="132">
        <v>8.4</v>
      </c>
      <c r="I223" s="133">
        <v>0</v>
      </c>
      <c r="J223" s="133">
        <f>ROUND(I223*H223,2)</f>
        <v>0</v>
      </c>
      <c r="K223" s="134"/>
      <c r="L223" s="27"/>
      <c r="M223" s="135" t="s">
        <v>1</v>
      </c>
      <c r="N223" s="136" t="s">
        <v>36</v>
      </c>
      <c r="O223" s="137">
        <v>0.26</v>
      </c>
      <c r="P223" s="137">
        <f>O223*H223</f>
        <v>2.1840000000000002</v>
      </c>
      <c r="Q223" s="137">
        <v>0</v>
      </c>
      <c r="R223" s="137">
        <f>Q223*H223</f>
        <v>0</v>
      </c>
      <c r="S223" s="137">
        <v>4.5999999999999999E-2</v>
      </c>
      <c r="T223" s="138">
        <f>S223*H223</f>
        <v>0.38640000000000002</v>
      </c>
      <c r="AR223" s="139" t="s">
        <v>129</v>
      </c>
      <c r="AT223" s="139" t="s">
        <v>125</v>
      </c>
      <c r="AU223" s="139" t="s">
        <v>80</v>
      </c>
      <c r="AY223" s="15" t="s">
        <v>121</v>
      </c>
      <c r="BE223" s="140">
        <f>IF(N223="základní",J223,0)</f>
        <v>0</v>
      </c>
      <c r="BF223" s="140">
        <f>IF(N223="snížená",J223,0)</f>
        <v>0</v>
      </c>
      <c r="BG223" s="140">
        <f>IF(N223="zákl. přenesená",J223,0)</f>
        <v>0</v>
      </c>
      <c r="BH223" s="140">
        <f>IF(N223="sníž. přenesená",J223,0)</f>
        <v>0</v>
      </c>
      <c r="BI223" s="140">
        <f>IF(N223="nulová",J223,0)</f>
        <v>0</v>
      </c>
      <c r="BJ223" s="15" t="s">
        <v>76</v>
      </c>
      <c r="BK223" s="140">
        <f>ROUND(I223*H223,2)</f>
        <v>0</v>
      </c>
      <c r="BL223" s="15" t="s">
        <v>129</v>
      </c>
      <c r="BM223" s="139" t="s">
        <v>498</v>
      </c>
    </row>
    <row r="224" spans="2:65" s="12" customFormat="1" ht="10">
      <c r="B224" s="141"/>
      <c r="D224" s="142" t="s">
        <v>131</v>
      </c>
      <c r="E224" s="143" t="s">
        <v>1</v>
      </c>
      <c r="F224" s="144" t="s">
        <v>499</v>
      </c>
      <c r="H224" s="145">
        <v>8.4</v>
      </c>
      <c r="L224" s="141"/>
      <c r="M224" s="146"/>
      <c r="T224" s="147"/>
      <c r="AT224" s="143" t="s">
        <v>131</v>
      </c>
      <c r="AU224" s="143" t="s">
        <v>80</v>
      </c>
      <c r="AV224" s="12" t="s">
        <v>80</v>
      </c>
      <c r="AW224" s="12" t="s">
        <v>27</v>
      </c>
      <c r="AX224" s="12" t="s">
        <v>76</v>
      </c>
      <c r="AY224" s="143" t="s">
        <v>121</v>
      </c>
    </row>
    <row r="225" spans="2:65" s="11" customFormat="1" ht="25.9" customHeight="1">
      <c r="B225" s="116"/>
      <c r="D225" s="117" t="s">
        <v>70</v>
      </c>
      <c r="E225" s="118" t="s">
        <v>368</v>
      </c>
      <c r="F225" s="118" t="s">
        <v>369</v>
      </c>
      <c r="J225" s="119">
        <f>BK225</f>
        <v>0</v>
      </c>
      <c r="L225" s="116"/>
      <c r="M225" s="120"/>
      <c r="P225" s="121">
        <f>P226+P231+P233</f>
        <v>0</v>
      </c>
      <c r="R225" s="121">
        <f>R226+R231+R233</f>
        <v>0</v>
      </c>
      <c r="T225" s="122">
        <f>T226+T231+T233</f>
        <v>0</v>
      </c>
      <c r="AR225" s="117" t="s">
        <v>370</v>
      </c>
      <c r="AT225" s="123" t="s">
        <v>70</v>
      </c>
      <c r="AU225" s="123" t="s">
        <v>71</v>
      </c>
      <c r="AY225" s="117" t="s">
        <v>121</v>
      </c>
      <c r="BK225" s="124">
        <f>BK226+BK231+BK233</f>
        <v>0</v>
      </c>
    </row>
    <row r="226" spans="2:65" s="11" customFormat="1" ht="22.75" customHeight="1">
      <c r="B226" s="116"/>
      <c r="D226" s="117" t="s">
        <v>70</v>
      </c>
      <c r="E226" s="125" t="s">
        <v>371</v>
      </c>
      <c r="F226" s="125" t="s">
        <v>372</v>
      </c>
      <c r="J226" s="126">
        <f>BK226</f>
        <v>0</v>
      </c>
      <c r="L226" s="116"/>
      <c r="M226" s="120"/>
      <c r="P226" s="121">
        <f>SUM(P227:P230)</f>
        <v>0</v>
      </c>
      <c r="R226" s="121">
        <f>SUM(R227:R230)</f>
        <v>0</v>
      </c>
      <c r="T226" s="122">
        <f>SUM(T227:T230)</f>
        <v>0</v>
      </c>
      <c r="AR226" s="117" t="s">
        <v>370</v>
      </c>
      <c r="AT226" s="123" t="s">
        <v>70</v>
      </c>
      <c r="AU226" s="123" t="s">
        <v>76</v>
      </c>
      <c r="AY226" s="117" t="s">
        <v>121</v>
      </c>
      <c r="BK226" s="124">
        <f>SUM(BK227:BK230)</f>
        <v>0</v>
      </c>
    </row>
    <row r="227" spans="2:65" s="1" customFormat="1" ht="21.75" customHeight="1">
      <c r="B227" s="127"/>
      <c r="C227" s="128" t="s">
        <v>162</v>
      </c>
      <c r="D227" s="128" t="s">
        <v>125</v>
      </c>
      <c r="E227" s="129" t="s">
        <v>373</v>
      </c>
      <c r="F227" s="130" t="s">
        <v>374</v>
      </c>
      <c r="G227" s="131" t="s">
        <v>375</v>
      </c>
      <c r="H227" s="132">
        <v>1</v>
      </c>
      <c r="I227" s="133">
        <v>0</v>
      </c>
      <c r="J227" s="133">
        <f>ROUND(I227*H227,2)</f>
        <v>0</v>
      </c>
      <c r="K227" s="134"/>
      <c r="L227" s="27"/>
      <c r="M227" s="135" t="s">
        <v>1</v>
      </c>
      <c r="N227" s="136" t="s">
        <v>36</v>
      </c>
      <c r="O227" s="137">
        <v>0</v>
      </c>
      <c r="P227" s="137">
        <f>O227*H227</f>
        <v>0</v>
      </c>
      <c r="Q227" s="137">
        <v>0</v>
      </c>
      <c r="R227" s="137">
        <f>Q227*H227</f>
        <v>0</v>
      </c>
      <c r="S227" s="137">
        <v>0</v>
      </c>
      <c r="T227" s="138">
        <f>S227*H227</f>
        <v>0</v>
      </c>
      <c r="AR227" s="139" t="s">
        <v>376</v>
      </c>
      <c r="AT227" s="139" t="s">
        <v>125</v>
      </c>
      <c r="AU227" s="139" t="s">
        <v>80</v>
      </c>
      <c r="AY227" s="15" t="s">
        <v>121</v>
      </c>
      <c r="BE227" s="140">
        <f>IF(N227="základní",J227,0)</f>
        <v>0</v>
      </c>
      <c r="BF227" s="140">
        <f>IF(N227="snížená",J227,0)</f>
        <v>0</v>
      </c>
      <c r="BG227" s="140">
        <f>IF(N227="zákl. přenesená",J227,0)</f>
        <v>0</v>
      </c>
      <c r="BH227" s="140">
        <f>IF(N227="sníž. přenesená",J227,0)</f>
        <v>0</v>
      </c>
      <c r="BI227" s="140">
        <f>IF(N227="nulová",J227,0)</f>
        <v>0</v>
      </c>
      <c r="BJ227" s="15" t="s">
        <v>76</v>
      </c>
      <c r="BK227" s="140">
        <f>ROUND(I227*H227,2)</f>
        <v>0</v>
      </c>
      <c r="BL227" s="15" t="s">
        <v>376</v>
      </c>
      <c r="BM227" s="139" t="s">
        <v>500</v>
      </c>
    </row>
    <row r="228" spans="2:65" s="1" customFormat="1" ht="16.5" customHeight="1">
      <c r="B228" s="127"/>
      <c r="C228" s="128" t="s">
        <v>137</v>
      </c>
      <c r="D228" s="128" t="s">
        <v>125</v>
      </c>
      <c r="E228" s="129" t="s">
        <v>378</v>
      </c>
      <c r="F228" s="130" t="s">
        <v>379</v>
      </c>
      <c r="G228" s="131" t="s">
        <v>375</v>
      </c>
      <c r="H228" s="132">
        <v>1</v>
      </c>
      <c r="I228" s="133">
        <v>0</v>
      </c>
      <c r="J228" s="133">
        <f>ROUND(I228*H228,2)</f>
        <v>0</v>
      </c>
      <c r="K228" s="134"/>
      <c r="L228" s="27"/>
      <c r="M228" s="135" t="s">
        <v>1</v>
      </c>
      <c r="N228" s="136" t="s">
        <v>36</v>
      </c>
      <c r="O228" s="137">
        <v>0</v>
      </c>
      <c r="P228" s="137">
        <f>O228*H228</f>
        <v>0</v>
      </c>
      <c r="Q228" s="137">
        <v>0</v>
      </c>
      <c r="R228" s="137">
        <f>Q228*H228</f>
        <v>0</v>
      </c>
      <c r="S228" s="137">
        <v>0</v>
      </c>
      <c r="T228" s="138">
        <f>S228*H228</f>
        <v>0</v>
      </c>
      <c r="AR228" s="139" t="s">
        <v>376</v>
      </c>
      <c r="AT228" s="139" t="s">
        <v>125</v>
      </c>
      <c r="AU228" s="139" t="s">
        <v>80</v>
      </c>
      <c r="AY228" s="15" t="s">
        <v>121</v>
      </c>
      <c r="BE228" s="140">
        <f>IF(N228="základní",J228,0)</f>
        <v>0</v>
      </c>
      <c r="BF228" s="140">
        <f>IF(N228="snížená",J228,0)</f>
        <v>0</v>
      </c>
      <c r="BG228" s="140">
        <f>IF(N228="zákl. přenesená",J228,0)</f>
        <v>0</v>
      </c>
      <c r="BH228" s="140">
        <f>IF(N228="sníž. přenesená",J228,0)</f>
        <v>0</v>
      </c>
      <c r="BI228" s="140">
        <f>IF(N228="nulová",J228,0)</f>
        <v>0</v>
      </c>
      <c r="BJ228" s="15" t="s">
        <v>76</v>
      </c>
      <c r="BK228" s="140">
        <f>ROUND(I228*H228,2)</f>
        <v>0</v>
      </c>
      <c r="BL228" s="15" t="s">
        <v>376</v>
      </c>
      <c r="BM228" s="139" t="s">
        <v>501</v>
      </c>
    </row>
    <row r="229" spans="2:65" s="1" customFormat="1" ht="16.5" customHeight="1">
      <c r="B229" s="127"/>
      <c r="C229" s="128" t="s">
        <v>145</v>
      </c>
      <c r="D229" s="128" t="s">
        <v>125</v>
      </c>
      <c r="E229" s="129" t="s">
        <v>381</v>
      </c>
      <c r="F229" s="130" t="s">
        <v>382</v>
      </c>
      <c r="G229" s="131" t="s">
        <v>375</v>
      </c>
      <c r="H229" s="132">
        <v>1</v>
      </c>
      <c r="I229" s="133">
        <v>0</v>
      </c>
      <c r="J229" s="133">
        <f>ROUND(I229*H229,2)</f>
        <v>0</v>
      </c>
      <c r="K229" s="134"/>
      <c r="L229" s="27"/>
      <c r="M229" s="135" t="s">
        <v>1</v>
      </c>
      <c r="N229" s="136" t="s">
        <v>36</v>
      </c>
      <c r="O229" s="137">
        <v>0</v>
      </c>
      <c r="P229" s="137">
        <f>O229*H229</f>
        <v>0</v>
      </c>
      <c r="Q229" s="137">
        <v>0</v>
      </c>
      <c r="R229" s="137">
        <f>Q229*H229</f>
        <v>0</v>
      </c>
      <c r="S229" s="137">
        <v>0</v>
      </c>
      <c r="T229" s="138">
        <f>S229*H229</f>
        <v>0</v>
      </c>
      <c r="AR229" s="139" t="s">
        <v>376</v>
      </c>
      <c r="AT229" s="139" t="s">
        <v>125</v>
      </c>
      <c r="AU229" s="139" t="s">
        <v>80</v>
      </c>
      <c r="AY229" s="15" t="s">
        <v>121</v>
      </c>
      <c r="BE229" s="140">
        <f>IF(N229="základní",J229,0)</f>
        <v>0</v>
      </c>
      <c r="BF229" s="140">
        <f>IF(N229="snížená",J229,0)</f>
        <v>0</v>
      </c>
      <c r="BG229" s="140">
        <f>IF(N229="zákl. přenesená",J229,0)</f>
        <v>0</v>
      </c>
      <c r="BH229" s="140">
        <f>IF(N229="sníž. přenesená",J229,0)</f>
        <v>0</v>
      </c>
      <c r="BI229" s="140">
        <f>IF(N229="nulová",J229,0)</f>
        <v>0</v>
      </c>
      <c r="BJ229" s="15" t="s">
        <v>76</v>
      </c>
      <c r="BK229" s="140">
        <f>ROUND(I229*H229,2)</f>
        <v>0</v>
      </c>
      <c r="BL229" s="15" t="s">
        <v>376</v>
      </c>
      <c r="BM229" s="139" t="s">
        <v>502</v>
      </c>
    </row>
    <row r="230" spans="2:65" s="1" customFormat="1" ht="16.5" customHeight="1">
      <c r="B230" s="127"/>
      <c r="C230" s="128" t="s">
        <v>214</v>
      </c>
      <c r="D230" s="128" t="s">
        <v>125</v>
      </c>
      <c r="E230" s="129" t="s">
        <v>384</v>
      </c>
      <c r="F230" s="130" t="s">
        <v>385</v>
      </c>
      <c r="G230" s="131" t="s">
        <v>375</v>
      </c>
      <c r="H230" s="132">
        <v>1</v>
      </c>
      <c r="I230" s="133">
        <v>0</v>
      </c>
      <c r="J230" s="133">
        <f>ROUND(I230*H230,2)</f>
        <v>0</v>
      </c>
      <c r="K230" s="134"/>
      <c r="L230" s="27"/>
      <c r="M230" s="135" t="s">
        <v>1</v>
      </c>
      <c r="N230" s="136" t="s">
        <v>36</v>
      </c>
      <c r="O230" s="137">
        <v>0</v>
      </c>
      <c r="P230" s="137">
        <f>O230*H230</f>
        <v>0</v>
      </c>
      <c r="Q230" s="137">
        <v>0</v>
      </c>
      <c r="R230" s="137">
        <f>Q230*H230</f>
        <v>0</v>
      </c>
      <c r="S230" s="137">
        <v>0</v>
      </c>
      <c r="T230" s="138">
        <f>S230*H230</f>
        <v>0</v>
      </c>
      <c r="AR230" s="139" t="s">
        <v>376</v>
      </c>
      <c r="AT230" s="139" t="s">
        <v>125</v>
      </c>
      <c r="AU230" s="139" t="s">
        <v>80</v>
      </c>
      <c r="AY230" s="15" t="s">
        <v>121</v>
      </c>
      <c r="BE230" s="140">
        <f>IF(N230="základní",J230,0)</f>
        <v>0</v>
      </c>
      <c r="BF230" s="140">
        <f>IF(N230="snížená",J230,0)</f>
        <v>0</v>
      </c>
      <c r="BG230" s="140">
        <f>IF(N230="zákl. přenesená",J230,0)</f>
        <v>0</v>
      </c>
      <c r="BH230" s="140">
        <f>IF(N230="sníž. přenesená",J230,0)</f>
        <v>0</v>
      </c>
      <c r="BI230" s="140">
        <f>IF(N230="nulová",J230,0)</f>
        <v>0</v>
      </c>
      <c r="BJ230" s="15" t="s">
        <v>76</v>
      </c>
      <c r="BK230" s="140">
        <f>ROUND(I230*H230,2)</f>
        <v>0</v>
      </c>
      <c r="BL230" s="15" t="s">
        <v>376</v>
      </c>
      <c r="BM230" s="139" t="s">
        <v>503</v>
      </c>
    </row>
    <row r="231" spans="2:65" s="11" customFormat="1" ht="22.75" customHeight="1">
      <c r="B231" s="116"/>
      <c r="D231" s="117" t="s">
        <v>70</v>
      </c>
      <c r="E231" s="125" t="s">
        <v>387</v>
      </c>
      <c r="F231" s="125" t="s">
        <v>388</v>
      </c>
      <c r="J231" s="126">
        <f>BK231</f>
        <v>0</v>
      </c>
      <c r="L231" s="116"/>
      <c r="M231" s="120"/>
      <c r="P231" s="121">
        <f>P232</f>
        <v>0</v>
      </c>
      <c r="R231" s="121">
        <f>R232</f>
        <v>0</v>
      </c>
      <c r="T231" s="122">
        <f>T232</f>
        <v>0</v>
      </c>
      <c r="AR231" s="117" t="s">
        <v>370</v>
      </c>
      <c r="AT231" s="123" t="s">
        <v>70</v>
      </c>
      <c r="AU231" s="123" t="s">
        <v>76</v>
      </c>
      <c r="AY231" s="117" t="s">
        <v>121</v>
      </c>
      <c r="BK231" s="124">
        <f>BK232</f>
        <v>0</v>
      </c>
    </row>
    <row r="232" spans="2:65" s="1" customFormat="1" ht="16.5" customHeight="1">
      <c r="B232" s="127"/>
      <c r="C232" s="128" t="s">
        <v>275</v>
      </c>
      <c r="D232" s="128" t="s">
        <v>125</v>
      </c>
      <c r="E232" s="129" t="s">
        <v>389</v>
      </c>
      <c r="F232" s="130" t="s">
        <v>390</v>
      </c>
      <c r="G232" s="131" t="s">
        <v>375</v>
      </c>
      <c r="H232" s="132">
        <v>1</v>
      </c>
      <c r="I232" s="133">
        <v>0</v>
      </c>
      <c r="J232" s="133">
        <f>ROUND(I232*H232,2)</f>
        <v>0</v>
      </c>
      <c r="K232" s="134"/>
      <c r="L232" s="27"/>
      <c r="M232" s="135" t="s">
        <v>1</v>
      </c>
      <c r="N232" s="136" t="s">
        <v>36</v>
      </c>
      <c r="O232" s="137">
        <v>0</v>
      </c>
      <c r="P232" s="137">
        <f>O232*H232</f>
        <v>0</v>
      </c>
      <c r="Q232" s="137">
        <v>0</v>
      </c>
      <c r="R232" s="137">
        <f>Q232*H232</f>
        <v>0</v>
      </c>
      <c r="S232" s="137">
        <v>0</v>
      </c>
      <c r="T232" s="138">
        <f>S232*H232</f>
        <v>0</v>
      </c>
      <c r="AR232" s="139" t="s">
        <v>376</v>
      </c>
      <c r="AT232" s="139" t="s">
        <v>125</v>
      </c>
      <c r="AU232" s="139" t="s">
        <v>80</v>
      </c>
      <c r="AY232" s="15" t="s">
        <v>121</v>
      </c>
      <c r="BE232" s="140">
        <f>IF(N232="základní",J232,0)</f>
        <v>0</v>
      </c>
      <c r="BF232" s="140">
        <f>IF(N232="snížená",J232,0)</f>
        <v>0</v>
      </c>
      <c r="BG232" s="140">
        <f>IF(N232="zákl. přenesená",J232,0)</f>
        <v>0</v>
      </c>
      <c r="BH232" s="140">
        <f>IF(N232="sníž. přenesená",J232,0)</f>
        <v>0</v>
      </c>
      <c r="BI232" s="140">
        <f>IF(N232="nulová",J232,0)</f>
        <v>0</v>
      </c>
      <c r="BJ232" s="15" t="s">
        <v>76</v>
      </c>
      <c r="BK232" s="140">
        <f>ROUND(I232*H232,2)</f>
        <v>0</v>
      </c>
      <c r="BL232" s="15" t="s">
        <v>376</v>
      </c>
      <c r="BM232" s="139" t="s">
        <v>504</v>
      </c>
    </row>
    <row r="233" spans="2:65" s="11" customFormat="1" ht="22.75" customHeight="1">
      <c r="B233" s="116"/>
      <c r="D233" s="117" t="s">
        <v>70</v>
      </c>
      <c r="E233" s="125" t="s">
        <v>392</v>
      </c>
      <c r="F233" s="125" t="s">
        <v>393</v>
      </c>
      <c r="J233" s="126">
        <f>BK233</f>
        <v>0</v>
      </c>
      <c r="L233" s="116"/>
      <c r="M233" s="120"/>
      <c r="P233" s="121">
        <f>P234</f>
        <v>0</v>
      </c>
      <c r="R233" s="121">
        <f>R234</f>
        <v>0</v>
      </c>
      <c r="T233" s="122">
        <f>T234</f>
        <v>0</v>
      </c>
      <c r="AR233" s="117" t="s">
        <v>370</v>
      </c>
      <c r="AT233" s="123" t="s">
        <v>70</v>
      </c>
      <c r="AU233" s="123" t="s">
        <v>76</v>
      </c>
      <c r="AY233" s="117" t="s">
        <v>121</v>
      </c>
      <c r="BK233" s="124">
        <f>BK234</f>
        <v>0</v>
      </c>
    </row>
    <row r="234" spans="2:65" s="1" customFormat="1" ht="16.5" customHeight="1">
      <c r="B234" s="127"/>
      <c r="C234" s="128" t="s">
        <v>295</v>
      </c>
      <c r="D234" s="128" t="s">
        <v>125</v>
      </c>
      <c r="E234" s="129" t="s">
        <v>395</v>
      </c>
      <c r="F234" s="130" t="s">
        <v>396</v>
      </c>
      <c r="G234" s="131" t="s">
        <v>375</v>
      </c>
      <c r="H234" s="132">
        <v>1</v>
      </c>
      <c r="I234" s="133">
        <v>0</v>
      </c>
      <c r="J234" s="133">
        <f>ROUND(I234*H234,2)</f>
        <v>0</v>
      </c>
      <c r="K234" s="134"/>
      <c r="L234" s="27"/>
      <c r="M234" s="164" t="s">
        <v>1</v>
      </c>
      <c r="N234" s="165" t="s">
        <v>36</v>
      </c>
      <c r="O234" s="166">
        <v>0</v>
      </c>
      <c r="P234" s="166">
        <f>O234*H234</f>
        <v>0</v>
      </c>
      <c r="Q234" s="166">
        <v>0</v>
      </c>
      <c r="R234" s="166">
        <f>Q234*H234</f>
        <v>0</v>
      </c>
      <c r="S234" s="166">
        <v>0</v>
      </c>
      <c r="T234" s="167">
        <f>S234*H234</f>
        <v>0</v>
      </c>
      <c r="AR234" s="139" t="s">
        <v>376</v>
      </c>
      <c r="AT234" s="139" t="s">
        <v>125</v>
      </c>
      <c r="AU234" s="139" t="s">
        <v>80</v>
      </c>
      <c r="AY234" s="15" t="s">
        <v>121</v>
      </c>
      <c r="BE234" s="140">
        <f>IF(N234="základní",J234,0)</f>
        <v>0</v>
      </c>
      <c r="BF234" s="140">
        <f>IF(N234="snížená",J234,0)</f>
        <v>0</v>
      </c>
      <c r="BG234" s="140">
        <f>IF(N234="zákl. přenesená",J234,0)</f>
        <v>0</v>
      </c>
      <c r="BH234" s="140">
        <f>IF(N234="sníž. přenesená",J234,0)</f>
        <v>0</v>
      </c>
      <c r="BI234" s="140">
        <f>IF(N234="nulová",J234,0)</f>
        <v>0</v>
      </c>
      <c r="BJ234" s="15" t="s">
        <v>76</v>
      </c>
      <c r="BK234" s="140">
        <f>ROUND(I234*H234,2)</f>
        <v>0</v>
      </c>
      <c r="BL234" s="15" t="s">
        <v>376</v>
      </c>
      <c r="BM234" s="139" t="s">
        <v>505</v>
      </c>
    </row>
    <row r="235" spans="2:65" s="1" customFormat="1" ht="7" customHeight="1">
      <c r="B235" s="39"/>
      <c r="C235" s="40"/>
      <c r="D235" s="40"/>
      <c r="E235" s="40"/>
      <c r="F235" s="40"/>
      <c r="G235" s="40"/>
      <c r="H235" s="40"/>
      <c r="I235" s="40"/>
      <c r="J235" s="40"/>
      <c r="K235" s="40"/>
      <c r="L235" s="27"/>
    </row>
  </sheetData>
  <autoFilter ref="C127:K234" xr:uid="{00000000-0009-0000-0000-000002000000}"/>
  <mergeCells count="8">
    <mergeCell ref="E118:H118"/>
    <mergeCell ref="E120:H120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BM227"/>
  <sheetViews>
    <sheetView showGridLines="0" topLeftCell="A125" workbookViewId="0">
      <selection activeCell="G15" sqref="G15"/>
    </sheetView>
  </sheetViews>
  <sheetFormatPr defaultRowHeight="14.5"/>
  <cols>
    <col min="1" max="1" width="8.33203125" customWidth="1"/>
    <col min="2" max="2" width="1.21875" customWidth="1"/>
    <col min="3" max="3" width="4.109375" customWidth="1"/>
    <col min="4" max="4" width="4.33203125" customWidth="1"/>
    <col min="5" max="5" width="17.109375" customWidth="1"/>
    <col min="6" max="6" width="50.77734375" customWidth="1"/>
    <col min="7" max="7" width="7.44140625" customWidth="1"/>
    <col min="8" max="8" width="14" customWidth="1"/>
    <col min="9" max="9" width="15.77734375" customWidth="1"/>
    <col min="10" max="10" width="22.33203125" customWidth="1"/>
    <col min="11" max="11" width="22.33203125" hidden="1" customWidth="1"/>
    <col min="12" max="12" width="9.33203125" customWidth="1"/>
    <col min="13" max="13" width="10.77734375" hidden="1" customWidth="1"/>
    <col min="14" max="14" width="9.33203125" hidden="1"/>
    <col min="15" max="20" width="14.109375" hidden="1" customWidth="1"/>
    <col min="21" max="21" width="16.33203125" hidden="1" customWidth="1"/>
    <col min="22" max="22" width="12.33203125" customWidth="1"/>
    <col min="23" max="23" width="16.33203125" customWidth="1"/>
    <col min="24" max="24" width="12.33203125" customWidth="1"/>
    <col min="25" max="25" width="15" customWidth="1"/>
    <col min="26" max="26" width="11" customWidth="1"/>
    <col min="27" max="27" width="15" customWidth="1"/>
    <col min="28" max="28" width="16.33203125" customWidth="1"/>
    <col min="29" max="29" width="11" customWidth="1"/>
    <col min="30" max="30" width="15" customWidth="1"/>
    <col min="31" max="31" width="16.33203125" customWidth="1"/>
    <col min="44" max="65" width="9.33203125" hidden="1"/>
  </cols>
  <sheetData>
    <row r="1" spans="2:46" ht="10"/>
    <row r="2" spans="2:46" ht="37" customHeight="1">
      <c r="L2" s="201" t="s">
        <v>5</v>
      </c>
      <c r="M2" s="169"/>
      <c r="N2" s="169"/>
      <c r="O2" s="169"/>
      <c r="P2" s="169"/>
      <c r="Q2" s="169"/>
      <c r="R2" s="169"/>
      <c r="S2" s="169"/>
      <c r="T2" s="169"/>
      <c r="U2" s="169"/>
      <c r="V2" s="169"/>
      <c r="AT2" s="15" t="s">
        <v>85</v>
      </c>
    </row>
    <row r="3" spans="2:46" ht="7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80</v>
      </c>
    </row>
    <row r="4" spans="2:46" ht="25" customHeight="1">
      <c r="B4" s="18"/>
      <c r="D4" s="19" t="s">
        <v>86</v>
      </c>
      <c r="L4" s="18"/>
      <c r="M4" s="83" t="s">
        <v>10</v>
      </c>
      <c r="AT4" s="15" t="s">
        <v>3</v>
      </c>
    </row>
    <row r="5" spans="2:46" ht="7" customHeight="1">
      <c r="B5" s="18"/>
      <c r="L5" s="18"/>
    </row>
    <row r="6" spans="2:46" ht="12" customHeight="1">
      <c r="B6" s="18"/>
      <c r="D6" s="24" t="s">
        <v>13</v>
      </c>
      <c r="L6" s="18"/>
    </row>
    <row r="7" spans="2:46" ht="16.5" customHeight="1">
      <c r="B7" s="18"/>
      <c r="E7" s="202" t="str">
        <f>'Rekapitulace stavby'!K6</f>
        <v>Opat - oprava fasády</v>
      </c>
      <c r="F7" s="203"/>
      <c r="G7" s="203"/>
      <c r="H7" s="203"/>
      <c r="L7" s="18"/>
    </row>
    <row r="8" spans="2:46" s="1" customFormat="1" ht="12" customHeight="1">
      <c r="B8" s="27"/>
      <c r="D8" s="24" t="s">
        <v>87</v>
      </c>
      <c r="L8" s="27"/>
    </row>
    <row r="9" spans="2:46" s="1" customFormat="1" ht="16.5" customHeight="1">
      <c r="B9" s="27"/>
      <c r="E9" s="182" t="s">
        <v>506</v>
      </c>
      <c r="F9" s="204"/>
      <c r="G9" s="204"/>
      <c r="H9" s="204"/>
      <c r="L9" s="27"/>
    </row>
    <row r="10" spans="2:46" s="1" customFormat="1" ht="10">
      <c r="B10" s="27"/>
      <c r="L10" s="27"/>
    </row>
    <row r="11" spans="2:46" s="1" customFormat="1" ht="12" customHeight="1">
      <c r="B11" s="27"/>
      <c r="D11" s="24" t="s">
        <v>15</v>
      </c>
      <c r="F11" s="22" t="s">
        <v>1</v>
      </c>
      <c r="I11" s="24" t="s">
        <v>16</v>
      </c>
      <c r="J11" s="22" t="s">
        <v>1</v>
      </c>
      <c r="L11" s="27"/>
    </row>
    <row r="12" spans="2:46" s="1" customFormat="1" ht="12" customHeight="1">
      <c r="B12" s="27"/>
      <c r="D12" s="24" t="s">
        <v>17</v>
      </c>
      <c r="F12" s="22" t="s">
        <v>18</v>
      </c>
      <c r="I12" s="24" t="s">
        <v>19</v>
      </c>
      <c r="J12" s="47" t="str">
        <f>'Rekapitulace stavby'!AN8</f>
        <v>7. 2. 2025</v>
      </c>
      <c r="L12" s="27"/>
    </row>
    <row r="13" spans="2:46" s="1" customFormat="1" ht="10.75" customHeight="1">
      <c r="B13" s="27"/>
      <c r="L13" s="27"/>
    </row>
    <row r="14" spans="2:46" s="1" customFormat="1" ht="12" customHeight="1">
      <c r="B14" s="27"/>
      <c r="D14" s="24" t="s">
        <v>21</v>
      </c>
      <c r="I14" s="24" t="s">
        <v>22</v>
      </c>
      <c r="J14" s="22" t="str">
        <f>IF('Rekapitulace stavby'!AN10="","",'Rekapitulace stavby'!AN10)</f>
        <v/>
      </c>
      <c r="L14" s="27"/>
    </row>
    <row r="15" spans="2:46" s="1" customFormat="1" ht="18" customHeight="1">
      <c r="B15" s="27"/>
      <c r="E15" s="22" t="str">
        <f>IF('Rekapitulace stavby'!E11="","",'Rekapitulace stavby'!E11)</f>
        <v xml:space="preserve"> </v>
      </c>
      <c r="I15" s="24" t="s">
        <v>24</v>
      </c>
      <c r="J15" s="22" t="str">
        <f>IF('Rekapitulace stavby'!AN11="","",'Rekapitulace stavby'!AN11)</f>
        <v/>
      </c>
      <c r="L15" s="27"/>
    </row>
    <row r="16" spans="2:46" s="1" customFormat="1" ht="7" customHeight="1">
      <c r="B16" s="27"/>
      <c r="L16" s="27"/>
    </row>
    <row r="17" spans="2:12" s="1" customFormat="1" ht="12" customHeight="1">
      <c r="B17" s="27"/>
      <c r="D17" s="24" t="s">
        <v>25</v>
      </c>
      <c r="I17" s="24" t="s">
        <v>22</v>
      </c>
      <c r="J17" s="22" t="s">
        <v>1</v>
      </c>
      <c r="L17" s="27"/>
    </row>
    <row r="18" spans="2:12" s="1" customFormat="1" ht="18" customHeight="1">
      <c r="B18" s="27"/>
      <c r="E18" s="22"/>
      <c r="I18" s="24" t="s">
        <v>24</v>
      </c>
      <c r="J18" s="22" t="s">
        <v>1</v>
      </c>
      <c r="L18" s="27"/>
    </row>
    <row r="19" spans="2:12" s="1" customFormat="1" ht="7" customHeight="1">
      <c r="B19" s="27"/>
      <c r="L19" s="27"/>
    </row>
    <row r="20" spans="2:12" s="1" customFormat="1" ht="12" customHeight="1">
      <c r="B20" s="27"/>
      <c r="D20" s="24" t="s">
        <v>26</v>
      </c>
      <c r="I20" s="24" t="s">
        <v>22</v>
      </c>
      <c r="J20" s="22" t="str">
        <f>IF('Rekapitulace stavby'!AN16="","",'Rekapitulace stavby'!AN16)</f>
        <v/>
      </c>
      <c r="L20" s="27"/>
    </row>
    <row r="21" spans="2:12" s="1" customFormat="1" ht="18" customHeight="1">
      <c r="B21" s="27"/>
      <c r="E21" s="22" t="str">
        <f>IF('Rekapitulace stavby'!E17="","",'Rekapitulace stavby'!E17)</f>
        <v xml:space="preserve"> </v>
      </c>
      <c r="I21" s="24" t="s">
        <v>24</v>
      </c>
      <c r="J21" s="22" t="str">
        <f>IF('Rekapitulace stavby'!AN17="","",'Rekapitulace stavby'!AN17)</f>
        <v/>
      </c>
      <c r="L21" s="27"/>
    </row>
    <row r="22" spans="2:12" s="1" customFormat="1" ht="7" customHeight="1">
      <c r="B22" s="27"/>
      <c r="L22" s="27"/>
    </row>
    <row r="23" spans="2:12" s="1" customFormat="1" ht="12" customHeight="1">
      <c r="B23" s="27"/>
      <c r="D23" s="24" t="s">
        <v>28</v>
      </c>
      <c r="I23" s="24" t="s">
        <v>22</v>
      </c>
      <c r="J23" s="22"/>
      <c r="L23" s="27"/>
    </row>
    <row r="24" spans="2:12" s="1" customFormat="1" ht="18" customHeight="1">
      <c r="B24" s="27"/>
      <c r="E24" s="22"/>
      <c r="I24" s="24" t="s">
        <v>24</v>
      </c>
      <c r="J24" s="22" t="s">
        <v>29</v>
      </c>
      <c r="L24" s="27"/>
    </row>
    <row r="25" spans="2:12" s="1" customFormat="1" ht="7" customHeight="1">
      <c r="B25" s="27"/>
      <c r="L25" s="27"/>
    </row>
    <row r="26" spans="2:12" s="1" customFormat="1" ht="12" customHeight="1">
      <c r="B26" s="27"/>
      <c r="D26" s="24" t="s">
        <v>30</v>
      </c>
      <c r="L26" s="27"/>
    </row>
    <row r="27" spans="2:12" s="7" customFormat="1" ht="16.5" customHeight="1">
      <c r="B27" s="84"/>
      <c r="E27" s="171" t="s">
        <v>1</v>
      </c>
      <c r="F27" s="171"/>
      <c r="G27" s="171"/>
      <c r="H27" s="171"/>
      <c r="L27" s="84"/>
    </row>
    <row r="28" spans="2:12" s="1" customFormat="1" ht="7" customHeight="1">
      <c r="B28" s="27"/>
      <c r="L28" s="27"/>
    </row>
    <row r="29" spans="2:12" s="1" customFormat="1" ht="7" customHeight="1">
      <c r="B29" s="27"/>
      <c r="D29" s="48"/>
      <c r="E29" s="48"/>
      <c r="F29" s="48"/>
      <c r="G29" s="48"/>
      <c r="H29" s="48"/>
      <c r="I29" s="48"/>
      <c r="J29" s="48"/>
      <c r="K29" s="48"/>
      <c r="L29" s="27"/>
    </row>
    <row r="30" spans="2:12" s="1" customFormat="1" ht="25.4" customHeight="1">
      <c r="B30" s="27"/>
      <c r="D30" s="85" t="s">
        <v>31</v>
      </c>
      <c r="J30" s="61">
        <f>ROUND(J128, 2)</f>
        <v>0</v>
      </c>
      <c r="L30" s="27"/>
    </row>
    <row r="31" spans="2:12" s="1" customFormat="1" ht="7" customHeight="1">
      <c r="B31" s="27"/>
      <c r="D31" s="48"/>
      <c r="E31" s="48"/>
      <c r="F31" s="48"/>
      <c r="G31" s="48"/>
      <c r="H31" s="48"/>
      <c r="I31" s="48"/>
      <c r="J31" s="48"/>
      <c r="K31" s="48"/>
      <c r="L31" s="27"/>
    </row>
    <row r="32" spans="2:12" s="1" customFormat="1" ht="14.4" customHeight="1">
      <c r="B32" s="27"/>
      <c r="F32" s="30" t="s">
        <v>33</v>
      </c>
      <c r="I32" s="30" t="s">
        <v>32</v>
      </c>
      <c r="J32" s="30" t="s">
        <v>34</v>
      </c>
      <c r="L32" s="27"/>
    </row>
    <row r="33" spans="2:12" s="1" customFormat="1" ht="14.4" customHeight="1">
      <c r="B33" s="27"/>
      <c r="D33" s="50" t="s">
        <v>35</v>
      </c>
      <c r="E33" s="24" t="s">
        <v>36</v>
      </c>
      <c r="F33" s="86">
        <f>ROUND((SUM(BE128:BE226)),  2)</f>
        <v>0</v>
      </c>
      <c r="I33" s="87">
        <v>0.21</v>
      </c>
      <c r="J33" s="86">
        <f>ROUND(((SUM(BE128:BE226))*I33),  2)</f>
        <v>0</v>
      </c>
      <c r="L33" s="27"/>
    </row>
    <row r="34" spans="2:12" s="1" customFormat="1" ht="14.4" customHeight="1">
      <c r="B34" s="27"/>
      <c r="E34" s="24" t="s">
        <v>37</v>
      </c>
      <c r="F34" s="86">
        <f>ROUND((SUM(BF128:BF226)),  2)</f>
        <v>0</v>
      </c>
      <c r="I34" s="87">
        <v>0.12</v>
      </c>
      <c r="J34" s="86">
        <f>ROUND(((SUM(BF128:BF226))*I34),  2)</f>
        <v>0</v>
      </c>
      <c r="L34" s="27"/>
    </row>
    <row r="35" spans="2:12" s="1" customFormat="1" ht="14.4" hidden="1" customHeight="1">
      <c r="B35" s="27"/>
      <c r="E35" s="24" t="s">
        <v>38</v>
      </c>
      <c r="F35" s="86">
        <f>ROUND((SUM(BG128:BG226)),  2)</f>
        <v>0</v>
      </c>
      <c r="I35" s="87">
        <v>0.21</v>
      </c>
      <c r="J35" s="86">
        <f>0</f>
        <v>0</v>
      </c>
      <c r="L35" s="27"/>
    </row>
    <row r="36" spans="2:12" s="1" customFormat="1" ht="14.4" hidden="1" customHeight="1">
      <c r="B36" s="27"/>
      <c r="E36" s="24" t="s">
        <v>39</v>
      </c>
      <c r="F36" s="86">
        <f>ROUND((SUM(BH128:BH226)),  2)</f>
        <v>0</v>
      </c>
      <c r="I36" s="87">
        <v>0.12</v>
      </c>
      <c r="J36" s="86">
        <f>0</f>
        <v>0</v>
      </c>
      <c r="L36" s="27"/>
    </row>
    <row r="37" spans="2:12" s="1" customFormat="1" ht="14.4" hidden="1" customHeight="1">
      <c r="B37" s="27"/>
      <c r="E37" s="24" t="s">
        <v>40</v>
      </c>
      <c r="F37" s="86">
        <f>ROUND((SUM(BI128:BI226)),  2)</f>
        <v>0</v>
      </c>
      <c r="I37" s="87">
        <v>0</v>
      </c>
      <c r="J37" s="86">
        <f>0</f>
        <v>0</v>
      </c>
      <c r="L37" s="27"/>
    </row>
    <row r="38" spans="2:12" s="1" customFormat="1" ht="7" customHeight="1">
      <c r="B38" s="27"/>
      <c r="L38" s="27"/>
    </row>
    <row r="39" spans="2:12" s="1" customFormat="1" ht="25.4" customHeight="1">
      <c r="B39" s="27"/>
      <c r="C39" s="88"/>
      <c r="D39" s="89" t="s">
        <v>41</v>
      </c>
      <c r="E39" s="52"/>
      <c r="F39" s="52"/>
      <c r="G39" s="90" t="s">
        <v>42</v>
      </c>
      <c r="H39" s="91" t="s">
        <v>43</v>
      </c>
      <c r="I39" s="52"/>
      <c r="J39" s="92">
        <f>SUM(J30:J37)</f>
        <v>0</v>
      </c>
      <c r="K39" s="93"/>
      <c r="L39" s="27"/>
    </row>
    <row r="40" spans="2:12" s="1" customFormat="1" ht="14.4" customHeight="1">
      <c r="B40" s="27"/>
      <c r="L40" s="27"/>
    </row>
    <row r="41" spans="2:12" ht="14.4" customHeight="1">
      <c r="B41" s="18"/>
      <c r="L41" s="18"/>
    </row>
    <row r="42" spans="2:12" ht="14.4" customHeight="1">
      <c r="B42" s="18"/>
      <c r="L42" s="18"/>
    </row>
    <row r="43" spans="2:12" ht="14.4" customHeight="1">
      <c r="B43" s="18"/>
      <c r="L43" s="18"/>
    </row>
    <row r="44" spans="2:12" ht="14.4" customHeight="1">
      <c r="B44" s="18"/>
      <c r="L44" s="18"/>
    </row>
    <row r="45" spans="2:12" ht="14.4" customHeight="1">
      <c r="B45" s="18"/>
      <c r="L45" s="18"/>
    </row>
    <row r="46" spans="2:12" ht="14.4" customHeight="1">
      <c r="B46" s="18"/>
      <c r="L46" s="18"/>
    </row>
    <row r="47" spans="2:12" ht="14.4" customHeight="1">
      <c r="B47" s="18"/>
      <c r="L47" s="18"/>
    </row>
    <row r="48" spans="2:12" ht="14.4" customHeight="1">
      <c r="B48" s="18"/>
      <c r="L48" s="18"/>
    </row>
    <row r="49" spans="2:12" ht="14.4" customHeight="1">
      <c r="B49" s="18"/>
      <c r="L49" s="18"/>
    </row>
    <row r="50" spans="2:12" s="1" customFormat="1" ht="14.4" customHeight="1">
      <c r="B50" s="27"/>
      <c r="D50" s="36" t="s">
        <v>44</v>
      </c>
      <c r="E50" s="37"/>
      <c r="F50" s="37"/>
      <c r="G50" s="36" t="s">
        <v>45</v>
      </c>
      <c r="H50" s="37"/>
      <c r="I50" s="37"/>
      <c r="J50" s="37"/>
      <c r="K50" s="37"/>
      <c r="L50" s="27"/>
    </row>
    <row r="51" spans="2:12" ht="10">
      <c r="B51" s="18"/>
      <c r="L51" s="18"/>
    </row>
    <row r="52" spans="2:12" ht="10">
      <c r="B52" s="18"/>
      <c r="L52" s="18"/>
    </row>
    <row r="53" spans="2:12" ht="10">
      <c r="B53" s="18"/>
      <c r="L53" s="18"/>
    </row>
    <row r="54" spans="2:12" ht="10">
      <c r="B54" s="18"/>
      <c r="L54" s="18"/>
    </row>
    <row r="55" spans="2:12" ht="10">
      <c r="B55" s="18"/>
      <c r="L55" s="18"/>
    </row>
    <row r="56" spans="2:12" ht="10">
      <c r="B56" s="18"/>
      <c r="L56" s="18"/>
    </row>
    <row r="57" spans="2:12" ht="10">
      <c r="B57" s="18"/>
      <c r="L57" s="18"/>
    </row>
    <row r="58" spans="2:12" ht="10">
      <c r="B58" s="18"/>
      <c r="L58" s="18"/>
    </row>
    <row r="59" spans="2:12" ht="10">
      <c r="B59" s="18"/>
      <c r="L59" s="18"/>
    </row>
    <row r="60" spans="2:12" ht="10">
      <c r="B60" s="18"/>
      <c r="L60" s="18"/>
    </row>
    <row r="61" spans="2:12" s="1" customFormat="1" ht="12.5">
      <c r="B61" s="27"/>
      <c r="D61" s="38" t="s">
        <v>46</v>
      </c>
      <c r="E61" s="29"/>
      <c r="F61" s="94" t="s">
        <v>47</v>
      </c>
      <c r="G61" s="38" t="s">
        <v>46</v>
      </c>
      <c r="H61" s="29"/>
      <c r="I61" s="29"/>
      <c r="J61" s="95" t="s">
        <v>47</v>
      </c>
      <c r="K61" s="29"/>
      <c r="L61" s="27"/>
    </row>
    <row r="62" spans="2:12" ht="10">
      <c r="B62" s="18"/>
      <c r="L62" s="18"/>
    </row>
    <row r="63" spans="2:12" ht="10">
      <c r="B63" s="18"/>
      <c r="L63" s="18"/>
    </row>
    <row r="64" spans="2:12" ht="10">
      <c r="B64" s="18"/>
      <c r="L64" s="18"/>
    </row>
    <row r="65" spans="2:12" s="1" customFormat="1" ht="13">
      <c r="B65" s="27"/>
      <c r="D65" s="36" t="s">
        <v>48</v>
      </c>
      <c r="E65" s="37"/>
      <c r="F65" s="37"/>
      <c r="G65" s="36" t="s">
        <v>49</v>
      </c>
      <c r="H65" s="37"/>
      <c r="I65" s="37"/>
      <c r="J65" s="37"/>
      <c r="K65" s="37"/>
      <c r="L65" s="27"/>
    </row>
    <row r="66" spans="2:12" ht="10">
      <c r="B66" s="18"/>
      <c r="L66" s="18"/>
    </row>
    <row r="67" spans="2:12" ht="10">
      <c r="B67" s="18"/>
      <c r="L67" s="18"/>
    </row>
    <row r="68" spans="2:12" ht="10">
      <c r="B68" s="18"/>
      <c r="L68" s="18"/>
    </row>
    <row r="69" spans="2:12" ht="10">
      <c r="B69" s="18"/>
      <c r="L69" s="18"/>
    </row>
    <row r="70" spans="2:12" ht="10">
      <c r="B70" s="18"/>
      <c r="L70" s="18"/>
    </row>
    <row r="71" spans="2:12" ht="10">
      <c r="B71" s="18"/>
      <c r="L71" s="18"/>
    </row>
    <row r="72" spans="2:12" ht="10">
      <c r="B72" s="18"/>
      <c r="L72" s="18"/>
    </row>
    <row r="73" spans="2:12" ht="10">
      <c r="B73" s="18"/>
      <c r="L73" s="18"/>
    </row>
    <row r="74" spans="2:12" ht="10">
      <c r="B74" s="18"/>
      <c r="L74" s="18"/>
    </row>
    <row r="75" spans="2:12" ht="10">
      <c r="B75" s="18"/>
      <c r="L75" s="18"/>
    </row>
    <row r="76" spans="2:12" s="1" customFormat="1" ht="12.5">
      <c r="B76" s="27"/>
      <c r="D76" s="38" t="s">
        <v>46</v>
      </c>
      <c r="E76" s="29"/>
      <c r="F76" s="94" t="s">
        <v>47</v>
      </c>
      <c r="G76" s="38" t="s">
        <v>46</v>
      </c>
      <c r="H76" s="29"/>
      <c r="I76" s="29"/>
      <c r="J76" s="95" t="s">
        <v>47</v>
      </c>
      <c r="K76" s="29"/>
      <c r="L76" s="27"/>
    </row>
    <row r="77" spans="2:12" s="1" customFormat="1" ht="14.4" customHeight="1">
      <c r="B77" s="39"/>
      <c r="C77" s="40"/>
      <c r="D77" s="40"/>
      <c r="E77" s="40"/>
      <c r="F77" s="40"/>
      <c r="G77" s="40"/>
      <c r="H77" s="40"/>
      <c r="I77" s="40"/>
      <c r="J77" s="40"/>
      <c r="K77" s="40"/>
      <c r="L77" s="27"/>
    </row>
    <row r="81" spans="2:47" s="1" customFormat="1" ht="7" customHeight="1"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27"/>
    </row>
    <row r="82" spans="2:47" s="1" customFormat="1" ht="25" customHeight="1">
      <c r="B82" s="27"/>
      <c r="C82" s="19" t="s">
        <v>89</v>
      </c>
      <c r="L82" s="27"/>
    </row>
    <row r="83" spans="2:47" s="1" customFormat="1" ht="7" customHeight="1">
      <c r="B83" s="27"/>
      <c r="L83" s="27"/>
    </row>
    <row r="84" spans="2:47" s="1" customFormat="1" ht="12" customHeight="1">
      <c r="B84" s="27"/>
      <c r="C84" s="24" t="s">
        <v>13</v>
      </c>
      <c r="L84" s="27"/>
    </row>
    <row r="85" spans="2:47" s="1" customFormat="1" ht="16.5" customHeight="1">
      <c r="B85" s="27"/>
      <c r="E85" s="202" t="str">
        <f>E7</f>
        <v>Opat - oprava fasády</v>
      </c>
      <c r="F85" s="203"/>
      <c r="G85" s="203"/>
      <c r="H85" s="203"/>
      <c r="L85" s="27"/>
    </row>
    <row r="86" spans="2:47" s="1" customFormat="1" ht="12" customHeight="1">
      <c r="B86" s="27"/>
      <c r="C86" s="24" t="s">
        <v>87</v>
      </c>
      <c r="L86" s="27"/>
    </row>
    <row r="87" spans="2:47" s="1" customFormat="1" ht="16.5" customHeight="1">
      <c r="B87" s="27"/>
      <c r="E87" s="182" t="str">
        <f>E9</f>
        <v>3 - Pravá část</v>
      </c>
      <c r="F87" s="204"/>
      <c r="G87" s="204"/>
      <c r="H87" s="204"/>
      <c r="L87" s="27"/>
    </row>
    <row r="88" spans="2:47" s="1" customFormat="1" ht="7" customHeight="1">
      <c r="B88" s="27"/>
      <c r="L88" s="27"/>
    </row>
    <row r="89" spans="2:47" s="1" customFormat="1" ht="12" customHeight="1">
      <c r="B89" s="27"/>
      <c r="C89" s="24" t="s">
        <v>17</v>
      </c>
      <c r="F89" s="22" t="str">
        <f>F12</f>
        <v>Opatovice nad Labem</v>
      </c>
      <c r="I89" s="24" t="s">
        <v>19</v>
      </c>
      <c r="J89" s="47" t="str">
        <f>IF(J12="","",J12)</f>
        <v>7. 2. 2025</v>
      </c>
      <c r="L89" s="27"/>
    </row>
    <row r="90" spans="2:47" s="1" customFormat="1" ht="7" customHeight="1">
      <c r="B90" s="27"/>
      <c r="L90" s="27"/>
    </row>
    <row r="91" spans="2:47" s="1" customFormat="1" ht="15.15" customHeight="1">
      <c r="B91" s="27"/>
      <c r="C91" s="24" t="s">
        <v>21</v>
      </c>
      <c r="F91" s="22" t="str">
        <f>E15</f>
        <v xml:space="preserve"> </v>
      </c>
      <c r="I91" s="24" t="s">
        <v>26</v>
      </c>
      <c r="J91" s="25" t="str">
        <f>E21</f>
        <v xml:space="preserve"> </v>
      </c>
      <c r="L91" s="27"/>
    </row>
    <row r="92" spans="2:47" s="1" customFormat="1" ht="15.15" customHeight="1">
      <c r="B92" s="27"/>
      <c r="C92" s="24" t="s">
        <v>25</v>
      </c>
      <c r="F92" s="22" t="str">
        <f>IF(E18="","",E18)</f>
        <v/>
      </c>
      <c r="I92" s="24" t="s">
        <v>28</v>
      </c>
      <c r="J92" s="25">
        <f>E24</f>
        <v>0</v>
      </c>
      <c r="L92" s="27"/>
    </row>
    <row r="93" spans="2:47" s="1" customFormat="1" ht="10.25" customHeight="1">
      <c r="B93" s="27"/>
      <c r="L93" s="27"/>
    </row>
    <row r="94" spans="2:47" s="1" customFormat="1" ht="29.25" customHeight="1">
      <c r="B94" s="27"/>
      <c r="C94" s="96" t="s">
        <v>90</v>
      </c>
      <c r="D94" s="88"/>
      <c r="E94" s="88"/>
      <c r="F94" s="88"/>
      <c r="G94" s="88"/>
      <c r="H94" s="88"/>
      <c r="I94" s="88"/>
      <c r="J94" s="97" t="s">
        <v>91</v>
      </c>
      <c r="K94" s="88"/>
      <c r="L94" s="27"/>
    </row>
    <row r="95" spans="2:47" s="1" customFormat="1" ht="10.25" customHeight="1">
      <c r="B95" s="27"/>
      <c r="L95" s="27"/>
    </row>
    <row r="96" spans="2:47" s="1" customFormat="1" ht="22.75" customHeight="1">
      <c r="B96" s="27"/>
      <c r="C96" s="98" t="s">
        <v>92</v>
      </c>
      <c r="J96" s="61">
        <f>J128</f>
        <v>0</v>
      </c>
      <c r="L96" s="27"/>
      <c r="AU96" s="15" t="s">
        <v>93</v>
      </c>
    </row>
    <row r="97" spans="2:12" s="8" customFormat="1" ht="25" customHeight="1">
      <c r="B97" s="99"/>
      <c r="D97" s="100" t="s">
        <v>94</v>
      </c>
      <c r="E97" s="101"/>
      <c r="F97" s="101"/>
      <c r="G97" s="101"/>
      <c r="H97" s="101"/>
      <c r="I97" s="101"/>
      <c r="J97" s="102">
        <f>J129</f>
        <v>0</v>
      </c>
      <c r="L97" s="99"/>
    </row>
    <row r="98" spans="2:12" s="9" customFormat="1" ht="19.899999999999999" customHeight="1">
      <c r="B98" s="103"/>
      <c r="D98" s="104" t="s">
        <v>95</v>
      </c>
      <c r="E98" s="105"/>
      <c r="F98" s="105"/>
      <c r="G98" s="105"/>
      <c r="H98" s="105"/>
      <c r="I98" s="105"/>
      <c r="J98" s="106">
        <f>J130</f>
        <v>0</v>
      </c>
      <c r="L98" s="103"/>
    </row>
    <row r="99" spans="2:12" s="9" customFormat="1" ht="19.899999999999999" customHeight="1">
      <c r="B99" s="103"/>
      <c r="D99" s="104" t="s">
        <v>96</v>
      </c>
      <c r="E99" s="105"/>
      <c r="F99" s="105"/>
      <c r="G99" s="105"/>
      <c r="H99" s="105"/>
      <c r="I99" s="105"/>
      <c r="J99" s="106">
        <f>J171</f>
        <v>0</v>
      </c>
      <c r="L99" s="103"/>
    </row>
    <row r="100" spans="2:12" s="9" customFormat="1" ht="19.899999999999999" customHeight="1">
      <c r="B100" s="103"/>
      <c r="D100" s="104" t="s">
        <v>97</v>
      </c>
      <c r="E100" s="105"/>
      <c r="F100" s="105"/>
      <c r="G100" s="105"/>
      <c r="H100" s="105"/>
      <c r="I100" s="105"/>
      <c r="J100" s="106">
        <f>J177</f>
        <v>0</v>
      </c>
      <c r="L100" s="103"/>
    </row>
    <row r="101" spans="2:12" s="8" customFormat="1" ht="25" customHeight="1">
      <c r="B101" s="99"/>
      <c r="D101" s="100" t="s">
        <v>98</v>
      </c>
      <c r="E101" s="101"/>
      <c r="F101" s="101"/>
      <c r="G101" s="101"/>
      <c r="H101" s="101"/>
      <c r="I101" s="101"/>
      <c r="J101" s="102">
        <f>J179</f>
        <v>0</v>
      </c>
      <c r="L101" s="99"/>
    </row>
    <row r="102" spans="2:12" s="9" customFormat="1" ht="19.899999999999999" customHeight="1">
      <c r="B102" s="103"/>
      <c r="D102" s="104" t="s">
        <v>99</v>
      </c>
      <c r="E102" s="105"/>
      <c r="F102" s="105"/>
      <c r="G102" s="105"/>
      <c r="H102" s="105"/>
      <c r="I102" s="105"/>
      <c r="J102" s="106">
        <f>J180</f>
        <v>0</v>
      </c>
      <c r="L102" s="103"/>
    </row>
    <row r="103" spans="2:12" s="8" customFormat="1" ht="25" customHeight="1">
      <c r="B103" s="99"/>
      <c r="D103" s="100" t="s">
        <v>100</v>
      </c>
      <c r="E103" s="101"/>
      <c r="F103" s="101"/>
      <c r="G103" s="101"/>
      <c r="H103" s="101"/>
      <c r="I103" s="101"/>
      <c r="J103" s="102">
        <f>J192</f>
        <v>0</v>
      </c>
      <c r="L103" s="99"/>
    </row>
    <row r="104" spans="2:12" s="9" customFormat="1" ht="19.899999999999999" customHeight="1">
      <c r="B104" s="103"/>
      <c r="D104" s="104" t="s">
        <v>101</v>
      </c>
      <c r="E104" s="105"/>
      <c r="F104" s="105"/>
      <c r="G104" s="105"/>
      <c r="H104" s="105"/>
      <c r="I104" s="105"/>
      <c r="J104" s="106">
        <f>J197</f>
        <v>0</v>
      </c>
      <c r="L104" s="103"/>
    </row>
    <row r="105" spans="2:12" s="8" customFormat="1" ht="25" customHeight="1">
      <c r="B105" s="99"/>
      <c r="D105" s="100" t="s">
        <v>102</v>
      </c>
      <c r="E105" s="101"/>
      <c r="F105" s="101"/>
      <c r="G105" s="101"/>
      <c r="H105" s="101"/>
      <c r="I105" s="101"/>
      <c r="J105" s="102">
        <f>J217</f>
        <v>0</v>
      </c>
      <c r="L105" s="99"/>
    </row>
    <row r="106" spans="2:12" s="9" customFormat="1" ht="19.899999999999999" customHeight="1">
      <c r="B106" s="103"/>
      <c r="D106" s="104" t="s">
        <v>103</v>
      </c>
      <c r="E106" s="105"/>
      <c r="F106" s="105"/>
      <c r="G106" s="105"/>
      <c r="H106" s="105"/>
      <c r="I106" s="105"/>
      <c r="J106" s="106">
        <f>J218</f>
        <v>0</v>
      </c>
      <c r="L106" s="103"/>
    </row>
    <row r="107" spans="2:12" s="9" customFormat="1" ht="19.899999999999999" customHeight="1">
      <c r="B107" s="103"/>
      <c r="D107" s="104" t="s">
        <v>104</v>
      </c>
      <c r="E107" s="105"/>
      <c r="F107" s="105"/>
      <c r="G107" s="105"/>
      <c r="H107" s="105"/>
      <c r="I107" s="105"/>
      <c r="J107" s="106">
        <f>J223</f>
        <v>0</v>
      </c>
      <c r="L107" s="103"/>
    </row>
    <row r="108" spans="2:12" s="9" customFormat="1" ht="19.899999999999999" customHeight="1">
      <c r="B108" s="103"/>
      <c r="D108" s="104" t="s">
        <v>105</v>
      </c>
      <c r="E108" s="105"/>
      <c r="F108" s="105"/>
      <c r="G108" s="105"/>
      <c r="H108" s="105"/>
      <c r="I108" s="105"/>
      <c r="J108" s="106">
        <f>J225</f>
        <v>0</v>
      </c>
      <c r="L108" s="103"/>
    </row>
    <row r="109" spans="2:12" s="1" customFormat="1" ht="21.75" customHeight="1">
      <c r="B109" s="27"/>
      <c r="L109" s="27"/>
    </row>
    <row r="110" spans="2:12" s="1" customFormat="1" ht="7" customHeight="1">
      <c r="B110" s="39"/>
      <c r="C110" s="40"/>
      <c r="D110" s="40"/>
      <c r="E110" s="40"/>
      <c r="F110" s="40"/>
      <c r="G110" s="40"/>
      <c r="H110" s="40"/>
      <c r="I110" s="40"/>
      <c r="J110" s="40"/>
      <c r="K110" s="40"/>
      <c r="L110" s="27"/>
    </row>
    <row r="114" spans="2:63" s="1" customFormat="1" ht="7" customHeight="1">
      <c r="B114" s="41"/>
      <c r="C114" s="42"/>
      <c r="D114" s="42"/>
      <c r="E114" s="42"/>
      <c r="F114" s="42"/>
      <c r="G114" s="42"/>
      <c r="H114" s="42"/>
      <c r="I114" s="42"/>
      <c r="J114" s="42"/>
      <c r="K114" s="42"/>
      <c r="L114" s="27"/>
    </row>
    <row r="115" spans="2:63" s="1" customFormat="1" ht="25" customHeight="1">
      <c r="B115" s="27"/>
      <c r="C115" s="19" t="s">
        <v>106</v>
      </c>
      <c r="L115" s="27"/>
    </row>
    <row r="116" spans="2:63" s="1" customFormat="1" ht="7" customHeight="1">
      <c r="B116" s="27"/>
      <c r="L116" s="27"/>
    </row>
    <row r="117" spans="2:63" s="1" customFormat="1" ht="12" customHeight="1">
      <c r="B117" s="27"/>
      <c r="C117" s="24" t="s">
        <v>13</v>
      </c>
      <c r="L117" s="27"/>
    </row>
    <row r="118" spans="2:63" s="1" customFormat="1" ht="16.5" customHeight="1">
      <c r="B118" s="27"/>
      <c r="E118" s="202" t="str">
        <f>E7</f>
        <v>Opat - oprava fasády</v>
      </c>
      <c r="F118" s="203"/>
      <c r="G118" s="203"/>
      <c r="H118" s="203"/>
      <c r="L118" s="27"/>
    </row>
    <row r="119" spans="2:63" s="1" customFormat="1" ht="12" customHeight="1">
      <c r="B119" s="27"/>
      <c r="C119" s="24" t="s">
        <v>87</v>
      </c>
      <c r="L119" s="27"/>
    </row>
    <row r="120" spans="2:63" s="1" customFormat="1" ht="16.5" customHeight="1">
      <c r="B120" s="27"/>
      <c r="E120" s="182" t="str">
        <f>E9</f>
        <v>3 - Pravá část</v>
      </c>
      <c r="F120" s="204"/>
      <c r="G120" s="204"/>
      <c r="H120" s="204"/>
      <c r="L120" s="27"/>
    </row>
    <row r="121" spans="2:63" s="1" customFormat="1" ht="7" customHeight="1">
      <c r="B121" s="27"/>
      <c r="L121" s="27"/>
    </row>
    <row r="122" spans="2:63" s="1" customFormat="1" ht="12" customHeight="1">
      <c r="B122" s="27"/>
      <c r="C122" s="24" t="s">
        <v>17</v>
      </c>
      <c r="F122" s="22" t="str">
        <f>F12</f>
        <v>Opatovice nad Labem</v>
      </c>
      <c r="I122" s="24" t="s">
        <v>19</v>
      </c>
      <c r="J122" s="47" t="str">
        <f>IF(J12="","",J12)</f>
        <v>7. 2. 2025</v>
      </c>
      <c r="L122" s="27"/>
    </row>
    <row r="123" spans="2:63" s="1" customFormat="1" ht="7" customHeight="1">
      <c r="B123" s="27"/>
      <c r="L123" s="27"/>
    </row>
    <row r="124" spans="2:63" s="1" customFormat="1" ht="15.15" customHeight="1">
      <c r="B124" s="27"/>
      <c r="C124" s="24" t="s">
        <v>21</v>
      </c>
      <c r="F124" s="22" t="str">
        <f>E15</f>
        <v xml:space="preserve"> </v>
      </c>
      <c r="I124" s="24" t="s">
        <v>26</v>
      </c>
      <c r="J124" s="25" t="str">
        <f>E21</f>
        <v xml:space="preserve"> </v>
      </c>
      <c r="L124" s="27"/>
    </row>
    <row r="125" spans="2:63" s="1" customFormat="1" ht="15.15" customHeight="1">
      <c r="B125" s="27"/>
      <c r="C125" s="24" t="s">
        <v>25</v>
      </c>
      <c r="F125" s="22" t="str">
        <f>IF(E18="","",E18)</f>
        <v/>
      </c>
      <c r="I125" s="24" t="s">
        <v>28</v>
      </c>
      <c r="J125" s="25">
        <f>E24</f>
        <v>0</v>
      </c>
      <c r="L125" s="27"/>
    </row>
    <row r="126" spans="2:63" s="1" customFormat="1" ht="10.25" customHeight="1">
      <c r="B126" s="27"/>
      <c r="L126" s="27"/>
    </row>
    <row r="127" spans="2:63" s="10" customFormat="1" ht="29.25" customHeight="1">
      <c r="B127" s="107"/>
      <c r="C127" s="108" t="s">
        <v>107</v>
      </c>
      <c r="D127" s="109" t="s">
        <v>56</v>
      </c>
      <c r="E127" s="109" t="s">
        <v>52</v>
      </c>
      <c r="F127" s="109" t="s">
        <v>53</v>
      </c>
      <c r="G127" s="109" t="s">
        <v>108</v>
      </c>
      <c r="H127" s="109" t="s">
        <v>109</v>
      </c>
      <c r="I127" s="109" t="s">
        <v>110</v>
      </c>
      <c r="J127" s="110" t="s">
        <v>91</v>
      </c>
      <c r="K127" s="111" t="s">
        <v>111</v>
      </c>
      <c r="L127" s="107"/>
      <c r="M127" s="54" t="s">
        <v>1</v>
      </c>
      <c r="N127" s="55" t="s">
        <v>35</v>
      </c>
      <c r="O127" s="55" t="s">
        <v>112</v>
      </c>
      <c r="P127" s="55" t="s">
        <v>113</v>
      </c>
      <c r="Q127" s="55" t="s">
        <v>114</v>
      </c>
      <c r="R127" s="55" t="s">
        <v>115</v>
      </c>
      <c r="S127" s="55" t="s">
        <v>116</v>
      </c>
      <c r="T127" s="56" t="s">
        <v>117</v>
      </c>
    </row>
    <row r="128" spans="2:63" s="1" customFormat="1" ht="22.75" customHeight="1">
      <c r="B128" s="27"/>
      <c r="C128" s="59" t="s">
        <v>118</v>
      </c>
      <c r="J128" s="112">
        <f>BK128</f>
        <v>0</v>
      </c>
      <c r="L128" s="27"/>
      <c r="M128" s="57"/>
      <c r="N128" s="48"/>
      <c r="O128" s="48"/>
      <c r="P128" s="113">
        <f>P129+P179+P192+P217</f>
        <v>446.83663799999999</v>
      </c>
      <c r="Q128" s="48"/>
      <c r="R128" s="113">
        <f>R129+R179+R192+R217</f>
        <v>3.1344786399999998</v>
      </c>
      <c r="S128" s="48"/>
      <c r="T128" s="114">
        <f>T129+T179+T192+T217</f>
        <v>1.2080417999999999</v>
      </c>
      <c r="AT128" s="15" t="s">
        <v>70</v>
      </c>
      <c r="AU128" s="15" t="s">
        <v>93</v>
      </c>
      <c r="BK128" s="115">
        <f>BK129+BK179+BK192+BK217</f>
        <v>0</v>
      </c>
    </row>
    <row r="129" spans="2:65" s="11" customFormat="1" ht="25.9" customHeight="1">
      <c r="B129" s="116"/>
      <c r="D129" s="117" t="s">
        <v>70</v>
      </c>
      <c r="E129" s="118" t="s">
        <v>119</v>
      </c>
      <c r="F129" s="118" t="s">
        <v>120</v>
      </c>
      <c r="J129" s="119">
        <f>BK129</f>
        <v>0</v>
      </c>
      <c r="L129" s="116"/>
      <c r="M129" s="120"/>
      <c r="P129" s="121">
        <f>P130+P171+P177</f>
        <v>299.73964599999999</v>
      </c>
      <c r="R129" s="121">
        <f>R130+R171+R177</f>
        <v>2.9787058599999998</v>
      </c>
      <c r="T129" s="122">
        <f>T130+T171+T177</f>
        <v>7.1738000000000001E-3</v>
      </c>
      <c r="AR129" s="117" t="s">
        <v>76</v>
      </c>
      <c r="AT129" s="123" t="s">
        <v>70</v>
      </c>
      <c r="AU129" s="123" t="s">
        <v>71</v>
      </c>
      <c r="AY129" s="117" t="s">
        <v>121</v>
      </c>
      <c r="BK129" s="124">
        <f>BK130+BK171+BK177</f>
        <v>0</v>
      </c>
    </row>
    <row r="130" spans="2:65" s="11" customFormat="1" ht="22.75" customHeight="1">
      <c r="B130" s="116"/>
      <c r="D130" s="117" t="s">
        <v>70</v>
      </c>
      <c r="E130" s="125" t="s">
        <v>122</v>
      </c>
      <c r="F130" s="125" t="s">
        <v>123</v>
      </c>
      <c r="J130" s="126">
        <f>BK130</f>
        <v>0</v>
      </c>
      <c r="L130" s="116"/>
      <c r="M130" s="120"/>
      <c r="P130" s="121">
        <f>SUM(P131:P170)</f>
        <v>294.263035</v>
      </c>
      <c r="R130" s="121">
        <f>SUM(R131:R170)</f>
        <v>2.9787058599999998</v>
      </c>
      <c r="T130" s="122">
        <f>SUM(T131:T170)</f>
        <v>7.1738000000000001E-3</v>
      </c>
      <c r="AR130" s="117" t="s">
        <v>76</v>
      </c>
      <c r="AT130" s="123" t="s">
        <v>70</v>
      </c>
      <c r="AU130" s="123" t="s">
        <v>76</v>
      </c>
      <c r="AY130" s="117" t="s">
        <v>121</v>
      </c>
      <c r="BK130" s="124">
        <f>SUM(BK131:BK170)</f>
        <v>0</v>
      </c>
    </row>
    <row r="131" spans="2:65" s="1" customFormat="1" ht="21.75" customHeight="1">
      <c r="B131" s="127"/>
      <c r="C131" s="128" t="s">
        <v>76</v>
      </c>
      <c r="D131" s="128" t="s">
        <v>125</v>
      </c>
      <c r="E131" s="129" t="s">
        <v>126</v>
      </c>
      <c r="F131" s="130" t="s">
        <v>127</v>
      </c>
      <c r="G131" s="131" t="s">
        <v>128</v>
      </c>
      <c r="H131" s="132">
        <v>20.045000000000002</v>
      </c>
      <c r="I131" s="133">
        <v>0</v>
      </c>
      <c r="J131" s="133">
        <f>ROUND(I131*H131,2)</f>
        <v>0</v>
      </c>
      <c r="K131" s="134"/>
      <c r="L131" s="27"/>
      <c r="M131" s="135" t="s">
        <v>1</v>
      </c>
      <c r="N131" s="136" t="s">
        <v>36</v>
      </c>
      <c r="O131" s="137">
        <v>9.5000000000000001E-2</v>
      </c>
      <c r="P131" s="137">
        <f>O131*H131</f>
        <v>1.9042750000000002</v>
      </c>
      <c r="Q131" s="137">
        <v>2.5999999999999998E-4</v>
      </c>
      <c r="R131" s="137">
        <f>Q131*H131</f>
        <v>5.2116999999999997E-3</v>
      </c>
      <c r="S131" s="137">
        <v>0</v>
      </c>
      <c r="T131" s="138">
        <f>S131*H131</f>
        <v>0</v>
      </c>
      <c r="AR131" s="139" t="s">
        <v>129</v>
      </c>
      <c r="AT131" s="139" t="s">
        <v>125</v>
      </c>
      <c r="AU131" s="139" t="s">
        <v>80</v>
      </c>
      <c r="AY131" s="15" t="s">
        <v>121</v>
      </c>
      <c r="BE131" s="140">
        <f>IF(N131="základní",J131,0)</f>
        <v>0</v>
      </c>
      <c r="BF131" s="140">
        <f>IF(N131="snížená",J131,0)</f>
        <v>0</v>
      </c>
      <c r="BG131" s="140">
        <f>IF(N131="zákl. přenesená",J131,0)</f>
        <v>0</v>
      </c>
      <c r="BH131" s="140">
        <f>IF(N131="sníž. přenesená",J131,0)</f>
        <v>0</v>
      </c>
      <c r="BI131" s="140">
        <f>IF(N131="nulová",J131,0)</f>
        <v>0</v>
      </c>
      <c r="BJ131" s="15" t="s">
        <v>76</v>
      </c>
      <c r="BK131" s="140">
        <f>ROUND(I131*H131,2)</f>
        <v>0</v>
      </c>
      <c r="BL131" s="15" t="s">
        <v>129</v>
      </c>
      <c r="BM131" s="139" t="s">
        <v>507</v>
      </c>
    </row>
    <row r="132" spans="2:65" s="12" customFormat="1" ht="10">
      <c r="B132" s="141"/>
      <c r="D132" s="142" t="s">
        <v>131</v>
      </c>
      <c r="E132" s="143" t="s">
        <v>1</v>
      </c>
      <c r="F132" s="144" t="s">
        <v>508</v>
      </c>
      <c r="H132" s="145">
        <v>20.045000000000002</v>
      </c>
      <c r="L132" s="141"/>
      <c r="M132" s="146"/>
      <c r="T132" s="147"/>
      <c r="AT132" s="143" t="s">
        <v>131</v>
      </c>
      <c r="AU132" s="143" t="s">
        <v>80</v>
      </c>
      <c r="AV132" s="12" t="s">
        <v>80</v>
      </c>
      <c r="AW132" s="12" t="s">
        <v>27</v>
      </c>
      <c r="AX132" s="12" t="s">
        <v>76</v>
      </c>
      <c r="AY132" s="143" t="s">
        <v>121</v>
      </c>
    </row>
    <row r="133" spans="2:65" s="1" customFormat="1" ht="24.15" customHeight="1">
      <c r="B133" s="127"/>
      <c r="C133" s="128" t="s">
        <v>80</v>
      </c>
      <c r="D133" s="128" t="s">
        <v>125</v>
      </c>
      <c r="E133" s="129" t="s">
        <v>134</v>
      </c>
      <c r="F133" s="130" t="s">
        <v>135</v>
      </c>
      <c r="G133" s="131" t="s">
        <v>128</v>
      </c>
      <c r="H133" s="132">
        <v>20.045000000000002</v>
      </c>
      <c r="I133" s="133">
        <v>0</v>
      </c>
      <c r="J133" s="133">
        <f>ROUND(I133*H133,2)</f>
        <v>0</v>
      </c>
      <c r="K133" s="134"/>
      <c r="L133" s="27"/>
      <c r="M133" s="135" t="s">
        <v>1</v>
      </c>
      <c r="N133" s="136" t="s">
        <v>36</v>
      </c>
      <c r="O133" s="137">
        <v>0.41</v>
      </c>
      <c r="P133" s="137">
        <f>O133*H133</f>
        <v>8.2184500000000007</v>
      </c>
      <c r="Q133" s="137">
        <v>4.3800000000000002E-3</v>
      </c>
      <c r="R133" s="137">
        <f>Q133*H133</f>
        <v>8.7797100000000017E-2</v>
      </c>
      <c r="S133" s="137">
        <v>0</v>
      </c>
      <c r="T133" s="138">
        <f>S133*H133</f>
        <v>0</v>
      </c>
      <c r="AR133" s="139" t="s">
        <v>129</v>
      </c>
      <c r="AT133" s="139" t="s">
        <v>125</v>
      </c>
      <c r="AU133" s="139" t="s">
        <v>80</v>
      </c>
      <c r="AY133" s="15" t="s">
        <v>121</v>
      </c>
      <c r="BE133" s="140">
        <f>IF(N133="základní",J133,0)</f>
        <v>0</v>
      </c>
      <c r="BF133" s="140">
        <f>IF(N133="snížená",J133,0)</f>
        <v>0</v>
      </c>
      <c r="BG133" s="140">
        <f>IF(N133="zákl. přenesená",J133,0)</f>
        <v>0</v>
      </c>
      <c r="BH133" s="140">
        <f>IF(N133="sníž. přenesená",J133,0)</f>
        <v>0</v>
      </c>
      <c r="BI133" s="140">
        <f>IF(N133="nulová",J133,0)</f>
        <v>0</v>
      </c>
      <c r="BJ133" s="15" t="s">
        <v>76</v>
      </c>
      <c r="BK133" s="140">
        <f>ROUND(I133*H133,2)</f>
        <v>0</v>
      </c>
      <c r="BL133" s="15" t="s">
        <v>129</v>
      </c>
      <c r="BM133" s="139" t="s">
        <v>509</v>
      </c>
    </row>
    <row r="134" spans="2:65" s="1" customFormat="1" ht="24.15" customHeight="1">
      <c r="B134" s="127"/>
      <c r="C134" s="128" t="s">
        <v>83</v>
      </c>
      <c r="D134" s="128" t="s">
        <v>125</v>
      </c>
      <c r="E134" s="129" t="s">
        <v>138</v>
      </c>
      <c r="F134" s="130" t="s">
        <v>139</v>
      </c>
      <c r="G134" s="131" t="s">
        <v>128</v>
      </c>
      <c r="H134" s="132">
        <v>20.045000000000002</v>
      </c>
      <c r="I134" s="133">
        <v>0</v>
      </c>
      <c r="J134" s="133">
        <f>ROUND(I134*H134,2)</f>
        <v>0</v>
      </c>
      <c r="K134" s="134"/>
      <c r="L134" s="27"/>
      <c r="M134" s="135" t="s">
        <v>1</v>
      </c>
      <c r="N134" s="136" t="s">
        <v>36</v>
      </c>
      <c r="O134" s="137">
        <v>8.5999999999999993E-2</v>
      </c>
      <c r="P134" s="137">
        <f>O134*H134</f>
        <v>1.72387</v>
      </c>
      <c r="Q134" s="137">
        <v>1.3999999999999999E-4</v>
      </c>
      <c r="R134" s="137">
        <f>Q134*H134</f>
        <v>2.8062999999999999E-3</v>
      </c>
      <c r="S134" s="137">
        <v>0</v>
      </c>
      <c r="T134" s="138">
        <f>S134*H134</f>
        <v>0</v>
      </c>
      <c r="AR134" s="139" t="s">
        <v>129</v>
      </c>
      <c r="AT134" s="139" t="s">
        <v>125</v>
      </c>
      <c r="AU134" s="139" t="s">
        <v>80</v>
      </c>
      <c r="AY134" s="15" t="s">
        <v>121</v>
      </c>
      <c r="BE134" s="140">
        <f>IF(N134="základní",J134,0)</f>
        <v>0</v>
      </c>
      <c r="BF134" s="140">
        <f>IF(N134="snížená",J134,0)</f>
        <v>0</v>
      </c>
      <c r="BG134" s="140">
        <f>IF(N134="zákl. přenesená",J134,0)</f>
        <v>0</v>
      </c>
      <c r="BH134" s="140">
        <f>IF(N134="sníž. přenesená",J134,0)</f>
        <v>0</v>
      </c>
      <c r="BI134" s="140">
        <f>IF(N134="nulová",J134,0)</f>
        <v>0</v>
      </c>
      <c r="BJ134" s="15" t="s">
        <v>76</v>
      </c>
      <c r="BK134" s="140">
        <f>ROUND(I134*H134,2)</f>
        <v>0</v>
      </c>
      <c r="BL134" s="15" t="s">
        <v>129</v>
      </c>
      <c r="BM134" s="139" t="s">
        <v>510</v>
      </c>
    </row>
    <row r="135" spans="2:65" s="1" customFormat="1" ht="24.15" customHeight="1">
      <c r="B135" s="127"/>
      <c r="C135" s="128" t="s">
        <v>129</v>
      </c>
      <c r="D135" s="128" t="s">
        <v>125</v>
      </c>
      <c r="E135" s="129" t="s">
        <v>142</v>
      </c>
      <c r="F135" s="130" t="s">
        <v>143</v>
      </c>
      <c r="G135" s="131" t="s">
        <v>128</v>
      </c>
      <c r="H135" s="132">
        <v>20.045000000000002</v>
      </c>
      <c r="I135" s="133">
        <v>0</v>
      </c>
      <c r="J135" s="133">
        <f>ROUND(I135*H135,2)</f>
        <v>0</v>
      </c>
      <c r="K135" s="134"/>
      <c r="L135" s="27"/>
      <c r="M135" s="135" t="s">
        <v>1</v>
      </c>
      <c r="N135" s="136" t="s">
        <v>36</v>
      </c>
      <c r="O135" s="137">
        <v>9.5000000000000001E-2</v>
      </c>
      <c r="P135" s="137">
        <f>O135*H135</f>
        <v>1.9042750000000002</v>
      </c>
      <c r="Q135" s="137">
        <v>4.5399999999999998E-3</v>
      </c>
      <c r="R135" s="137">
        <f>Q135*H135</f>
        <v>9.1004299999999996E-2</v>
      </c>
      <c r="S135" s="137">
        <v>0</v>
      </c>
      <c r="T135" s="138">
        <f>S135*H135</f>
        <v>0</v>
      </c>
      <c r="AR135" s="139" t="s">
        <v>129</v>
      </c>
      <c r="AT135" s="139" t="s">
        <v>125</v>
      </c>
      <c r="AU135" s="139" t="s">
        <v>80</v>
      </c>
      <c r="AY135" s="15" t="s">
        <v>121</v>
      </c>
      <c r="BE135" s="140">
        <f>IF(N135="základní",J135,0)</f>
        <v>0</v>
      </c>
      <c r="BF135" s="140">
        <f>IF(N135="snížená",J135,0)</f>
        <v>0</v>
      </c>
      <c r="BG135" s="140">
        <f>IF(N135="zákl. přenesená",J135,0)</f>
        <v>0</v>
      </c>
      <c r="BH135" s="140">
        <f>IF(N135="sníž. přenesená",J135,0)</f>
        <v>0</v>
      </c>
      <c r="BI135" s="140">
        <f>IF(N135="nulová",J135,0)</f>
        <v>0</v>
      </c>
      <c r="BJ135" s="15" t="s">
        <v>76</v>
      </c>
      <c r="BK135" s="140">
        <f>ROUND(I135*H135,2)</f>
        <v>0</v>
      </c>
      <c r="BL135" s="15" t="s">
        <v>129</v>
      </c>
      <c r="BM135" s="139" t="s">
        <v>511</v>
      </c>
    </row>
    <row r="136" spans="2:65" s="1" customFormat="1" ht="24.15" customHeight="1">
      <c r="B136" s="127"/>
      <c r="C136" s="128" t="s">
        <v>370</v>
      </c>
      <c r="D136" s="128" t="s">
        <v>125</v>
      </c>
      <c r="E136" s="129" t="s">
        <v>146</v>
      </c>
      <c r="F136" s="130" t="s">
        <v>147</v>
      </c>
      <c r="G136" s="131" t="s">
        <v>128</v>
      </c>
      <c r="H136" s="132">
        <v>20.045000000000002</v>
      </c>
      <c r="I136" s="133">
        <v>0</v>
      </c>
      <c r="J136" s="133">
        <f>ROUND(I136*H136,2)</f>
        <v>0</v>
      </c>
      <c r="K136" s="134"/>
      <c r="L136" s="27"/>
      <c r="M136" s="135" t="s">
        <v>1</v>
      </c>
      <c r="N136" s="136" t="s">
        <v>36</v>
      </c>
      <c r="O136" s="137">
        <v>0.28499999999999998</v>
      </c>
      <c r="P136" s="137">
        <f>O136*H136</f>
        <v>5.7128249999999996</v>
      </c>
      <c r="Q136" s="137">
        <v>2.8500000000000001E-3</v>
      </c>
      <c r="R136" s="137">
        <f>Q136*H136</f>
        <v>5.7128250000000005E-2</v>
      </c>
      <c r="S136" s="137">
        <v>0</v>
      </c>
      <c r="T136" s="138">
        <f>S136*H136</f>
        <v>0</v>
      </c>
      <c r="AR136" s="139" t="s">
        <v>129</v>
      </c>
      <c r="AT136" s="139" t="s">
        <v>125</v>
      </c>
      <c r="AU136" s="139" t="s">
        <v>80</v>
      </c>
      <c r="AY136" s="15" t="s">
        <v>121</v>
      </c>
      <c r="BE136" s="140">
        <f>IF(N136="základní",J136,0)</f>
        <v>0</v>
      </c>
      <c r="BF136" s="140">
        <f>IF(N136="snížená",J136,0)</f>
        <v>0</v>
      </c>
      <c r="BG136" s="140">
        <f>IF(N136="zákl. přenesená",J136,0)</f>
        <v>0</v>
      </c>
      <c r="BH136" s="140">
        <f>IF(N136="sníž. přenesená",J136,0)</f>
        <v>0</v>
      </c>
      <c r="BI136" s="140">
        <f>IF(N136="nulová",J136,0)</f>
        <v>0</v>
      </c>
      <c r="BJ136" s="15" t="s">
        <v>76</v>
      </c>
      <c r="BK136" s="140">
        <f>ROUND(I136*H136,2)</f>
        <v>0</v>
      </c>
      <c r="BL136" s="15" t="s">
        <v>129</v>
      </c>
      <c r="BM136" s="139" t="s">
        <v>512</v>
      </c>
    </row>
    <row r="137" spans="2:65" s="1" customFormat="1" ht="16.5" customHeight="1">
      <c r="B137" s="127"/>
      <c r="C137" s="128" t="s">
        <v>122</v>
      </c>
      <c r="D137" s="128" t="s">
        <v>125</v>
      </c>
      <c r="E137" s="129" t="s">
        <v>150</v>
      </c>
      <c r="F137" s="130" t="s">
        <v>151</v>
      </c>
      <c r="G137" s="131" t="s">
        <v>128</v>
      </c>
      <c r="H137" s="132">
        <v>219.2</v>
      </c>
      <c r="I137" s="133">
        <v>0</v>
      </c>
      <c r="J137" s="133">
        <f>ROUND(I137*H137,2)</f>
        <v>0</v>
      </c>
      <c r="K137" s="134"/>
      <c r="L137" s="27"/>
      <c r="M137" s="135" t="s">
        <v>1</v>
      </c>
      <c r="N137" s="136" t="s">
        <v>36</v>
      </c>
      <c r="O137" s="137">
        <v>7.3999999999999996E-2</v>
      </c>
      <c r="P137" s="137">
        <f>O137*H137</f>
        <v>16.220799999999997</v>
      </c>
      <c r="Q137" s="137">
        <v>2.5999999999999998E-4</v>
      </c>
      <c r="R137" s="137">
        <f>Q137*H137</f>
        <v>5.6991999999999994E-2</v>
      </c>
      <c r="S137" s="137">
        <v>0</v>
      </c>
      <c r="T137" s="138">
        <f>S137*H137</f>
        <v>0</v>
      </c>
      <c r="AR137" s="139" t="s">
        <v>129</v>
      </c>
      <c r="AT137" s="139" t="s">
        <v>125</v>
      </c>
      <c r="AU137" s="139" t="s">
        <v>80</v>
      </c>
      <c r="AY137" s="15" t="s">
        <v>121</v>
      </c>
      <c r="BE137" s="140">
        <f>IF(N137="základní",J137,0)</f>
        <v>0</v>
      </c>
      <c r="BF137" s="140">
        <f>IF(N137="snížená",J137,0)</f>
        <v>0</v>
      </c>
      <c r="BG137" s="140">
        <f>IF(N137="zákl. přenesená",J137,0)</f>
        <v>0</v>
      </c>
      <c r="BH137" s="140">
        <f>IF(N137="sníž. přenesená",J137,0)</f>
        <v>0</v>
      </c>
      <c r="BI137" s="140">
        <f>IF(N137="nulová",J137,0)</f>
        <v>0</v>
      </c>
      <c r="BJ137" s="15" t="s">
        <v>76</v>
      </c>
      <c r="BK137" s="140">
        <f>ROUND(I137*H137,2)</f>
        <v>0</v>
      </c>
      <c r="BL137" s="15" t="s">
        <v>129</v>
      </c>
      <c r="BM137" s="139" t="s">
        <v>513</v>
      </c>
    </row>
    <row r="138" spans="2:65" s="12" customFormat="1" ht="10">
      <c r="B138" s="141"/>
      <c r="D138" s="142" t="s">
        <v>131</v>
      </c>
      <c r="E138" s="143" t="s">
        <v>1</v>
      </c>
      <c r="F138" s="144" t="s">
        <v>514</v>
      </c>
      <c r="H138" s="145">
        <v>219.2</v>
      </c>
      <c r="L138" s="141"/>
      <c r="M138" s="146"/>
      <c r="T138" s="147"/>
      <c r="AT138" s="143" t="s">
        <v>131</v>
      </c>
      <c r="AU138" s="143" t="s">
        <v>80</v>
      </c>
      <c r="AV138" s="12" t="s">
        <v>80</v>
      </c>
      <c r="AW138" s="12" t="s">
        <v>27</v>
      </c>
      <c r="AX138" s="12" t="s">
        <v>76</v>
      </c>
      <c r="AY138" s="143" t="s">
        <v>121</v>
      </c>
    </row>
    <row r="139" spans="2:65" s="1" customFormat="1" ht="21.75" customHeight="1">
      <c r="B139" s="127"/>
      <c r="C139" s="128" t="s">
        <v>394</v>
      </c>
      <c r="D139" s="128" t="s">
        <v>125</v>
      </c>
      <c r="E139" s="129" t="s">
        <v>154</v>
      </c>
      <c r="F139" s="130" t="s">
        <v>155</v>
      </c>
      <c r="G139" s="131" t="s">
        <v>128</v>
      </c>
      <c r="H139" s="132">
        <v>219.2</v>
      </c>
      <c r="I139" s="133">
        <v>0</v>
      </c>
      <c r="J139" s="133">
        <f>ROUND(I139*H139,2)</f>
        <v>0</v>
      </c>
      <c r="K139" s="134"/>
      <c r="L139" s="27"/>
      <c r="M139" s="135" t="s">
        <v>1</v>
      </c>
      <c r="N139" s="136" t="s">
        <v>36</v>
      </c>
      <c r="O139" s="137">
        <v>0.33</v>
      </c>
      <c r="P139" s="137">
        <f>O139*H139</f>
        <v>72.335999999999999</v>
      </c>
      <c r="Q139" s="137">
        <v>4.3800000000000002E-3</v>
      </c>
      <c r="R139" s="137">
        <f>Q139*H139</f>
        <v>0.96009599999999995</v>
      </c>
      <c r="S139" s="137">
        <v>0</v>
      </c>
      <c r="T139" s="138">
        <f>S139*H139</f>
        <v>0</v>
      </c>
      <c r="AR139" s="139" t="s">
        <v>129</v>
      </c>
      <c r="AT139" s="139" t="s">
        <v>125</v>
      </c>
      <c r="AU139" s="139" t="s">
        <v>80</v>
      </c>
      <c r="AY139" s="15" t="s">
        <v>121</v>
      </c>
      <c r="BE139" s="140">
        <f>IF(N139="základní",J139,0)</f>
        <v>0</v>
      </c>
      <c r="BF139" s="140">
        <f>IF(N139="snížená",J139,0)</f>
        <v>0</v>
      </c>
      <c r="BG139" s="140">
        <f>IF(N139="zákl. přenesená",J139,0)</f>
        <v>0</v>
      </c>
      <c r="BH139" s="140">
        <f>IF(N139="sníž. přenesená",J139,0)</f>
        <v>0</v>
      </c>
      <c r="BI139" s="140">
        <f>IF(N139="nulová",J139,0)</f>
        <v>0</v>
      </c>
      <c r="BJ139" s="15" t="s">
        <v>76</v>
      </c>
      <c r="BK139" s="140">
        <f>ROUND(I139*H139,2)</f>
        <v>0</v>
      </c>
      <c r="BL139" s="15" t="s">
        <v>129</v>
      </c>
      <c r="BM139" s="139" t="s">
        <v>515</v>
      </c>
    </row>
    <row r="140" spans="2:65" s="1" customFormat="1" ht="24.15" customHeight="1">
      <c r="B140" s="127"/>
      <c r="C140" s="128" t="s">
        <v>175</v>
      </c>
      <c r="D140" s="128" t="s">
        <v>125</v>
      </c>
      <c r="E140" s="129" t="s">
        <v>159</v>
      </c>
      <c r="F140" s="130" t="s">
        <v>160</v>
      </c>
      <c r="G140" s="131" t="s">
        <v>128</v>
      </c>
      <c r="H140" s="132">
        <v>23.385999999999999</v>
      </c>
      <c r="I140" s="133">
        <v>0</v>
      </c>
      <c r="J140" s="133">
        <f>ROUND(I140*H140,2)</f>
        <v>0</v>
      </c>
      <c r="K140" s="134"/>
      <c r="L140" s="27"/>
      <c r="M140" s="135" t="s">
        <v>1</v>
      </c>
      <c r="N140" s="136" t="s">
        <v>36</v>
      </c>
      <c r="O140" s="137">
        <v>7.4999999999999997E-2</v>
      </c>
      <c r="P140" s="137">
        <f>O140*H140</f>
        <v>1.7539499999999999</v>
      </c>
      <c r="Q140" s="137">
        <v>1.8000000000000001E-4</v>
      </c>
      <c r="R140" s="137">
        <f>Q140*H140</f>
        <v>4.2094799999999998E-3</v>
      </c>
      <c r="S140" s="137">
        <v>0</v>
      </c>
      <c r="T140" s="138">
        <f>S140*H140</f>
        <v>0</v>
      </c>
      <c r="AR140" s="139" t="s">
        <v>129</v>
      </c>
      <c r="AT140" s="139" t="s">
        <v>125</v>
      </c>
      <c r="AU140" s="139" t="s">
        <v>80</v>
      </c>
      <c r="AY140" s="15" t="s">
        <v>121</v>
      </c>
      <c r="BE140" s="140">
        <f>IF(N140="základní",J140,0)</f>
        <v>0</v>
      </c>
      <c r="BF140" s="140">
        <f>IF(N140="snížená",J140,0)</f>
        <v>0</v>
      </c>
      <c r="BG140" s="140">
        <f>IF(N140="zákl. přenesená",J140,0)</f>
        <v>0</v>
      </c>
      <c r="BH140" s="140">
        <f>IF(N140="sníž. přenesená",J140,0)</f>
        <v>0</v>
      </c>
      <c r="BI140" s="140">
        <f>IF(N140="nulová",J140,0)</f>
        <v>0</v>
      </c>
      <c r="BJ140" s="15" t="s">
        <v>76</v>
      </c>
      <c r="BK140" s="140">
        <f>ROUND(I140*H140,2)</f>
        <v>0</v>
      </c>
      <c r="BL140" s="15" t="s">
        <v>129</v>
      </c>
      <c r="BM140" s="139" t="s">
        <v>516</v>
      </c>
    </row>
    <row r="141" spans="2:65" s="1" customFormat="1" ht="24.15" customHeight="1">
      <c r="B141" s="127"/>
      <c r="C141" s="128" t="s">
        <v>320</v>
      </c>
      <c r="D141" s="128" t="s">
        <v>125</v>
      </c>
      <c r="E141" s="129" t="s">
        <v>163</v>
      </c>
      <c r="F141" s="130" t="s">
        <v>164</v>
      </c>
      <c r="G141" s="131" t="s">
        <v>128</v>
      </c>
      <c r="H141" s="132">
        <v>175.76900000000001</v>
      </c>
      <c r="I141" s="133">
        <v>0</v>
      </c>
      <c r="J141" s="133">
        <f>ROUND(I141*H141,2)</f>
        <v>0</v>
      </c>
      <c r="K141" s="134"/>
      <c r="L141" s="27"/>
      <c r="M141" s="135" t="s">
        <v>1</v>
      </c>
      <c r="N141" s="136" t="s">
        <v>36</v>
      </c>
      <c r="O141" s="137">
        <v>7.4999999999999997E-2</v>
      </c>
      <c r="P141" s="137">
        <f>O141*H141</f>
        <v>13.182675</v>
      </c>
      <c r="Q141" s="137">
        <v>1.3999999999999999E-4</v>
      </c>
      <c r="R141" s="137">
        <f>Q141*H141</f>
        <v>2.460766E-2</v>
      </c>
      <c r="S141" s="137">
        <v>0</v>
      </c>
      <c r="T141" s="138">
        <f>S141*H141</f>
        <v>0</v>
      </c>
      <c r="AR141" s="139" t="s">
        <v>129</v>
      </c>
      <c r="AT141" s="139" t="s">
        <v>125</v>
      </c>
      <c r="AU141" s="139" t="s">
        <v>80</v>
      </c>
      <c r="AY141" s="15" t="s">
        <v>121</v>
      </c>
      <c r="BE141" s="140">
        <f>IF(N141="základní",J141,0)</f>
        <v>0</v>
      </c>
      <c r="BF141" s="140">
        <f>IF(N141="snížená",J141,0)</f>
        <v>0</v>
      </c>
      <c r="BG141" s="140">
        <f>IF(N141="zákl. přenesená",J141,0)</f>
        <v>0</v>
      </c>
      <c r="BH141" s="140">
        <f>IF(N141="sníž. přenesená",J141,0)</f>
        <v>0</v>
      </c>
      <c r="BI141" s="140">
        <f>IF(N141="nulová",J141,0)</f>
        <v>0</v>
      </c>
      <c r="BJ141" s="15" t="s">
        <v>76</v>
      </c>
      <c r="BK141" s="140">
        <f>ROUND(I141*H141,2)</f>
        <v>0</v>
      </c>
      <c r="BL141" s="15" t="s">
        <v>129</v>
      </c>
      <c r="BM141" s="139" t="s">
        <v>517</v>
      </c>
    </row>
    <row r="142" spans="2:65" s="1" customFormat="1" ht="37.75" customHeight="1">
      <c r="B142" s="127"/>
      <c r="C142" s="128" t="s">
        <v>330</v>
      </c>
      <c r="D142" s="128" t="s">
        <v>125</v>
      </c>
      <c r="E142" s="129" t="s">
        <v>167</v>
      </c>
      <c r="F142" s="130" t="s">
        <v>168</v>
      </c>
      <c r="G142" s="131" t="s">
        <v>128</v>
      </c>
      <c r="H142" s="132">
        <v>23.385999999999999</v>
      </c>
      <c r="I142" s="133">
        <v>0</v>
      </c>
      <c r="J142" s="133">
        <f>ROUND(I142*H142,2)</f>
        <v>0</v>
      </c>
      <c r="K142" s="134"/>
      <c r="L142" s="27"/>
      <c r="M142" s="135" t="s">
        <v>1</v>
      </c>
      <c r="N142" s="136" t="s">
        <v>36</v>
      </c>
      <c r="O142" s="137">
        <v>1</v>
      </c>
      <c r="P142" s="137">
        <f>O142*H142</f>
        <v>23.385999999999999</v>
      </c>
      <c r="Q142" s="137">
        <v>8.3499999999999998E-3</v>
      </c>
      <c r="R142" s="137">
        <f>Q142*H142</f>
        <v>0.19527309999999998</v>
      </c>
      <c r="S142" s="137">
        <v>0</v>
      </c>
      <c r="T142" s="138">
        <f>S142*H142</f>
        <v>0</v>
      </c>
      <c r="AR142" s="139" t="s">
        <v>129</v>
      </c>
      <c r="AT142" s="139" t="s">
        <v>125</v>
      </c>
      <c r="AU142" s="139" t="s">
        <v>80</v>
      </c>
      <c r="AY142" s="15" t="s">
        <v>121</v>
      </c>
      <c r="BE142" s="140">
        <f>IF(N142="základní",J142,0)</f>
        <v>0</v>
      </c>
      <c r="BF142" s="140">
        <f>IF(N142="snížená",J142,0)</f>
        <v>0</v>
      </c>
      <c r="BG142" s="140">
        <f>IF(N142="zákl. přenesená",J142,0)</f>
        <v>0</v>
      </c>
      <c r="BH142" s="140">
        <f>IF(N142="sníž. přenesená",J142,0)</f>
        <v>0</v>
      </c>
      <c r="BI142" s="140">
        <f>IF(N142="nulová",J142,0)</f>
        <v>0</v>
      </c>
      <c r="BJ142" s="15" t="s">
        <v>76</v>
      </c>
      <c r="BK142" s="140">
        <f>ROUND(I142*H142,2)</f>
        <v>0</v>
      </c>
      <c r="BL142" s="15" t="s">
        <v>129</v>
      </c>
      <c r="BM142" s="139" t="s">
        <v>518</v>
      </c>
    </row>
    <row r="143" spans="2:65" s="1" customFormat="1" ht="24.15" customHeight="1">
      <c r="B143" s="127"/>
      <c r="C143" s="148" t="s">
        <v>336</v>
      </c>
      <c r="D143" s="148" t="s">
        <v>172</v>
      </c>
      <c r="E143" s="149" t="s">
        <v>173</v>
      </c>
      <c r="F143" s="150" t="s">
        <v>174</v>
      </c>
      <c r="G143" s="151" t="s">
        <v>128</v>
      </c>
      <c r="H143" s="152">
        <v>24.555</v>
      </c>
      <c r="I143" s="133">
        <v>0</v>
      </c>
      <c r="J143" s="153">
        <f>ROUND(I143*H143,2)</f>
        <v>0</v>
      </c>
      <c r="K143" s="154"/>
      <c r="L143" s="155"/>
      <c r="M143" s="156" t="s">
        <v>1</v>
      </c>
      <c r="N143" s="157" t="s">
        <v>36</v>
      </c>
      <c r="O143" s="137">
        <v>0</v>
      </c>
      <c r="P143" s="137">
        <f>O143*H143</f>
        <v>0</v>
      </c>
      <c r="Q143" s="137">
        <v>8.9999999999999998E-4</v>
      </c>
      <c r="R143" s="137">
        <f>Q143*H143</f>
        <v>2.2099499999999998E-2</v>
      </c>
      <c r="S143" s="137">
        <v>0</v>
      </c>
      <c r="T143" s="138">
        <f>S143*H143</f>
        <v>0</v>
      </c>
      <c r="AR143" s="139" t="s">
        <v>175</v>
      </c>
      <c r="AT143" s="139" t="s">
        <v>172</v>
      </c>
      <c r="AU143" s="139" t="s">
        <v>80</v>
      </c>
      <c r="AY143" s="15" t="s">
        <v>121</v>
      </c>
      <c r="BE143" s="140">
        <f>IF(N143="základní",J143,0)</f>
        <v>0</v>
      </c>
      <c r="BF143" s="140">
        <f>IF(N143="snížená",J143,0)</f>
        <v>0</v>
      </c>
      <c r="BG143" s="140">
        <f>IF(N143="zákl. přenesená",J143,0)</f>
        <v>0</v>
      </c>
      <c r="BH143" s="140">
        <f>IF(N143="sníž. přenesená",J143,0)</f>
        <v>0</v>
      </c>
      <c r="BI143" s="140">
        <f>IF(N143="nulová",J143,0)</f>
        <v>0</v>
      </c>
      <c r="BJ143" s="15" t="s">
        <v>76</v>
      </c>
      <c r="BK143" s="140">
        <f>ROUND(I143*H143,2)</f>
        <v>0</v>
      </c>
      <c r="BL143" s="15" t="s">
        <v>129</v>
      </c>
      <c r="BM143" s="139" t="s">
        <v>519</v>
      </c>
    </row>
    <row r="144" spans="2:65" s="12" customFormat="1" ht="10">
      <c r="B144" s="141"/>
      <c r="D144" s="142" t="s">
        <v>131</v>
      </c>
      <c r="F144" s="144" t="s">
        <v>520</v>
      </c>
      <c r="H144" s="145">
        <v>24.555</v>
      </c>
      <c r="L144" s="141"/>
      <c r="M144" s="146"/>
      <c r="T144" s="147"/>
      <c r="AT144" s="143" t="s">
        <v>131</v>
      </c>
      <c r="AU144" s="143" t="s">
        <v>80</v>
      </c>
      <c r="AV144" s="12" t="s">
        <v>80</v>
      </c>
      <c r="AW144" s="12" t="s">
        <v>3</v>
      </c>
      <c r="AX144" s="12" t="s">
        <v>76</v>
      </c>
      <c r="AY144" s="143" t="s">
        <v>121</v>
      </c>
    </row>
    <row r="145" spans="2:65" s="1" customFormat="1" ht="37.75" customHeight="1">
      <c r="B145" s="127"/>
      <c r="C145" s="128" t="s">
        <v>8</v>
      </c>
      <c r="D145" s="128" t="s">
        <v>125</v>
      </c>
      <c r="E145" s="129" t="s">
        <v>179</v>
      </c>
      <c r="F145" s="130" t="s">
        <v>180</v>
      </c>
      <c r="G145" s="131" t="s">
        <v>128</v>
      </c>
      <c r="H145" s="132">
        <v>23.385999999999999</v>
      </c>
      <c r="I145" s="133">
        <v>0</v>
      </c>
      <c r="J145" s="133">
        <f>ROUND(I145*H145,2)</f>
        <v>0</v>
      </c>
      <c r="K145" s="134"/>
      <c r="L145" s="27"/>
      <c r="M145" s="135" t="s">
        <v>1</v>
      </c>
      <c r="N145" s="136" t="s">
        <v>36</v>
      </c>
      <c r="O145" s="137">
        <v>4.3999999999999997E-2</v>
      </c>
      <c r="P145" s="137">
        <f>O145*H145</f>
        <v>1.0289839999999999</v>
      </c>
      <c r="Q145" s="137">
        <v>8.0000000000000007E-5</v>
      </c>
      <c r="R145" s="137">
        <f>Q145*H145</f>
        <v>1.8708800000000001E-3</v>
      </c>
      <c r="S145" s="137">
        <v>0</v>
      </c>
      <c r="T145" s="138">
        <f>S145*H145</f>
        <v>0</v>
      </c>
      <c r="AR145" s="139" t="s">
        <v>129</v>
      </c>
      <c r="AT145" s="139" t="s">
        <v>125</v>
      </c>
      <c r="AU145" s="139" t="s">
        <v>80</v>
      </c>
      <c r="AY145" s="15" t="s">
        <v>121</v>
      </c>
      <c r="BE145" s="140">
        <f>IF(N145="základní",J145,0)</f>
        <v>0</v>
      </c>
      <c r="BF145" s="140">
        <f>IF(N145="snížená",J145,0)</f>
        <v>0</v>
      </c>
      <c r="BG145" s="140">
        <f>IF(N145="zákl. přenesená",J145,0)</f>
        <v>0</v>
      </c>
      <c r="BH145" s="140">
        <f>IF(N145="sníž. přenesená",J145,0)</f>
        <v>0</v>
      </c>
      <c r="BI145" s="140">
        <f>IF(N145="nulová",J145,0)</f>
        <v>0</v>
      </c>
      <c r="BJ145" s="15" t="s">
        <v>76</v>
      </c>
      <c r="BK145" s="140">
        <f>ROUND(I145*H145,2)</f>
        <v>0</v>
      </c>
      <c r="BL145" s="15" t="s">
        <v>129</v>
      </c>
      <c r="BM145" s="139" t="s">
        <v>521</v>
      </c>
    </row>
    <row r="146" spans="2:65" s="1" customFormat="1" ht="16.5" customHeight="1">
      <c r="B146" s="127"/>
      <c r="C146" s="128" t="s">
        <v>343</v>
      </c>
      <c r="D146" s="128" t="s">
        <v>125</v>
      </c>
      <c r="E146" s="129" t="s">
        <v>183</v>
      </c>
      <c r="F146" s="130" t="s">
        <v>184</v>
      </c>
      <c r="G146" s="131" t="s">
        <v>185</v>
      </c>
      <c r="H146" s="132">
        <v>236.44200000000001</v>
      </c>
      <c r="I146" s="133">
        <v>0</v>
      </c>
      <c r="J146" s="133">
        <f>ROUND(I146*H146,2)</f>
        <v>0</v>
      </c>
      <c r="K146" s="134"/>
      <c r="L146" s="27"/>
      <c r="M146" s="135" t="s">
        <v>1</v>
      </c>
      <c r="N146" s="136" t="s">
        <v>36</v>
      </c>
      <c r="O146" s="137">
        <v>0.14000000000000001</v>
      </c>
      <c r="P146" s="137">
        <f>O146*H146</f>
        <v>33.101880000000001</v>
      </c>
      <c r="Q146" s="137">
        <v>0</v>
      </c>
      <c r="R146" s="137">
        <f>Q146*H146</f>
        <v>0</v>
      </c>
      <c r="S146" s="137">
        <v>0</v>
      </c>
      <c r="T146" s="138">
        <f>S146*H146</f>
        <v>0</v>
      </c>
      <c r="AR146" s="139" t="s">
        <v>129</v>
      </c>
      <c r="AT146" s="139" t="s">
        <v>125</v>
      </c>
      <c r="AU146" s="139" t="s">
        <v>80</v>
      </c>
      <c r="AY146" s="15" t="s">
        <v>121</v>
      </c>
      <c r="BE146" s="140">
        <f>IF(N146="základní",J146,0)</f>
        <v>0</v>
      </c>
      <c r="BF146" s="140">
        <f>IF(N146="snížená",J146,0)</f>
        <v>0</v>
      </c>
      <c r="BG146" s="140">
        <f>IF(N146="zákl. přenesená",J146,0)</f>
        <v>0</v>
      </c>
      <c r="BH146" s="140">
        <f>IF(N146="sníž. přenesená",J146,0)</f>
        <v>0</v>
      </c>
      <c r="BI146" s="140">
        <f>IF(N146="nulová",J146,0)</f>
        <v>0</v>
      </c>
      <c r="BJ146" s="15" t="s">
        <v>76</v>
      </c>
      <c r="BK146" s="140">
        <f>ROUND(I146*H146,2)</f>
        <v>0</v>
      </c>
      <c r="BL146" s="15" t="s">
        <v>129</v>
      </c>
      <c r="BM146" s="139" t="s">
        <v>522</v>
      </c>
    </row>
    <row r="147" spans="2:65" s="12" customFormat="1" ht="10">
      <c r="B147" s="141"/>
      <c r="D147" s="142" t="s">
        <v>131</v>
      </c>
      <c r="E147" s="143" t="s">
        <v>1</v>
      </c>
      <c r="F147" s="144" t="s">
        <v>523</v>
      </c>
      <c r="H147" s="145">
        <v>42.091999999999999</v>
      </c>
      <c r="L147" s="141"/>
      <c r="M147" s="146"/>
      <c r="T147" s="147"/>
      <c r="AT147" s="143" t="s">
        <v>131</v>
      </c>
      <c r="AU147" s="143" t="s">
        <v>80</v>
      </c>
      <c r="AV147" s="12" t="s">
        <v>80</v>
      </c>
      <c r="AW147" s="12" t="s">
        <v>27</v>
      </c>
      <c r="AX147" s="12" t="s">
        <v>71</v>
      </c>
      <c r="AY147" s="143" t="s">
        <v>121</v>
      </c>
    </row>
    <row r="148" spans="2:65" s="12" customFormat="1" ht="10">
      <c r="B148" s="141"/>
      <c r="D148" s="142" t="s">
        <v>131</v>
      </c>
      <c r="E148" s="143" t="s">
        <v>1</v>
      </c>
      <c r="F148" s="144" t="s">
        <v>524</v>
      </c>
      <c r="H148" s="145">
        <v>21.15</v>
      </c>
      <c r="L148" s="141"/>
      <c r="M148" s="146"/>
      <c r="T148" s="147"/>
      <c r="AT148" s="143" t="s">
        <v>131</v>
      </c>
      <c r="AU148" s="143" t="s">
        <v>80</v>
      </c>
      <c r="AV148" s="12" t="s">
        <v>80</v>
      </c>
      <c r="AW148" s="12" t="s">
        <v>27</v>
      </c>
      <c r="AX148" s="12" t="s">
        <v>71</v>
      </c>
      <c r="AY148" s="143" t="s">
        <v>121</v>
      </c>
    </row>
    <row r="149" spans="2:65" s="12" customFormat="1" ht="10">
      <c r="B149" s="141"/>
      <c r="D149" s="142" t="s">
        <v>131</v>
      </c>
      <c r="E149" s="143" t="s">
        <v>1</v>
      </c>
      <c r="F149" s="144" t="s">
        <v>525</v>
      </c>
      <c r="H149" s="145">
        <v>173.2</v>
      </c>
      <c r="L149" s="141"/>
      <c r="M149" s="146"/>
      <c r="T149" s="147"/>
      <c r="AT149" s="143" t="s">
        <v>131</v>
      </c>
      <c r="AU149" s="143" t="s">
        <v>80</v>
      </c>
      <c r="AV149" s="12" t="s">
        <v>80</v>
      </c>
      <c r="AW149" s="12" t="s">
        <v>27</v>
      </c>
      <c r="AX149" s="12" t="s">
        <v>71</v>
      </c>
      <c r="AY149" s="143" t="s">
        <v>121</v>
      </c>
    </row>
    <row r="150" spans="2:65" s="13" customFormat="1" ht="10">
      <c r="B150" s="158"/>
      <c r="D150" s="142" t="s">
        <v>131</v>
      </c>
      <c r="E150" s="159" t="s">
        <v>1</v>
      </c>
      <c r="F150" s="160" t="s">
        <v>190</v>
      </c>
      <c r="H150" s="161">
        <v>236.44200000000001</v>
      </c>
      <c r="L150" s="158"/>
      <c r="M150" s="162"/>
      <c r="T150" s="163"/>
      <c r="AT150" s="159" t="s">
        <v>131</v>
      </c>
      <c r="AU150" s="159" t="s">
        <v>80</v>
      </c>
      <c r="AV150" s="13" t="s">
        <v>129</v>
      </c>
      <c r="AW150" s="13" t="s">
        <v>27</v>
      </c>
      <c r="AX150" s="13" t="s">
        <v>76</v>
      </c>
      <c r="AY150" s="159" t="s">
        <v>121</v>
      </c>
    </row>
    <row r="151" spans="2:65" s="1" customFormat="1" ht="21.75" customHeight="1">
      <c r="B151" s="127"/>
      <c r="C151" s="148" t="s">
        <v>347</v>
      </c>
      <c r="D151" s="148" t="s">
        <v>172</v>
      </c>
      <c r="E151" s="149" t="s">
        <v>192</v>
      </c>
      <c r="F151" s="150" t="s">
        <v>193</v>
      </c>
      <c r="G151" s="151" t="s">
        <v>185</v>
      </c>
      <c r="H151" s="152">
        <v>248.26400000000001</v>
      </c>
      <c r="I151" s="153">
        <v>0</v>
      </c>
      <c r="J151" s="153">
        <f>ROUND(I151*H151,2)</f>
        <v>0</v>
      </c>
      <c r="K151" s="154"/>
      <c r="L151" s="155"/>
      <c r="M151" s="156" t="s">
        <v>1</v>
      </c>
      <c r="N151" s="157" t="s">
        <v>36</v>
      </c>
      <c r="O151" s="137">
        <v>0</v>
      </c>
      <c r="P151" s="137">
        <f>O151*H151</f>
        <v>0</v>
      </c>
      <c r="Q151" s="137">
        <v>1.2E-4</v>
      </c>
      <c r="R151" s="137">
        <f>Q151*H151</f>
        <v>2.9791680000000001E-2</v>
      </c>
      <c r="S151" s="137">
        <v>0</v>
      </c>
      <c r="T151" s="138">
        <f>S151*H151</f>
        <v>0</v>
      </c>
      <c r="AR151" s="139" t="s">
        <v>175</v>
      </c>
      <c r="AT151" s="139" t="s">
        <v>172</v>
      </c>
      <c r="AU151" s="139" t="s">
        <v>80</v>
      </c>
      <c r="AY151" s="15" t="s">
        <v>121</v>
      </c>
      <c r="BE151" s="140">
        <f>IF(N151="základní",J151,0)</f>
        <v>0</v>
      </c>
      <c r="BF151" s="140">
        <f>IF(N151="snížená",J151,0)</f>
        <v>0</v>
      </c>
      <c r="BG151" s="140">
        <f>IF(N151="zákl. přenesená",J151,0)</f>
        <v>0</v>
      </c>
      <c r="BH151" s="140">
        <f>IF(N151="sníž. přenesená",J151,0)</f>
        <v>0</v>
      </c>
      <c r="BI151" s="140">
        <f>IF(N151="nulová",J151,0)</f>
        <v>0</v>
      </c>
      <c r="BJ151" s="15" t="s">
        <v>76</v>
      </c>
      <c r="BK151" s="140">
        <f>ROUND(I151*H151,2)</f>
        <v>0</v>
      </c>
      <c r="BL151" s="15" t="s">
        <v>129</v>
      </c>
      <c r="BM151" s="139" t="s">
        <v>526</v>
      </c>
    </row>
    <row r="152" spans="2:65" s="12" customFormat="1" ht="10">
      <c r="B152" s="141"/>
      <c r="D152" s="142" t="s">
        <v>131</v>
      </c>
      <c r="F152" s="144" t="s">
        <v>527</v>
      </c>
      <c r="H152" s="145">
        <v>248.26400000000001</v>
      </c>
      <c r="L152" s="141"/>
      <c r="M152" s="146"/>
      <c r="T152" s="147"/>
      <c r="AT152" s="143" t="s">
        <v>131</v>
      </c>
      <c r="AU152" s="143" t="s">
        <v>80</v>
      </c>
      <c r="AV152" s="12" t="s">
        <v>80</v>
      </c>
      <c r="AW152" s="12" t="s">
        <v>3</v>
      </c>
      <c r="AX152" s="12" t="s">
        <v>76</v>
      </c>
      <c r="AY152" s="143" t="s">
        <v>121</v>
      </c>
    </row>
    <row r="153" spans="2:65" s="1" customFormat="1" ht="16.5" customHeight="1">
      <c r="B153" s="127"/>
      <c r="C153" s="128" t="s">
        <v>351</v>
      </c>
      <c r="D153" s="128" t="s">
        <v>125</v>
      </c>
      <c r="E153" s="129" t="s">
        <v>183</v>
      </c>
      <c r="F153" s="130" t="s">
        <v>184</v>
      </c>
      <c r="G153" s="131" t="s">
        <v>185</v>
      </c>
      <c r="H153" s="132">
        <v>86.6</v>
      </c>
      <c r="I153" s="133">
        <v>0</v>
      </c>
      <c r="J153" s="133">
        <f>ROUND(I153*H153,2)</f>
        <v>0</v>
      </c>
      <c r="K153" s="134"/>
      <c r="L153" s="27"/>
      <c r="M153" s="135" t="s">
        <v>1</v>
      </c>
      <c r="N153" s="136" t="s">
        <v>36</v>
      </c>
      <c r="O153" s="137">
        <v>0.14000000000000001</v>
      </c>
      <c r="P153" s="137">
        <f>O153*H153</f>
        <v>12.124000000000001</v>
      </c>
      <c r="Q153" s="137">
        <v>0</v>
      </c>
      <c r="R153" s="137">
        <f>Q153*H153</f>
        <v>0</v>
      </c>
      <c r="S153" s="137">
        <v>0</v>
      </c>
      <c r="T153" s="138">
        <f>S153*H153</f>
        <v>0</v>
      </c>
      <c r="AR153" s="139" t="s">
        <v>129</v>
      </c>
      <c r="AT153" s="139" t="s">
        <v>125</v>
      </c>
      <c r="AU153" s="139" t="s">
        <v>80</v>
      </c>
      <c r="AY153" s="15" t="s">
        <v>121</v>
      </c>
      <c r="BE153" s="140">
        <f>IF(N153="základní",J153,0)</f>
        <v>0</v>
      </c>
      <c r="BF153" s="140">
        <f>IF(N153="snížená",J153,0)</f>
        <v>0</v>
      </c>
      <c r="BG153" s="140">
        <f>IF(N153="zákl. přenesená",J153,0)</f>
        <v>0</v>
      </c>
      <c r="BH153" s="140">
        <f>IF(N153="sníž. přenesená",J153,0)</f>
        <v>0</v>
      </c>
      <c r="BI153" s="140">
        <f>IF(N153="nulová",J153,0)</f>
        <v>0</v>
      </c>
      <c r="BJ153" s="15" t="s">
        <v>76</v>
      </c>
      <c r="BK153" s="140">
        <f>ROUND(I153*H153,2)</f>
        <v>0</v>
      </c>
      <c r="BL153" s="15" t="s">
        <v>129</v>
      </c>
      <c r="BM153" s="139" t="s">
        <v>528</v>
      </c>
    </row>
    <row r="154" spans="2:65" s="12" customFormat="1" ht="10">
      <c r="B154" s="141"/>
      <c r="D154" s="142" t="s">
        <v>131</v>
      </c>
      <c r="E154" s="143" t="s">
        <v>1</v>
      </c>
      <c r="F154" s="144" t="s">
        <v>529</v>
      </c>
      <c r="H154" s="145">
        <v>86.6</v>
      </c>
      <c r="L154" s="141"/>
      <c r="M154" s="146"/>
      <c r="T154" s="147"/>
      <c r="AT154" s="143" t="s">
        <v>131</v>
      </c>
      <c r="AU154" s="143" t="s">
        <v>80</v>
      </c>
      <c r="AV154" s="12" t="s">
        <v>80</v>
      </c>
      <c r="AW154" s="12" t="s">
        <v>27</v>
      </c>
      <c r="AX154" s="12" t="s">
        <v>76</v>
      </c>
      <c r="AY154" s="143" t="s">
        <v>121</v>
      </c>
    </row>
    <row r="155" spans="2:65" s="1" customFormat="1" ht="24.15" customHeight="1">
      <c r="B155" s="127"/>
      <c r="C155" s="148" t="s">
        <v>272</v>
      </c>
      <c r="D155" s="148" t="s">
        <v>172</v>
      </c>
      <c r="E155" s="149" t="s">
        <v>200</v>
      </c>
      <c r="F155" s="150" t="s">
        <v>201</v>
      </c>
      <c r="G155" s="151" t="s">
        <v>185</v>
      </c>
      <c r="H155" s="152">
        <v>90.93</v>
      </c>
      <c r="I155" s="153">
        <v>0</v>
      </c>
      <c r="J155" s="153">
        <f>ROUND(I155*H155,2)</f>
        <v>0</v>
      </c>
      <c r="K155" s="154"/>
      <c r="L155" s="155"/>
      <c r="M155" s="156" t="s">
        <v>1</v>
      </c>
      <c r="N155" s="157" t="s">
        <v>36</v>
      </c>
      <c r="O155" s="137">
        <v>0</v>
      </c>
      <c r="P155" s="137">
        <f>O155*H155</f>
        <v>0</v>
      </c>
      <c r="Q155" s="137">
        <v>4.0000000000000003E-5</v>
      </c>
      <c r="R155" s="137">
        <f>Q155*H155</f>
        <v>3.6372000000000006E-3</v>
      </c>
      <c r="S155" s="137">
        <v>0</v>
      </c>
      <c r="T155" s="138">
        <f>S155*H155</f>
        <v>0</v>
      </c>
      <c r="AR155" s="139" t="s">
        <v>175</v>
      </c>
      <c r="AT155" s="139" t="s">
        <v>172</v>
      </c>
      <c r="AU155" s="139" t="s">
        <v>80</v>
      </c>
      <c r="AY155" s="15" t="s">
        <v>121</v>
      </c>
      <c r="BE155" s="140">
        <f>IF(N155="základní",J155,0)</f>
        <v>0</v>
      </c>
      <c r="BF155" s="140">
        <f>IF(N155="snížená",J155,0)</f>
        <v>0</v>
      </c>
      <c r="BG155" s="140">
        <f>IF(N155="zákl. přenesená",J155,0)</f>
        <v>0</v>
      </c>
      <c r="BH155" s="140">
        <f>IF(N155="sníž. přenesená",J155,0)</f>
        <v>0</v>
      </c>
      <c r="BI155" s="140">
        <f>IF(N155="nulová",J155,0)</f>
        <v>0</v>
      </c>
      <c r="BJ155" s="15" t="s">
        <v>76</v>
      </c>
      <c r="BK155" s="140">
        <f>ROUND(I155*H155,2)</f>
        <v>0</v>
      </c>
      <c r="BL155" s="15" t="s">
        <v>129</v>
      </c>
      <c r="BM155" s="139" t="s">
        <v>530</v>
      </c>
    </row>
    <row r="156" spans="2:65" s="12" customFormat="1" ht="10">
      <c r="B156" s="141"/>
      <c r="D156" s="142" t="s">
        <v>131</v>
      </c>
      <c r="F156" s="144" t="s">
        <v>531</v>
      </c>
      <c r="H156" s="145">
        <v>90.93</v>
      </c>
      <c r="L156" s="141"/>
      <c r="M156" s="146"/>
      <c r="T156" s="147"/>
      <c r="AT156" s="143" t="s">
        <v>131</v>
      </c>
      <c r="AU156" s="143" t="s">
        <v>80</v>
      </c>
      <c r="AV156" s="12" t="s">
        <v>80</v>
      </c>
      <c r="AW156" s="12" t="s">
        <v>3</v>
      </c>
      <c r="AX156" s="12" t="s">
        <v>76</v>
      </c>
      <c r="AY156" s="143" t="s">
        <v>121</v>
      </c>
    </row>
    <row r="157" spans="2:65" s="1" customFormat="1" ht="24.15" customHeight="1">
      <c r="B157" s="127"/>
      <c r="C157" s="128" t="s">
        <v>425</v>
      </c>
      <c r="D157" s="128" t="s">
        <v>125</v>
      </c>
      <c r="E157" s="129" t="s">
        <v>205</v>
      </c>
      <c r="F157" s="130" t="s">
        <v>206</v>
      </c>
      <c r="G157" s="131" t="s">
        <v>128</v>
      </c>
      <c r="H157" s="132">
        <v>175.76900000000001</v>
      </c>
      <c r="I157" s="133">
        <v>0</v>
      </c>
      <c r="J157" s="133">
        <f>ROUND(I157*H157,2)</f>
        <v>0</v>
      </c>
      <c r="K157" s="134"/>
      <c r="L157" s="27"/>
      <c r="M157" s="135" t="s">
        <v>1</v>
      </c>
      <c r="N157" s="136" t="s">
        <v>36</v>
      </c>
      <c r="O157" s="137">
        <v>7.8E-2</v>
      </c>
      <c r="P157" s="137">
        <f>O157*H157</f>
        <v>13.709982</v>
      </c>
      <c r="Q157" s="137">
        <v>4.5399999999999998E-3</v>
      </c>
      <c r="R157" s="137">
        <f>Q157*H157</f>
        <v>0.79799125999999998</v>
      </c>
      <c r="S157" s="137">
        <v>0</v>
      </c>
      <c r="T157" s="138">
        <f>S157*H157</f>
        <v>0</v>
      </c>
      <c r="AR157" s="139" t="s">
        <v>129</v>
      </c>
      <c r="AT157" s="139" t="s">
        <v>125</v>
      </c>
      <c r="AU157" s="139" t="s">
        <v>80</v>
      </c>
      <c r="AY157" s="15" t="s">
        <v>121</v>
      </c>
      <c r="BE157" s="140">
        <f>IF(N157="základní",J157,0)</f>
        <v>0</v>
      </c>
      <c r="BF157" s="140">
        <f>IF(N157="snížená",J157,0)</f>
        <v>0</v>
      </c>
      <c r="BG157" s="140">
        <f>IF(N157="zákl. přenesená",J157,0)</f>
        <v>0</v>
      </c>
      <c r="BH157" s="140">
        <f>IF(N157="sníž. přenesená",J157,0)</f>
        <v>0</v>
      </c>
      <c r="BI157" s="140">
        <f>IF(N157="nulová",J157,0)</f>
        <v>0</v>
      </c>
      <c r="BJ157" s="15" t="s">
        <v>76</v>
      </c>
      <c r="BK157" s="140">
        <f>ROUND(I157*H157,2)</f>
        <v>0</v>
      </c>
      <c r="BL157" s="15" t="s">
        <v>129</v>
      </c>
      <c r="BM157" s="139" t="s">
        <v>532</v>
      </c>
    </row>
    <row r="158" spans="2:65" s="1" customFormat="1" ht="24.15" customHeight="1">
      <c r="B158" s="127"/>
      <c r="C158" s="128" t="s">
        <v>427</v>
      </c>
      <c r="D158" s="128" t="s">
        <v>125</v>
      </c>
      <c r="E158" s="129" t="s">
        <v>211</v>
      </c>
      <c r="F158" s="130" t="s">
        <v>212</v>
      </c>
      <c r="G158" s="131" t="s">
        <v>128</v>
      </c>
      <c r="H158" s="132">
        <v>23.385999999999999</v>
      </c>
      <c r="I158" s="133">
        <v>0</v>
      </c>
      <c r="J158" s="133">
        <f>ROUND(I158*H158,2)</f>
        <v>0</v>
      </c>
      <c r="K158" s="134"/>
      <c r="L158" s="27"/>
      <c r="M158" s="135" t="s">
        <v>1</v>
      </c>
      <c r="N158" s="136" t="s">
        <v>36</v>
      </c>
      <c r="O158" s="137">
        <v>0.29399999999999998</v>
      </c>
      <c r="P158" s="137">
        <f>O158*H158</f>
        <v>6.8754839999999993</v>
      </c>
      <c r="Q158" s="137">
        <v>5.7000000000000002E-3</v>
      </c>
      <c r="R158" s="137">
        <f>Q158*H158</f>
        <v>0.13330020000000001</v>
      </c>
      <c r="S158" s="137">
        <v>0</v>
      </c>
      <c r="T158" s="138">
        <f>S158*H158</f>
        <v>0</v>
      </c>
      <c r="AR158" s="139" t="s">
        <v>129</v>
      </c>
      <c r="AT158" s="139" t="s">
        <v>125</v>
      </c>
      <c r="AU158" s="139" t="s">
        <v>80</v>
      </c>
      <c r="AY158" s="15" t="s">
        <v>121</v>
      </c>
      <c r="BE158" s="140">
        <f>IF(N158="základní",J158,0)</f>
        <v>0</v>
      </c>
      <c r="BF158" s="140">
        <f>IF(N158="snížená",J158,0)</f>
        <v>0</v>
      </c>
      <c r="BG158" s="140">
        <f>IF(N158="zákl. přenesená",J158,0)</f>
        <v>0</v>
      </c>
      <c r="BH158" s="140">
        <f>IF(N158="sníž. přenesená",J158,0)</f>
        <v>0</v>
      </c>
      <c r="BI158" s="140">
        <f>IF(N158="nulová",J158,0)</f>
        <v>0</v>
      </c>
      <c r="BJ158" s="15" t="s">
        <v>76</v>
      </c>
      <c r="BK158" s="140">
        <f>ROUND(I158*H158,2)</f>
        <v>0</v>
      </c>
      <c r="BL158" s="15" t="s">
        <v>129</v>
      </c>
      <c r="BM158" s="139" t="s">
        <v>533</v>
      </c>
    </row>
    <row r="159" spans="2:65" s="1" customFormat="1" ht="24.15" customHeight="1">
      <c r="B159" s="127"/>
      <c r="C159" s="128" t="s">
        <v>429</v>
      </c>
      <c r="D159" s="128" t="s">
        <v>125</v>
      </c>
      <c r="E159" s="129" t="s">
        <v>215</v>
      </c>
      <c r="F159" s="130" t="s">
        <v>216</v>
      </c>
      <c r="G159" s="131" t="s">
        <v>128</v>
      </c>
      <c r="H159" s="132">
        <v>175.76900000000001</v>
      </c>
      <c r="I159" s="133">
        <v>0</v>
      </c>
      <c r="J159" s="133">
        <f>ROUND(I159*H159,2)</f>
        <v>0</v>
      </c>
      <c r="K159" s="134"/>
      <c r="L159" s="27"/>
      <c r="M159" s="135" t="s">
        <v>1</v>
      </c>
      <c r="N159" s="136" t="s">
        <v>36</v>
      </c>
      <c r="O159" s="137">
        <v>0.245</v>
      </c>
      <c r="P159" s="137">
        <f>O159*H159</f>
        <v>43.063405000000003</v>
      </c>
      <c r="Q159" s="137">
        <v>2.8500000000000001E-3</v>
      </c>
      <c r="R159" s="137">
        <f>Q159*H159</f>
        <v>0.50094165000000002</v>
      </c>
      <c r="S159" s="137">
        <v>0</v>
      </c>
      <c r="T159" s="138">
        <f>S159*H159</f>
        <v>0</v>
      </c>
      <c r="AR159" s="139" t="s">
        <v>129</v>
      </c>
      <c r="AT159" s="139" t="s">
        <v>125</v>
      </c>
      <c r="AU159" s="139" t="s">
        <v>80</v>
      </c>
      <c r="AY159" s="15" t="s">
        <v>121</v>
      </c>
      <c r="BE159" s="140">
        <f>IF(N159="základní",J159,0)</f>
        <v>0</v>
      </c>
      <c r="BF159" s="140">
        <f>IF(N159="snížená",J159,0)</f>
        <v>0</v>
      </c>
      <c r="BG159" s="140">
        <f>IF(N159="zákl. přenesená",J159,0)</f>
        <v>0</v>
      </c>
      <c r="BH159" s="140">
        <f>IF(N159="sníž. přenesená",J159,0)</f>
        <v>0</v>
      </c>
      <c r="BI159" s="140">
        <f>IF(N159="nulová",J159,0)</f>
        <v>0</v>
      </c>
      <c r="BJ159" s="15" t="s">
        <v>76</v>
      </c>
      <c r="BK159" s="140">
        <f>ROUND(I159*H159,2)</f>
        <v>0</v>
      </c>
      <c r="BL159" s="15" t="s">
        <v>129</v>
      </c>
      <c r="BM159" s="139" t="s">
        <v>534</v>
      </c>
    </row>
    <row r="160" spans="2:65" s="12" customFormat="1" ht="10">
      <c r="B160" s="141"/>
      <c r="D160" s="142" t="s">
        <v>131</v>
      </c>
      <c r="E160" s="143" t="s">
        <v>1</v>
      </c>
      <c r="F160" s="144" t="s">
        <v>535</v>
      </c>
      <c r="H160" s="145">
        <v>211.98400000000001</v>
      </c>
      <c r="L160" s="141"/>
      <c r="M160" s="146"/>
      <c r="T160" s="147"/>
      <c r="AT160" s="143" t="s">
        <v>131</v>
      </c>
      <c r="AU160" s="143" t="s">
        <v>80</v>
      </c>
      <c r="AV160" s="12" t="s">
        <v>80</v>
      </c>
      <c r="AW160" s="12" t="s">
        <v>27</v>
      </c>
      <c r="AX160" s="12" t="s">
        <v>71</v>
      </c>
      <c r="AY160" s="143" t="s">
        <v>121</v>
      </c>
    </row>
    <row r="161" spans="2:65" s="12" customFormat="1" ht="10">
      <c r="B161" s="141"/>
      <c r="D161" s="142" t="s">
        <v>131</v>
      </c>
      <c r="E161" s="143" t="s">
        <v>1</v>
      </c>
      <c r="F161" s="144" t="s">
        <v>536</v>
      </c>
      <c r="H161" s="145">
        <v>-36.215000000000003</v>
      </c>
      <c r="L161" s="141"/>
      <c r="M161" s="146"/>
      <c r="T161" s="147"/>
      <c r="AT161" s="143" t="s">
        <v>131</v>
      </c>
      <c r="AU161" s="143" t="s">
        <v>80</v>
      </c>
      <c r="AV161" s="12" t="s">
        <v>80</v>
      </c>
      <c r="AW161" s="12" t="s">
        <v>27</v>
      </c>
      <c r="AX161" s="12" t="s">
        <v>71</v>
      </c>
      <c r="AY161" s="143" t="s">
        <v>121</v>
      </c>
    </row>
    <row r="162" spans="2:65" s="13" customFormat="1" ht="10">
      <c r="B162" s="158"/>
      <c r="D162" s="142" t="s">
        <v>131</v>
      </c>
      <c r="E162" s="159" t="s">
        <v>1</v>
      </c>
      <c r="F162" s="160" t="s">
        <v>190</v>
      </c>
      <c r="H162" s="161">
        <v>175.76900000000001</v>
      </c>
      <c r="L162" s="158"/>
      <c r="M162" s="162"/>
      <c r="T162" s="163"/>
      <c r="AT162" s="159" t="s">
        <v>131</v>
      </c>
      <c r="AU162" s="159" t="s">
        <v>80</v>
      </c>
      <c r="AV162" s="13" t="s">
        <v>129</v>
      </c>
      <c r="AW162" s="13" t="s">
        <v>27</v>
      </c>
      <c r="AX162" s="13" t="s">
        <v>76</v>
      </c>
      <c r="AY162" s="159" t="s">
        <v>121</v>
      </c>
    </row>
    <row r="163" spans="2:65" s="1" customFormat="1" ht="21.75" customHeight="1">
      <c r="B163" s="127"/>
      <c r="C163" s="128" t="s">
        <v>435</v>
      </c>
      <c r="D163" s="128" t="s">
        <v>125</v>
      </c>
      <c r="E163" s="129" t="s">
        <v>218</v>
      </c>
      <c r="F163" s="130" t="s">
        <v>219</v>
      </c>
      <c r="G163" s="131" t="s">
        <v>128</v>
      </c>
      <c r="H163" s="132">
        <v>52</v>
      </c>
      <c r="I163" s="133">
        <v>0</v>
      </c>
      <c r="J163" s="133">
        <f>ROUND(I163*H163,2)</f>
        <v>0</v>
      </c>
      <c r="K163" s="134"/>
      <c r="L163" s="27"/>
      <c r="M163" s="135" t="s">
        <v>1</v>
      </c>
      <c r="N163" s="136" t="s">
        <v>36</v>
      </c>
      <c r="O163" s="137">
        <v>0.02</v>
      </c>
      <c r="P163" s="137">
        <f>O163*H163</f>
        <v>1.04</v>
      </c>
      <c r="Q163" s="137">
        <v>2.0000000000000002E-5</v>
      </c>
      <c r="R163" s="137">
        <f>Q163*H163</f>
        <v>1.0400000000000001E-3</v>
      </c>
      <c r="S163" s="137">
        <v>6.0000000000000002E-5</v>
      </c>
      <c r="T163" s="138">
        <f>S163*H163</f>
        <v>3.1199999999999999E-3</v>
      </c>
      <c r="AR163" s="139" t="s">
        <v>129</v>
      </c>
      <c r="AT163" s="139" t="s">
        <v>125</v>
      </c>
      <c r="AU163" s="139" t="s">
        <v>80</v>
      </c>
      <c r="AY163" s="15" t="s">
        <v>121</v>
      </c>
      <c r="BE163" s="140">
        <f>IF(N163="základní",J163,0)</f>
        <v>0</v>
      </c>
      <c r="BF163" s="140">
        <f>IF(N163="snížená",J163,0)</f>
        <v>0</v>
      </c>
      <c r="BG163" s="140">
        <f>IF(N163="zákl. přenesená",J163,0)</f>
        <v>0</v>
      </c>
      <c r="BH163" s="140">
        <f>IF(N163="sníž. přenesená",J163,0)</f>
        <v>0</v>
      </c>
      <c r="BI163" s="140">
        <f>IF(N163="nulová",J163,0)</f>
        <v>0</v>
      </c>
      <c r="BJ163" s="15" t="s">
        <v>76</v>
      </c>
      <c r="BK163" s="140">
        <f>ROUND(I163*H163,2)</f>
        <v>0</v>
      </c>
      <c r="BL163" s="15" t="s">
        <v>129</v>
      </c>
      <c r="BM163" s="139" t="s">
        <v>537</v>
      </c>
    </row>
    <row r="164" spans="2:65" s="12" customFormat="1" ht="10">
      <c r="B164" s="141"/>
      <c r="D164" s="142" t="s">
        <v>131</v>
      </c>
      <c r="E164" s="143" t="s">
        <v>1</v>
      </c>
      <c r="F164" s="144" t="s">
        <v>538</v>
      </c>
      <c r="H164" s="145">
        <v>52</v>
      </c>
      <c r="L164" s="141"/>
      <c r="M164" s="146"/>
      <c r="T164" s="147"/>
      <c r="AT164" s="143" t="s">
        <v>131</v>
      </c>
      <c r="AU164" s="143" t="s">
        <v>80</v>
      </c>
      <c r="AV164" s="12" t="s">
        <v>80</v>
      </c>
      <c r="AW164" s="12" t="s">
        <v>27</v>
      </c>
      <c r="AX164" s="12" t="s">
        <v>76</v>
      </c>
      <c r="AY164" s="143" t="s">
        <v>121</v>
      </c>
    </row>
    <row r="165" spans="2:65" s="1" customFormat="1" ht="16.5" customHeight="1">
      <c r="B165" s="127"/>
      <c r="C165" s="128" t="s">
        <v>7</v>
      </c>
      <c r="D165" s="128" t="s">
        <v>125</v>
      </c>
      <c r="E165" s="129" t="s">
        <v>222</v>
      </c>
      <c r="F165" s="130" t="s">
        <v>223</v>
      </c>
      <c r="G165" s="131" t="s">
        <v>128</v>
      </c>
      <c r="H165" s="132">
        <v>52</v>
      </c>
      <c r="I165" s="133">
        <v>0</v>
      </c>
      <c r="J165" s="133">
        <f>ROUND(I165*H165,2)</f>
        <v>0</v>
      </c>
      <c r="K165" s="134"/>
      <c r="L165" s="27"/>
      <c r="M165" s="135" t="s">
        <v>1</v>
      </c>
      <c r="N165" s="136" t="s">
        <v>36</v>
      </c>
      <c r="O165" s="137">
        <v>0.02</v>
      </c>
      <c r="P165" s="137">
        <f>O165*H165</f>
        <v>1.04</v>
      </c>
      <c r="Q165" s="137">
        <v>2.0000000000000002E-5</v>
      </c>
      <c r="R165" s="137">
        <f>Q165*H165</f>
        <v>1.0400000000000001E-3</v>
      </c>
      <c r="S165" s="137">
        <v>6.0000000000000002E-5</v>
      </c>
      <c r="T165" s="138">
        <f>S165*H165</f>
        <v>3.1199999999999999E-3</v>
      </c>
      <c r="AR165" s="139" t="s">
        <v>129</v>
      </c>
      <c r="AT165" s="139" t="s">
        <v>125</v>
      </c>
      <c r="AU165" s="139" t="s">
        <v>80</v>
      </c>
      <c r="AY165" s="15" t="s">
        <v>121</v>
      </c>
      <c r="BE165" s="140">
        <f>IF(N165="základní",J165,0)</f>
        <v>0</v>
      </c>
      <c r="BF165" s="140">
        <f>IF(N165="snížená",J165,0)</f>
        <v>0</v>
      </c>
      <c r="BG165" s="140">
        <f>IF(N165="zákl. přenesená",J165,0)</f>
        <v>0</v>
      </c>
      <c r="BH165" s="140">
        <f>IF(N165="sníž. přenesená",J165,0)</f>
        <v>0</v>
      </c>
      <c r="BI165" s="140">
        <f>IF(N165="nulová",J165,0)</f>
        <v>0</v>
      </c>
      <c r="BJ165" s="15" t="s">
        <v>76</v>
      </c>
      <c r="BK165" s="140">
        <f>ROUND(I165*H165,2)</f>
        <v>0</v>
      </c>
      <c r="BL165" s="15" t="s">
        <v>129</v>
      </c>
      <c r="BM165" s="139" t="s">
        <v>539</v>
      </c>
    </row>
    <row r="166" spans="2:65" s="1" customFormat="1" ht="24.15" customHeight="1">
      <c r="B166" s="127"/>
      <c r="C166" s="128" t="s">
        <v>322</v>
      </c>
      <c r="D166" s="128" t="s">
        <v>125</v>
      </c>
      <c r="E166" s="129" t="s">
        <v>226</v>
      </c>
      <c r="F166" s="130" t="s">
        <v>227</v>
      </c>
      <c r="G166" s="131" t="s">
        <v>128</v>
      </c>
      <c r="H166" s="132">
        <v>46.69</v>
      </c>
      <c r="I166" s="133">
        <v>0</v>
      </c>
      <c r="J166" s="133">
        <f>ROUND(I166*H166,2)</f>
        <v>0</v>
      </c>
      <c r="K166" s="134"/>
      <c r="L166" s="27"/>
      <c r="M166" s="135" t="s">
        <v>1</v>
      </c>
      <c r="N166" s="136" t="s">
        <v>36</v>
      </c>
      <c r="O166" s="137">
        <v>0.06</v>
      </c>
      <c r="P166" s="137">
        <f>O166*H166</f>
        <v>2.8013999999999997</v>
      </c>
      <c r="Q166" s="137">
        <v>2.0000000000000002E-5</v>
      </c>
      <c r="R166" s="137">
        <f>Q166*H166</f>
        <v>9.3380000000000004E-4</v>
      </c>
      <c r="S166" s="137">
        <v>1.0000000000000001E-5</v>
      </c>
      <c r="T166" s="138">
        <f>S166*H166</f>
        <v>4.6690000000000002E-4</v>
      </c>
      <c r="AR166" s="139" t="s">
        <v>129</v>
      </c>
      <c r="AT166" s="139" t="s">
        <v>125</v>
      </c>
      <c r="AU166" s="139" t="s">
        <v>80</v>
      </c>
      <c r="AY166" s="15" t="s">
        <v>121</v>
      </c>
      <c r="BE166" s="140">
        <f>IF(N166="základní",J166,0)</f>
        <v>0</v>
      </c>
      <c r="BF166" s="140">
        <f>IF(N166="snížená",J166,0)</f>
        <v>0</v>
      </c>
      <c r="BG166" s="140">
        <f>IF(N166="zákl. přenesená",J166,0)</f>
        <v>0</v>
      </c>
      <c r="BH166" s="140">
        <f>IF(N166="sníž. přenesená",J166,0)</f>
        <v>0</v>
      </c>
      <c r="BI166" s="140">
        <f>IF(N166="nulová",J166,0)</f>
        <v>0</v>
      </c>
      <c r="BJ166" s="15" t="s">
        <v>76</v>
      </c>
      <c r="BK166" s="140">
        <f>ROUND(I166*H166,2)</f>
        <v>0</v>
      </c>
      <c r="BL166" s="15" t="s">
        <v>129</v>
      </c>
      <c r="BM166" s="139" t="s">
        <v>540</v>
      </c>
    </row>
    <row r="167" spans="2:65" s="12" customFormat="1" ht="10">
      <c r="B167" s="141"/>
      <c r="D167" s="142" t="s">
        <v>131</v>
      </c>
      <c r="E167" s="143" t="s">
        <v>1</v>
      </c>
      <c r="F167" s="144" t="s">
        <v>541</v>
      </c>
      <c r="H167" s="145">
        <v>46.69</v>
      </c>
      <c r="L167" s="141"/>
      <c r="M167" s="146"/>
      <c r="T167" s="147"/>
      <c r="AT167" s="143" t="s">
        <v>131</v>
      </c>
      <c r="AU167" s="143" t="s">
        <v>80</v>
      </c>
      <c r="AV167" s="12" t="s">
        <v>80</v>
      </c>
      <c r="AW167" s="12" t="s">
        <v>27</v>
      </c>
      <c r="AX167" s="12" t="s">
        <v>76</v>
      </c>
      <c r="AY167" s="143" t="s">
        <v>121</v>
      </c>
    </row>
    <row r="168" spans="2:65" s="1" customFormat="1" ht="21.75" customHeight="1">
      <c r="B168" s="127"/>
      <c r="C168" s="128" t="s">
        <v>359</v>
      </c>
      <c r="D168" s="128" t="s">
        <v>125</v>
      </c>
      <c r="E168" s="129" t="s">
        <v>231</v>
      </c>
      <c r="F168" s="130" t="s">
        <v>232</v>
      </c>
      <c r="G168" s="131" t="s">
        <v>128</v>
      </c>
      <c r="H168" s="132">
        <v>46.69</v>
      </c>
      <c r="I168" s="133">
        <v>0</v>
      </c>
      <c r="J168" s="133">
        <f>ROUND(I168*H168,2)</f>
        <v>0</v>
      </c>
      <c r="K168" s="134"/>
      <c r="L168" s="27"/>
      <c r="M168" s="135" t="s">
        <v>1</v>
      </c>
      <c r="N168" s="136" t="s">
        <v>36</v>
      </c>
      <c r="O168" s="137">
        <v>0.04</v>
      </c>
      <c r="P168" s="137">
        <f>O168*H168</f>
        <v>1.8675999999999999</v>
      </c>
      <c r="Q168" s="137">
        <v>2.0000000000000002E-5</v>
      </c>
      <c r="R168" s="137">
        <f>Q168*H168</f>
        <v>9.3380000000000004E-4</v>
      </c>
      <c r="S168" s="137">
        <v>1.0000000000000001E-5</v>
      </c>
      <c r="T168" s="138">
        <f>S168*H168</f>
        <v>4.6690000000000002E-4</v>
      </c>
      <c r="AR168" s="139" t="s">
        <v>129</v>
      </c>
      <c r="AT168" s="139" t="s">
        <v>125</v>
      </c>
      <c r="AU168" s="139" t="s">
        <v>80</v>
      </c>
      <c r="AY168" s="15" t="s">
        <v>121</v>
      </c>
      <c r="BE168" s="140">
        <f>IF(N168="základní",J168,0)</f>
        <v>0</v>
      </c>
      <c r="BF168" s="140">
        <f>IF(N168="snížená",J168,0)</f>
        <v>0</v>
      </c>
      <c r="BG168" s="140">
        <f>IF(N168="zákl. přenesená",J168,0)</f>
        <v>0</v>
      </c>
      <c r="BH168" s="140">
        <f>IF(N168="sníž. přenesená",J168,0)</f>
        <v>0</v>
      </c>
      <c r="BI168" s="140">
        <f>IF(N168="nulová",J168,0)</f>
        <v>0</v>
      </c>
      <c r="BJ168" s="15" t="s">
        <v>76</v>
      </c>
      <c r="BK168" s="140">
        <f>ROUND(I168*H168,2)</f>
        <v>0</v>
      </c>
      <c r="BL168" s="15" t="s">
        <v>129</v>
      </c>
      <c r="BM168" s="139" t="s">
        <v>542</v>
      </c>
    </row>
    <row r="169" spans="2:65" s="1" customFormat="1" ht="16.5" customHeight="1">
      <c r="B169" s="127"/>
      <c r="C169" s="128" t="s">
        <v>316</v>
      </c>
      <c r="D169" s="128" t="s">
        <v>125</v>
      </c>
      <c r="E169" s="129" t="s">
        <v>235</v>
      </c>
      <c r="F169" s="130" t="s">
        <v>236</v>
      </c>
      <c r="G169" s="131" t="s">
        <v>128</v>
      </c>
      <c r="H169" s="132">
        <v>223.33699999999999</v>
      </c>
      <c r="I169" s="133">
        <v>0</v>
      </c>
      <c r="J169" s="133">
        <f>ROUND(I169*H169,2)</f>
        <v>0</v>
      </c>
      <c r="K169" s="134"/>
      <c r="L169" s="27"/>
      <c r="M169" s="135" t="s">
        <v>1</v>
      </c>
      <c r="N169" s="136" t="s">
        <v>36</v>
      </c>
      <c r="O169" s="137">
        <v>0.14000000000000001</v>
      </c>
      <c r="P169" s="137">
        <f>O169*H169</f>
        <v>31.26718</v>
      </c>
      <c r="Q169" s="137">
        <v>0</v>
      </c>
      <c r="R169" s="137">
        <f>Q169*H169</f>
        <v>0</v>
      </c>
      <c r="S169" s="137">
        <v>0</v>
      </c>
      <c r="T169" s="138">
        <f>S169*H169</f>
        <v>0</v>
      </c>
      <c r="AR169" s="139" t="s">
        <v>129</v>
      </c>
      <c r="AT169" s="139" t="s">
        <v>125</v>
      </c>
      <c r="AU169" s="139" t="s">
        <v>80</v>
      </c>
      <c r="AY169" s="15" t="s">
        <v>121</v>
      </c>
      <c r="BE169" s="140">
        <f>IF(N169="základní",J169,0)</f>
        <v>0</v>
      </c>
      <c r="BF169" s="140">
        <f>IF(N169="snížená",J169,0)</f>
        <v>0</v>
      </c>
      <c r="BG169" s="140">
        <f>IF(N169="zákl. přenesená",J169,0)</f>
        <v>0</v>
      </c>
      <c r="BH169" s="140">
        <f>IF(N169="sníž. přenesená",J169,0)</f>
        <v>0</v>
      </c>
      <c r="BI169" s="140">
        <f>IF(N169="nulová",J169,0)</f>
        <v>0</v>
      </c>
      <c r="BJ169" s="15" t="s">
        <v>76</v>
      </c>
      <c r="BK169" s="140">
        <f>ROUND(I169*H169,2)</f>
        <v>0</v>
      </c>
      <c r="BL169" s="15" t="s">
        <v>129</v>
      </c>
      <c r="BM169" s="139" t="s">
        <v>543</v>
      </c>
    </row>
    <row r="170" spans="2:65" s="12" customFormat="1" ht="10">
      <c r="B170" s="141"/>
      <c r="D170" s="142" t="s">
        <v>131</v>
      </c>
      <c r="E170" s="143" t="s">
        <v>1</v>
      </c>
      <c r="F170" s="144" t="s">
        <v>544</v>
      </c>
      <c r="H170" s="145">
        <v>223.33699999999999</v>
      </c>
      <c r="L170" s="141"/>
      <c r="M170" s="146"/>
      <c r="T170" s="147"/>
      <c r="AT170" s="143" t="s">
        <v>131</v>
      </c>
      <c r="AU170" s="143" t="s">
        <v>80</v>
      </c>
      <c r="AV170" s="12" t="s">
        <v>80</v>
      </c>
      <c r="AW170" s="12" t="s">
        <v>27</v>
      </c>
      <c r="AX170" s="12" t="s">
        <v>76</v>
      </c>
      <c r="AY170" s="143" t="s">
        <v>121</v>
      </c>
    </row>
    <row r="171" spans="2:65" s="11" customFormat="1" ht="22.75" customHeight="1">
      <c r="B171" s="116"/>
      <c r="D171" s="117" t="s">
        <v>70</v>
      </c>
      <c r="E171" s="125" t="s">
        <v>239</v>
      </c>
      <c r="F171" s="125" t="s">
        <v>240</v>
      </c>
      <c r="J171" s="126">
        <f>BK171</f>
        <v>0</v>
      </c>
      <c r="L171" s="116"/>
      <c r="M171" s="120"/>
      <c r="P171" s="121">
        <f>SUM(P172:P176)</f>
        <v>4.2581999999999995</v>
      </c>
      <c r="R171" s="121">
        <f>SUM(R172:R176)</f>
        <v>0</v>
      </c>
      <c r="T171" s="122">
        <f>SUM(T172:T176)</f>
        <v>0</v>
      </c>
      <c r="AR171" s="117" t="s">
        <v>76</v>
      </c>
      <c r="AT171" s="123" t="s">
        <v>70</v>
      </c>
      <c r="AU171" s="123" t="s">
        <v>76</v>
      </c>
      <c r="AY171" s="117" t="s">
        <v>121</v>
      </c>
      <c r="BK171" s="124">
        <f>SUM(BK172:BK176)</f>
        <v>0</v>
      </c>
    </row>
    <row r="172" spans="2:65" s="1" customFormat="1" ht="33" customHeight="1">
      <c r="B172" s="127"/>
      <c r="C172" s="128" t="s">
        <v>204</v>
      </c>
      <c r="D172" s="128" t="s">
        <v>125</v>
      </c>
      <c r="E172" s="129" t="s">
        <v>242</v>
      </c>
      <c r="F172" s="130" t="s">
        <v>243</v>
      </c>
      <c r="G172" s="131" t="s">
        <v>244</v>
      </c>
      <c r="H172" s="132">
        <v>1.208</v>
      </c>
      <c r="I172" s="133">
        <v>0</v>
      </c>
      <c r="J172" s="133">
        <f>ROUND(I172*H172,2)</f>
        <v>0</v>
      </c>
      <c r="K172" s="134"/>
      <c r="L172" s="27"/>
      <c r="M172" s="135" t="s">
        <v>1</v>
      </c>
      <c r="N172" s="136" t="s">
        <v>36</v>
      </c>
      <c r="O172" s="137">
        <v>3.31</v>
      </c>
      <c r="P172" s="137">
        <f>O172*H172</f>
        <v>3.9984799999999998</v>
      </c>
      <c r="Q172" s="137">
        <v>0</v>
      </c>
      <c r="R172" s="137">
        <f>Q172*H172</f>
        <v>0</v>
      </c>
      <c r="S172" s="137">
        <v>0</v>
      </c>
      <c r="T172" s="138">
        <f>S172*H172</f>
        <v>0</v>
      </c>
      <c r="AR172" s="139" t="s">
        <v>129</v>
      </c>
      <c r="AT172" s="139" t="s">
        <v>125</v>
      </c>
      <c r="AU172" s="139" t="s">
        <v>80</v>
      </c>
      <c r="AY172" s="15" t="s">
        <v>121</v>
      </c>
      <c r="BE172" s="140">
        <f>IF(N172="základní",J172,0)</f>
        <v>0</v>
      </c>
      <c r="BF172" s="140">
        <f>IF(N172="snížená",J172,0)</f>
        <v>0</v>
      </c>
      <c r="BG172" s="140">
        <f>IF(N172="zákl. přenesená",J172,0)</f>
        <v>0</v>
      </c>
      <c r="BH172" s="140">
        <f>IF(N172="sníž. přenesená",J172,0)</f>
        <v>0</v>
      </c>
      <c r="BI172" s="140">
        <f>IF(N172="nulová",J172,0)</f>
        <v>0</v>
      </c>
      <c r="BJ172" s="15" t="s">
        <v>76</v>
      </c>
      <c r="BK172" s="140">
        <f>ROUND(I172*H172,2)</f>
        <v>0</v>
      </c>
      <c r="BL172" s="15" t="s">
        <v>129</v>
      </c>
      <c r="BM172" s="139" t="s">
        <v>545</v>
      </c>
    </row>
    <row r="173" spans="2:65" s="1" customFormat="1" ht="24.15" customHeight="1">
      <c r="B173" s="127"/>
      <c r="C173" s="128" t="s">
        <v>234</v>
      </c>
      <c r="D173" s="128" t="s">
        <v>125</v>
      </c>
      <c r="E173" s="129" t="s">
        <v>247</v>
      </c>
      <c r="F173" s="130" t="s">
        <v>248</v>
      </c>
      <c r="G173" s="131" t="s">
        <v>244</v>
      </c>
      <c r="H173" s="132">
        <v>1.208</v>
      </c>
      <c r="I173" s="133">
        <v>0</v>
      </c>
      <c r="J173" s="133">
        <f>ROUND(I173*H173,2)</f>
        <v>0</v>
      </c>
      <c r="K173" s="134"/>
      <c r="L173" s="27"/>
      <c r="M173" s="135" t="s">
        <v>1</v>
      </c>
      <c r="N173" s="136" t="s">
        <v>36</v>
      </c>
      <c r="O173" s="137">
        <v>0.125</v>
      </c>
      <c r="P173" s="137">
        <f>O173*H173</f>
        <v>0.151</v>
      </c>
      <c r="Q173" s="137">
        <v>0</v>
      </c>
      <c r="R173" s="137">
        <f>Q173*H173</f>
        <v>0</v>
      </c>
      <c r="S173" s="137">
        <v>0</v>
      </c>
      <c r="T173" s="138">
        <f>S173*H173</f>
        <v>0</v>
      </c>
      <c r="AR173" s="139" t="s">
        <v>129</v>
      </c>
      <c r="AT173" s="139" t="s">
        <v>125</v>
      </c>
      <c r="AU173" s="139" t="s">
        <v>80</v>
      </c>
      <c r="AY173" s="15" t="s">
        <v>121</v>
      </c>
      <c r="BE173" s="140">
        <f>IF(N173="základní",J173,0)</f>
        <v>0</v>
      </c>
      <c r="BF173" s="140">
        <f>IF(N173="snížená",J173,0)</f>
        <v>0</v>
      </c>
      <c r="BG173" s="140">
        <f>IF(N173="zákl. přenesená",J173,0)</f>
        <v>0</v>
      </c>
      <c r="BH173" s="140">
        <f>IF(N173="sníž. přenesená",J173,0)</f>
        <v>0</v>
      </c>
      <c r="BI173" s="140">
        <f>IF(N173="nulová",J173,0)</f>
        <v>0</v>
      </c>
      <c r="BJ173" s="15" t="s">
        <v>76</v>
      </c>
      <c r="BK173" s="140">
        <f>ROUND(I173*H173,2)</f>
        <v>0</v>
      </c>
      <c r="BL173" s="15" t="s">
        <v>129</v>
      </c>
      <c r="BM173" s="139" t="s">
        <v>546</v>
      </c>
    </row>
    <row r="174" spans="2:65" s="1" customFormat="1" ht="24.15" customHeight="1">
      <c r="B174" s="127"/>
      <c r="C174" s="128" t="s">
        <v>446</v>
      </c>
      <c r="D174" s="128" t="s">
        <v>125</v>
      </c>
      <c r="E174" s="129" t="s">
        <v>251</v>
      </c>
      <c r="F174" s="130" t="s">
        <v>252</v>
      </c>
      <c r="G174" s="131" t="s">
        <v>244</v>
      </c>
      <c r="H174" s="132">
        <v>18.12</v>
      </c>
      <c r="I174" s="133">
        <v>0</v>
      </c>
      <c r="J174" s="133">
        <f>ROUND(I174*H174,2)</f>
        <v>0</v>
      </c>
      <c r="K174" s="134"/>
      <c r="L174" s="27"/>
      <c r="M174" s="135" t="s">
        <v>1</v>
      </c>
      <c r="N174" s="136" t="s">
        <v>36</v>
      </c>
      <c r="O174" s="137">
        <v>6.0000000000000001E-3</v>
      </c>
      <c r="P174" s="137">
        <f>O174*H174</f>
        <v>0.10872000000000001</v>
      </c>
      <c r="Q174" s="137">
        <v>0</v>
      </c>
      <c r="R174" s="137">
        <f>Q174*H174</f>
        <v>0</v>
      </c>
      <c r="S174" s="137">
        <v>0</v>
      </c>
      <c r="T174" s="138">
        <f>S174*H174</f>
        <v>0</v>
      </c>
      <c r="AR174" s="139" t="s">
        <v>129</v>
      </c>
      <c r="AT174" s="139" t="s">
        <v>125</v>
      </c>
      <c r="AU174" s="139" t="s">
        <v>80</v>
      </c>
      <c r="AY174" s="15" t="s">
        <v>121</v>
      </c>
      <c r="BE174" s="140">
        <f>IF(N174="základní",J174,0)</f>
        <v>0</v>
      </c>
      <c r="BF174" s="140">
        <f>IF(N174="snížená",J174,0)</f>
        <v>0</v>
      </c>
      <c r="BG174" s="140">
        <f>IF(N174="zákl. přenesená",J174,0)</f>
        <v>0</v>
      </c>
      <c r="BH174" s="140">
        <f>IF(N174="sníž. přenesená",J174,0)</f>
        <v>0</v>
      </c>
      <c r="BI174" s="140">
        <f>IF(N174="nulová",J174,0)</f>
        <v>0</v>
      </c>
      <c r="BJ174" s="15" t="s">
        <v>76</v>
      </c>
      <c r="BK174" s="140">
        <f>ROUND(I174*H174,2)</f>
        <v>0</v>
      </c>
      <c r="BL174" s="15" t="s">
        <v>129</v>
      </c>
      <c r="BM174" s="139" t="s">
        <v>547</v>
      </c>
    </row>
    <row r="175" spans="2:65" s="12" customFormat="1" ht="10">
      <c r="B175" s="141"/>
      <c r="D175" s="142" t="s">
        <v>131</v>
      </c>
      <c r="F175" s="144" t="s">
        <v>548</v>
      </c>
      <c r="H175" s="145">
        <v>18.12</v>
      </c>
      <c r="L175" s="141"/>
      <c r="M175" s="146"/>
      <c r="T175" s="147"/>
      <c r="AT175" s="143" t="s">
        <v>131</v>
      </c>
      <c r="AU175" s="143" t="s">
        <v>80</v>
      </c>
      <c r="AV175" s="12" t="s">
        <v>80</v>
      </c>
      <c r="AW175" s="12" t="s">
        <v>3</v>
      </c>
      <c r="AX175" s="12" t="s">
        <v>76</v>
      </c>
      <c r="AY175" s="143" t="s">
        <v>121</v>
      </c>
    </row>
    <row r="176" spans="2:65" s="1" customFormat="1" ht="49" customHeight="1">
      <c r="B176" s="127"/>
      <c r="C176" s="128" t="s">
        <v>269</v>
      </c>
      <c r="D176" s="128" t="s">
        <v>125</v>
      </c>
      <c r="E176" s="129" t="s">
        <v>256</v>
      </c>
      <c r="F176" s="130" t="s">
        <v>257</v>
      </c>
      <c r="G176" s="131" t="s">
        <v>244</v>
      </c>
      <c r="H176" s="132">
        <v>3.585</v>
      </c>
      <c r="I176" s="133">
        <v>0</v>
      </c>
      <c r="J176" s="133">
        <f>ROUND(I176*H176,2)</f>
        <v>0</v>
      </c>
      <c r="K176" s="134"/>
      <c r="L176" s="27"/>
      <c r="M176" s="135" t="s">
        <v>1</v>
      </c>
      <c r="N176" s="136" t="s">
        <v>36</v>
      </c>
      <c r="O176" s="137">
        <v>0</v>
      </c>
      <c r="P176" s="137">
        <f>O176*H176</f>
        <v>0</v>
      </c>
      <c r="Q176" s="137">
        <v>0</v>
      </c>
      <c r="R176" s="137">
        <f>Q176*H176</f>
        <v>0</v>
      </c>
      <c r="S176" s="137">
        <v>0</v>
      </c>
      <c r="T176" s="138">
        <f>S176*H176</f>
        <v>0</v>
      </c>
      <c r="AR176" s="139" t="s">
        <v>129</v>
      </c>
      <c r="AT176" s="139" t="s">
        <v>125</v>
      </c>
      <c r="AU176" s="139" t="s">
        <v>80</v>
      </c>
      <c r="AY176" s="15" t="s">
        <v>121</v>
      </c>
      <c r="BE176" s="140">
        <f>IF(N176="základní",J176,0)</f>
        <v>0</v>
      </c>
      <c r="BF176" s="140">
        <f>IF(N176="snížená",J176,0)</f>
        <v>0</v>
      </c>
      <c r="BG176" s="140">
        <f>IF(N176="zákl. přenesená",J176,0)</f>
        <v>0</v>
      </c>
      <c r="BH176" s="140">
        <f>IF(N176="sníž. přenesená",J176,0)</f>
        <v>0</v>
      </c>
      <c r="BI176" s="140">
        <f>IF(N176="nulová",J176,0)</f>
        <v>0</v>
      </c>
      <c r="BJ176" s="15" t="s">
        <v>76</v>
      </c>
      <c r="BK176" s="140">
        <f>ROUND(I176*H176,2)</f>
        <v>0</v>
      </c>
      <c r="BL176" s="15" t="s">
        <v>129</v>
      </c>
      <c r="BM176" s="139" t="s">
        <v>549</v>
      </c>
    </row>
    <row r="177" spans="2:65" s="11" customFormat="1" ht="22.75" customHeight="1">
      <c r="B177" s="116"/>
      <c r="D177" s="117" t="s">
        <v>70</v>
      </c>
      <c r="E177" s="125" t="s">
        <v>259</v>
      </c>
      <c r="F177" s="125" t="s">
        <v>260</v>
      </c>
      <c r="J177" s="126">
        <f>BK177</f>
        <v>0</v>
      </c>
      <c r="L177" s="116"/>
      <c r="M177" s="120"/>
      <c r="P177" s="121">
        <f>P178</f>
        <v>1.2184109999999999</v>
      </c>
      <c r="R177" s="121">
        <f>R178</f>
        <v>0</v>
      </c>
      <c r="T177" s="122">
        <f>T178</f>
        <v>0</v>
      </c>
      <c r="AR177" s="117" t="s">
        <v>76</v>
      </c>
      <c r="AT177" s="123" t="s">
        <v>70</v>
      </c>
      <c r="AU177" s="123" t="s">
        <v>76</v>
      </c>
      <c r="AY177" s="117" t="s">
        <v>121</v>
      </c>
      <c r="BK177" s="124">
        <f>BK178</f>
        <v>0</v>
      </c>
    </row>
    <row r="178" spans="2:65" s="1" customFormat="1" ht="21.75" customHeight="1">
      <c r="B178" s="127"/>
      <c r="C178" s="128" t="s">
        <v>225</v>
      </c>
      <c r="D178" s="128" t="s">
        <v>125</v>
      </c>
      <c r="E178" s="129" t="s">
        <v>262</v>
      </c>
      <c r="F178" s="130" t="s">
        <v>263</v>
      </c>
      <c r="G178" s="131" t="s">
        <v>244</v>
      </c>
      <c r="H178" s="132">
        <v>2.9790000000000001</v>
      </c>
      <c r="I178" s="133">
        <v>0</v>
      </c>
      <c r="J178" s="133">
        <f>ROUND(I178*H178,2)</f>
        <v>0</v>
      </c>
      <c r="K178" s="134"/>
      <c r="L178" s="27"/>
      <c r="M178" s="135" t="s">
        <v>1</v>
      </c>
      <c r="N178" s="136" t="s">
        <v>36</v>
      </c>
      <c r="O178" s="137">
        <v>0.40899999999999997</v>
      </c>
      <c r="P178" s="137">
        <f>O178*H178</f>
        <v>1.2184109999999999</v>
      </c>
      <c r="Q178" s="137">
        <v>0</v>
      </c>
      <c r="R178" s="137">
        <f>Q178*H178</f>
        <v>0</v>
      </c>
      <c r="S178" s="137">
        <v>0</v>
      </c>
      <c r="T178" s="138">
        <f>S178*H178</f>
        <v>0</v>
      </c>
      <c r="AR178" s="139" t="s">
        <v>129</v>
      </c>
      <c r="AT178" s="139" t="s">
        <v>125</v>
      </c>
      <c r="AU178" s="139" t="s">
        <v>80</v>
      </c>
      <c r="AY178" s="15" t="s">
        <v>121</v>
      </c>
      <c r="BE178" s="140">
        <f>IF(N178="základní",J178,0)</f>
        <v>0</v>
      </c>
      <c r="BF178" s="140">
        <f>IF(N178="snížená",J178,0)</f>
        <v>0</v>
      </c>
      <c r="BG178" s="140">
        <f>IF(N178="zákl. přenesená",J178,0)</f>
        <v>0</v>
      </c>
      <c r="BH178" s="140">
        <f>IF(N178="sníž. přenesená",J178,0)</f>
        <v>0</v>
      </c>
      <c r="BI178" s="140">
        <f>IF(N178="nulová",J178,0)</f>
        <v>0</v>
      </c>
      <c r="BJ178" s="15" t="s">
        <v>76</v>
      </c>
      <c r="BK178" s="140">
        <f>ROUND(I178*H178,2)</f>
        <v>0</v>
      </c>
      <c r="BL178" s="15" t="s">
        <v>129</v>
      </c>
      <c r="BM178" s="139" t="s">
        <v>550</v>
      </c>
    </row>
    <row r="179" spans="2:65" s="11" customFormat="1" ht="25.9" customHeight="1">
      <c r="B179" s="116"/>
      <c r="D179" s="117" t="s">
        <v>70</v>
      </c>
      <c r="E179" s="118" t="s">
        <v>265</v>
      </c>
      <c r="F179" s="118" t="s">
        <v>266</v>
      </c>
      <c r="J179" s="119">
        <f>BK179</f>
        <v>0</v>
      </c>
      <c r="L179" s="116"/>
      <c r="M179" s="120"/>
      <c r="P179" s="121">
        <f>P180</f>
        <v>33.122631999999996</v>
      </c>
      <c r="R179" s="121">
        <f>R180</f>
        <v>0.15577278</v>
      </c>
      <c r="T179" s="122">
        <f>T180</f>
        <v>0.125112</v>
      </c>
      <c r="AR179" s="117" t="s">
        <v>80</v>
      </c>
      <c r="AT179" s="123" t="s">
        <v>70</v>
      </c>
      <c r="AU179" s="123" t="s">
        <v>71</v>
      </c>
      <c r="AY179" s="117" t="s">
        <v>121</v>
      </c>
      <c r="BK179" s="124">
        <f>BK180</f>
        <v>0</v>
      </c>
    </row>
    <row r="180" spans="2:65" s="11" customFormat="1" ht="22.75" customHeight="1">
      <c r="B180" s="116"/>
      <c r="D180" s="117" t="s">
        <v>70</v>
      </c>
      <c r="E180" s="125" t="s">
        <v>267</v>
      </c>
      <c r="F180" s="125" t="s">
        <v>268</v>
      </c>
      <c r="J180" s="126">
        <f>BK180</f>
        <v>0</v>
      </c>
      <c r="L180" s="116"/>
      <c r="M180" s="120"/>
      <c r="P180" s="121">
        <f>SUM(P181:P191)</f>
        <v>33.122631999999996</v>
      </c>
      <c r="R180" s="121">
        <f>SUM(R181:R191)</f>
        <v>0.15577278</v>
      </c>
      <c r="T180" s="122">
        <f>SUM(T181:T191)</f>
        <v>0.125112</v>
      </c>
      <c r="AR180" s="117" t="s">
        <v>80</v>
      </c>
      <c r="AT180" s="123" t="s">
        <v>70</v>
      </c>
      <c r="AU180" s="123" t="s">
        <v>76</v>
      </c>
      <c r="AY180" s="117" t="s">
        <v>121</v>
      </c>
      <c r="BK180" s="124">
        <f>SUM(BK181:BK191)</f>
        <v>0</v>
      </c>
    </row>
    <row r="181" spans="2:65" s="1" customFormat="1" ht="16.5" customHeight="1">
      <c r="B181" s="127"/>
      <c r="C181" s="128" t="s">
        <v>149</v>
      </c>
      <c r="D181" s="128" t="s">
        <v>125</v>
      </c>
      <c r="E181" s="129" t="s">
        <v>270</v>
      </c>
      <c r="F181" s="130" t="s">
        <v>271</v>
      </c>
      <c r="G181" s="131" t="s">
        <v>185</v>
      </c>
      <c r="H181" s="132">
        <v>20.3</v>
      </c>
      <c r="I181" s="133">
        <v>0</v>
      </c>
      <c r="J181" s="133">
        <f>ROUND(I181*H181,2)</f>
        <v>0</v>
      </c>
      <c r="K181" s="134"/>
      <c r="L181" s="27"/>
      <c r="M181" s="135" t="s">
        <v>1</v>
      </c>
      <c r="N181" s="136" t="s">
        <v>36</v>
      </c>
      <c r="O181" s="137">
        <v>0.19500000000000001</v>
      </c>
      <c r="P181" s="137">
        <f>O181*H181</f>
        <v>3.9585000000000004</v>
      </c>
      <c r="Q181" s="137">
        <v>0</v>
      </c>
      <c r="R181" s="137">
        <f>Q181*H181</f>
        <v>0</v>
      </c>
      <c r="S181" s="137">
        <v>1.67E-3</v>
      </c>
      <c r="T181" s="138">
        <f>S181*H181</f>
        <v>3.3901000000000001E-2</v>
      </c>
      <c r="AR181" s="139" t="s">
        <v>272</v>
      </c>
      <c r="AT181" s="139" t="s">
        <v>125</v>
      </c>
      <c r="AU181" s="139" t="s">
        <v>80</v>
      </c>
      <c r="AY181" s="15" t="s">
        <v>121</v>
      </c>
      <c r="BE181" s="140">
        <f>IF(N181="základní",J181,0)</f>
        <v>0</v>
      </c>
      <c r="BF181" s="140">
        <f>IF(N181="snížená",J181,0)</f>
        <v>0</v>
      </c>
      <c r="BG181" s="140">
        <f>IF(N181="zákl. přenesená",J181,0)</f>
        <v>0</v>
      </c>
      <c r="BH181" s="140">
        <f>IF(N181="sníž. přenesená",J181,0)</f>
        <v>0</v>
      </c>
      <c r="BI181" s="140">
        <f>IF(N181="nulová",J181,0)</f>
        <v>0</v>
      </c>
      <c r="BJ181" s="15" t="s">
        <v>76</v>
      </c>
      <c r="BK181" s="140">
        <f>ROUND(I181*H181,2)</f>
        <v>0</v>
      </c>
      <c r="BL181" s="15" t="s">
        <v>272</v>
      </c>
      <c r="BM181" s="139" t="s">
        <v>551</v>
      </c>
    </row>
    <row r="182" spans="2:65" s="12" customFormat="1" ht="10">
      <c r="B182" s="141"/>
      <c r="D182" s="142" t="s">
        <v>131</v>
      </c>
      <c r="E182" s="143" t="s">
        <v>1</v>
      </c>
      <c r="F182" s="144" t="s">
        <v>552</v>
      </c>
      <c r="H182" s="145">
        <v>20.3</v>
      </c>
      <c r="L182" s="141"/>
      <c r="M182" s="146"/>
      <c r="T182" s="147"/>
      <c r="AT182" s="143" t="s">
        <v>131</v>
      </c>
      <c r="AU182" s="143" t="s">
        <v>80</v>
      </c>
      <c r="AV182" s="12" t="s">
        <v>80</v>
      </c>
      <c r="AW182" s="12" t="s">
        <v>27</v>
      </c>
      <c r="AX182" s="12" t="s">
        <v>76</v>
      </c>
      <c r="AY182" s="143" t="s">
        <v>121</v>
      </c>
    </row>
    <row r="183" spans="2:65" s="1" customFormat="1" ht="16.5" customHeight="1">
      <c r="B183" s="127"/>
      <c r="C183" s="128" t="s">
        <v>153</v>
      </c>
      <c r="D183" s="128" t="s">
        <v>125</v>
      </c>
      <c r="E183" s="129" t="s">
        <v>276</v>
      </c>
      <c r="F183" s="130" t="s">
        <v>277</v>
      </c>
      <c r="G183" s="131" t="s">
        <v>185</v>
      </c>
      <c r="H183" s="132">
        <v>23.15</v>
      </c>
      <c r="I183" s="133">
        <v>0</v>
      </c>
      <c r="J183" s="133">
        <f>ROUND(I183*H183,2)</f>
        <v>0</v>
      </c>
      <c r="K183" s="134"/>
      <c r="L183" s="27"/>
      <c r="M183" s="135" t="s">
        <v>1</v>
      </c>
      <c r="N183" s="136" t="s">
        <v>36</v>
      </c>
      <c r="O183" s="137">
        <v>0.14699999999999999</v>
      </c>
      <c r="P183" s="137">
        <f>O183*H183</f>
        <v>3.4030499999999995</v>
      </c>
      <c r="Q183" s="137">
        <v>0</v>
      </c>
      <c r="R183" s="137">
        <f>Q183*H183</f>
        <v>0</v>
      </c>
      <c r="S183" s="137">
        <v>3.9399999999999999E-3</v>
      </c>
      <c r="T183" s="138">
        <f>S183*H183</f>
        <v>9.1210999999999987E-2</v>
      </c>
      <c r="AR183" s="139" t="s">
        <v>272</v>
      </c>
      <c r="AT183" s="139" t="s">
        <v>125</v>
      </c>
      <c r="AU183" s="139" t="s">
        <v>80</v>
      </c>
      <c r="AY183" s="15" t="s">
        <v>121</v>
      </c>
      <c r="BE183" s="140">
        <f>IF(N183="základní",J183,0)</f>
        <v>0</v>
      </c>
      <c r="BF183" s="140">
        <f>IF(N183="snížená",J183,0)</f>
        <v>0</v>
      </c>
      <c r="BG183" s="140">
        <f>IF(N183="zákl. přenesená",J183,0)</f>
        <v>0</v>
      </c>
      <c r="BH183" s="140">
        <f>IF(N183="sníž. přenesená",J183,0)</f>
        <v>0</v>
      </c>
      <c r="BI183" s="140">
        <f>IF(N183="nulová",J183,0)</f>
        <v>0</v>
      </c>
      <c r="BJ183" s="15" t="s">
        <v>76</v>
      </c>
      <c r="BK183" s="140">
        <f>ROUND(I183*H183,2)</f>
        <v>0</v>
      </c>
      <c r="BL183" s="15" t="s">
        <v>272</v>
      </c>
      <c r="BM183" s="139" t="s">
        <v>553</v>
      </c>
    </row>
    <row r="184" spans="2:65" s="1" customFormat="1" ht="24.15" customHeight="1">
      <c r="B184" s="127"/>
      <c r="C184" s="128" t="s">
        <v>124</v>
      </c>
      <c r="D184" s="128" t="s">
        <v>125</v>
      </c>
      <c r="E184" s="129" t="s">
        <v>281</v>
      </c>
      <c r="F184" s="130" t="s">
        <v>282</v>
      </c>
      <c r="G184" s="131" t="s">
        <v>185</v>
      </c>
      <c r="H184" s="132">
        <v>20.3</v>
      </c>
      <c r="I184" s="133">
        <v>0</v>
      </c>
      <c r="J184" s="133">
        <f>ROUND(I184*H184,2)</f>
        <v>0</v>
      </c>
      <c r="K184" s="134"/>
      <c r="L184" s="27"/>
      <c r="M184" s="135" t="s">
        <v>1</v>
      </c>
      <c r="N184" s="136" t="s">
        <v>36</v>
      </c>
      <c r="O184" s="137">
        <v>0.34699999999999998</v>
      </c>
      <c r="P184" s="137">
        <f>O184*H184</f>
        <v>7.0440999999999994</v>
      </c>
      <c r="Q184" s="137">
        <v>2.6800000000000001E-3</v>
      </c>
      <c r="R184" s="137">
        <f>Q184*H184</f>
        <v>5.4404000000000001E-2</v>
      </c>
      <c r="S184" s="137">
        <v>0</v>
      </c>
      <c r="T184" s="138">
        <f>S184*H184</f>
        <v>0</v>
      </c>
      <c r="AR184" s="139" t="s">
        <v>272</v>
      </c>
      <c r="AT184" s="139" t="s">
        <v>125</v>
      </c>
      <c r="AU184" s="139" t="s">
        <v>80</v>
      </c>
      <c r="AY184" s="15" t="s">
        <v>121</v>
      </c>
      <c r="BE184" s="140">
        <f>IF(N184="základní",J184,0)</f>
        <v>0</v>
      </c>
      <c r="BF184" s="140">
        <f>IF(N184="snížená",J184,0)</f>
        <v>0</v>
      </c>
      <c r="BG184" s="140">
        <f>IF(N184="zákl. přenesená",J184,0)</f>
        <v>0</v>
      </c>
      <c r="BH184" s="140">
        <f>IF(N184="sníž. přenesená",J184,0)</f>
        <v>0</v>
      </c>
      <c r="BI184" s="140">
        <f>IF(N184="nulová",J184,0)</f>
        <v>0</v>
      </c>
      <c r="BJ184" s="15" t="s">
        <v>76</v>
      </c>
      <c r="BK184" s="140">
        <f>ROUND(I184*H184,2)</f>
        <v>0</v>
      </c>
      <c r="BL184" s="15" t="s">
        <v>272</v>
      </c>
      <c r="BM184" s="139" t="s">
        <v>554</v>
      </c>
    </row>
    <row r="185" spans="2:65" s="1" customFormat="1" ht="24.15" customHeight="1">
      <c r="B185" s="127"/>
      <c r="C185" s="128" t="s">
        <v>141</v>
      </c>
      <c r="D185" s="128" t="s">
        <v>125</v>
      </c>
      <c r="E185" s="129" t="s">
        <v>286</v>
      </c>
      <c r="F185" s="130" t="s">
        <v>287</v>
      </c>
      <c r="G185" s="131" t="s">
        <v>288</v>
      </c>
      <c r="H185" s="132">
        <v>20</v>
      </c>
      <c r="I185" s="133">
        <v>0</v>
      </c>
      <c r="J185" s="133">
        <f>ROUND(I185*H185,2)</f>
        <v>0</v>
      </c>
      <c r="K185" s="134"/>
      <c r="L185" s="27"/>
      <c r="M185" s="135" t="s">
        <v>1</v>
      </c>
      <c r="N185" s="136" t="s">
        <v>36</v>
      </c>
      <c r="O185" s="137">
        <v>0.14000000000000001</v>
      </c>
      <c r="P185" s="137">
        <f>O185*H185</f>
        <v>2.8000000000000003</v>
      </c>
      <c r="Q185" s="137">
        <v>0</v>
      </c>
      <c r="R185" s="137">
        <f>Q185*H185</f>
        <v>0</v>
      </c>
      <c r="S185" s="137">
        <v>0</v>
      </c>
      <c r="T185" s="138">
        <f>S185*H185</f>
        <v>0</v>
      </c>
      <c r="AR185" s="139" t="s">
        <v>272</v>
      </c>
      <c r="AT185" s="139" t="s">
        <v>125</v>
      </c>
      <c r="AU185" s="139" t="s">
        <v>80</v>
      </c>
      <c r="AY185" s="15" t="s">
        <v>121</v>
      </c>
      <c r="BE185" s="140">
        <f>IF(N185="základní",J185,0)</f>
        <v>0</v>
      </c>
      <c r="BF185" s="140">
        <f>IF(N185="snížená",J185,0)</f>
        <v>0</v>
      </c>
      <c r="BG185" s="140">
        <f>IF(N185="zákl. přenesená",J185,0)</f>
        <v>0</v>
      </c>
      <c r="BH185" s="140">
        <f>IF(N185="sníž. přenesená",J185,0)</f>
        <v>0</v>
      </c>
      <c r="BI185" s="140">
        <f>IF(N185="nulová",J185,0)</f>
        <v>0</v>
      </c>
      <c r="BJ185" s="15" t="s">
        <v>76</v>
      </c>
      <c r="BK185" s="140">
        <f>ROUND(I185*H185,2)</f>
        <v>0</v>
      </c>
      <c r="BL185" s="15" t="s">
        <v>272</v>
      </c>
      <c r="BM185" s="139" t="s">
        <v>555</v>
      </c>
    </row>
    <row r="186" spans="2:65" s="1" customFormat="1" ht="33" customHeight="1">
      <c r="B186" s="127"/>
      <c r="C186" s="128" t="s">
        <v>182</v>
      </c>
      <c r="D186" s="128" t="s">
        <v>125</v>
      </c>
      <c r="E186" s="129" t="s">
        <v>292</v>
      </c>
      <c r="F186" s="130" t="s">
        <v>293</v>
      </c>
      <c r="G186" s="131" t="s">
        <v>185</v>
      </c>
      <c r="H186" s="132">
        <v>22.271999999999998</v>
      </c>
      <c r="I186" s="133">
        <v>0</v>
      </c>
      <c r="J186" s="133">
        <f>ROUND(I186*H186,2)</f>
        <v>0</v>
      </c>
      <c r="K186" s="134"/>
      <c r="L186" s="27"/>
      <c r="M186" s="135" t="s">
        <v>1</v>
      </c>
      <c r="N186" s="136" t="s">
        <v>36</v>
      </c>
      <c r="O186" s="137">
        <v>0.23300000000000001</v>
      </c>
      <c r="P186" s="137">
        <f>O186*H186</f>
        <v>5.1893760000000002</v>
      </c>
      <c r="Q186" s="137">
        <v>1.49E-3</v>
      </c>
      <c r="R186" s="137">
        <f>Q186*H186</f>
        <v>3.3185279999999998E-2</v>
      </c>
      <c r="S186" s="137">
        <v>0</v>
      </c>
      <c r="T186" s="138">
        <f>S186*H186</f>
        <v>0</v>
      </c>
      <c r="AR186" s="139" t="s">
        <v>272</v>
      </c>
      <c r="AT186" s="139" t="s">
        <v>125</v>
      </c>
      <c r="AU186" s="139" t="s">
        <v>80</v>
      </c>
      <c r="AY186" s="15" t="s">
        <v>121</v>
      </c>
      <c r="BE186" s="140">
        <f>IF(N186="základní",J186,0)</f>
        <v>0</v>
      </c>
      <c r="BF186" s="140">
        <f>IF(N186="snížená",J186,0)</f>
        <v>0</v>
      </c>
      <c r="BG186" s="140">
        <f>IF(N186="zákl. přenesená",J186,0)</f>
        <v>0</v>
      </c>
      <c r="BH186" s="140">
        <f>IF(N186="sníž. přenesená",J186,0)</f>
        <v>0</v>
      </c>
      <c r="BI186" s="140">
        <f>IF(N186="nulová",J186,0)</f>
        <v>0</v>
      </c>
      <c r="BJ186" s="15" t="s">
        <v>76</v>
      </c>
      <c r="BK186" s="140">
        <f>ROUND(I186*H186,2)</f>
        <v>0</v>
      </c>
      <c r="BL186" s="15" t="s">
        <v>272</v>
      </c>
      <c r="BM186" s="139" t="s">
        <v>556</v>
      </c>
    </row>
    <row r="187" spans="2:65" s="12" customFormat="1" ht="10">
      <c r="B187" s="141"/>
      <c r="D187" s="142" t="s">
        <v>131</v>
      </c>
      <c r="E187" s="143" t="s">
        <v>1</v>
      </c>
      <c r="F187" s="144" t="s">
        <v>557</v>
      </c>
      <c r="H187" s="145">
        <v>22.271999999999998</v>
      </c>
      <c r="L187" s="141"/>
      <c r="M187" s="146"/>
      <c r="T187" s="147"/>
      <c r="AT187" s="143" t="s">
        <v>131</v>
      </c>
      <c r="AU187" s="143" t="s">
        <v>80</v>
      </c>
      <c r="AV187" s="12" t="s">
        <v>80</v>
      </c>
      <c r="AW187" s="12" t="s">
        <v>27</v>
      </c>
      <c r="AX187" s="12" t="s">
        <v>76</v>
      </c>
      <c r="AY187" s="143" t="s">
        <v>121</v>
      </c>
    </row>
    <row r="188" spans="2:65" s="1" customFormat="1" ht="24.15" customHeight="1">
      <c r="B188" s="127"/>
      <c r="C188" s="128" t="s">
        <v>191</v>
      </c>
      <c r="D188" s="128" t="s">
        <v>125</v>
      </c>
      <c r="E188" s="129" t="s">
        <v>296</v>
      </c>
      <c r="F188" s="130" t="s">
        <v>297</v>
      </c>
      <c r="G188" s="131" t="s">
        <v>288</v>
      </c>
      <c r="H188" s="132">
        <v>2</v>
      </c>
      <c r="I188" s="133">
        <v>0</v>
      </c>
      <c r="J188" s="133">
        <f>ROUND(I188*H188,2)</f>
        <v>0</v>
      </c>
      <c r="K188" s="134"/>
      <c r="L188" s="27"/>
      <c r="M188" s="135" t="s">
        <v>1</v>
      </c>
      <c r="N188" s="136" t="s">
        <v>36</v>
      </c>
      <c r="O188" s="137">
        <v>0.4</v>
      </c>
      <c r="P188" s="137">
        <f>O188*H188</f>
        <v>0.8</v>
      </c>
      <c r="Q188" s="137">
        <v>6.4000000000000005E-4</v>
      </c>
      <c r="R188" s="137">
        <f>Q188*H188</f>
        <v>1.2800000000000001E-3</v>
      </c>
      <c r="S188" s="137">
        <v>0</v>
      </c>
      <c r="T188" s="138">
        <f>S188*H188</f>
        <v>0</v>
      </c>
      <c r="AR188" s="139" t="s">
        <v>272</v>
      </c>
      <c r="AT188" s="139" t="s">
        <v>125</v>
      </c>
      <c r="AU188" s="139" t="s">
        <v>80</v>
      </c>
      <c r="AY188" s="15" t="s">
        <v>121</v>
      </c>
      <c r="BE188" s="140">
        <f>IF(N188="základní",J188,0)</f>
        <v>0</v>
      </c>
      <c r="BF188" s="140">
        <f>IF(N188="snížená",J188,0)</f>
        <v>0</v>
      </c>
      <c r="BG188" s="140">
        <f>IF(N188="zákl. přenesená",J188,0)</f>
        <v>0</v>
      </c>
      <c r="BH188" s="140">
        <f>IF(N188="sníž. přenesená",J188,0)</f>
        <v>0</v>
      </c>
      <c r="BI188" s="140">
        <f>IF(N188="nulová",J188,0)</f>
        <v>0</v>
      </c>
      <c r="BJ188" s="15" t="s">
        <v>76</v>
      </c>
      <c r="BK188" s="140">
        <f>ROUND(I188*H188,2)</f>
        <v>0</v>
      </c>
      <c r="BL188" s="15" t="s">
        <v>272</v>
      </c>
      <c r="BM188" s="139" t="s">
        <v>558</v>
      </c>
    </row>
    <row r="189" spans="2:65" s="1" customFormat="1" ht="24.15" customHeight="1">
      <c r="B189" s="127"/>
      <c r="C189" s="128" t="s">
        <v>196</v>
      </c>
      <c r="D189" s="128" t="s">
        <v>125</v>
      </c>
      <c r="E189" s="129" t="s">
        <v>300</v>
      </c>
      <c r="F189" s="130" t="s">
        <v>301</v>
      </c>
      <c r="G189" s="131" t="s">
        <v>185</v>
      </c>
      <c r="H189" s="132">
        <v>23.15</v>
      </c>
      <c r="I189" s="133">
        <v>0</v>
      </c>
      <c r="J189" s="133">
        <f>ROUND(I189*H189,2)</f>
        <v>0</v>
      </c>
      <c r="K189" s="134"/>
      <c r="L189" s="27"/>
      <c r="M189" s="135" t="s">
        <v>1</v>
      </c>
      <c r="N189" s="136" t="s">
        <v>36</v>
      </c>
      <c r="O189" s="137">
        <v>0.35099999999999998</v>
      </c>
      <c r="P189" s="137">
        <f>O189*H189</f>
        <v>8.1256499999999985</v>
      </c>
      <c r="Q189" s="137">
        <v>2.8900000000000002E-3</v>
      </c>
      <c r="R189" s="137">
        <f>Q189*H189</f>
        <v>6.6903500000000005E-2</v>
      </c>
      <c r="S189" s="137">
        <v>0</v>
      </c>
      <c r="T189" s="138">
        <f>S189*H189</f>
        <v>0</v>
      </c>
      <c r="AR189" s="139" t="s">
        <v>272</v>
      </c>
      <c r="AT189" s="139" t="s">
        <v>125</v>
      </c>
      <c r="AU189" s="139" t="s">
        <v>80</v>
      </c>
      <c r="AY189" s="15" t="s">
        <v>121</v>
      </c>
      <c r="BE189" s="140">
        <f>IF(N189="základní",J189,0)</f>
        <v>0</v>
      </c>
      <c r="BF189" s="140">
        <f>IF(N189="snížená",J189,0)</f>
        <v>0</v>
      </c>
      <c r="BG189" s="140">
        <f>IF(N189="zákl. přenesená",J189,0)</f>
        <v>0</v>
      </c>
      <c r="BH189" s="140">
        <f>IF(N189="sníž. přenesená",J189,0)</f>
        <v>0</v>
      </c>
      <c r="BI189" s="140">
        <f>IF(N189="nulová",J189,0)</f>
        <v>0</v>
      </c>
      <c r="BJ189" s="15" t="s">
        <v>76</v>
      </c>
      <c r="BK189" s="140">
        <f>ROUND(I189*H189,2)</f>
        <v>0</v>
      </c>
      <c r="BL189" s="15" t="s">
        <v>272</v>
      </c>
      <c r="BM189" s="139" t="s">
        <v>559</v>
      </c>
    </row>
    <row r="190" spans="2:65" s="12" customFormat="1" ht="10">
      <c r="B190" s="141"/>
      <c r="D190" s="142" t="s">
        <v>131</v>
      </c>
      <c r="E190" s="143" t="s">
        <v>1</v>
      </c>
      <c r="F190" s="144" t="s">
        <v>560</v>
      </c>
      <c r="H190" s="145">
        <v>23.15</v>
      </c>
      <c r="L190" s="141"/>
      <c r="M190" s="146"/>
      <c r="T190" s="147"/>
      <c r="AT190" s="143" t="s">
        <v>131</v>
      </c>
      <c r="AU190" s="143" t="s">
        <v>80</v>
      </c>
      <c r="AV190" s="12" t="s">
        <v>80</v>
      </c>
      <c r="AW190" s="12" t="s">
        <v>27</v>
      </c>
      <c r="AX190" s="12" t="s">
        <v>76</v>
      </c>
      <c r="AY190" s="143" t="s">
        <v>121</v>
      </c>
    </row>
    <row r="191" spans="2:65" s="1" customFormat="1" ht="24.15" customHeight="1">
      <c r="B191" s="127"/>
      <c r="C191" s="128" t="s">
        <v>199</v>
      </c>
      <c r="D191" s="128" t="s">
        <v>125</v>
      </c>
      <c r="E191" s="129" t="s">
        <v>304</v>
      </c>
      <c r="F191" s="130" t="s">
        <v>305</v>
      </c>
      <c r="G191" s="131" t="s">
        <v>244</v>
      </c>
      <c r="H191" s="132">
        <v>0.156</v>
      </c>
      <c r="I191" s="133">
        <v>0</v>
      </c>
      <c r="J191" s="133">
        <f>ROUND(I191*H191,2)</f>
        <v>0</v>
      </c>
      <c r="K191" s="134"/>
      <c r="L191" s="27"/>
      <c r="M191" s="135" t="s">
        <v>1</v>
      </c>
      <c r="N191" s="136" t="s">
        <v>36</v>
      </c>
      <c r="O191" s="137">
        <v>11.551</v>
      </c>
      <c r="P191" s="137">
        <f>O191*H191</f>
        <v>1.8019560000000001</v>
      </c>
      <c r="Q191" s="137">
        <v>0</v>
      </c>
      <c r="R191" s="137">
        <f>Q191*H191</f>
        <v>0</v>
      </c>
      <c r="S191" s="137">
        <v>0</v>
      </c>
      <c r="T191" s="138">
        <f>S191*H191</f>
        <v>0</v>
      </c>
      <c r="AR191" s="139" t="s">
        <v>272</v>
      </c>
      <c r="AT191" s="139" t="s">
        <v>125</v>
      </c>
      <c r="AU191" s="139" t="s">
        <v>80</v>
      </c>
      <c r="AY191" s="15" t="s">
        <v>121</v>
      </c>
      <c r="BE191" s="140">
        <f>IF(N191="základní",J191,0)</f>
        <v>0</v>
      </c>
      <c r="BF191" s="140">
        <f>IF(N191="snížená",J191,0)</f>
        <v>0</v>
      </c>
      <c r="BG191" s="140">
        <f>IF(N191="zákl. přenesená",J191,0)</f>
        <v>0</v>
      </c>
      <c r="BH191" s="140">
        <f>IF(N191="sníž. přenesená",J191,0)</f>
        <v>0</v>
      </c>
      <c r="BI191" s="140">
        <f>IF(N191="nulová",J191,0)</f>
        <v>0</v>
      </c>
      <c r="BJ191" s="15" t="s">
        <v>76</v>
      </c>
      <c r="BK191" s="140">
        <f>ROUND(I191*H191,2)</f>
        <v>0</v>
      </c>
      <c r="BL191" s="15" t="s">
        <v>272</v>
      </c>
      <c r="BM191" s="139" t="s">
        <v>561</v>
      </c>
    </row>
    <row r="192" spans="2:65" s="11" customFormat="1" ht="25.9" customHeight="1">
      <c r="B192" s="116"/>
      <c r="D192" s="117" t="s">
        <v>70</v>
      </c>
      <c r="E192" s="118" t="s">
        <v>307</v>
      </c>
      <c r="F192" s="118" t="s">
        <v>308</v>
      </c>
      <c r="J192" s="119">
        <f>BK192</f>
        <v>0</v>
      </c>
      <c r="L192" s="116"/>
      <c r="M192" s="120"/>
      <c r="P192" s="121">
        <f>P193+SUM(P194:P197)</f>
        <v>113.97435999999999</v>
      </c>
      <c r="R192" s="121">
        <f>R193+SUM(R194:R197)</f>
        <v>0</v>
      </c>
      <c r="T192" s="122">
        <f>T193+SUM(T194:T197)</f>
        <v>1.0757559999999999</v>
      </c>
      <c r="AR192" s="117" t="s">
        <v>129</v>
      </c>
      <c r="AT192" s="123" t="s">
        <v>70</v>
      </c>
      <c r="AU192" s="123" t="s">
        <v>71</v>
      </c>
      <c r="AY192" s="117" t="s">
        <v>121</v>
      </c>
      <c r="BK192" s="124">
        <f>BK193+SUM(BK194:BK197)</f>
        <v>0</v>
      </c>
    </row>
    <row r="193" spans="2:65" s="1" customFormat="1" ht="21.75" customHeight="1">
      <c r="B193" s="127"/>
      <c r="C193" s="128" t="s">
        <v>363</v>
      </c>
      <c r="D193" s="128" t="s">
        <v>125</v>
      </c>
      <c r="E193" s="129" t="s">
        <v>310</v>
      </c>
      <c r="F193" s="130" t="s">
        <v>311</v>
      </c>
      <c r="G193" s="131" t="s">
        <v>312</v>
      </c>
      <c r="H193" s="132">
        <v>17</v>
      </c>
      <c r="I193" s="133">
        <v>0</v>
      </c>
      <c r="J193" s="133">
        <f>ROUND(I193*H193,2)</f>
        <v>0</v>
      </c>
      <c r="K193" s="134"/>
      <c r="L193" s="27"/>
      <c r="M193" s="135" t="s">
        <v>1</v>
      </c>
      <c r="N193" s="136" t="s">
        <v>36</v>
      </c>
      <c r="O193" s="137">
        <v>1</v>
      </c>
      <c r="P193" s="137">
        <f>O193*H193</f>
        <v>17</v>
      </c>
      <c r="Q193" s="137">
        <v>0</v>
      </c>
      <c r="R193" s="137">
        <f>Q193*H193</f>
        <v>0</v>
      </c>
      <c r="S193" s="137">
        <v>0</v>
      </c>
      <c r="T193" s="138">
        <f>S193*H193</f>
        <v>0</v>
      </c>
      <c r="AR193" s="139" t="s">
        <v>313</v>
      </c>
      <c r="AT193" s="139" t="s">
        <v>125</v>
      </c>
      <c r="AU193" s="139" t="s">
        <v>76</v>
      </c>
      <c r="AY193" s="15" t="s">
        <v>121</v>
      </c>
      <c r="BE193" s="140">
        <f>IF(N193="základní",J193,0)</f>
        <v>0</v>
      </c>
      <c r="BF193" s="140">
        <f>IF(N193="snížená",J193,0)</f>
        <v>0</v>
      </c>
      <c r="BG193" s="140">
        <f>IF(N193="zákl. přenesená",J193,0)</f>
        <v>0</v>
      </c>
      <c r="BH193" s="140">
        <f>IF(N193="sníž. přenesená",J193,0)</f>
        <v>0</v>
      </c>
      <c r="BI193" s="140">
        <f>IF(N193="nulová",J193,0)</f>
        <v>0</v>
      </c>
      <c r="BJ193" s="15" t="s">
        <v>76</v>
      </c>
      <c r="BK193" s="140">
        <f>ROUND(I193*H193,2)</f>
        <v>0</v>
      </c>
      <c r="BL193" s="15" t="s">
        <v>313</v>
      </c>
      <c r="BM193" s="139" t="s">
        <v>562</v>
      </c>
    </row>
    <row r="194" spans="2:65" s="12" customFormat="1" ht="10">
      <c r="B194" s="141"/>
      <c r="D194" s="142" t="s">
        <v>131</v>
      </c>
      <c r="E194" s="143" t="s">
        <v>1</v>
      </c>
      <c r="F194" s="144" t="s">
        <v>315</v>
      </c>
      <c r="H194" s="145">
        <v>17</v>
      </c>
      <c r="L194" s="141"/>
      <c r="M194" s="146"/>
      <c r="T194" s="147"/>
      <c r="AT194" s="143" t="s">
        <v>131</v>
      </c>
      <c r="AU194" s="143" t="s">
        <v>76</v>
      </c>
      <c r="AV194" s="12" t="s">
        <v>80</v>
      </c>
      <c r="AW194" s="12" t="s">
        <v>27</v>
      </c>
      <c r="AX194" s="12" t="s">
        <v>76</v>
      </c>
      <c r="AY194" s="143" t="s">
        <v>121</v>
      </c>
    </row>
    <row r="195" spans="2:65" s="1" customFormat="1" ht="16.5" customHeight="1">
      <c r="B195" s="127"/>
      <c r="C195" s="128" t="s">
        <v>261</v>
      </c>
      <c r="D195" s="128" t="s">
        <v>125</v>
      </c>
      <c r="E195" s="129" t="s">
        <v>317</v>
      </c>
      <c r="F195" s="130" t="s">
        <v>318</v>
      </c>
      <c r="G195" s="131" t="s">
        <v>312</v>
      </c>
      <c r="H195" s="132">
        <v>17</v>
      </c>
      <c r="I195" s="133">
        <v>0</v>
      </c>
      <c r="J195" s="133">
        <f>ROUND(I195*H195,2)</f>
        <v>0</v>
      </c>
      <c r="K195" s="134"/>
      <c r="L195" s="27"/>
      <c r="M195" s="135" t="s">
        <v>1</v>
      </c>
      <c r="N195" s="136" t="s">
        <v>36</v>
      </c>
      <c r="O195" s="137">
        <v>1</v>
      </c>
      <c r="P195" s="137">
        <f>O195*H195</f>
        <v>17</v>
      </c>
      <c r="Q195" s="137">
        <v>0</v>
      </c>
      <c r="R195" s="137">
        <f>Q195*H195</f>
        <v>0</v>
      </c>
      <c r="S195" s="137">
        <v>0</v>
      </c>
      <c r="T195" s="138">
        <f>S195*H195</f>
        <v>0</v>
      </c>
      <c r="AR195" s="139" t="s">
        <v>313</v>
      </c>
      <c r="AT195" s="139" t="s">
        <v>125</v>
      </c>
      <c r="AU195" s="139" t="s">
        <v>76</v>
      </c>
      <c r="AY195" s="15" t="s">
        <v>121</v>
      </c>
      <c r="BE195" s="140">
        <f>IF(N195="základní",J195,0)</f>
        <v>0</v>
      </c>
      <c r="BF195" s="140">
        <f>IF(N195="snížená",J195,0)</f>
        <v>0</v>
      </c>
      <c r="BG195" s="140">
        <f>IF(N195="zákl. přenesená",J195,0)</f>
        <v>0</v>
      </c>
      <c r="BH195" s="140">
        <f>IF(N195="sníž. přenesená",J195,0)</f>
        <v>0</v>
      </c>
      <c r="BI195" s="140">
        <f>IF(N195="nulová",J195,0)</f>
        <v>0</v>
      </c>
      <c r="BJ195" s="15" t="s">
        <v>76</v>
      </c>
      <c r="BK195" s="140">
        <f>ROUND(I195*H195,2)</f>
        <v>0</v>
      </c>
      <c r="BL195" s="15" t="s">
        <v>313</v>
      </c>
      <c r="BM195" s="139" t="s">
        <v>563</v>
      </c>
    </row>
    <row r="196" spans="2:65" s="12" customFormat="1" ht="10">
      <c r="B196" s="141"/>
      <c r="D196" s="142" t="s">
        <v>131</v>
      </c>
      <c r="E196" s="143" t="s">
        <v>1</v>
      </c>
      <c r="F196" s="144" t="s">
        <v>315</v>
      </c>
      <c r="H196" s="145">
        <v>17</v>
      </c>
      <c r="L196" s="141"/>
      <c r="M196" s="146"/>
      <c r="T196" s="147"/>
      <c r="AT196" s="143" t="s">
        <v>131</v>
      </c>
      <c r="AU196" s="143" t="s">
        <v>76</v>
      </c>
      <c r="AV196" s="12" t="s">
        <v>80</v>
      </c>
      <c r="AW196" s="12" t="s">
        <v>27</v>
      </c>
      <c r="AX196" s="12" t="s">
        <v>76</v>
      </c>
      <c r="AY196" s="143" t="s">
        <v>121</v>
      </c>
    </row>
    <row r="197" spans="2:65" s="11" customFormat="1" ht="22.75" customHeight="1">
      <c r="B197" s="116"/>
      <c r="D197" s="117" t="s">
        <v>70</v>
      </c>
      <c r="E197" s="125" t="s">
        <v>320</v>
      </c>
      <c r="F197" s="125" t="s">
        <v>321</v>
      </c>
      <c r="J197" s="126">
        <f>BK197</f>
        <v>0</v>
      </c>
      <c r="L197" s="116"/>
      <c r="M197" s="120"/>
      <c r="P197" s="121">
        <f>SUM(P198:P216)</f>
        <v>79.97435999999999</v>
      </c>
      <c r="R197" s="121">
        <f>SUM(R198:R216)</f>
        <v>0</v>
      </c>
      <c r="T197" s="122">
        <f>SUM(T198:T216)</f>
        <v>1.0757559999999999</v>
      </c>
      <c r="AR197" s="117" t="s">
        <v>76</v>
      </c>
      <c r="AT197" s="123" t="s">
        <v>70</v>
      </c>
      <c r="AU197" s="123" t="s">
        <v>76</v>
      </c>
      <c r="AY197" s="117" t="s">
        <v>121</v>
      </c>
      <c r="BK197" s="124">
        <f>SUM(BK198:BK216)</f>
        <v>0</v>
      </c>
    </row>
    <row r="198" spans="2:65" s="1" customFormat="1" ht="44.25" customHeight="1">
      <c r="B198" s="127"/>
      <c r="C198" s="128" t="s">
        <v>241</v>
      </c>
      <c r="D198" s="128" t="s">
        <v>125</v>
      </c>
      <c r="E198" s="129" t="s">
        <v>323</v>
      </c>
      <c r="F198" s="130" t="s">
        <v>324</v>
      </c>
      <c r="G198" s="131" t="s">
        <v>288</v>
      </c>
      <c r="H198" s="132">
        <v>1</v>
      </c>
      <c r="I198" s="133">
        <v>0</v>
      </c>
      <c r="J198" s="133">
        <f>ROUND(I198*H198,2)</f>
        <v>0</v>
      </c>
      <c r="K198" s="134"/>
      <c r="L198" s="27"/>
      <c r="M198" s="135" t="s">
        <v>1</v>
      </c>
      <c r="N198" s="136" t="s">
        <v>36</v>
      </c>
      <c r="O198" s="137">
        <v>3.85</v>
      </c>
      <c r="P198" s="137">
        <f>O198*H198</f>
        <v>3.85</v>
      </c>
      <c r="Q198" s="137">
        <v>0</v>
      </c>
      <c r="R198" s="137">
        <f>Q198*H198</f>
        <v>0</v>
      </c>
      <c r="S198" s="137">
        <v>0</v>
      </c>
      <c r="T198" s="138">
        <f>S198*H198</f>
        <v>0</v>
      </c>
      <c r="AR198" s="139" t="s">
        <v>129</v>
      </c>
      <c r="AT198" s="139" t="s">
        <v>125</v>
      </c>
      <c r="AU198" s="139" t="s">
        <v>80</v>
      </c>
      <c r="AY198" s="15" t="s">
        <v>121</v>
      </c>
      <c r="BE198" s="140">
        <f>IF(N198="základní",J198,0)</f>
        <v>0</v>
      </c>
      <c r="BF198" s="140">
        <f>IF(N198="snížená",J198,0)</f>
        <v>0</v>
      </c>
      <c r="BG198" s="140">
        <f>IF(N198="zákl. přenesená",J198,0)</f>
        <v>0</v>
      </c>
      <c r="BH198" s="140">
        <f>IF(N198="sníž. přenesená",J198,0)</f>
        <v>0</v>
      </c>
      <c r="BI198" s="140">
        <f>IF(N198="nulová",J198,0)</f>
        <v>0</v>
      </c>
      <c r="BJ198" s="15" t="s">
        <v>76</v>
      </c>
      <c r="BK198" s="140">
        <f>ROUND(I198*H198,2)</f>
        <v>0</v>
      </c>
      <c r="BL198" s="15" t="s">
        <v>129</v>
      </c>
      <c r="BM198" s="139" t="s">
        <v>564</v>
      </c>
    </row>
    <row r="199" spans="2:65" s="1" customFormat="1" ht="33" customHeight="1">
      <c r="B199" s="127"/>
      <c r="C199" s="128" t="s">
        <v>246</v>
      </c>
      <c r="D199" s="128" t="s">
        <v>125</v>
      </c>
      <c r="E199" s="129" t="s">
        <v>326</v>
      </c>
      <c r="F199" s="130" t="s">
        <v>327</v>
      </c>
      <c r="G199" s="131" t="s">
        <v>128</v>
      </c>
      <c r="H199" s="132">
        <v>208</v>
      </c>
      <c r="I199" s="133">
        <v>0</v>
      </c>
      <c r="J199" s="133">
        <f>ROUND(I199*H199,2)</f>
        <v>0</v>
      </c>
      <c r="K199" s="134"/>
      <c r="L199" s="27"/>
      <c r="M199" s="135" t="s">
        <v>1</v>
      </c>
      <c r="N199" s="136" t="s">
        <v>36</v>
      </c>
      <c r="O199" s="137">
        <v>0.12</v>
      </c>
      <c r="P199" s="137">
        <f>O199*H199</f>
        <v>24.96</v>
      </c>
      <c r="Q199" s="137">
        <v>0</v>
      </c>
      <c r="R199" s="137">
        <f>Q199*H199</f>
        <v>0</v>
      </c>
      <c r="S199" s="137">
        <v>0</v>
      </c>
      <c r="T199" s="138">
        <f>S199*H199</f>
        <v>0</v>
      </c>
      <c r="AR199" s="139" t="s">
        <v>129</v>
      </c>
      <c r="AT199" s="139" t="s">
        <v>125</v>
      </c>
      <c r="AU199" s="139" t="s">
        <v>80</v>
      </c>
      <c r="AY199" s="15" t="s">
        <v>121</v>
      </c>
      <c r="BE199" s="140">
        <f>IF(N199="základní",J199,0)</f>
        <v>0</v>
      </c>
      <c r="BF199" s="140">
        <f>IF(N199="snížená",J199,0)</f>
        <v>0</v>
      </c>
      <c r="BG199" s="140">
        <f>IF(N199="zákl. přenesená",J199,0)</f>
        <v>0</v>
      </c>
      <c r="BH199" s="140">
        <f>IF(N199="sníž. přenesená",J199,0)</f>
        <v>0</v>
      </c>
      <c r="BI199" s="140">
        <f>IF(N199="nulová",J199,0)</f>
        <v>0</v>
      </c>
      <c r="BJ199" s="15" t="s">
        <v>76</v>
      </c>
      <c r="BK199" s="140">
        <f>ROUND(I199*H199,2)</f>
        <v>0</v>
      </c>
      <c r="BL199" s="15" t="s">
        <v>129</v>
      </c>
      <c r="BM199" s="139" t="s">
        <v>565</v>
      </c>
    </row>
    <row r="200" spans="2:65" s="12" customFormat="1" ht="10">
      <c r="B200" s="141"/>
      <c r="D200" s="142" t="s">
        <v>131</v>
      </c>
      <c r="E200" s="143" t="s">
        <v>1</v>
      </c>
      <c r="F200" s="144" t="s">
        <v>566</v>
      </c>
      <c r="H200" s="145">
        <v>208</v>
      </c>
      <c r="L200" s="141"/>
      <c r="M200" s="146"/>
      <c r="T200" s="147"/>
      <c r="AT200" s="143" t="s">
        <v>131</v>
      </c>
      <c r="AU200" s="143" t="s">
        <v>80</v>
      </c>
      <c r="AV200" s="12" t="s">
        <v>80</v>
      </c>
      <c r="AW200" s="12" t="s">
        <v>27</v>
      </c>
      <c r="AX200" s="12" t="s">
        <v>76</v>
      </c>
      <c r="AY200" s="143" t="s">
        <v>121</v>
      </c>
    </row>
    <row r="201" spans="2:65" s="1" customFormat="1" ht="37.75" customHeight="1">
      <c r="B201" s="127"/>
      <c r="C201" s="128" t="s">
        <v>250</v>
      </c>
      <c r="D201" s="128" t="s">
        <v>125</v>
      </c>
      <c r="E201" s="129" t="s">
        <v>331</v>
      </c>
      <c r="F201" s="130" t="s">
        <v>332</v>
      </c>
      <c r="G201" s="131" t="s">
        <v>128</v>
      </c>
      <c r="H201" s="132">
        <v>9360</v>
      </c>
      <c r="I201" s="133">
        <v>0</v>
      </c>
      <c r="J201" s="133">
        <f>ROUND(I201*H201,2)</f>
        <v>0</v>
      </c>
      <c r="K201" s="134"/>
      <c r="L201" s="27"/>
      <c r="M201" s="135" t="s">
        <v>1</v>
      </c>
      <c r="N201" s="136" t="s">
        <v>36</v>
      </c>
      <c r="O201" s="137">
        <v>0</v>
      </c>
      <c r="P201" s="137">
        <f>O201*H201</f>
        <v>0</v>
      </c>
      <c r="Q201" s="137">
        <v>0</v>
      </c>
      <c r="R201" s="137">
        <f>Q201*H201</f>
        <v>0</v>
      </c>
      <c r="S201" s="137">
        <v>0</v>
      </c>
      <c r="T201" s="138">
        <f>S201*H201</f>
        <v>0</v>
      </c>
      <c r="AR201" s="139" t="s">
        <v>129</v>
      </c>
      <c r="AT201" s="139" t="s">
        <v>125</v>
      </c>
      <c r="AU201" s="139" t="s">
        <v>80</v>
      </c>
      <c r="AY201" s="15" t="s">
        <v>121</v>
      </c>
      <c r="BE201" s="140">
        <f>IF(N201="základní",J201,0)</f>
        <v>0</v>
      </c>
      <c r="BF201" s="140">
        <f>IF(N201="snížená",J201,0)</f>
        <v>0</v>
      </c>
      <c r="BG201" s="140">
        <f>IF(N201="zákl. přenesená",J201,0)</f>
        <v>0</v>
      </c>
      <c r="BH201" s="140">
        <f>IF(N201="sníž. přenesená",J201,0)</f>
        <v>0</v>
      </c>
      <c r="BI201" s="140">
        <f>IF(N201="nulová",J201,0)</f>
        <v>0</v>
      </c>
      <c r="BJ201" s="15" t="s">
        <v>76</v>
      </c>
      <c r="BK201" s="140">
        <f>ROUND(I201*H201,2)</f>
        <v>0</v>
      </c>
      <c r="BL201" s="15" t="s">
        <v>129</v>
      </c>
      <c r="BM201" s="139" t="s">
        <v>567</v>
      </c>
    </row>
    <row r="202" spans="2:65" s="12" customFormat="1" ht="10">
      <c r="B202" s="141"/>
      <c r="D202" s="142" t="s">
        <v>131</v>
      </c>
      <c r="F202" s="144" t="s">
        <v>568</v>
      </c>
      <c r="H202" s="145">
        <v>9360</v>
      </c>
      <c r="L202" s="141"/>
      <c r="M202" s="146"/>
      <c r="T202" s="147"/>
      <c r="AT202" s="143" t="s">
        <v>131</v>
      </c>
      <c r="AU202" s="143" t="s">
        <v>80</v>
      </c>
      <c r="AV202" s="12" t="s">
        <v>80</v>
      </c>
      <c r="AW202" s="12" t="s">
        <v>3</v>
      </c>
      <c r="AX202" s="12" t="s">
        <v>76</v>
      </c>
      <c r="AY202" s="143" t="s">
        <v>121</v>
      </c>
    </row>
    <row r="203" spans="2:65" s="1" customFormat="1" ht="33" customHeight="1">
      <c r="B203" s="127"/>
      <c r="C203" s="128" t="s">
        <v>255</v>
      </c>
      <c r="D203" s="128" t="s">
        <v>125</v>
      </c>
      <c r="E203" s="129" t="s">
        <v>337</v>
      </c>
      <c r="F203" s="130" t="s">
        <v>338</v>
      </c>
      <c r="G203" s="131" t="s">
        <v>128</v>
      </c>
      <c r="H203" s="132">
        <v>208</v>
      </c>
      <c r="I203" s="133">
        <v>0</v>
      </c>
      <c r="J203" s="133">
        <f>ROUND(I203*H203,2)</f>
        <v>0</v>
      </c>
      <c r="K203" s="134"/>
      <c r="L203" s="27"/>
      <c r="M203" s="135" t="s">
        <v>1</v>
      </c>
      <c r="N203" s="136" t="s">
        <v>36</v>
      </c>
      <c r="O203" s="137">
        <v>8.2000000000000003E-2</v>
      </c>
      <c r="P203" s="137">
        <f>O203*H203</f>
        <v>17.056000000000001</v>
      </c>
      <c r="Q203" s="137">
        <v>0</v>
      </c>
      <c r="R203" s="137">
        <f>Q203*H203</f>
        <v>0</v>
      </c>
      <c r="S203" s="137">
        <v>0</v>
      </c>
      <c r="T203" s="138">
        <f>S203*H203</f>
        <v>0</v>
      </c>
      <c r="AR203" s="139" t="s">
        <v>129</v>
      </c>
      <c r="AT203" s="139" t="s">
        <v>125</v>
      </c>
      <c r="AU203" s="139" t="s">
        <v>80</v>
      </c>
      <c r="AY203" s="15" t="s">
        <v>121</v>
      </c>
      <c r="BE203" s="140">
        <f>IF(N203="základní",J203,0)</f>
        <v>0</v>
      </c>
      <c r="BF203" s="140">
        <f>IF(N203="snížená",J203,0)</f>
        <v>0</v>
      </c>
      <c r="BG203" s="140">
        <f>IF(N203="zákl. přenesená",J203,0)</f>
        <v>0</v>
      </c>
      <c r="BH203" s="140">
        <f>IF(N203="sníž. přenesená",J203,0)</f>
        <v>0</v>
      </c>
      <c r="BI203" s="140">
        <f>IF(N203="nulová",J203,0)</f>
        <v>0</v>
      </c>
      <c r="BJ203" s="15" t="s">
        <v>76</v>
      </c>
      <c r="BK203" s="140">
        <f>ROUND(I203*H203,2)</f>
        <v>0</v>
      </c>
      <c r="BL203" s="15" t="s">
        <v>129</v>
      </c>
      <c r="BM203" s="139" t="s">
        <v>569</v>
      </c>
    </row>
    <row r="204" spans="2:65" s="1" customFormat="1" ht="16.5" customHeight="1">
      <c r="B204" s="127"/>
      <c r="C204" s="128" t="s">
        <v>166</v>
      </c>
      <c r="D204" s="128" t="s">
        <v>125</v>
      </c>
      <c r="E204" s="129" t="s">
        <v>340</v>
      </c>
      <c r="F204" s="130" t="s">
        <v>341</v>
      </c>
      <c r="G204" s="131" t="s">
        <v>128</v>
      </c>
      <c r="H204" s="132">
        <v>208</v>
      </c>
      <c r="I204" s="133">
        <v>0</v>
      </c>
      <c r="J204" s="133">
        <f>ROUND(I204*H204,2)</f>
        <v>0</v>
      </c>
      <c r="K204" s="134"/>
      <c r="L204" s="27"/>
      <c r="M204" s="135" t="s">
        <v>1</v>
      </c>
      <c r="N204" s="136" t="s">
        <v>36</v>
      </c>
      <c r="O204" s="137">
        <v>4.9000000000000002E-2</v>
      </c>
      <c r="P204" s="137">
        <f>O204*H204</f>
        <v>10.192</v>
      </c>
      <c r="Q204" s="137">
        <v>0</v>
      </c>
      <c r="R204" s="137">
        <f>Q204*H204</f>
        <v>0</v>
      </c>
      <c r="S204" s="137">
        <v>0</v>
      </c>
      <c r="T204" s="138">
        <f>S204*H204</f>
        <v>0</v>
      </c>
      <c r="AR204" s="139" t="s">
        <v>129</v>
      </c>
      <c r="AT204" s="139" t="s">
        <v>125</v>
      </c>
      <c r="AU204" s="139" t="s">
        <v>80</v>
      </c>
      <c r="AY204" s="15" t="s">
        <v>121</v>
      </c>
      <c r="BE204" s="140">
        <f>IF(N204="základní",J204,0)</f>
        <v>0</v>
      </c>
      <c r="BF204" s="140">
        <f>IF(N204="snížená",J204,0)</f>
        <v>0</v>
      </c>
      <c r="BG204" s="140">
        <f>IF(N204="zákl. přenesená",J204,0)</f>
        <v>0</v>
      </c>
      <c r="BH204" s="140">
        <f>IF(N204="sníž. přenesená",J204,0)</f>
        <v>0</v>
      </c>
      <c r="BI204" s="140">
        <f>IF(N204="nulová",J204,0)</f>
        <v>0</v>
      </c>
      <c r="BJ204" s="15" t="s">
        <v>76</v>
      </c>
      <c r="BK204" s="140">
        <f>ROUND(I204*H204,2)</f>
        <v>0</v>
      </c>
      <c r="BL204" s="15" t="s">
        <v>129</v>
      </c>
      <c r="BM204" s="139" t="s">
        <v>570</v>
      </c>
    </row>
    <row r="205" spans="2:65" s="1" customFormat="1" ht="16.5" customHeight="1">
      <c r="B205" s="127"/>
      <c r="C205" s="128" t="s">
        <v>171</v>
      </c>
      <c r="D205" s="128" t="s">
        <v>125</v>
      </c>
      <c r="E205" s="129" t="s">
        <v>344</v>
      </c>
      <c r="F205" s="130" t="s">
        <v>345</v>
      </c>
      <c r="G205" s="131" t="s">
        <v>128</v>
      </c>
      <c r="H205" s="132">
        <v>9360</v>
      </c>
      <c r="I205" s="133">
        <v>0</v>
      </c>
      <c r="J205" s="133">
        <f>ROUND(I205*H205,2)</f>
        <v>0</v>
      </c>
      <c r="K205" s="134"/>
      <c r="L205" s="27"/>
      <c r="M205" s="135" t="s">
        <v>1</v>
      </c>
      <c r="N205" s="136" t="s">
        <v>36</v>
      </c>
      <c r="O205" s="137">
        <v>0</v>
      </c>
      <c r="P205" s="137">
        <f>O205*H205</f>
        <v>0</v>
      </c>
      <c r="Q205" s="137">
        <v>0</v>
      </c>
      <c r="R205" s="137">
        <f>Q205*H205</f>
        <v>0</v>
      </c>
      <c r="S205" s="137">
        <v>0</v>
      </c>
      <c r="T205" s="138">
        <f>S205*H205</f>
        <v>0</v>
      </c>
      <c r="AR205" s="139" t="s">
        <v>129</v>
      </c>
      <c r="AT205" s="139" t="s">
        <v>125</v>
      </c>
      <c r="AU205" s="139" t="s">
        <v>80</v>
      </c>
      <c r="AY205" s="15" t="s">
        <v>121</v>
      </c>
      <c r="BE205" s="140">
        <f>IF(N205="základní",J205,0)</f>
        <v>0</v>
      </c>
      <c r="BF205" s="140">
        <f>IF(N205="snížená",J205,0)</f>
        <v>0</v>
      </c>
      <c r="BG205" s="140">
        <f>IF(N205="zákl. přenesená",J205,0)</f>
        <v>0</v>
      </c>
      <c r="BH205" s="140">
        <f>IF(N205="sníž. přenesená",J205,0)</f>
        <v>0</v>
      </c>
      <c r="BI205" s="140">
        <f>IF(N205="nulová",J205,0)</f>
        <v>0</v>
      </c>
      <c r="BJ205" s="15" t="s">
        <v>76</v>
      </c>
      <c r="BK205" s="140">
        <f>ROUND(I205*H205,2)</f>
        <v>0</v>
      </c>
      <c r="BL205" s="15" t="s">
        <v>129</v>
      </c>
      <c r="BM205" s="139" t="s">
        <v>571</v>
      </c>
    </row>
    <row r="206" spans="2:65" s="12" customFormat="1" ht="10">
      <c r="B206" s="141"/>
      <c r="D206" s="142" t="s">
        <v>131</v>
      </c>
      <c r="E206" s="143" t="s">
        <v>1</v>
      </c>
      <c r="F206" s="144" t="s">
        <v>572</v>
      </c>
      <c r="H206" s="145">
        <v>208</v>
      </c>
      <c r="L206" s="141"/>
      <c r="M206" s="146"/>
      <c r="T206" s="147"/>
      <c r="AT206" s="143" t="s">
        <v>131</v>
      </c>
      <c r="AU206" s="143" t="s">
        <v>80</v>
      </c>
      <c r="AV206" s="12" t="s">
        <v>80</v>
      </c>
      <c r="AW206" s="12" t="s">
        <v>27</v>
      </c>
      <c r="AX206" s="12" t="s">
        <v>76</v>
      </c>
      <c r="AY206" s="143" t="s">
        <v>121</v>
      </c>
    </row>
    <row r="207" spans="2:65" s="12" customFormat="1" ht="10">
      <c r="B207" s="141"/>
      <c r="D207" s="142" t="s">
        <v>131</v>
      </c>
      <c r="F207" s="144" t="s">
        <v>568</v>
      </c>
      <c r="H207" s="145">
        <v>9360</v>
      </c>
      <c r="L207" s="141"/>
      <c r="M207" s="146"/>
      <c r="T207" s="147"/>
      <c r="AT207" s="143" t="s">
        <v>131</v>
      </c>
      <c r="AU207" s="143" t="s">
        <v>80</v>
      </c>
      <c r="AV207" s="12" t="s">
        <v>80</v>
      </c>
      <c r="AW207" s="12" t="s">
        <v>3</v>
      </c>
      <c r="AX207" s="12" t="s">
        <v>76</v>
      </c>
      <c r="AY207" s="143" t="s">
        <v>121</v>
      </c>
    </row>
    <row r="208" spans="2:65" s="1" customFormat="1" ht="21.75" customHeight="1">
      <c r="B208" s="127"/>
      <c r="C208" s="128" t="s">
        <v>178</v>
      </c>
      <c r="D208" s="128" t="s">
        <v>125</v>
      </c>
      <c r="E208" s="129" t="s">
        <v>348</v>
      </c>
      <c r="F208" s="130" t="s">
        <v>349</v>
      </c>
      <c r="G208" s="131" t="s">
        <v>128</v>
      </c>
      <c r="H208" s="132">
        <v>208</v>
      </c>
      <c r="I208" s="133">
        <v>0</v>
      </c>
      <c r="J208" s="133">
        <f>ROUND(I208*H208,2)</f>
        <v>0</v>
      </c>
      <c r="K208" s="134"/>
      <c r="L208" s="27"/>
      <c r="M208" s="135" t="s">
        <v>1</v>
      </c>
      <c r="N208" s="136" t="s">
        <v>36</v>
      </c>
      <c r="O208" s="137">
        <v>3.3000000000000002E-2</v>
      </c>
      <c r="P208" s="137">
        <f>O208*H208</f>
        <v>6.8640000000000008</v>
      </c>
      <c r="Q208" s="137">
        <v>0</v>
      </c>
      <c r="R208" s="137">
        <f>Q208*H208</f>
        <v>0</v>
      </c>
      <c r="S208" s="137">
        <v>0</v>
      </c>
      <c r="T208" s="138">
        <f>S208*H208</f>
        <v>0</v>
      </c>
      <c r="AR208" s="139" t="s">
        <v>129</v>
      </c>
      <c r="AT208" s="139" t="s">
        <v>125</v>
      </c>
      <c r="AU208" s="139" t="s">
        <v>80</v>
      </c>
      <c r="AY208" s="15" t="s">
        <v>121</v>
      </c>
      <c r="BE208" s="140">
        <f>IF(N208="základní",J208,0)</f>
        <v>0</v>
      </c>
      <c r="BF208" s="140">
        <f>IF(N208="snížená",J208,0)</f>
        <v>0</v>
      </c>
      <c r="BG208" s="140">
        <f>IF(N208="zákl. přenesená",J208,0)</f>
        <v>0</v>
      </c>
      <c r="BH208" s="140">
        <f>IF(N208="sníž. přenesená",J208,0)</f>
        <v>0</v>
      </c>
      <c r="BI208" s="140">
        <f>IF(N208="nulová",J208,0)</f>
        <v>0</v>
      </c>
      <c r="BJ208" s="15" t="s">
        <v>76</v>
      </c>
      <c r="BK208" s="140">
        <f>ROUND(I208*H208,2)</f>
        <v>0</v>
      </c>
      <c r="BL208" s="15" t="s">
        <v>129</v>
      </c>
      <c r="BM208" s="139" t="s">
        <v>573</v>
      </c>
    </row>
    <row r="209" spans="2:65" s="1" customFormat="1" ht="16.5" customHeight="1">
      <c r="B209" s="127"/>
      <c r="C209" s="128" t="s">
        <v>280</v>
      </c>
      <c r="D209" s="128" t="s">
        <v>125</v>
      </c>
      <c r="E209" s="129" t="s">
        <v>352</v>
      </c>
      <c r="F209" s="130" t="s">
        <v>353</v>
      </c>
      <c r="G209" s="131" t="s">
        <v>185</v>
      </c>
      <c r="H209" s="132">
        <v>26</v>
      </c>
      <c r="I209" s="133">
        <v>0</v>
      </c>
      <c r="J209" s="133">
        <f>ROUND(I209*H209,2)</f>
        <v>0</v>
      </c>
      <c r="K209" s="134"/>
      <c r="L209" s="27"/>
      <c r="M209" s="135" t="s">
        <v>1</v>
      </c>
      <c r="N209" s="136" t="s">
        <v>36</v>
      </c>
      <c r="O209" s="137">
        <v>0.28799999999999998</v>
      </c>
      <c r="P209" s="137">
        <f>O209*H209</f>
        <v>7.4879999999999995</v>
      </c>
      <c r="Q209" s="137">
        <v>0</v>
      </c>
      <c r="R209" s="137">
        <f>Q209*H209</f>
        <v>0</v>
      </c>
      <c r="S209" s="137">
        <v>0</v>
      </c>
      <c r="T209" s="138">
        <f>S209*H209</f>
        <v>0</v>
      </c>
      <c r="AR209" s="139" t="s">
        <v>129</v>
      </c>
      <c r="AT209" s="139" t="s">
        <v>125</v>
      </c>
      <c r="AU209" s="139" t="s">
        <v>80</v>
      </c>
      <c r="AY209" s="15" t="s">
        <v>121</v>
      </c>
      <c r="BE209" s="140">
        <f>IF(N209="základní",J209,0)</f>
        <v>0</v>
      </c>
      <c r="BF209" s="140">
        <f>IF(N209="snížená",J209,0)</f>
        <v>0</v>
      </c>
      <c r="BG209" s="140">
        <f>IF(N209="zákl. přenesená",J209,0)</f>
        <v>0</v>
      </c>
      <c r="BH209" s="140">
        <f>IF(N209="sníž. přenesená",J209,0)</f>
        <v>0</v>
      </c>
      <c r="BI209" s="140">
        <f>IF(N209="nulová",J209,0)</f>
        <v>0</v>
      </c>
      <c r="BJ209" s="15" t="s">
        <v>76</v>
      </c>
      <c r="BK209" s="140">
        <f>ROUND(I209*H209,2)</f>
        <v>0</v>
      </c>
      <c r="BL209" s="15" t="s">
        <v>129</v>
      </c>
      <c r="BM209" s="139" t="s">
        <v>574</v>
      </c>
    </row>
    <row r="210" spans="2:65" s="12" customFormat="1" ht="10">
      <c r="B210" s="141"/>
      <c r="D210" s="142" t="s">
        <v>131</v>
      </c>
      <c r="E210" s="143" t="s">
        <v>1</v>
      </c>
      <c r="F210" s="144" t="s">
        <v>575</v>
      </c>
      <c r="H210" s="145">
        <v>26</v>
      </c>
      <c r="L210" s="141"/>
      <c r="M210" s="146"/>
      <c r="T210" s="147"/>
      <c r="AT210" s="143" t="s">
        <v>131</v>
      </c>
      <c r="AU210" s="143" t="s">
        <v>80</v>
      </c>
      <c r="AV210" s="12" t="s">
        <v>80</v>
      </c>
      <c r="AW210" s="12" t="s">
        <v>27</v>
      </c>
      <c r="AX210" s="12" t="s">
        <v>76</v>
      </c>
      <c r="AY210" s="143" t="s">
        <v>121</v>
      </c>
    </row>
    <row r="211" spans="2:65" s="1" customFormat="1" ht="24.15" customHeight="1">
      <c r="B211" s="127"/>
      <c r="C211" s="128" t="s">
        <v>285</v>
      </c>
      <c r="D211" s="128" t="s">
        <v>125</v>
      </c>
      <c r="E211" s="129" t="s">
        <v>356</v>
      </c>
      <c r="F211" s="130" t="s">
        <v>357</v>
      </c>
      <c r="G211" s="131" t="s">
        <v>185</v>
      </c>
      <c r="H211" s="132">
        <v>1170</v>
      </c>
      <c r="I211" s="133">
        <v>0</v>
      </c>
      <c r="J211" s="133">
        <f>ROUND(I211*H211,2)</f>
        <v>0</v>
      </c>
      <c r="K211" s="134"/>
      <c r="L211" s="27"/>
      <c r="M211" s="135" t="s">
        <v>1</v>
      </c>
      <c r="N211" s="136" t="s">
        <v>36</v>
      </c>
      <c r="O211" s="137">
        <v>0</v>
      </c>
      <c r="P211" s="137">
        <f>O211*H211</f>
        <v>0</v>
      </c>
      <c r="Q211" s="137">
        <v>0</v>
      </c>
      <c r="R211" s="137">
        <f>Q211*H211</f>
        <v>0</v>
      </c>
      <c r="S211" s="137">
        <v>0</v>
      </c>
      <c r="T211" s="138">
        <f>S211*H211</f>
        <v>0</v>
      </c>
      <c r="AR211" s="139" t="s">
        <v>129</v>
      </c>
      <c r="AT211" s="139" t="s">
        <v>125</v>
      </c>
      <c r="AU211" s="139" t="s">
        <v>80</v>
      </c>
      <c r="AY211" s="15" t="s">
        <v>121</v>
      </c>
      <c r="BE211" s="140">
        <f>IF(N211="základní",J211,0)</f>
        <v>0</v>
      </c>
      <c r="BF211" s="140">
        <f>IF(N211="snížená",J211,0)</f>
        <v>0</v>
      </c>
      <c r="BG211" s="140">
        <f>IF(N211="zákl. přenesená",J211,0)</f>
        <v>0</v>
      </c>
      <c r="BH211" s="140">
        <f>IF(N211="sníž. přenesená",J211,0)</f>
        <v>0</v>
      </c>
      <c r="BI211" s="140">
        <f>IF(N211="nulová",J211,0)</f>
        <v>0</v>
      </c>
      <c r="BJ211" s="15" t="s">
        <v>76</v>
      </c>
      <c r="BK211" s="140">
        <f>ROUND(I211*H211,2)</f>
        <v>0</v>
      </c>
      <c r="BL211" s="15" t="s">
        <v>129</v>
      </c>
      <c r="BM211" s="139" t="s">
        <v>576</v>
      </c>
    </row>
    <row r="212" spans="2:65" s="12" customFormat="1" ht="10">
      <c r="B212" s="141"/>
      <c r="D212" s="142" t="s">
        <v>131</v>
      </c>
      <c r="E212" s="143" t="s">
        <v>1</v>
      </c>
      <c r="F212" s="144" t="s">
        <v>234</v>
      </c>
      <c r="H212" s="145">
        <v>26</v>
      </c>
      <c r="L212" s="141"/>
      <c r="M212" s="146"/>
      <c r="T212" s="147"/>
      <c r="AT212" s="143" t="s">
        <v>131</v>
      </c>
      <c r="AU212" s="143" t="s">
        <v>80</v>
      </c>
      <c r="AV212" s="12" t="s">
        <v>80</v>
      </c>
      <c r="AW212" s="12" t="s">
        <v>27</v>
      </c>
      <c r="AX212" s="12" t="s">
        <v>76</v>
      </c>
      <c r="AY212" s="143" t="s">
        <v>121</v>
      </c>
    </row>
    <row r="213" spans="2:65" s="12" customFormat="1" ht="10">
      <c r="B213" s="141"/>
      <c r="D213" s="142" t="s">
        <v>131</v>
      </c>
      <c r="F213" s="144" t="s">
        <v>577</v>
      </c>
      <c r="H213" s="145">
        <v>1170</v>
      </c>
      <c r="L213" s="141"/>
      <c r="M213" s="146"/>
      <c r="T213" s="147"/>
      <c r="AT213" s="143" t="s">
        <v>131</v>
      </c>
      <c r="AU213" s="143" t="s">
        <v>80</v>
      </c>
      <c r="AV213" s="12" t="s">
        <v>80</v>
      </c>
      <c r="AW213" s="12" t="s">
        <v>3</v>
      </c>
      <c r="AX213" s="12" t="s">
        <v>76</v>
      </c>
      <c r="AY213" s="143" t="s">
        <v>121</v>
      </c>
    </row>
    <row r="214" spans="2:65" s="1" customFormat="1" ht="16.5" customHeight="1">
      <c r="B214" s="127"/>
      <c r="C214" s="128" t="s">
        <v>291</v>
      </c>
      <c r="D214" s="128" t="s">
        <v>125</v>
      </c>
      <c r="E214" s="129" t="s">
        <v>360</v>
      </c>
      <c r="F214" s="130" t="s">
        <v>361</v>
      </c>
      <c r="G214" s="131" t="s">
        <v>185</v>
      </c>
      <c r="H214" s="132">
        <v>26</v>
      </c>
      <c r="I214" s="133">
        <v>0</v>
      </c>
      <c r="J214" s="133">
        <f>ROUND(I214*H214,2)</f>
        <v>0</v>
      </c>
      <c r="K214" s="134"/>
      <c r="L214" s="27"/>
      <c r="M214" s="135" t="s">
        <v>1</v>
      </c>
      <c r="N214" s="136" t="s">
        <v>36</v>
      </c>
      <c r="O214" s="137">
        <v>0.13400000000000001</v>
      </c>
      <c r="P214" s="137">
        <f>O214*H214</f>
        <v>3.484</v>
      </c>
      <c r="Q214" s="137">
        <v>0</v>
      </c>
      <c r="R214" s="137">
        <f>Q214*H214</f>
        <v>0</v>
      </c>
      <c r="S214" s="137">
        <v>0</v>
      </c>
      <c r="T214" s="138">
        <f>S214*H214</f>
        <v>0</v>
      </c>
      <c r="AR214" s="139" t="s">
        <v>129</v>
      </c>
      <c r="AT214" s="139" t="s">
        <v>125</v>
      </c>
      <c r="AU214" s="139" t="s">
        <v>80</v>
      </c>
      <c r="AY214" s="15" t="s">
        <v>121</v>
      </c>
      <c r="BE214" s="140">
        <f>IF(N214="základní",J214,0)</f>
        <v>0</v>
      </c>
      <c r="BF214" s="140">
        <f>IF(N214="snížená",J214,0)</f>
        <v>0</v>
      </c>
      <c r="BG214" s="140">
        <f>IF(N214="zákl. přenesená",J214,0)</f>
        <v>0</v>
      </c>
      <c r="BH214" s="140">
        <f>IF(N214="sníž. přenesená",J214,0)</f>
        <v>0</v>
      </c>
      <c r="BI214" s="140">
        <f>IF(N214="nulová",J214,0)</f>
        <v>0</v>
      </c>
      <c r="BJ214" s="15" t="s">
        <v>76</v>
      </c>
      <c r="BK214" s="140">
        <f>ROUND(I214*H214,2)</f>
        <v>0</v>
      </c>
      <c r="BL214" s="15" t="s">
        <v>129</v>
      </c>
      <c r="BM214" s="139" t="s">
        <v>578</v>
      </c>
    </row>
    <row r="215" spans="2:65" s="1" customFormat="1" ht="37.75" customHeight="1">
      <c r="B215" s="127"/>
      <c r="C215" s="128" t="s">
        <v>210</v>
      </c>
      <c r="D215" s="128" t="s">
        <v>125</v>
      </c>
      <c r="E215" s="129" t="s">
        <v>364</v>
      </c>
      <c r="F215" s="130" t="s">
        <v>365</v>
      </c>
      <c r="G215" s="131" t="s">
        <v>128</v>
      </c>
      <c r="H215" s="132">
        <v>23.385999999999999</v>
      </c>
      <c r="I215" s="133">
        <v>0</v>
      </c>
      <c r="J215" s="133">
        <f>ROUND(I215*H215,2)</f>
        <v>0</v>
      </c>
      <c r="K215" s="134"/>
      <c r="L215" s="27"/>
      <c r="M215" s="135" t="s">
        <v>1</v>
      </c>
      <c r="N215" s="136" t="s">
        <v>36</v>
      </c>
      <c r="O215" s="137">
        <v>0.26</v>
      </c>
      <c r="P215" s="137">
        <f>O215*H215</f>
        <v>6.0803599999999998</v>
      </c>
      <c r="Q215" s="137">
        <v>0</v>
      </c>
      <c r="R215" s="137">
        <f>Q215*H215</f>
        <v>0</v>
      </c>
      <c r="S215" s="137">
        <v>4.5999999999999999E-2</v>
      </c>
      <c r="T215" s="138">
        <f>S215*H215</f>
        <v>1.0757559999999999</v>
      </c>
      <c r="AR215" s="139" t="s">
        <v>129</v>
      </c>
      <c r="AT215" s="139" t="s">
        <v>125</v>
      </c>
      <c r="AU215" s="139" t="s">
        <v>80</v>
      </c>
      <c r="AY215" s="15" t="s">
        <v>121</v>
      </c>
      <c r="BE215" s="140">
        <f>IF(N215="základní",J215,0)</f>
        <v>0</v>
      </c>
      <c r="BF215" s="140">
        <f>IF(N215="snížená",J215,0)</f>
        <v>0</v>
      </c>
      <c r="BG215" s="140">
        <f>IF(N215="zákl. přenesená",J215,0)</f>
        <v>0</v>
      </c>
      <c r="BH215" s="140">
        <f>IF(N215="sníž. přenesená",J215,0)</f>
        <v>0</v>
      </c>
      <c r="BI215" s="140">
        <f>IF(N215="nulová",J215,0)</f>
        <v>0</v>
      </c>
      <c r="BJ215" s="15" t="s">
        <v>76</v>
      </c>
      <c r="BK215" s="140">
        <f>ROUND(I215*H215,2)</f>
        <v>0</v>
      </c>
      <c r="BL215" s="15" t="s">
        <v>129</v>
      </c>
      <c r="BM215" s="139" t="s">
        <v>579</v>
      </c>
    </row>
    <row r="216" spans="2:65" s="12" customFormat="1" ht="10">
      <c r="B216" s="141"/>
      <c r="D216" s="142" t="s">
        <v>131</v>
      </c>
      <c r="E216" s="143" t="s">
        <v>1</v>
      </c>
      <c r="F216" s="144" t="s">
        <v>580</v>
      </c>
      <c r="H216" s="145">
        <v>23.385999999999999</v>
      </c>
      <c r="L216" s="141"/>
      <c r="M216" s="146"/>
      <c r="T216" s="147"/>
      <c r="AT216" s="143" t="s">
        <v>131</v>
      </c>
      <c r="AU216" s="143" t="s">
        <v>80</v>
      </c>
      <c r="AV216" s="12" t="s">
        <v>80</v>
      </c>
      <c r="AW216" s="12" t="s">
        <v>27</v>
      </c>
      <c r="AX216" s="12" t="s">
        <v>76</v>
      </c>
      <c r="AY216" s="143" t="s">
        <v>121</v>
      </c>
    </row>
    <row r="217" spans="2:65" s="11" customFormat="1" ht="25.9" customHeight="1">
      <c r="B217" s="116"/>
      <c r="D217" s="117" t="s">
        <v>70</v>
      </c>
      <c r="E217" s="118" t="s">
        <v>368</v>
      </c>
      <c r="F217" s="118" t="s">
        <v>369</v>
      </c>
      <c r="J217" s="119">
        <f>BK217</f>
        <v>0</v>
      </c>
      <c r="L217" s="116"/>
      <c r="M217" s="120"/>
      <c r="P217" s="121">
        <f>P218+P223+P225</f>
        <v>0</v>
      </c>
      <c r="R217" s="121">
        <f>R218+R223+R225</f>
        <v>0</v>
      </c>
      <c r="T217" s="122">
        <f>T218+T223+T225</f>
        <v>0</v>
      </c>
      <c r="AR217" s="117" t="s">
        <v>370</v>
      </c>
      <c r="AT217" s="123" t="s">
        <v>70</v>
      </c>
      <c r="AU217" s="123" t="s">
        <v>71</v>
      </c>
      <c r="AY217" s="117" t="s">
        <v>121</v>
      </c>
      <c r="BK217" s="124">
        <f>BK218+BK223+BK225</f>
        <v>0</v>
      </c>
    </row>
    <row r="218" spans="2:65" s="11" customFormat="1" ht="22.75" customHeight="1">
      <c r="B218" s="116"/>
      <c r="D218" s="117" t="s">
        <v>70</v>
      </c>
      <c r="E218" s="125" t="s">
        <v>371</v>
      </c>
      <c r="F218" s="125" t="s">
        <v>372</v>
      </c>
      <c r="J218" s="126">
        <f>BK218</f>
        <v>0</v>
      </c>
      <c r="L218" s="116"/>
      <c r="M218" s="120"/>
      <c r="P218" s="121">
        <f>SUM(P219:P222)</f>
        <v>0</v>
      </c>
      <c r="R218" s="121">
        <f>SUM(R219:R222)</f>
        <v>0</v>
      </c>
      <c r="T218" s="122">
        <f>SUM(T219:T222)</f>
        <v>0</v>
      </c>
      <c r="AR218" s="117" t="s">
        <v>370</v>
      </c>
      <c r="AT218" s="123" t="s">
        <v>70</v>
      </c>
      <c r="AU218" s="123" t="s">
        <v>76</v>
      </c>
      <c r="AY218" s="117" t="s">
        <v>121</v>
      </c>
      <c r="BK218" s="124">
        <f>SUM(BK219:BK222)</f>
        <v>0</v>
      </c>
    </row>
    <row r="219" spans="2:65" s="1" customFormat="1" ht="21.75" customHeight="1">
      <c r="B219" s="127"/>
      <c r="C219" s="128" t="s">
        <v>162</v>
      </c>
      <c r="D219" s="128" t="s">
        <v>125</v>
      </c>
      <c r="E219" s="129" t="s">
        <v>373</v>
      </c>
      <c r="F219" s="130" t="s">
        <v>374</v>
      </c>
      <c r="G219" s="131" t="s">
        <v>375</v>
      </c>
      <c r="H219" s="132">
        <v>1</v>
      </c>
      <c r="I219" s="133">
        <v>0</v>
      </c>
      <c r="J219" s="133">
        <f>ROUND(I219*H219,2)</f>
        <v>0</v>
      </c>
      <c r="K219" s="134"/>
      <c r="L219" s="27"/>
      <c r="M219" s="135" t="s">
        <v>1</v>
      </c>
      <c r="N219" s="136" t="s">
        <v>36</v>
      </c>
      <c r="O219" s="137">
        <v>0</v>
      </c>
      <c r="P219" s="137">
        <f>O219*H219</f>
        <v>0</v>
      </c>
      <c r="Q219" s="137">
        <v>0</v>
      </c>
      <c r="R219" s="137">
        <f>Q219*H219</f>
        <v>0</v>
      </c>
      <c r="S219" s="137">
        <v>0</v>
      </c>
      <c r="T219" s="138">
        <f>S219*H219</f>
        <v>0</v>
      </c>
      <c r="AR219" s="139" t="s">
        <v>376</v>
      </c>
      <c r="AT219" s="139" t="s">
        <v>125</v>
      </c>
      <c r="AU219" s="139" t="s">
        <v>80</v>
      </c>
      <c r="AY219" s="15" t="s">
        <v>121</v>
      </c>
      <c r="BE219" s="140">
        <f>IF(N219="základní",J219,0)</f>
        <v>0</v>
      </c>
      <c r="BF219" s="140">
        <f>IF(N219="snížená",J219,0)</f>
        <v>0</v>
      </c>
      <c r="BG219" s="140">
        <f>IF(N219="zákl. přenesená",J219,0)</f>
        <v>0</v>
      </c>
      <c r="BH219" s="140">
        <f>IF(N219="sníž. přenesená",J219,0)</f>
        <v>0</v>
      </c>
      <c r="BI219" s="140">
        <f>IF(N219="nulová",J219,0)</f>
        <v>0</v>
      </c>
      <c r="BJ219" s="15" t="s">
        <v>76</v>
      </c>
      <c r="BK219" s="140">
        <f>ROUND(I219*H219,2)</f>
        <v>0</v>
      </c>
      <c r="BL219" s="15" t="s">
        <v>376</v>
      </c>
      <c r="BM219" s="139" t="s">
        <v>581</v>
      </c>
    </row>
    <row r="220" spans="2:65" s="1" customFormat="1" ht="16.5" customHeight="1">
      <c r="B220" s="127"/>
      <c r="C220" s="128" t="s">
        <v>137</v>
      </c>
      <c r="D220" s="128" t="s">
        <v>125</v>
      </c>
      <c r="E220" s="129" t="s">
        <v>378</v>
      </c>
      <c r="F220" s="130" t="s">
        <v>379</v>
      </c>
      <c r="G220" s="131" t="s">
        <v>375</v>
      </c>
      <c r="H220" s="132">
        <v>1</v>
      </c>
      <c r="I220" s="133">
        <v>0</v>
      </c>
      <c r="J220" s="133">
        <f>ROUND(I220*H220,2)</f>
        <v>0</v>
      </c>
      <c r="K220" s="134"/>
      <c r="L220" s="27"/>
      <c r="M220" s="135" t="s">
        <v>1</v>
      </c>
      <c r="N220" s="136" t="s">
        <v>36</v>
      </c>
      <c r="O220" s="137">
        <v>0</v>
      </c>
      <c r="P220" s="137">
        <f>O220*H220</f>
        <v>0</v>
      </c>
      <c r="Q220" s="137">
        <v>0</v>
      </c>
      <c r="R220" s="137">
        <f>Q220*H220</f>
        <v>0</v>
      </c>
      <c r="S220" s="137">
        <v>0</v>
      </c>
      <c r="T220" s="138">
        <f>S220*H220</f>
        <v>0</v>
      </c>
      <c r="AR220" s="139" t="s">
        <v>376</v>
      </c>
      <c r="AT220" s="139" t="s">
        <v>125</v>
      </c>
      <c r="AU220" s="139" t="s">
        <v>80</v>
      </c>
      <c r="AY220" s="15" t="s">
        <v>121</v>
      </c>
      <c r="BE220" s="140">
        <f>IF(N220="základní",J220,0)</f>
        <v>0</v>
      </c>
      <c r="BF220" s="140">
        <f>IF(N220="snížená",J220,0)</f>
        <v>0</v>
      </c>
      <c r="BG220" s="140">
        <f>IF(N220="zákl. přenesená",J220,0)</f>
        <v>0</v>
      </c>
      <c r="BH220" s="140">
        <f>IF(N220="sníž. přenesená",J220,0)</f>
        <v>0</v>
      </c>
      <c r="BI220" s="140">
        <f>IF(N220="nulová",J220,0)</f>
        <v>0</v>
      </c>
      <c r="BJ220" s="15" t="s">
        <v>76</v>
      </c>
      <c r="BK220" s="140">
        <f>ROUND(I220*H220,2)</f>
        <v>0</v>
      </c>
      <c r="BL220" s="15" t="s">
        <v>376</v>
      </c>
      <c r="BM220" s="139" t="s">
        <v>582</v>
      </c>
    </row>
    <row r="221" spans="2:65" s="1" customFormat="1" ht="16.5" customHeight="1">
      <c r="B221" s="127"/>
      <c r="C221" s="128" t="s">
        <v>145</v>
      </c>
      <c r="D221" s="128" t="s">
        <v>125</v>
      </c>
      <c r="E221" s="129" t="s">
        <v>381</v>
      </c>
      <c r="F221" s="130" t="s">
        <v>382</v>
      </c>
      <c r="G221" s="131" t="s">
        <v>375</v>
      </c>
      <c r="H221" s="132">
        <v>1</v>
      </c>
      <c r="I221" s="133">
        <v>0</v>
      </c>
      <c r="J221" s="133">
        <f>ROUND(I221*H221,2)</f>
        <v>0</v>
      </c>
      <c r="K221" s="134"/>
      <c r="L221" s="27"/>
      <c r="M221" s="135" t="s">
        <v>1</v>
      </c>
      <c r="N221" s="136" t="s">
        <v>36</v>
      </c>
      <c r="O221" s="137">
        <v>0</v>
      </c>
      <c r="P221" s="137">
        <f>O221*H221</f>
        <v>0</v>
      </c>
      <c r="Q221" s="137">
        <v>0</v>
      </c>
      <c r="R221" s="137">
        <f>Q221*H221</f>
        <v>0</v>
      </c>
      <c r="S221" s="137">
        <v>0</v>
      </c>
      <c r="T221" s="138">
        <f>S221*H221</f>
        <v>0</v>
      </c>
      <c r="AR221" s="139" t="s">
        <v>376</v>
      </c>
      <c r="AT221" s="139" t="s">
        <v>125</v>
      </c>
      <c r="AU221" s="139" t="s">
        <v>80</v>
      </c>
      <c r="AY221" s="15" t="s">
        <v>121</v>
      </c>
      <c r="BE221" s="140">
        <f>IF(N221="základní",J221,0)</f>
        <v>0</v>
      </c>
      <c r="BF221" s="140">
        <f>IF(N221="snížená",J221,0)</f>
        <v>0</v>
      </c>
      <c r="BG221" s="140">
        <f>IF(N221="zákl. přenesená",J221,0)</f>
        <v>0</v>
      </c>
      <c r="BH221" s="140">
        <f>IF(N221="sníž. přenesená",J221,0)</f>
        <v>0</v>
      </c>
      <c r="BI221" s="140">
        <f>IF(N221="nulová",J221,0)</f>
        <v>0</v>
      </c>
      <c r="BJ221" s="15" t="s">
        <v>76</v>
      </c>
      <c r="BK221" s="140">
        <f>ROUND(I221*H221,2)</f>
        <v>0</v>
      </c>
      <c r="BL221" s="15" t="s">
        <v>376</v>
      </c>
      <c r="BM221" s="139" t="s">
        <v>583</v>
      </c>
    </row>
    <row r="222" spans="2:65" s="1" customFormat="1" ht="16.5" customHeight="1">
      <c r="B222" s="127"/>
      <c r="C222" s="128" t="s">
        <v>214</v>
      </c>
      <c r="D222" s="128" t="s">
        <v>125</v>
      </c>
      <c r="E222" s="129" t="s">
        <v>384</v>
      </c>
      <c r="F222" s="130" t="s">
        <v>385</v>
      </c>
      <c r="G222" s="131" t="s">
        <v>375</v>
      </c>
      <c r="H222" s="132">
        <v>1</v>
      </c>
      <c r="I222" s="133">
        <v>0</v>
      </c>
      <c r="J222" s="133">
        <f>ROUND(I222*H222,2)</f>
        <v>0</v>
      </c>
      <c r="K222" s="134"/>
      <c r="L222" s="27"/>
      <c r="M222" s="135" t="s">
        <v>1</v>
      </c>
      <c r="N222" s="136" t="s">
        <v>36</v>
      </c>
      <c r="O222" s="137">
        <v>0</v>
      </c>
      <c r="P222" s="137">
        <f>O222*H222</f>
        <v>0</v>
      </c>
      <c r="Q222" s="137">
        <v>0</v>
      </c>
      <c r="R222" s="137">
        <f>Q222*H222</f>
        <v>0</v>
      </c>
      <c r="S222" s="137">
        <v>0</v>
      </c>
      <c r="T222" s="138">
        <f>S222*H222</f>
        <v>0</v>
      </c>
      <c r="AR222" s="139" t="s">
        <v>376</v>
      </c>
      <c r="AT222" s="139" t="s">
        <v>125</v>
      </c>
      <c r="AU222" s="139" t="s">
        <v>80</v>
      </c>
      <c r="AY222" s="15" t="s">
        <v>121</v>
      </c>
      <c r="BE222" s="140">
        <f>IF(N222="základní",J222,0)</f>
        <v>0</v>
      </c>
      <c r="BF222" s="140">
        <f>IF(N222="snížená",J222,0)</f>
        <v>0</v>
      </c>
      <c r="BG222" s="140">
        <f>IF(N222="zákl. přenesená",J222,0)</f>
        <v>0</v>
      </c>
      <c r="BH222" s="140">
        <f>IF(N222="sníž. přenesená",J222,0)</f>
        <v>0</v>
      </c>
      <c r="BI222" s="140">
        <f>IF(N222="nulová",J222,0)</f>
        <v>0</v>
      </c>
      <c r="BJ222" s="15" t="s">
        <v>76</v>
      </c>
      <c r="BK222" s="140">
        <f>ROUND(I222*H222,2)</f>
        <v>0</v>
      </c>
      <c r="BL222" s="15" t="s">
        <v>376</v>
      </c>
      <c r="BM222" s="139" t="s">
        <v>584</v>
      </c>
    </row>
    <row r="223" spans="2:65" s="11" customFormat="1" ht="22.75" customHeight="1">
      <c r="B223" s="116"/>
      <c r="D223" s="117" t="s">
        <v>70</v>
      </c>
      <c r="E223" s="125" t="s">
        <v>387</v>
      </c>
      <c r="F223" s="125" t="s">
        <v>388</v>
      </c>
      <c r="I223" s="133"/>
      <c r="J223" s="126">
        <f>BK223</f>
        <v>0</v>
      </c>
      <c r="L223" s="116"/>
      <c r="M223" s="120"/>
      <c r="P223" s="121">
        <f>P224</f>
        <v>0</v>
      </c>
      <c r="R223" s="121">
        <f>R224</f>
        <v>0</v>
      </c>
      <c r="T223" s="122">
        <f>T224</f>
        <v>0</v>
      </c>
      <c r="AR223" s="117" t="s">
        <v>370</v>
      </c>
      <c r="AT223" s="123" t="s">
        <v>70</v>
      </c>
      <c r="AU223" s="123" t="s">
        <v>76</v>
      </c>
      <c r="AY223" s="117" t="s">
        <v>121</v>
      </c>
      <c r="BK223" s="124">
        <f>BK224</f>
        <v>0</v>
      </c>
    </row>
    <row r="224" spans="2:65" s="1" customFormat="1" ht="16.5" customHeight="1">
      <c r="B224" s="127"/>
      <c r="C224" s="128" t="s">
        <v>275</v>
      </c>
      <c r="D224" s="128" t="s">
        <v>125</v>
      </c>
      <c r="E224" s="129" t="s">
        <v>389</v>
      </c>
      <c r="F224" s="130" t="s">
        <v>390</v>
      </c>
      <c r="G224" s="131" t="s">
        <v>375</v>
      </c>
      <c r="H224" s="132">
        <v>1</v>
      </c>
      <c r="I224" s="133">
        <v>0</v>
      </c>
      <c r="J224" s="133">
        <f>ROUND(I224*H224,2)</f>
        <v>0</v>
      </c>
      <c r="K224" s="134"/>
      <c r="L224" s="27"/>
      <c r="M224" s="135" t="s">
        <v>1</v>
      </c>
      <c r="N224" s="136" t="s">
        <v>36</v>
      </c>
      <c r="O224" s="137">
        <v>0</v>
      </c>
      <c r="P224" s="137">
        <f>O224*H224</f>
        <v>0</v>
      </c>
      <c r="Q224" s="137">
        <v>0</v>
      </c>
      <c r="R224" s="137">
        <f>Q224*H224</f>
        <v>0</v>
      </c>
      <c r="S224" s="137">
        <v>0</v>
      </c>
      <c r="T224" s="138">
        <f>S224*H224</f>
        <v>0</v>
      </c>
      <c r="AR224" s="139" t="s">
        <v>376</v>
      </c>
      <c r="AT224" s="139" t="s">
        <v>125</v>
      </c>
      <c r="AU224" s="139" t="s">
        <v>80</v>
      </c>
      <c r="AY224" s="15" t="s">
        <v>121</v>
      </c>
      <c r="BE224" s="140">
        <f>IF(N224="základní",J224,0)</f>
        <v>0</v>
      </c>
      <c r="BF224" s="140">
        <f>IF(N224="snížená",J224,0)</f>
        <v>0</v>
      </c>
      <c r="BG224" s="140">
        <f>IF(N224="zákl. přenesená",J224,0)</f>
        <v>0</v>
      </c>
      <c r="BH224" s="140">
        <f>IF(N224="sníž. přenesená",J224,0)</f>
        <v>0</v>
      </c>
      <c r="BI224" s="140">
        <f>IF(N224="nulová",J224,0)</f>
        <v>0</v>
      </c>
      <c r="BJ224" s="15" t="s">
        <v>76</v>
      </c>
      <c r="BK224" s="140">
        <f>ROUND(I224*H224,2)</f>
        <v>0</v>
      </c>
      <c r="BL224" s="15" t="s">
        <v>376</v>
      </c>
      <c r="BM224" s="139" t="s">
        <v>585</v>
      </c>
    </row>
    <row r="225" spans="2:65" s="11" customFormat="1" ht="22.75" customHeight="1">
      <c r="B225" s="116"/>
      <c r="D225" s="117" t="s">
        <v>70</v>
      </c>
      <c r="E225" s="125" t="s">
        <v>392</v>
      </c>
      <c r="F225" s="125" t="s">
        <v>393</v>
      </c>
      <c r="I225" s="133"/>
      <c r="J225" s="126">
        <f>BK225</f>
        <v>0</v>
      </c>
      <c r="L225" s="116"/>
      <c r="M225" s="120"/>
      <c r="P225" s="121">
        <f>P226</f>
        <v>0</v>
      </c>
      <c r="R225" s="121">
        <f>R226</f>
        <v>0</v>
      </c>
      <c r="T225" s="122">
        <f>T226</f>
        <v>0</v>
      </c>
      <c r="AR225" s="117" t="s">
        <v>370</v>
      </c>
      <c r="AT225" s="123" t="s">
        <v>70</v>
      </c>
      <c r="AU225" s="123" t="s">
        <v>76</v>
      </c>
      <c r="AY225" s="117" t="s">
        <v>121</v>
      </c>
      <c r="BK225" s="124">
        <f>BK226</f>
        <v>0</v>
      </c>
    </row>
    <row r="226" spans="2:65" s="1" customFormat="1" ht="16.5" customHeight="1">
      <c r="B226" s="127"/>
      <c r="C226" s="128" t="s">
        <v>295</v>
      </c>
      <c r="D226" s="128" t="s">
        <v>125</v>
      </c>
      <c r="E226" s="129" t="s">
        <v>395</v>
      </c>
      <c r="F226" s="130" t="s">
        <v>396</v>
      </c>
      <c r="G226" s="131" t="s">
        <v>375</v>
      </c>
      <c r="H226" s="132">
        <v>1</v>
      </c>
      <c r="I226" s="133">
        <v>0</v>
      </c>
      <c r="J226" s="133">
        <f>ROUND(I226*H226,2)</f>
        <v>0</v>
      </c>
      <c r="K226" s="134"/>
      <c r="L226" s="27"/>
      <c r="M226" s="164" t="s">
        <v>1</v>
      </c>
      <c r="N226" s="165" t="s">
        <v>36</v>
      </c>
      <c r="O226" s="166">
        <v>0</v>
      </c>
      <c r="P226" s="166">
        <f>O226*H226</f>
        <v>0</v>
      </c>
      <c r="Q226" s="166">
        <v>0</v>
      </c>
      <c r="R226" s="166">
        <f>Q226*H226</f>
        <v>0</v>
      </c>
      <c r="S226" s="166">
        <v>0</v>
      </c>
      <c r="T226" s="167">
        <f>S226*H226</f>
        <v>0</v>
      </c>
      <c r="AR226" s="139" t="s">
        <v>376</v>
      </c>
      <c r="AT226" s="139" t="s">
        <v>125</v>
      </c>
      <c r="AU226" s="139" t="s">
        <v>80</v>
      </c>
      <c r="AY226" s="15" t="s">
        <v>121</v>
      </c>
      <c r="BE226" s="140">
        <f>IF(N226="základní",J226,0)</f>
        <v>0</v>
      </c>
      <c r="BF226" s="140">
        <f>IF(N226="snížená",J226,0)</f>
        <v>0</v>
      </c>
      <c r="BG226" s="140">
        <f>IF(N226="zákl. přenesená",J226,0)</f>
        <v>0</v>
      </c>
      <c r="BH226" s="140">
        <f>IF(N226="sníž. přenesená",J226,0)</f>
        <v>0</v>
      </c>
      <c r="BI226" s="140">
        <f>IF(N226="nulová",J226,0)</f>
        <v>0</v>
      </c>
      <c r="BJ226" s="15" t="s">
        <v>76</v>
      </c>
      <c r="BK226" s="140">
        <f>ROUND(I226*H226,2)</f>
        <v>0</v>
      </c>
      <c r="BL226" s="15" t="s">
        <v>376</v>
      </c>
      <c r="BM226" s="139" t="s">
        <v>586</v>
      </c>
    </row>
    <row r="227" spans="2:65" s="1" customFormat="1" ht="7" customHeight="1">
      <c r="B227" s="39"/>
      <c r="C227" s="40"/>
      <c r="D227" s="40"/>
      <c r="E227" s="40"/>
      <c r="F227" s="40"/>
      <c r="G227" s="40"/>
      <c r="H227" s="40"/>
      <c r="I227" s="40"/>
      <c r="J227" s="40"/>
      <c r="K227" s="40"/>
      <c r="L227" s="27"/>
    </row>
  </sheetData>
  <autoFilter ref="C127:K226" xr:uid="{00000000-0009-0000-0000-000003000000}"/>
  <mergeCells count="8">
    <mergeCell ref="E118:H118"/>
    <mergeCell ref="E120:H120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37ece5f-5e98-4a7e-8cf6-aa8d430c3d5b">
      <Terms xmlns="http://schemas.microsoft.com/office/infopath/2007/PartnerControls"/>
    </lcf76f155ced4ddcb4097134ff3c332f>
    <TaxCatchAll xmlns="22ce9277-1943-4357-9ed2-f7c827d75cf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0C81067BD98054283E33E0C35B59FC4" ma:contentTypeVersion="18" ma:contentTypeDescription="Vytvoří nový dokument" ma:contentTypeScope="" ma:versionID="f3685ed8a5358be682bed9a64ed71827">
  <xsd:schema xmlns:xsd="http://www.w3.org/2001/XMLSchema" xmlns:xs="http://www.w3.org/2001/XMLSchema" xmlns:p="http://schemas.microsoft.com/office/2006/metadata/properties" xmlns:ns2="c37ece5f-5e98-4a7e-8cf6-aa8d430c3d5b" xmlns:ns3="22ce9277-1943-4357-9ed2-f7c827d75cfb" targetNamespace="http://schemas.microsoft.com/office/2006/metadata/properties" ma:root="true" ma:fieldsID="eb6db1ce1274ab1a53fb1b653407a6bc" ns2:_="" ns3:_="">
    <xsd:import namespace="c37ece5f-5e98-4a7e-8cf6-aa8d430c3d5b"/>
    <xsd:import namespace="22ce9277-1943-4357-9ed2-f7c827d75c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7ece5f-5e98-4a7e-8cf6-aa8d430c3d5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4" nillable="true" ma:displayName="Location" ma:internalName="MediaServiceLocatio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20319c10-a7c6-40c1-93f6-0ea8b79903f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2ce9277-1943-4357-9ed2-f7c827d75cfb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3b51294-1c49-4de7-904b-95b6539298dd}" ma:internalName="TaxCatchAll" ma:showField="CatchAllData" ma:web="22ce9277-1943-4357-9ed2-f7c827d75cf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220F968-3EF9-459D-A7A9-7B9F864B7EFD}">
  <ds:schemaRefs>
    <ds:schemaRef ds:uri="http://schemas.microsoft.com/office/2006/metadata/properties"/>
    <ds:schemaRef ds:uri="http://schemas.microsoft.com/office/infopath/2007/PartnerControls"/>
    <ds:schemaRef ds:uri="c37ece5f-5e98-4a7e-8cf6-aa8d430c3d5b"/>
    <ds:schemaRef ds:uri="22ce9277-1943-4357-9ed2-f7c827d75cfb"/>
  </ds:schemaRefs>
</ds:datastoreItem>
</file>

<file path=customXml/itemProps2.xml><?xml version="1.0" encoding="utf-8"?>
<ds:datastoreItem xmlns:ds="http://schemas.openxmlformats.org/officeDocument/2006/customXml" ds:itemID="{FAC5A0B0-29C2-4EA1-83DF-8CA0BBC531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7AAD53D-6F83-4FAB-BF65-444EC329DE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37ece5f-5e98-4a7e-8cf6-aa8d430c3d5b"/>
    <ds:schemaRef ds:uri="22ce9277-1943-4357-9ed2-f7c827d75cf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8</vt:i4>
      </vt:variant>
    </vt:vector>
  </HeadingPairs>
  <TitlesOfParts>
    <vt:vector size="12" baseType="lpstr">
      <vt:lpstr>Rekapitulace stavby</vt:lpstr>
      <vt:lpstr>1 - Levá část</vt:lpstr>
      <vt:lpstr>2 - Vchod</vt:lpstr>
      <vt:lpstr>3 - Pravá část</vt:lpstr>
      <vt:lpstr>'1 - Levá část'!Názvy_tisku</vt:lpstr>
      <vt:lpstr>'2 - Vchod'!Názvy_tisku</vt:lpstr>
      <vt:lpstr>'3 - Pravá část'!Názvy_tisku</vt:lpstr>
      <vt:lpstr>'Rekapitulace stavby'!Názvy_tisku</vt:lpstr>
      <vt:lpstr>'1 - Levá část'!Oblast_tisku</vt:lpstr>
      <vt:lpstr>'2 - Vchod'!Oblast_tisku</vt:lpstr>
      <vt:lpstr>'3 - Pravá část'!Oblast_tisku</vt:lpstr>
      <vt:lpstr>'Rekapitulace stavby'!Oblast_tisku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Michal Sikl</dc:creator>
  <cp:lastModifiedBy>Ludvík Blažek</cp:lastModifiedBy>
  <dcterms:created xsi:type="dcterms:W3CDTF">2025-02-10T14:03:21Z</dcterms:created>
  <dcterms:modified xsi:type="dcterms:W3CDTF">2025-08-16T14:33:14Z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0x01010050C81067BD98054283E33E0C35B59FC4</vt:lpwstr>
  </property>
</Properties>
</file>