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Jiří\Dropbox\JN\Ostatní\Lysa\"/>
    </mc:Choice>
  </mc:AlternateContent>
  <xr:revisionPtr revIDLastSave="0" documentId="13_ncr:1_{B30A0DA5-AE62-4BA6-B1F5-16CE82AB5FEC}" xr6:coauthVersionLast="41" xr6:coauthVersionMax="41" xr10:uidLastSave="{00000000-0000-0000-0000-000000000000}"/>
  <bookViews>
    <workbookView xWindow="-96" yWindow="-96" windowWidth="19392" windowHeight="10392" xr2:uid="{00000000-000D-0000-FFFF-FFFF00000000}"/>
  </bookViews>
  <sheets>
    <sheet name="Rekapitulace stavby" sheetId="1" r:id="rId1"/>
    <sheet name="LYSA 1 - SO-01-Vlastní bu..." sheetId="2" r:id="rId2"/>
    <sheet name="D.1.4.1 - ústřední vytápění" sheetId="3" r:id="rId3"/>
    <sheet name="D.1.4.2 - zdravotní technika" sheetId="4" r:id="rId4"/>
    <sheet name="D.1.4.3 - větrání" sheetId="5" r:id="rId5"/>
    <sheet name="D.1.4.4 - Klimatizace" sheetId="6" r:id="rId6"/>
    <sheet name="EL-úvod" sheetId="7" r:id="rId7"/>
    <sheet name="EL" sheetId="8" r:id="rId8"/>
  </sheets>
  <externalReferences>
    <externalReference r:id="rId9"/>
    <externalReference r:id="rId10"/>
  </externalReferences>
  <definedNames>
    <definedName name="_xlnm._FilterDatabase" localSheetId="2" hidden="1">'D.1.4.1 - ústřední vytápění'!$C$80:$K$130</definedName>
    <definedName name="_xlnm._FilterDatabase" localSheetId="3" hidden="1">'D.1.4.2 - zdravotní technika'!$C$81:$K$205</definedName>
    <definedName name="_xlnm._FilterDatabase" localSheetId="4" hidden="1">'D.1.4.3 - větrání'!$C$80:$K$129</definedName>
    <definedName name="_xlnm._FilterDatabase" localSheetId="5" hidden="1">'D.1.4.4 - Klimatizace'!$C$79:$K$127</definedName>
    <definedName name="_xlnm._FilterDatabase" localSheetId="1" hidden="1">'LYSA 1 - SO-01-Vlastní bu...'!$C$148:$K$559</definedName>
    <definedName name="_xlnm.Print_Titles" localSheetId="2">'D.1.4.1 - ústřední vytápění'!$80:$80</definedName>
    <definedName name="_xlnm.Print_Titles" localSheetId="3">'D.1.4.2 - zdravotní technika'!$81:$81</definedName>
    <definedName name="_xlnm.Print_Titles" localSheetId="4">'D.1.4.3 - větrání'!$80:$80</definedName>
    <definedName name="_xlnm.Print_Titles" localSheetId="5">'D.1.4.4 - Klimatizace'!$79:$79</definedName>
    <definedName name="_xlnm.Print_Titles" localSheetId="1">'LYSA 1 - SO-01-Vlastní bu...'!$148:$148</definedName>
    <definedName name="_xlnm.Print_Titles" localSheetId="0">'Rekapitulace stavby'!$92:$92</definedName>
    <definedName name="_xlnm.Print_Area" localSheetId="2">'D.1.4.1 - ústřední vytápění'!$C$4:$J$36,'D.1.4.1 - ústřední vytápění'!$C$42:$J$62,'D.1.4.1 - ústřední vytápění'!$C$68:$K$130</definedName>
    <definedName name="_xlnm.Print_Area" localSheetId="3">'D.1.4.2 - zdravotní technika'!$C$4:$J$36,'D.1.4.2 - zdravotní technika'!$C$42:$J$63,'D.1.4.2 - zdravotní technika'!$C$69:$K$205</definedName>
    <definedName name="_xlnm.Print_Area" localSheetId="4">'D.1.4.3 - větrání'!$C$4:$J$36,'D.1.4.3 - větrání'!$C$42:$J$62,'D.1.4.3 - větrání'!$C$68:$K$129</definedName>
    <definedName name="_xlnm.Print_Area" localSheetId="5">'D.1.4.4 - Klimatizace'!$C$4:$J$36,'D.1.4.4 - Klimatizace'!$C$42:$J$61,'D.1.4.4 - Klimatizace'!$C$67:$K$127</definedName>
    <definedName name="_xlnm.Print_Area" localSheetId="7">EL!$A$1:$H$449</definedName>
    <definedName name="_xlnm.Print_Area" localSheetId="1">'LYSA 1 - SO-01-Vlastní bu...'!$C$4:$J$76,'LYSA 1 - SO-01-Vlastní bu...'!$C$82:$J$130,'LYSA 1 - SO-01-Vlastní bu...'!$C$136:$K$559</definedName>
    <definedName name="_xlnm.Print_Area" localSheetId="0">'Rekapitulace stavby'!$D$4:$AO$76,'Rekapitulace stavby'!$C$82:$AQ$96</definedName>
    <definedName name="Rozpočet1" localSheetId="7">EL!$B$2:$F$2</definedName>
    <definedName name="Rozpočet1_1" localSheetId="7">EL!#REF!</definedName>
    <definedName name="Rozpočet1_10" localSheetId="7">EL!#REF!</definedName>
    <definedName name="Rozpočet1_100" localSheetId="7">EL!$B$365:$F$365</definedName>
    <definedName name="Rozpočet1_101" localSheetId="7">EL!$B$75:$F$75</definedName>
    <definedName name="Rozpočet1_11" localSheetId="7">EL!#REF!</definedName>
    <definedName name="Rozpočet1_12" localSheetId="7">EL!#REF!</definedName>
    <definedName name="Rozpočet1_13" localSheetId="7">EL!#REF!</definedName>
    <definedName name="Rozpočet1_14" localSheetId="7">EL!#REF!</definedName>
    <definedName name="Rozpočet1_145" localSheetId="7">EL!$B$235:$F$235</definedName>
    <definedName name="Rozpočet1_146" localSheetId="7">EL!$B$297:$F$297</definedName>
    <definedName name="Rozpočet1_15" localSheetId="7">EL!#REF!</definedName>
    <definedName name="Rozpočet1_16" localSheetId="7">EL!#REF!</definedName>
    <definedName name="Rozpočet1_17" localSheetId="7">EL!#REF!</definedName>
    <definedName name="Rozpočet1_18" localSheetId="7">EL!#REF!</definedName>
    <definedName name="Rozpočet1_19" localSheetId="7">EL!#REF!</definedName>
    <definedName name="Rozpočet1_2" localSheetId="7">EL!#REF!</definedName>
    <definedName name="Rozpočet1_20" localSheetId="7">EL!#REF!</definedName>
    <definedName name="Rozpočet1_21" localSheetId="7">EL!#REF!</definedName>
    <definedName name="Rozpočet1_22" localSheetId="7">EL!#REF!</definedName>
    <definedName name="Rozpočet1_23" localSheetId="7">EL!#REF!</definedName>
    <definedName name="Rozpočet1_24" localSheetId="7">EL!#REF!</definedName>
    <definedName name="Rozpočet1_25" localSheetId="7">EL!#REF!</definedName>
    <definedName name="Rozpočet1_26" localSheetId="7">EL!#REF!</definedName>
    <definedName name="Rozpočet1_27" localSheetId="7">EL!#REF!</definedName>
    <definedName name="Rozpočet1_28" localSheetId="7">EL!#REF!</definedName>
    <definedName name="Rozpočet1_29" localSheetId="7">EL!#REF!</definedName>
    <definedName name="Rozpočet1_3" localSheetId="7">EL!#REF!</definedName>
    <definedName name="Rozpočet1_30" localSheetId="7">EL!#REF!</definedName>
    <definedName name="Rozpočet1_31" localSheetId="7">EL!#REF!</definedName>
    <definedName name="Rozpočet1_32" localSheetId="7">EL!#REF!</definedName>
    <definedName name="Rozpočet1_33" localSheetId="7">EL!#REF!</definedName>
    <definedName name="Rozpočet1_34" localSheetId="7">EL!#REF!</definedName>
    <definedName name="Rozpočet1_35" localSheetId="7">EL!#REF!</definedName>
    <definedName name="Rozpočet1_36" localSheetId="7">EL!#REF!</definedName>
    <definedName name="Rozpočet1_37" localSheetId="7">EL!#REF!</definedName>
    <definedName name="Rozpočet1_38" localSheetId="7">EL!#REF!</definedName>
    <definedName name="Rozpočet1_39" localSheetId="7">EL!#REF!</definedName>
    <definedName name="Rozpočet1_4" localSheetId="7">EL!#REF!</definedName>
    <definedName name="Rozpočet1_40" localSheetId="7">EL!#REF!</definedName>
    <definedName name="Rozpočet1_41" localSheetId="7">EL!#REF!</definedName>
    <definedName name="Rozpočet1_42" localSheetId="7">EL!$B$424:$F$424</definedName>
    <definedName name="Rozpočet1_5" localSheetId="7">EL!#REF!</definedName>
    <definedName name="Rozpočet1_6" localSheetId="7">EL!#REF!</definedName>
    <definedName name="Rozpočet1_7" localSheetId="7">EL!#REF!</definedName>
    <definedName name="Rozpočet1_76" localSheetId="7">EL!#REF!</definedName>
    <definedName name="Rozpočet1_77" localSheetId="7">EL!#REF!</definedName>
    <definedName name="Rozpočet1_78" localSheetId="7">EL!$B$394:$F$394</definedName>
    <definedName name="Rozpočet1_8" localSheetId="7">EL!#REF!</definedName>
    <definedName name="Rozpočet1_81" localSheetId="7">EL!$B$184:$F$184</definedName>
    <definedName name="Rozpočet1_86" localSheetId="7">EL!#REF!</definedName>
    <definedName name="Rozpočet1_9" localSheetId="7">EL!#REF!</definedName>
    <definedName name="Rozpočet1_90" localSheetId="7">EL!#REF!</definedName>
    <definedName name="Rozpočet1_91" localSheetId="7">EL!#REF!</definedName>
    <definedName name="Rozpočet1_92" localSheetId="7">EL!$B$94:$F$94</definedName>
    <definedName name="Rozpočet1_93" localSheetId="7">EL!$B$59:$F$59</definedName>
    <definedName name="Rozpočet1_94" localSheetId="7">EL!#REF!</definedName>
    <definedName name="Rozpočet1_95" localSheetId="7">EL!#REF!</definedName>
    <definedName name="Rozpočet1_99" localSheetId="7">EL!$B$271:$F$271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 i="8" l="1"/>
  <c r="A4" i="8"/>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60" i="8" s="1"/>
  <c r="A61" i="8" s="1"/>
  <c r="A62" i="8" s="1"/>
  <c r="A63" i="8" s="1"/>
  <c r="A64" i="8" s="1"/>
  <c r="A65" i="8" s="1"/>
  <c r="A66" i="8" s="1"/>
  <c r="A67" i="8" s="1"/>
  <c r="A68" i="8" s="1"/>
  <c r="A69" i="8" s="1"/>
  <c r="A70" i="8" s="1"/>
  <c r="A76" i="8" s="1"/>
  <c r="A77" i="8" s="1"/>
  <c r="A78" i="8" s="1"/>
  <c r="A79" i="8" s="1"/>
  <c r="A80" i="8" s="1"/>
  <c r="A81" i="8" s="1"/>
  <c r="A82" i="8" s="1"/>
  <c r="A83" i="8" s="1"/>
  <c r="A84" i="8" s="1"/>
  <c r="A85" i="8" s="1"/>
  <c r="A95" i="8" s="1"/>
  <c r="A96" i="8" s="1"/>
  <c r="A97" i="8" s="1"/>
  <c r="A98" i="8" s="1"/>
  <c r="A99" i="8" s="1"/>
  <c r="A100" i="8" s="1"/>
  <c r="A101" i="8" s="1"/>
  <c r="A102" i="8" s="1"/>
  <c r="A103" i="8" s="1"/>
  <c r="A104" i="8" s="1"/>
  <c r="A105" i="8" s="1"/>
  <c r="A106" i="8" s="1"/>
  <c r="A107" i="8" s="1"/>
  <c r="A108" i="8" s="1"/>
  <c r="A109" i="8" s="1"/>
  <c r="A110"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F51" i="8"/>
  <c r="F52" i="8" s="1"/>
  <c r="H51" i="8"/>
  <c r="H53" i="8" s="1"/>
  <c r="H54" i="8" s="1"/>
  <c r="G425" i="8" s="1"/>
  <c r="F67" i="8"/>
  <c r="F68" i="8" s="1"/>
  <c r="F70" i="8" s="1"/>
  <c r="E426" i="8" s="1"/>
  <c r="H67" i="8"/>
  <c r="F82" i="8"/>
  <c r="F83" i="8" s="1"/>
  <c r="F85" i="8" s="1"/>
  <c r="E427" i="8" s="1"/>
  <c r="H82" i="8"/>
  <c r="D102" i="8"/>
  <c r="F107" i="8"/>
  <c r="F108" i="8" s="1"/>
  <c r="H107" i="8"/>
  <c r="H109" i="8"/>
  <c r="H110" i="8" s="1"/>
  <c r="G428" i="8" s="1"/>
  <c r="F227" i="8"/>
  <c r="F228" i="8" s="1"/>
  <c r="H227" i="8"/>
  <c r="H229" i="8"/>
  <c r="H230" i="8" s="1"/>
  <c r="G429" i="8" s="1"/>
  <c r="F243" i="8"/>
  <c r="F244" i="8" s="1"/>
  <c r="F246" i="8" s="1"/>
  <c r="E430" i="8" s="1"/>
  <c r="H243" i="8"/>
  <c r="H245" i="8"/>
  <c r="F289" i="8"/>
  <c r="F290" i="8" s="1"/>
  <c r="H289" i="8"/>
  <c r="H291" i="8" s="1"/>
  <c r="H292" i="8" s="1"/>
  <c r="G431" i="8" s="1"/>
  <c r="F317" i="8"/>
  <c r="F318" i="8" s="1"/>
  <c r="F320" i="8" s="1"/>
  <c r="E432" i="8" s="1"/>
  <c r="H317" i="8"/>
  <c r="H319" i="8"/>
  <c r="F386" i="8"/>
  <c r="H386" i="8"/>
  <c r="F387" i="8"/>
  <c r="F389" i="8" s="1"/>
  <c r="E433" i="8" s="1"/>
  <c r="H388" i="8"/>
  <c r="F400" i="8"/>
  <c r="H400" i="8"/>
  <c r="H402" i="8"/>
  <c r="H403" i="8" s="1"/>
  <c r="G434" i="8" s="1"/>
  <c r="B425" i="8"/>
  <c r="B426" i="8"/>
  <c r="B427" i="8"/>
  <c r="B428" i="8"/>
  <c r="B429" i="8"/>
  <c r="B430" i="8"/>
  <c r="B431" i="8"/>
  <c r="B432" i="8"/>
  <c r="B433" i="8"/>
  <c r="B434" i="8"/>
  <c r="E443" i="8"/>
  <c r="G443" i="8" s="1"/>
  <c r="B443" i="8" s="1"/>
  <c r="A10" i="7"/>
  <c r="A11" i="7"/>
  <c r="A14" i="7"/>
  <c r="A27" i="7"/>
  <c r="A28" i="7"/>
  <c r="A29" i="7"/>
  <c r="A30" i="7"/>
  <c r="A31" i="7"/>
  <c r="A32" i="7"/>
  <c r="A33" i="7"/>
  <c r="A54" i="7"/>
  <c r="E7" i="6"/>
  <c r="J12" i="6"/>
  <c r="J14" i="6"/>
  <c r="E15" i="6"/>
  <c r="F51" i="6" s="1"/>
  <c r="J15" i="6"/>
  <c r="J17" i="6"/>
  <c r="E18" i="6"/>
  <c r="J18" i="6"/>
  <c r="J20" i="6"/>
  <c r="E21" i="6"/>
  <c r="J21" i="6"/>
  <c r="E45" i="6"/>
  <c r="E47" i="6"/>
  <c r="F49" i="6"/>
  <c r="J49" i="6"/>
  <c r="J51" i="6"/>
  <c r="F52" i="6"/>
  <c r="E70" i="6"/>
  <c r="E72" i="6"/>
  <c r="F74" i="6"/>
  <c r="J74" i="6"/>
  <c r="J76" i="6"/>
  <c r="F77" i="6"/>
  <c r="R82" i="6"/>
  <c r="J83" i="6"/>
  <c r="P83" i="6"/>
  <c r="P82" i="6" s="1"/>
  <c r="P81" i="6" s="1"/>
  <c r="R83" i="6"/>
  <c r="T83" i="6"/>
  <c r="T82" i="6" s="1"/>
  <c r="T81" i="6" s="1"/>
  <c r="T80" i="6" s="1"/>
  <c r="BE83" i="6"/>
  <c r="F30" i="6" s="1"/>
  <c r="BF83" i="6"/>
  <c r="F31" i="6" s="1"/>
  <c r="BG83" i="6"/>
  <c r="F32" i="6" s="1"/>
  <c r="BH83" i="6"/>
  <c r="F33" i="6" s="1"/>
  <c r="BI83" i="6"/>
  <c r="F34" i="6" s="1"/>
  <c r="BK83" i="6"/>
  <c r="BK82" i="6" s="1"/>
  <c r="J85" i="6"/>
  <c r="P85" i="6"/>
  <c r="R85" i="6"/>
  <c r="T85" i="6"/>
  <c r="BE85" i="6"/>
  <c r="BF85" i="6"/>
  <c r="BG85" i="6"/>
  <c r="BH85" i="6"/>
  <c r="BI85" i="6"/>
  <c r="BK85" i="6"/>
  <c r="P87" i="6"/>
  <c r="J88" i="6"/>
  <c r="P88" i="6"/>
  <c r="R88" i="6"/>
  <c r="R87" i="6" s="1"/>
  <c r="T88" i="6"/>
  <c r="BE88" i="6"/>
  <c r="BF88" i="6"/>
  <c r="BG88" i="6"/>
  <c r="BH88" i="6"/>
  <c r="BI88" i="6"/>
  <c r="BK88" i="6"/>
  <c r="BK87" i="6" s="1"/>
  <c r="J87" i="6" s="1"/>
  <c r="J59" i="6" s="1"/>
  <c r="J89" i="6"/>
  <c r="P89" i="6"/>
  <c r="R89" i="6"/>
  <c r="T89" i="6"/>
  <c r="BE89" i="6"/>
  <c r="BF89" i="6"/>
  <c r="BG89" i="6"/>
  <c r="BH89" i="6"/>
  <c r="BI89" i="6"/>
  <c r="BK89" i="6"/>
  <c r="J91" i="6"/>
  <c r="P91" i="6"/>
  <c r="R91" i="6"/>
  <c r="T91" i="6"/>
  <c r="T87" i="6" s="1"/>
  <c r="BE91" i="6"/>
  <c r="BF91" i="6"/>
  <c r="BG91" i="6"/>
  <c r="BH91" i="6"/>
  <c r="BI91" i="6"/>
  <c r="BK91" i="6"/>
  <c r="J92" i="6"/>
  <c r="P92" i="6"/>
  <c r="R92" i="6"/>
  <c r="T92" i="6"/>
  <c r="BE92" i="6"/>
  <c r="BF92" i="6"/>
  <c r="BG92" i="6"/>
  <c r="BH92" i="6"/>
  <c r="BI92" i="6"/>
  <c r="BK92" i="6"/>
  <c r="J94" i="6"/>
  <c r="P94" i="6"/>
  <c r="R94" i="6"/>
  <c r="T94" i="6"/>
  <c r="BE94" i="6"/>
  <c r="BF94" i="6"/>
  <c r="BG94" i="6"/>
  <c r="BH94" i="6"/>
  <c r="BI94" i="6"/>
  <c r="BK94" i="6"/>
  <c r="J95" i="6"/>
  <c r="P95" i="6"/>
  <c r="R95" i="6"/>
  <c r="T95" i="6"/>
  <c r="BE95" i="6"/>
  <c r="BF95" i="6"/>
  <c r="BG95" i="6"/>
  <c r="BH95" i="6"/>
  <c r="BI95" i="6"/>
  <c r="BK95" i="6"/>
  <c r="J97" i="6"/>
  <c r="P97" i="6"/>
  <c r="R97" i="6"/>
  <c r="T97" i="6"/>
  <c r="BE97" i="6"/>
  <c r="BF97" i="6"/>
  <c r="BG97" i="6"/>
  <c r="BH97" i="6"/>
  <c r="BI97" i="6"/>
  <c r="BK97" i="6"/>
  <c r="J98" i="6"/>
  <c r="P98" i="6"/>
  <c r="R98" i="6"/>
  <c r="T98" i="6"/>
  <c r="BE98" i="6"/>
  <c r="BF98" i="6"/>
  <c r="BG98" i="6"/>
  <c r="BH98" i="6"/>
  <c r="BI98" i="6"/>
  <c r="BK98" i="6"/>
  <c r="J100" i="6"/>
  <c r="P100" i="6"/>
  <c r="R100" i="6"/>
  <c r="T100" i="6"/>
  <c r="BE100" i="6"/>
  <c r="BF100" i="6"/>
  <c r="BG100" i="6"/>
  <c r="BH100" i="6"/>
  <c r="BI100" i="6"/>
  <c r="BK100" i="6"/>
  <c r="J101" i="6"/>
  <c r="P101" i="6"/>
  <c r="R101" i="6"/>
  <c r="T101" i="6"/>
  <c r="BE101" i="6"/>
  <c r="BF101" i="6"/>
  <c r="BG101" i="6"/>
  <c r="BH101" i="6"/>
  <c r="BI101" i="6"/>
  <c r="BK101" i="6"/>
  <c r="J103" i="6"/>
  <c r="P103" i="6"/>
  <c r="R103" i="6"/>
  <c r="T103" i="6"/>
  <c r="BE103" i="6"/>
  <c r="BF103" i="6"/>
  <c r="BG103" i="6"/>
  <c r="BH103" i="6"/>
  <c r="BI103" i="6"/>
  <c r="BK103" i="6"/>
  <c r="J105" i="6"/>
  <c r="P105" i="6"/>
  <c r="R105" i="6"/>
  <c r="T105" i="6"/>
  <c r="BE105" i="6"/>
  <c r="BF105" i="6"/>
  <c r="BG105" i="6"/>
  <c r="BH105" i="6"/>
  <c r="BI105" i="6"/>
  <c r="BK105" i="6"/>
  <c r="J106" i="6"/>
  <c r="P106" i="6"/>
  <c r="R106" i="6"/>
  <c r="T106" i="6"/>
  <c r="BE106" i="6"/>
  <c r="BF106" i="6"/>
  <c r="BG106" i="6"/>
  <c r="BH106" i="6"/>
  <c r="BI106" i="6"/>
  <c r="BK106" i="6"/>
  <c r="J108" i="6"/>
  <c r="P108" i="6"/>
  <c r="R108" i="6"/>
  <c r="T108" i="6"/>
  <c r="BE108" i="6"/>
  <c r="BF108" i="6"/>
  <c r="BG108" i="6"/>
  <c r="BH108" i="6"/>
  <c r="BI108" i="6"/>
  <c r="BK108" i="6"/>
  <c r="J110" i="6"/>
  <c r="P110" i="6"/>
  <c r="R110" i="6"/>
  <c r="T110" i="6"/>
  <c r="BE110" i="6"/>
  <c r="BF110" i="6"/>
  <c r="BG110" i="6"/>
  <c r="BH110" i="6"/>
  <c r="BI110" i="6"/>
  <c r="BK110" i="6"/>
  <c r="J111" i="6"/>
  <c r="P111" i="6"/>
  <c r="R111" i="6"/>
  <c r="T111" i="6"/>
  <c r="BE111" i="6"/>
  <c r="BF111" i="6"/>
  <c r="BG111" i="6"/>
  <c r="BH111" i="6"/>
  <c r="BI111" i="6"/>
  <c r="BK111" i="6"/>
  <c r="J113" i="6"/>
  <c r="P113" i="6"/>
  <c r="R113" i="6"/>
  <c r="T113" i="6"/>
  <c r="BE113" i="6"/>
  <c r="BF113" i="6"/>
  <c r="BG113" i="6"/>
  <c r="BH113" i="6"/>
  <c r="BI113" i="6"/>
  <c r="BK113" i="6"/>
  <c r="J115" i="6"/>
  <c r="P115" i="6"/>
  <c r="R115" i="6"/>
  <c r="T115" i="6"/>
  <c r="BE115" i="6"/>
  <c r="BF115" i="6"/>
  <c r="BG115" i="6"/>
  <c r="BH115" i="6"/>
  <c r="BI115" i="6"/>
  <c r="BK115" i="6"/>
  <c r="J117" i="6"/>
  <c r="P117" i="6"/>
  <c r="R117" i="6"/>
  <c r="T117" i="6"/>
  <c r="BE117" i="6"/>
  <c r="BF117" i="6"/>
  <c r="BG117" i="6"/>
  <c r="BH117" i="6"/>
  <c r="BI117" i="6"/>
  <c r="BK117" i="6"/>
  <c r="J119" i="6"/>
  <c r="P119" i="6"/>
  <c r="R119" i="6"/>
  <c r="T119" i="6"/>
  <c r="BE119" i="6"/>
  <c r="BF119" i="6"/>
  <c r="BG119" i="6"/>
  <c r="BH119" i="6"/>
  <c r="BI119" i="6"/>
  <c r="BK119" i="6"/>
  <c r="J121" i="6"/>
  <c r="P121" i="6"/>
  <c r="R121" i="6"/>
  <c r="T121" i="6"/>
  <c r="BE121" i="6"/>
  <c r="BF121" i="6"/>
  <c r="BG121" i="6"/>
  <c r="BH121" i="6"/>
  <c r="BI121" i="6"/>
  <c r="BK121" i="6"/>
  <c r="J122" i="6"/>
  <c r="P122" i="6"/>
  <c r="R122" i="6"/>
  <c r="T122" i="6"/>
  <c r="BE122" i="6"/>
  <c r="BF122" i="6"/>
  <c r="BG122" i="6"/>
  <c r="BH122" i="6"/>
  <c r="BI122" i="6"/>
  <c r="BK122" i="6"/>
  <c r="J124" i="6"/>
  <c r="P124" i="6"/>
  <c r="R124" i="6"/>
  <c r="T124" i="6"/>
  <c r="BE124" i="6"/>
  <c r="BF124" i="6"/>
  <c r="BG124" i="6"/>
  <c r="BH124" i="6"/>
  <c r="BI124" i="6"/>
  <c r="BK124" i="6"/>
  <c r="R126" i="6"/>
  <c r="T126" i="6"/>
  <c r="J127" i="6"/>
  <c r="P127" i="6"/>
  <c r="P126" i="6" s="1"/>
  <c r="R127" i="6"/>
  <c r="T127" i="6"/>
  <c r="BE127" i="6"/>
  <c r="BF127" i="6"/>
  <c r="BG127" i="6"/>
  <c r="BH127" i="6"/>
  <c r="BI127" i="6"/>
  <c r="BK127" i="6"/>
  <c r="BK126" i="6" s="1"/>
  <c r="J126" i="6" s="1"/>
  <c r="J60" i="6" s="1"/>
  <c r="E7" i="5"/>
  <c r="J12" i="5"/>
  <c r="J14" i="5"/>
  <c r="E15" i="5"/>
  <c r="F51" i="5" s="1"/>
  <c r="J15" i="5"/>
  <c r="J17" i="5"/>
  <c r="E18" i="5"/>
  <c r="J18" i="5"/>
  <c r="J20" i="5"/>
  <c r="E21" i="5"/>
  <c r="J21" i="5"/>
  <c r="E45" i="5"/>
  <c r="E47" i="5"/>
  <c r="F49" i="5"/>
  <c r="J49" i="5"/>
  <c r="J51" i="5"/>
  <c r="F52" i="5"/>
  <c r="E71" i="5"/>
  <c r="E73" i="5"/>
  <c r="F75" i="5"/>
  <c r="J75" i="5"/>
  <c r="J77" i="5"/>
  <c r="F78" i="5"/>
  <c r="P83" i="5"/>
  <c r="P82" i="5" s="1"/>
  <c r="P81" i="5" s="1"/>
  <c r="J84" i="5"/>
  <c r="P84" i="5"/>
  <c r="R84" i="5"/>
  <c r="R83" i="5" s="1"/>
  <c r="R82" i="5" s="1"/>
  <c r="T84" i="5"/>
  <c r="BE84" i="5"/>
  <c r="BF84" i="5"/>
  <c r="F31" i="5" s="1"/>
  <c r="BG84" i="5"/>
  <c r="F32" i="5" s="1"/>
  <c r="BH84" i="5"/>
  <c r="F33" i="5" s="1"/>
  <c r="BI84" i="5"/>
  <c r="F34" i="5" s="1"/>
  <c r="BK84" i="5"/>
  <c r="BK83" i="5" s="1"/>
  <c r="J85" i="5"/>
  <c r="P85" i="5"/>
  <c r="R85" i="5"/>
  <c r="T85" i="5"/>
  <c r="T83" i="5" s="1"/>
  <c r="T82" i="5" s="1"/>
  <c r="BE85" i="5"/>
  <c r="BF85" i="5"/>
  <c r="BG85" i="5"/>
  <c r="BH85" i="5"/>
  <c r="BI85" i="5"/>
  <c r="BK85" i="5"/>
  <c r="J86" i="5"/>
  <c r="P86" i="5"/>
  <c r="R86" i="5"/>
  <c r="T86" i="5"/>
  <c r="BE86" i="5"/>
  <c r="BF86" i="5"/>
  <c r="BG86" i="5"/>
  <c r="BH86" i="5"/>
  <c r="BI86" i="5"/>
  <c r="BK86" i="5"/>
  <c r="J87" i="5"/>
  <c r="P87" i="5"/>
  <c r="R87" i="5"/>
  <c r="T87" i="5"/>
  <c r="BE87" i="5"/>
  <c r="BF87" i="5"/>
  <c r="BG87" i="5"/>
  <c r="BH87" i="5"/>
  <c r="BI87" i="5"/>
  <c r="BK87" i="5"/>
  <c r="J88" i="5"/>
  <c r="P88" i="5"/>
  <c r="R88" i="5"/>
  <c r="T88" i="5"/>
  <c r="BE88" i="5"/>
  <c r="BF88" i="5"/>
  <c r="BG88" i="5"/>
  <c r="BH88" i="5"/>
  <c r="BI88" i="5"/>
  <c r="BK88" i="5"/>
  <c r="J89" i="5"/>
  <c r="P89" i="5"/>
  <c r="R89" i="5"/>
  <c r="T89" i="5"/>
  <c r="BE89" i="5"/>
  <c r="BF89" i="5"/>
  <c r="BG89" i="5"/>
  <c r="BH89" i="5"/>
  <c r="BI89" i="5"/>
  <c r="BK89" i="5"/>
  <c r="J91" i="5"/>
  <c r="P91" i="5"/>
  <c r="R91" i="5"/>
  <c r="T91" i="5"/>
  <c r="BE91" i="5"/>
  <c r="BF91" i="5"/>
  <c r="BG91" i="5"/>
  <c r="BH91" i="5"/>
  <c r="BI91" i="5"/>
  <c r="BK91" i="5"/>
  <c r="J93" i="5"/>
  <c r="P93" i="5"/>
  <c r="R93" i="5"/>
  <c r="T93" i="5"/>
  <c r="BE93" i="5"/>
  <c r="BF93" i="5"/>
  <c r="BG93" i="5"/>
  <c r="BH93" i="5"/>
  <c r="BI93" i="5"/>
  <c r="BK93" i="5"/>
  <c r="J95" i="5"/>
  <c r="P95" i="5"/>
  <c r="R95" i="5"/>
  <c r="T95" i="5"/>
  <c r="BE95" i="5"/>
  <c r="BF95" i="5"/>
  <c r="BG95" i="5"/>
  <c r="BH95" i="5"/>
  <c r="BI95" i="5"/>
  <c r="BK95" i="5"/>
  <c r="J96" i="5"/>
  <c r="P96" i="5"/>
  <c r="R96" i="5"/>
  <c r="T96" i="5"/>
  <c r="BE96" i="5"/>
  <c r="BF96" i="5"/>
  <c r="BG96" i="5"/>
  <c r="BH96" i="5"/>
  <c r="BI96" i="5"/>
  <c r="BK96" i="5"/>
  <c r="J98" i="5"/>
  <c r="P98" i="5"/>
  <c r="R98" i="5"/>
  <c r="T98" i="5"/>
  <c r="BE98" i="5"/>
  <c r="BF98" i="5"/>
  <c r="BG98" i="5"/>
  <c r="BH98" i="5"/>
  <c r="BI98" i="5"/>
  <c r="BK98" i="5"/>
  <c r="J101" i="5"/>
  <c r="P101" i="5"/>
  <c r="R101" i="5"/>
  <c r="T101" i="5"/>
  <c r="BE101" i="5"/>
  <c r="BF101" i="5"/>
  <c r="BG101" i="5"/>
  <c r="BH101" i="5"/>
  <c r="BI101" i="5"/>
  <c r="BK101" i="5"/>
  <c r="J103" i="5"/>
  <c r="BE103" i="5" s="1"/>
  <c r="P103" i="5"/>
  <c r="R103" i="5"/>
  <c r="T103" i="5"/>
  <c r="BF103" i="5"/>
  <c r="BG103" i="5"/>
  <c r="BH103" i="5"/>
  <c r="BI103" i="5"/>
  <c r="BK103" i="5"/>
  <c r="J105" i="5"/>
  <c r="P105" i="5"/>
  <c r="R105" i="5"/>
  <c r="T105" i="5"/>
  <c r="BE105" i="5"/>
  <c r="BF105" i="5"/>
  <c r="BG105" i="5"/>
  <c r="BH105" i="5"/>
  <c r="BI105" i="5"/>
  <c r="BK105" i="5"/>
  <c r="J107" i="5"/>
  <c r="P107" i="5"/>
  <c r="R107" i="5"/>
  <c r="T107" i="5"/>
  <c r="BE107" i="5"/>
  <c r="BF107" i="5"/>
  <c r="BG107" i="5"/>
  <c r="BH107" i="5"/>
  <c r="BI107" i="5"/>
  <c r="BK107" i="5"/>
  <c r="J108" i="5"/>
  <c r="P108" i="5"/>
  <c r="R108" i="5"/>
  <c r="T108" i="5"/>
  <c r="BE108" i="5"/>
  <c r="BF108" i="5"/>
  <c r="BG108" i="5"/>
  <c r="BH108" i="5"/>
  <c r="BI108" i="5"/>
  <c r="BK108" i="5"/>
  <c r="J110" i="5"/>
  <c r="P110" i="5"/>
  <c r="R110" i="5"/>
  <c r="T110" i="5"/>
  <c r="BE110" i="5"/>
  <c r="BF110" i="5"/>
  <c r="BG110" i="5"/>
  <c r="BH110" i="5"/>
  <c r="BI110" i="5"/>
  <c r="BK110" i="5"/>
  <c r="J112" i="5"/>
  <c r="P112" i="5"/>
  <c r="R112" i="5"/>
  <c r="T112" i="5"/>
  <c r="BE112" i="5"/>
  <c r="BF112" i="5"/>
  <c r="BG112" i="5"/>
  <c r="BH112" i="5"/>
  <c r="BI112" i="5"/>
  <c r="BK112" i="5"/>
  <c r="J114" i="5"/>
  <c r="P114" i="5"/>
  <c r="R114" i="5"/>
  <c r="T114" i="5"/>
  <c r="BE114" i="5"/>
  <c r="BF114" i="5"/>
  <c r="BG114" i="5"/>
  <c r="BH114" i="5"/>
  <c r="BI114" i="5"/>
  <c r="BK114" i="5"/>
  <c r="J115" i="5"/>
  <c r="P115" i="5"/>
  <c r="R115" i="5"/>
  <c r="T115" i="5"/>
  <c r="BE115" i="5"/>
  <c r="BF115" i="5"/>
  <c r="BG115" i="5"/>
  <c r="BH115" i="5"/>
  <c r="BI115" i="5"/>
  <c r="BK115" i="5"/>
  <c r="J116" i="5"/>
  <c r="P116" i="5"/>
  <c r="R116" i="5"/>
  <c r="T116" i="5"/>
  <c r="BE116" i="5"/>
  <c r="BF116" i="5"/>
  <c r="BG116" i="5"/>
  <c r="BH116" i="5"/>
  <c r="BI116" i="5"/>
  <c r="BK116" i="5"/>
  <c r="J117" i="5"/>
  <c r="P117" i="5"/>
  <c r="R117" i="5"/>
  <c r="T117" i="5"/>
  <c r="BE117" i="5"/>
  <c r="BF117" i="5"/>
  <c r="BG117" i="5"/>
  <c r="BH117" i="5"/>
  <c r="BI117" i="5"/>
  <c r="BK117" i="5"/>
  <c r="J118" i="5"/>
  <c r="P118" i="5"/>
  <c r="R118" i="5"/>
  <c r="T118" i="5"/>
  <c r="BE118" i="5"/>
  <c r="BF118" i="5"/>
  <c r="BG118" i="5"/>
  <c r="BH118" i="5"/>
  <c r="BI118" i="5"/>
  <c r="BK118" i="5"/>
  <c r="J119" i="5"/>
  <c r="P119" i="5"/>
  <c r="R119" i="5"/>
  <c r="T119" i="5"/>
  <c r="BE119" i="5"/>
  <c r="BF119" i="5"/>
  <c r="BG119" i="5"/>
  <c r="BH119" i="5"/>
  <c r="BI119" i="5"/>
  <c r="BK119" i="5"/>
  <c r="J120" i="5"/>
  <c r="P120" i="5"/>
  <c r="R120" i="5"/>
  <c r="T120" i="5"/>
  <c r="BE120" i="5"/>
  <c r="BF120" i="5"/>
  <c r="BG120" i="5"/>
  <c r="BH120" i="5"/>
  <c r="BI120" i="5"/>
  <c r="BK120" i="5"/>
  <c r="J122" i="5"/>
  <c r="P122" i="5"/>
  <c r="R122" i="5"/>
  <c r="T122" i="5"/>
  <c r="BE122" i="5"/>
  <c r="BF122" i="5"/>
  <c r="BG122" i="5"/>
  <c r="BH122" i="5"/>
  <c r="BI122" i="5"/>
  <c r="BK122" i="5"/>
  <c r="R124" i="5"/>
  <c r="BK124" i="5"/>
  <c r="J124" i="5" s="1"/>
  <c r="J59" i="5" s="1"/>
  <c r="J125" i="5"/>
  <c r="P125" i="5"/>
  <c r="P124" i="5" s="1"/>
  <c r="R125" i="5"/>
  <c r="T125" i="5"/>
  <c r="T124" i="5" s="1"/>
  <c r="BE125" i="5"/>
  <c r="BF125" i="5"/>
  <c r="J31" i="5" s="1"/>
  <c r="BG125" i="5"/>
  <c r="BH125" i="5"/>
  <c r="BI125" i="5"/>
  <c r="BK125" i="5"/>
  <c r="R127" i="5"/>
  <c r="R126" i="5" s="1"/>
  <c r="BK127" i="5"/>
  <c r="J127" i="5" s="1"/>
  <c r="J61" i="5" s="1"/>
  <c r="J128" i="5"/>
  <c r="P128" i="5"/>
  <c r="P127" i="5" s="1"/>
  <c r="P126" i="5" s="1"/>
  <c r="R128" i="5"/>
  <c r="T128" i="5"/>
  <c r="T127" i="5" s="1"/>
  <c r="T126" i="5" s="1"/>
  <c r="BE128" i="5"/>
  <c r="BF128" i="5"/>
  <c r="BG128" i="5"/>
  <c r="BH128" i="5"/>
  <c r="BI128" i="5"/>
  <c r="BK128" i="5"/>
  <c r="E7" i="4"/>
  <c r="J12" i="4"/>
  <c r="J14" i="4"/>
  <c r="E15" i="4"/>
  <c r="F51" i="4" s="1"/>
  <c r="J15" i="4"/>
  <c r="J17" i="4"/>
  <c r="E18" i="4"/>
  <c r="J18" i="4"/>
  <c r="J20" i="4"/>
  <c r="E21" i="4"/>
  <c r="J21" i="4"/>
  <c r="E45" i="4"/>
  <c r="E47" i="4"/>
  <c r="F49" i="4"/>
  <c r="J49" i="4"/>
  <c r="J51" i="4"/>
  <c r="F52" i="4"/>
  <c r="E72" i="4"/>
  <c r="E74" i="4"/>
  <c r="F76" i="4"/>
  <c r="J76" i="4"/>
  <c r="J78" i="4"/>
  <c r="F79" i="4"/>
  <c r="J85" i="4"/>
  <c r="P85" i="4"/>
  <c r="P84" i="4" s="1"/>
  <c r="R85" i="4"/>
  <c r="T85" i="4"/>
  <c r="T84" i="4" s="1"/>
  <c r="BE85" i="4"/>
  <c r="F30" i="4" s="1"/>
  <c r="BF85" i="4"/>
  <c r="F31" i="4" s="1"/>
  <c r="BG85" i="4"/>
  <c r="F32" i="4" s="1"/>
  <c r="BH85" i="4"/>
  <c r="F33" i="4" s="1"/>
  <c r="BI85" i="4"/>
  <c r="F34" i="4" s="1"/>
  <c r="BK85" i="4"/>
  <c r="J86" i="4"/>
  <c r="P86" i="4"/>
  <c r="R86" i="4"/>
  <c r="T86" i="4"/>
  <c r="BE86" i="4"/>
  <c r="BF86" i="4"/>
  <c r="J31" i="4" s="1"/>
  <c r="BG86" i="4"/>
  <c r="BH86" i="4"/>
  <c r="BI86" i="4"/>
  <c r="BK86" i="4"/>
  <c r="BK84" i="4" s="1"/>
  <c r="J87" i="4"/>
  <c r="P87" i="4"/>
  <c r="R87" i="4"/>
  <c r="R84" i="4" s="1"/>
  <c r="T87" i="4"/>
  <c r="BE87" i="4"/>
  <c r="BF87" i="4"/>
  <c r="BG87" i="4"/>
  <c r="BH87" i="4"/>
  <c r="BI87" i="4"/>
  <c r="BK87" i="4"/>
  <c r="J89" i="4"/>
  <c r="P89" i="4"/>
  <c r="R89" i="4"/>
  <c r="T89" i="4"/>
  <c r="BE89" i="4"/>
  <c r="BF89" i="4"/>
  <c r="BG89" i="4"/>
  <c r="BH89" i="4"/>
  <c r="BI89" i="4"/>
  <c r="BK89" i="4"/>
  <c r="J91" i="4"/>
  <c r="P91" i="4"/>
  <c r="R91" i="4"/>
  <c r="T91" i="4"/>
  <c r="BE91" i="4"/>
  <c r="BF91" i="4"/>
  <c r="BG91" i="4"/>
  <c r="BH91" i="4"/>
  <c r="BI91" i="4"/>
  <c r="BK91" i="4"/>
  <c r="J93" i="4"/>
  <c r="P93" i="4"/>
  <c r="R93" i="4"/>
  <c r="T93" i="4"/>
  <c r="BE93" i="4"/>
  <c r="BF93" i="4"/>
  <c r="BG93" i="4"/>
  <c r="BH93" i="4"/>
  <c r="BI93" i="4"/>
  <c r="BK93" i="4"/>
  <c r="J95" i="4"/>
  <c r="P95" i="4"/>
  <c r="R95" i="4"/>
  <c r="T95" i="4"/>
  <c r="BE95" i="4"/>
  <c r="BF95" i="4"/>
  <c r="BG95" i="4"/>
  <c r="BH95" i="4"/>
  <c r="BI95" i="4"/>
  <c r="BK95" i="4"/>
  <c r="J97" i="4"/>
  <c r="P97" i="4"/>
  <c r="R97" i="4"/>
  <c r="T97" i="4"/>
  <c r="BE97" i="4"/>
  <c r="BF97" i="4"/>
  <c r="BG97" i="4"/>
  <c r="BH97" i="4"/>
  <c r="BI97" i="4"/>
  <c r="BK97" i="4"/>
  <c r="J99" i="4"/>
  <c r="P99" i="4"/>
  <c r="R99" i="4"/>
  <c r="T99" i="4"/>
  <c r="BE99" i="4"/>
  <c r="BF99" i="4"/>
  <c r="BG99" i="4"/>
  <c r="BH99" i="4"/>
  <c r="BI99" i="4"/>
  <c r="BK99" i="4"/>
  <c r="J101" i="4"/>
  <c r="P101" i="4"/>
  <c r="R101" i="4"/>
  <c r="T101" i="4"/>
  <c r="BE101" i="4"/>
  <c r="BF101" i="4"/>
  <c r="BG101" i="4"/>
  <c r="BH101" i="4"/>
  <c r="BI101" i="4"/>
  <c r="BK101" i="4"/>
  <c r="J103" i="4"/>
  <c r="P103" i="4"/>
  <c r="R103" i="4"/>
  <c r="T103" i="4"/>
  <c r="BE103" i="4"/>
  <c r="BF103" i="4"/>
  <c r="BG103" i="4"/>
  <c r="BH103" i="4"/>
  <c r="BI103" i="4"/>
  <c r="BK103" i="4"/>
  <c r="J105" i="4"/>
  <c r="P105" i="4"/>
  <c r="R105" i="4"/>
  <c r="T105" i="4"/>
  <c r="BE105" i="4"/>
  <c r="BF105" i="4"/>
  <c r="BG105" i="4"/>
  <c r="BH105" i="4"/>
  <c r="BI105" i="4"/>
  <c r="BK105" i="4"/>
  <c r="J106" i="4"/>
  <c r="P106" i="4"/>
  <c r="R106" i="4"/>
  <c r="T106" i="4"/>
  <c r="BE106" i="4"/>
  <c r="BF106" i="4"/>
  <c r="BG106" i="4"/>
  <c r="BH106" i="4"/>
  <c r="BI106" i="4"/>
  <c r="BK106" i="4"/>
  <c r="J107" i="4"/>
  <c r="P107" i="4"/>
  <c r="R107" i="4"/>
  <c r="T107" i="4"/>
  <c r="BE107" i="4"/>
  <c r="BF107" i="4"/>
  <c r="BG107" i="4"/>
  <c r="BH107" i="4"/>
  <c r="BI107" i="4"/>
  <c r="BK107" i="4"/>
  <c r="J109" i="4"/>
  <c r="P109" i="4"/>
  <c r="R109" i="4"/>
  <c r="T109" i="4"/>
  <c r="BE109" i="4"/>
  <c r="BF109" i="4"/>
  <c r="BG109" i="4"/>
  <c r="BH109" i="4"/>
  <c r="BI109" i="4"/>
  <c r="BK109" i="4"/>
  <c r="J110" i="4"/>
  <c r="P110" i="4"/>
  <c r="R110" i="4"/>
  <c r="T110" i="4"/>
  <c r="BE110" i="4"/>
  <c r="BF110" i="4"/>
  <c r="BG110" i="4"/>
  <c r="BH110" i="4"/>
  <c r="BI110" i="4"/>
  <c r="BK110" i="4"/>
  <c r="J111" i="4"/>
  <c r="P111" i="4"/>
  <c r="R111" i="4"/>
  <c r="T111" i="4"/>
  <c r="BE111" i="4"/>
  <c r="BF111" i="4"/>
  <c r="BG111" i="4"/>
  <c r="BH111" i="4"/>
  <c r="BI111" i="4"/>
  <c r="BK111" i="4"/>
  <c r="P113" i="4"/>
  <c r="J114" i="4"/>
  <c r="P114" i="4"/>
  <c r="R114" i="4"/>
  <c r="T114" i="4"/>
  <c r="T113" i="4" s="1"/>
  <c r="BE114" i="4"/>
  <c r="BF114" i="4"/>
  <c r="BG114" i="4"/>
  <c r="BH114" i="4"/>
  <c r="BI114" i="4"/>
  <c r="BK114" i="4"/>
  <c r="BK113" i="4" s="1"/>
  <c r="J113" i="4" s="1"/>
  <c r="J59" i="4" s="1"/>
  <c r="J115" i="4"/>
  <c r="P115" i="4"/>
  <c r="R115" i="4"/>
  <c r="R113" i="4" s="1"/>
  <c r="T115" i="4"/>
  <c r="BE115" i="4"/>
  <c r="BF115" i="4"/>
  <c r="BG115" i="4"/>
  <c r="BH115" i="4"/>
  <c r="BI115" i="4"/>
  <c r="BK115" i="4"/>
  <c r="J117" i="4"/>
  <c r="P117" i="4"/>
  <c r="R117" i="4"/>
  <c r="T117" i="4"/>
  <c r="BE117" i="4"/>
  <c r="BF117" i="4"/>
  <c r="BG117" i="4"/>
  <c r="BH117" i="4"/>
  <c r="BI117" i="4"/>
  <c r="BK117" i="4"/>
  <c r="J119" i="4"/>
  <c r="P119" i="4"/>
  <c r="R119" i="4"/>
  <c r="T119" i="4"/>
  <c r="BE119" i="4"/>
  <c r="BF119" i="4"/>
  <c r="BG119" i="4"/>
  <c r="BH119" i="4"/>
  <c r="BI119" i="4"/>
  <c r="BK119" i="4"/>
  <c r="J121" i="4"/>
  <c r="P121" i="4"/>
  <c r="R121" i="4"/>
  <c r="T121" i="4"/>
  <c r="BE121" i="4"/>
  <c r="BF121" i="4"/>
  <c r="BG121" i="4"/>
  <c r="BH121" i="4"/>
  <c r="BI121" i="4"/>
  <c r="BK121" i="4"/>
  <c r="J123" i="4"/>
  <c r="P123" i="4"/>
  <c r="R123" i="4"/>
  <c r="T123" i="4"/>
  <c r="BE123" i="4"/>
  <c r="BF123" i="4"/>
  <c r="BG123" i="4"/>
  <c r="BH123" i="4"/>
  <c r="BI123" i="4"/>
  <c r="BK123" i="4"/>
  <c r="J125" i="4"/>
  <c r="P125" i="4"/>
  <c r="R125" i="4"/>
  <c r="T125" i="4"/>
  <c r="BE125" i="4"/>
  <c r="BF125" i="4"/>
  <c r="BG125" i="4"/>
  <c r="BH125" i="4"/>
  <c r="BI125" i="4"/>
  <c r="BK125" i="4"/>
  <c r="J127" i="4"/>
  <c r="P127" i="4"/>
  <c r="R127" i="4"/>
  <c r="T127" i="4"/>
  <c r="BE127" i="4"/>
  <c r="BF127" i="4"/>
  <c r="BG127" i="4"/>
  <c r="BH127" i="4"/>
  <c r="BI127" i="4"/>
  <c r="BK127" i="4"/>
  <c r="J129" i="4"/>
  <c r="P129" i="4"/>
  <c r="R129" i="4"/>
  <c r="T129" i="4"/>
  <c r="BE129" i="4"/>
  <c r="BF129" i="4"/>
  <c r="BG129" i="4"/>
  <c r="BH129" i="4"/>
  <c r="BI129" i="4"/>
  <c r="BK129" i="4"/>
  <c r="J131" i="4"/>
  <c r="P131" i="4"/>
  <c r="R131" i="4"/>
  <c r="T131" i="4"/>
  <c r="BE131" i="4"/>
  <c r="BF131" i="4"/>
  <c r="BG131" i="4"/>
  <c r="BH131" i="4"/>
  <c r="BI131" i="4"/>
  <c r="BK131" i="4"/>
  <c r="J133" i="4"/>
  <c r="P133" i="4"/>
  <c r="R133" i="4"/>
  <c r="T133" i="4"/>
  <c r="BE133" i="4"/>
  <c r="BF133" i="4"/>
  <c r="BG133" i="4"/>
  <c r="BH133" i="4"/>
  <c r="BI133" i="4"/>
  <c r="BK133" i="4"/>
  <c r="J135" i="4"/>
  <c r="P135" i="4"/>
  <c r="R135" i="4"/>
  <c r="T135" i="4"/>
  <c r="BE135" i="4"/>
  <c r="BF135" i="4"/>
  <c r="BG135" i="4"/>
  <c r="BH135" i="4"/>
  <c r="BI135" i="4"/>
  <c r="BK135" i="4"/>
  <c r="J137" i="4"/>
  <c r="P137" i="4"/>
  <c r="R137" i="4"/>
  <c r="T137" i="4"/>
  <c r="BE137" i="4"/>
  <c r="BF137" i="4"/>
  <c r="BG137" i="4"/>
  <c r="BH137" i="4"/>
  <c r="BI137" i="4"/>
  <c r="BK137" i="4"/>
  <c r="J139" i="4"/>
  <c r="P139" i="4"/>
  <c r="R139" i="4"/>
  <c r="T139" i="4"/>
  <c r="BE139" i="4"/>
  <c r="BF139" i="4"/>
  <c r="BG139" i="4"/>
  <c r="BH139" i="4"/>
  <c r="BI139" i="4"/>
  <c r="BK139" i="4"/>
  <c r="J141" i="4"/>
  <c r="P141" i="4"/>
  <c r="R141" i="4"/>
  <c r="T141" i="4"/>
  <c r="BE141" i="4"/>
  <c r="BF141" i="4"/>
  <c r="BG141" i="4"/>
  <c r="BH141" i="4"/>
  <c r="BI141" i="4"/>
  <c r="BK141" i="4"/>
  <c r="J142" i="4"/>
  <c r="P142" i="4"/>
  <c r="R142" i="4"/>
  <c r="T142" i="4"/>
  <c r="BE142" i="4"/>
  <c r="BF142" i="4"/>
  <c r="BG142" i="4"/>
  <c r="BH142" i="4"/>
  <c r="BI142" i="4"/>
  <c r="BK142" i="4"/>
  <c r="J143" i="4"/>
  <c r="P143" i="4"/>
  <c r="R143" i="4"/>
  <c r="T143" i="4"/>
  <c r="BE143" i="4"/>
  <c r="BF143" i="4"/>
  <c r="BG143" i="4"/>
  <c r="BH143" i="4"/>
  <c r="BI143" i="4"/>
  <c r="BK143" i="4"/>
  <c r="J144" i="4"/>
  <c r="P144" i="4"/>
  <c r="R144" i="4"/>
  <c r="T144" i="4"/>
  <c r="BE144" i="4"/>
  <c r="BF144" i="4"/>
  <c r="BG144" i="4"/>
  <c r="BH144" i="4"/>
  <c r="BI144" i="4"/>
  <c r="BK144" i="4"/>
  <c r="J145" i="4"/>
  <c r="P145" i="4"/>
  <c r="R145" i="4"/>
  <c r="T145" i="4"/>
  <c r="BE145" i="4"/>
  <c r="BF145" i="4"/>
  <c r="BG145" i="4"/>
  <c r="BH145" i="4"/>
  <c r="BI145" i="4"/>
  <c r="BK145" i="4"/>
  <c r="J147" i="4"/>
  <c r="P147" i="4"/>
  <c r="R147" i="4"/>
  <c r="T147" i="4"/>
  <c r="BE147" i="4"/>
  <c r="BF147" i="4"/>
  <c r="BG147" i="4"/>
  <c r="BH147" i="4"/>
  <c r="BI147" i="4"/>
  <c r="BK147" i="4"/>
  <c r="J149" i="4"/>
  <c r="P149" i="4"/>
  <c r="R149" i="4"/>
  <c r="T149" i="4"/>
  <c r="BE149" i="4"/>
  <c r="BF149" i="4"/>
  <c r="BG149" i="4"/>
  <c r="BH149" i="4"/>
  <c r="BI149" i="4"/>
  <c r="BK149" i="4"/>
  <c r="R151" i="4"/>
  <c r="J152" i="4"/>
  <c r="P152" i="4"/>
  <c r="P151" i="4" s="1"/>
  <c r="R152" i="4"/>
  <c r="T152" i="4"/>
  <c r="BE152" i="4"/>
  <c r="BF152" i="4"/>
  <c r="BG152" i="4"/>
  <c r="BH152" i="4"/>
  <c r="BI152" i="4"/>
  <c r="BK152" i="4"/>
  <c r="BK151" i="4" s="1"/>
  <c r="J151" i="4" s="1"/>
  <c r="J60" i="4" s="1"/>
  <c r="J154" i="4"/>
  <c r="P154" i="4"/>
  <c r="R154" i="4"/>
  <c r="T154" i="4"/>
  <c r="T151" i="4" s="1"/>
  <c r="BE154" i="4"/>
  <c r="BF154" i="4"/>
  <c r="BG154" i="4"/>
  <c r="BH154" i="4"/>
  <c r="BI154" i="4"/>
  <c r="BK154" i="4"/>
  <c r="J156" i="4"/>
  <c r="P156" i="4"/>
  <c r="R156" i="4"/>
  <c r="T156" i="4"/>
  <c r="BE156" i="4"/>
  <c r="BF156" i="4"/>
  <c r="BG156" i="4"/>
  <c r="BH156" i="4"/>
  <c r="BI156" i="4"/>
  <c r="BK156" i="4"/>
  <c r="J158" i="4"/>
  <c r="P158" i="4"/>
  <c r="R158" i="4"/>
  <c r="T158" i="4"/>
  <c r="BE158" i="4"/>
  <c r="BF158" i="4"/>
  <c r="BG158" i="4"/>
  <c r="BH158" i="4"/>
  <c r="BI158" i="4"/>
  <c r="BK158" i="4"/>
  <c r="J160" i="4"/>
  <c r="P160" i="4"/>
  <c r="R160" i="4"/>
  <c r="T160" i="4"/>
  <c r="BE160" i="4"/>
  <c r="BF160" i="4"/>
  <c r="BG160" i="4"/>
  <c r="BH160" i="4"/>
  <c r="BI160" i="4"/>
  <c r="BK160" i="4"/>
  <c r="J162" i="4"/>
  <c r="P162" i="4"/>
  <c r="R162" i="4"/>
  <c r="T162" i="4"/>
  <c r="BE162" i="4"/>
  <c r="BF162" i="4"/>
  <c r="BG162" i="4"/>
  <c r="BH162" i="4"/>
  <c r="BI162" i="4"/>
  <c r="BK162" i="4"/>
  <c r="J164" i="4"/>
  <c r="P164" i="4"/>
  <c r="R164" i="4"/>
  <c r="T164" i="4"/>
  <c r="BE164" i="4"/>
  <c r="BF164" i="4"/>
  <c r="BG164" i="4"/>
  <c r="BH164" i="4"/>
  <c r="BI164" i="4"/>
  <c r="BK164" i="4"/>
  <c r="J166" i="4"/>
  <c r="P166" i="4"/>
  <c r="R166" i="4"/>
  <c r="T166" i="4"/>
  <c r="BE166" i="4"/>
  <c r="BF166" i="4"/>
  <c r="BG166" i="4"/>
  <c r="BH166" i="4"/>
  <c r="BI166" i="4"/>
  <c r="BK166" i="4"/>
  <c r="J168" i="4"/>
  <c r="P168" i="4"/>
  <c r="R168" i="4"/>
  <c r="T168" i="4"/>
  <c r="BE168" i="4"/>
  <c r="BF168" i="4"/>
  <c r="BG168" i="4"/>
  <c r="BH168" i="4"/>
  <c r="BI168" i="4"/>
  <c r="BK168" i="4"/>
  <c r="J170" i="4"/>
  <c r="P170" i="4"/>
  <c r="R170" i="4"/>
  <c r="T170" i="4"/>
  <c r="BE170" i="4"/>
  <c r="BF170" i="4"/>
  <c r="BG170" i="4"/>
  <c r="BH170" i="4"/>
  <c r="BI170" i="4"/>
  <c r="BK170" i="4"/>
  <c r="J171" i="4"/>
  <c r="P171" i="4"/>
  <c r="R171" i="4"/>
  <c r="T171" i="4"/>
  <c r="BE171" i="4"/>
  <c r="BF171" i="4"/>
  <c r="BG171" i="4"/>
  <c r="BH171" i="4"/>
  <c r="BI171" i="4"/>
  <c r="BK171" i="4"/>
  <c r="J172" i="4"/>
  <c r="P172" i="4"/>
  <c r="R172" i="4"/>
  <c r="T172" i="4"/>
  <c r="BE172" i="4"/>
  <c r="BF172" i="4"/>
  <c r="BG172" i="4"/>
  <c r="BH172" i="4"/>
  <c r="BI172" i="4"/>
  <c r="BK172" i="4"/>
  <c r="J173" i="4"/>
  <c r="P173" i="4"/>
  <c r="R173" i="4"/>
  <c r="T173" i="4"/>
  <c r="BE173" i="4"/>
  <c r="BF173" i="4"/>
  <c r="BG173" i="4"/>
  <c r="BH173" i="4"/>
  <c r="BI173" i="4"/>
  <c r="BK173" i="4"/>
  <c r="J174" i="4"/>
  <c r="P174" i="4"/>
  <c r="R174" i="4"/>
  <c r="T174" i="4"/>
  <c r="BE174" i="4"/>
  <c r="BF174" i="4"/>
  <c r="BG174" i="4"/>
  <c r="BH174" i="4"/>
  <c r="BI174" i="4"/>
  <c r="BK174" i="4"/>
  <c r="J175" i="4"/>
  <c r="P175" i="4"/>
  <c r="R175" i="4"/>
  <c r="T175" i="4"/>
  <c r="BE175" i="4"/>
  <c r="BF175" i="4"/>
  <c r="BG175" i="4"/>
  <c r="BH175" i="4"/>
  <c r="BI175" i="4"/>
  <c r="BK175" i="4"/>
  <c r="J177" i="4"/>
  <c r="P177" i="4"/>
  <c r="R177" i="4"/>
  <c r="T177" i="4"/>
  <c r="BE177" i="4"/>
  <c r="BF177" i="4"/>
  <c r="BG177" i="4"/>
  <c r="BH177" i="4"/>
  <c r="BI177" i="4"/>
  <c r="BK177" i="4"/>
  <c r="J178" i="4"/>
  <c r="P178" i="4"/>
  <c r="R178" i="4"/>
  <c r="T178" i="4"/>
  <c r="BE178" i="4"/>
  <c r="BF178" i="4"/>
  <c r="BG178" i="4"/>
  <c r="BH178" i="4"/>
  <c r="BI178" i="4"/>
  <c r="BK178" i="4"/>
  <c r="J180" i="4"/>
  <c r="P180" i="4"/>
  <c r="R180" i="4"/>
  <c r="T180" i="4"/>
  <c r="BE180" i="4"/>
  <c r="BF180" i="4"/>
  <c r="BG180" i="4"/>
  <c r="BH180" i="4"/>
  <c r="BI180" i="4"/>
  <c r="BK180" i="4"/>
  <c r="J182" i="4"/>
  <c r="P182" i="4"/>
  <c r="R182" i="4"/>
  <c r="T182" i="4"/>
  <c r="BE182" i="4"/>
  <c r="BF182" i="4"/>
  <c r="BG182" i="4"/>
  <c r="BH182" i="4"/>
  <c r="BI182" i="4"/>
  <c r="BK182" i="4"/>
  <c r="J184" i="4"/>
  <c r="P184" i="4"/>
  <c r="R184" i="4"/>
  <c r="T184" i="4"/>
  <c r="BE184" i="4"/>
  <c r="BF184" i="4"/>
  <c r="BG184" i="4"/>
  <c r="BH184" i="4"/>
  <c r="BI184" i="4"/>
  <c r="BK184" i="4"/>
  <c r="J186" i="4"/>
  <c r="P186" i="4"/>
  <c r="R186" i="4"/>
  <c r="T186" i="4"/>
  <c r="BE186" i="4"/>
  <c r="BF186" i="4"/>
  <c r="BG186" i="4"/>
  <c r="BH186" i="4"/>
  <c r="BI186" i="4"/>
  <c r="BK186" i="4"/>
  <c r="J188" i="4"/>
  <c r="P188" i="4"/>
  <c r="R188" i="4"/>
  <c r="T188" i="4"/>
  <c r="BE188" i="4"/>
  <c r="BF188" i="4"/>
  <c r="BG188" i="4"/>
  <c r="BH188" i="4"/>
  <c r="BI188" i="4"/>
  <c r="BK188" i="4"/>
  <c r="J190" i="4"/>
  <c r="P190" i="4"/>
  <c r="R190" i="4"/>
  <c r="T190" i="4"/>
  <c r="BE190" i="4"/>
  <c r="BF190" i="4"/>
  <c r="BG190" i="4"/>
  <c r="BH190" i="4"/>
  <c r="BI190" i="4"/>
  <c r="BK190" i="4"/>
  <c r="J192" i="4"/>
  <c r="P192" i="4"/>
  <c r="R192" i="4"/>
  <c r="T192" i="4"/>
  <c r="BE192" i="4"/>
  <c r="BF192" i="4"/>
  <c r="BG192" i="4"/>
  <c r="BH192" i="4"/>
  <c r="BI192" i="4"/>
  <c r="BK192" i="4"/>
  <c r="J194" i="4"/>
  <c r="P194" i="4"/>
  <c r="R194" i="4"/>
  <c r="T194" i="4"/>
  <c r="BE194" i="4"/>
  <c r="BF194" i="4"/>
  <c r="BG194" i="4"/>
  <c r="BH194" i="4"/>
  <c r="BI194" i="4"/>
  <c r="BK194" i="4"/>
  <c r="J196" i="4"/>
  <c r="P196" i="4"/>
  <c r="R196" i="4"/>
  <c r="T196" i="4"/>
  <c r="BE196" i="4"/>
  <c r="BF196" i="4"/>
  <c r="BG196" i="4"/>
  <c r="BH196" i="4"/>
  <c r="BI196" i="4"/>
  <c r="BK196" i="4"/>
  <c r="J197" i="4"/>
  <c r="P197" i="4"/>
  <c r="R197" i="4"/>
  <c r="T197" i="4"/>
  <c r="BE197" i="4"/>
  <c r="BF197" i="4"/>
  <c r="BG197" i="4"/>
  <c r="BH197" i="4"/>
  <c r="BI197" i="4"/>
  <c r="BK197" i="4"/>
  <c r="T199" i="4"/>
  <c r="J200" i="4"/>
  <c r="P200" i="4"/>
  <c r="P199" i="4" s="1"/>
  <c r="R200" i="4"/>
  <c r="R199" i="4" s="1"/>
  <c r="T200" i="4"/>
  <c r="BE200" i="4"/>
  <c r="BF200" i="4"/>
  <c r="BG200" i="4"/>
  <c r="BH200" i="4"/>
  <c r="BI200" i="4"/>
  <c r="BK200" i="4"/>
  <c r="J202" i="4"/>
  <c r="P202" i="4"/>
  <c r="R202" i="4"/>
  <c r="T202" i="4"/>
  <c r="BE202" i="4"/>
  <c r="BF202" i="4"/>
  <c r="BG202" i="4"/>
  <c r="BH202" i="4"/>
  <c r="BI202" i="4"/>
  <c r="BK202" i="4"/>
  <c r="BK199" i="4" s="1"/>
  <c r="J199" i="4" s="1"/>
  <c r="J61" i="4" s="1"/>
  <c r="R204" i="4"/>
  <c r="T204" i="4"/>
  <c r="J205" i="4"/>
  <c r="P205" i="4"/>
  <c r="P204" i="4" s="1"/>
  <c r="R205" i="4"/>
  <c r="T205" i="4"/>
  <c r="BE205" i="4"/>
  <c r="BF205" i="4"/>
  <c r="BG205" i="4"/>
  <c r="BH205" i="4"/>
  <c r="BI205" i="4"/>
  <c r="BK205" i="4"/>
  <c r="BK204" i="4" s="1"/>
  <c r="J204" i="4" s="1"/>
  <c r="J62" i="4" s="1"/>
  <c r="E7" i="3"/>
  <c r="J12" i="3"/>
  <c r="J14" i="3"/>
  <c r="E15" i="3"/>
  <c r="F51" i="3" s="1"/>
  <c r="J15" i="3"/>
  <c r="J17" i="3"/>
  <c r="E18" i="3"/>
  <c r="J18" i="3"/>
  <c r="J20" i="3"/>
  <c r="E21" i="3"/>
  <c r="J21" i="3"/>
  <c r="E45" i="3"/>
  <c r="E47" i="3"/>
  <c r="F49" i="3"/>
  <c r="J49" i="3"/>
  <c r="J51" i="3"/>
  <c r="F52" i="3"/>
  <c r="E71" i="3"/>
  <c r="E73" i="3"/>
  <c r="F75" i="3"/>
  <c r="J75" i="3"/>
  <c r="J77" i="3"/>
  <c r="F78" i="3"/>
  <c r="P83" i="3"/>
  <c r="J84" i="3"/>
  <c r="P84" i="3"/>
  <c r="R84" i="3"/>
  <c r="R83" i="3" s="1"/>
  <c r="R82" i="3" s="1"/>
  <c r="T84" i="3"/>
  <c r="T83" i="3" s="1"/>
  <c r="T82" i="3" s="1"/>
  <c r="T81" i="3" s="1"/>
  <c r="BE84" i="3"/>
  <c r="F30" i="3" s="1"/>
  <c r="BF84" i="3"/>
  <c r="BG84" i="3"/>
  <c r="F32" i="3" s="1"/>
  <c r="BH84" i="3"/>
  <c r="F33" i="3" s="1"/>
  <c r="BI84" i="3"/>
  <c r="F34" i="3" s="1"/>
  <c r="BK84" i="3"/>
  <c r="J85" i="3"/>
  <c r="P85" i="3"/>
  <c r="R85" i="3"/>
  <c r="T85" i="3"/>
  <c r="BE85" i="3"/>
  <c r="BF85" i="3"/>
  <c r="F31" i="3" s="1"/>
  <c r="BG85" i="3"/>
  <c r="BH85" i="3"/>
  <c r="BI85" i="3"/>
  <c r="BK85" i="3"/>
  <c r="BK83" i="3" s="1"/>
  <c r="J86" i="3"/>
  <c r="P86" i="3"/>
  <c r="R86" i="3"/>
  <c r="T86" i="3"/>
  <c r="BE86" i="3"/>
  <c r="BF86" i="3"/>
  <c r="BG86" i="3"/>
  <c r="BH86" i="3"/>
  <c r="BI86" i="3"/>
  <c r="BK86" i="3"/>
  <c r="J87" i="3"/>
  <c r="P87" i="3"/>
  <c r="R87" i="3"/>
  <c r="T87" i="3"/>
  <c r="BE87" i="3"/>
  <c r="BF87" i="3"/>
  <c r="BG87" i="3"/>
  <c r="BH87" i="3"/>
  <c r="BI87" i="3"/>
  <c r="BK87" i="3"/>
  <c r="J88" i="3"/>
  <c r="P88" i="3"/>
  <c r="R88" i="3"/>
  <c r="T88" i="3"/>
  <c r="BE88" i="3"/>
  <c r="BF88" i="3"/>
  <c r="BG88" i="3"/>
  <c r="BH88" i="3"/>
  <c r="BI88" i="3"/>
  <c r="BK88" i="3"/>
  <c r="J89" i="3"/>
  <c r="P89" i="3"/>
  <c r="R89" i="3"/>
  <c r="T89" i="3"/>
  <c r="BE89" i="3"/>
  <c r="BF89" i="3"/>
  <c r="BG89" i="3"/>
  <c r="BH89" i="3"/>
  <c r="BI89" i="3"/>
  <c r="BK89" i="3"/>
  <c r="J90" i="3"/>
  <c r="P90" i="3"/>
  <c r="R90" i="3"/>
  <c r="T90" i="3"/>
  <c r="BE90" i="3"/>
  <c r="BF90" i="3"/>
  <c r="BG90" i="3"/>
  <c r="BH90" i="3"/>
  <c r="BI90" i="3"/>
  <c r="BK90" i="3"/>
  <c r="J91" i="3"/>
  <c r="P91" i="3"/>
  <c r="R91" i="3"/>
  <c r="T91" i="3"/>
  <c r="BE91" i="3"/>
  <c r="BF91" i="3"/>
  <c r="BG91" i="3"/>
  <c r="BH91" i="3"/>
  <c r="BI91" i="3"/>
  <c r="BK91" i="3"/>
  <c r="J92" i="3"/>
  <c r="P92" i="3"/>
  <c r="R92" i="3"/>
  <c r="T92" i="3"/>
  <c r="BE92" i="3"/>
  <c r="BF92" i="3"/>
  <c r="BG92" i="3"/>
  <c r="BH92" i="3"/>
  <c r="BI92" i="3"/>
  <c r="BK92" i="3"/>
  <c r="J93" i="3"/>
  <c r="P93" i="3"/>
  <c r="R93" i="3"/>
  <c r="T93" i="3"/>
  <c r="BE93" i="3"/>
  <c r="BF93" i="3"/>
  <c r="BG93" i="3"/>
  <c r="BH93" i="3"/>
  <c r="BI93" i="3"/>
  <c r="BK93" i="3"/>
  <c r="J95" i="3"/>
  <c r="P95" i="3"/>
  <c r="R95" i="3"/>
  <c r="T95" i="3"/>
  <c r="BE95" i="3"/>
  <c r="BF95" i="3"/>
  <c r="BG95" i="3"/>
  <c r="BH95" i="3"/>
  <c r="BI95" i="3"/>
  <c r="BK95" i="3"/>
  <c r="R97" i="3"/>
  <c r="J98" i="3"/>
  <c r="P98" i="3"/>
  <c r="P97" i="3" s="1"/>
  <c r="R98" i="3"/>
  <c r="T98" i="3"/>
  <c r="T97" i="3" s="1"/>
  <c r="BE98" i="3"/>
  <c r="BF98" i="3"/>
  <c r="J31" i="3" s="1"/>
  <c r="BG98" i="3"/>
  <c r="BH98" i="3"/>
  <c r="BI98" i="3"/>
  <c r="BK98" i="3"/>
  <c r="BK97" i="3" s="1"/>
  <c r="J97" i="3" s="1"/>
  <c r="J59" i="3" s="1"/>
  <c r="J99" i="3"/>
  <c r="P99" i="3"/>
  <c r="R99" i="3"/>
  <c r="T99" i="3"/>
  <c r="BE99" i="3"/>
  <c r="BF99" i="3"/>
  <c r="BG99" i="3"/>
  <c r="BH99" i="3"/>
  <c r="BI99" i="3"/>
  <c r="BK99" i="3"/>
  <c r="J100" i="3"/>
  <c r="P100" i="3"/>
  <c r="R100" i="3"/>
  <c r="T100" i="3"/>
  <c r="BE100" i="3"/>
  <c r="BF100" i="3"/>
  <c r="BG100" i="3"/>
  <c r="BH100" i="3"/>
  <c r="BI100" i="3"/>
  <c r="BK100" i="3"/>
  <c r="J102" i="3"/>
  <c r="P102" i="3"/>
  <c r="R102" i="3"/>
  <c r="T102" i="3"/>
  <c r="BE102" i="3"/>
  <c r="BF102" i="3"/>
  <c r="BG102" i="3"/>
  <c r="BH102" i="3"/>
  <c r="BI102" i="3"/>
  <c r="BK102" i="3"/>
  <c r="J104" i="3"/>
  <c r="P104" i="3"/>
  <c r="R104" i="3"/>
  <c r="T104" i="3"/>
  <c r="BE104" i="3"/>
  <c r="BF104" i="3"/>
  <c r="BG104" i="3"/>
  <c r="BH104" i="3"/>
  <c r="BI104" i="3"/>
  <c r="BK104" i="3"/>
  <c r="J106" i="3"/>
  <c r="P106" i="3"/>
  <c r="R106" i="3"/>
  <c r="T106" i="3"/>
  <c r="BE106" i="3"/>
  <c r="BF106" i="3"/>
  <c r="BG106" i="3"/>
  <c r="BH106" i="3"/>
  <c r="BI106" i="3"/>
  <c r="BK106" i="3"/>
  <c r="J107" i="3"/>
  <c r="P107" i="3"/>
  <c r="R107" i="3"/>
  <c r="T107" i="3"/>
  <c r="BE107" i="3"/>
  <c r="BF107" i="3"/>
  <c r="BG107" i="3"/>
  <c r="BH107" i="3"/>
  <c r="BI107" i="3"/>
  <c r="BK107" i="3"/>
  <c r="J108" i="3"/>
  <c r="P108" i="3"/>
  <c r="R108" i="3"/>
  <c r="T108" i="3"/>
  <c r="BE108" i="3"/>
  <c r="BF108" i="3"/>
  <c r="BG108" i="3"/>
  <c r="BH108" i="3"/>
  <c r="BI108" i="3"/>
  <c r="BK108" i="3"/>
  <c r="J109" i="3"/>
  <c r="P109" i="3"/>
  <c r="R109" i="3"/>
  <c r="T109" i="3"/>
  <c r="BE109" i="3"/>
  <c r="BF109" i="3"/>
  <c r="BG109" i="3"/>
  <c r="BH109" i="3"/>
  <c r="BI109" i="3"/>
  <c r="BK109" i="3"/>
  <c r="J110" i="3"/>
  <c r="P110" i="3"/>
  <c r="R110" i="3"/>
  <c r="T110" i="3"/>
  <c r="BE110" i="3"/>
  <c r="BF110" i="3"/>
  <c r="BG110" i="3"/>
  <c r="BH110" i="3"/>
  <c r="BI110" i="3"/>
  <c r="BK110" i="3"/>
  <c r="J111" i="3"/>
  <c r="P111" i="3"/>
  <c r="R111" i="3"/>
  <c r="T111" i="3"/>
  <c r="BE111" i="3"/>
  <c r="BF111" i="3"/>
  <c r="BG111" i="3"/>
  <c r="BH111" i="3"/>
  <c r="BI111" i="3"/>
  <c r="BK111" i="3"/>
  <c r="T113" i="3"/>
  <c r="J114" i="3"/>
  <c r="P114" i="3"/>
  <c r="P113" i="3" s="1"/>
  <c r="R114" i="3"/>
  <c r="R113" i="3" s="1"/>
  <c r="T114" i="3"/>
  <c r="BE114" i="3"/>
  <c r="BF114" i="3"/>
  <c r="BG114" i="3"/>
  <c r="BH114" i="3"/>
  <c r="BI114" i="3"/>
  <c r="BK114" i="3"/>
  <c r="BK113" i="3" s="1"/>
  <c r="J113" i="3" s="1"/>
  <c r="J60" i="3" s="1"/>
  <c r="J115" i="3"/>
  <c r="P115" i="3"/>
  <c r="R115" i="3"/>
  <c r="T115" i="3"/>
  <c r="BE115" i="3"/>
  <c r="BF115" i="3"/>
  <c r="BG115" i="3"/>
  <c r="BH115" i="3"/>
  <c r="BI115" i="3"/>
  <c r="BK115" i="3"/>
  <c r="J117" i="3"/>
  <c r="P117" i="3"/>
  <c r="R117" i="3"/>
  <c r="T117" i="3"/>
  <c r="BE117" i="3"/>
  <c r="BF117" i="3"/>
  <c r="BG117" i="3"/>
  <c r="BH117" i="3"/>
  <c r="BI117" i="3"/>
  <c r="BK117" i="3"/>
  <c r="J119" i="3"/>
  <c r="P119" i="3"/>
  <c r="R119" i="3"/>
  <c r="T119" i="3"/>
  <c r="BE119" i="3"/>
  <c r="BF119" i="3"/>
  <c r="BG119" i="3"/>
  <c r="BH119" i="3"/>
  <c r="BI119" i="3"/>
  <c r="BK119" i="3"/>
  <c r="J120" i="3"/>
  <c r="P120" i="3"/>
  <c r="R120" i="3"/>
  <c r="T120" i="3"/>
  <c r="BE120" i="3"/>
  <c r="BF120" i="3"/>
  <c r="BG120" i="3"/>
  <c r="BH120" i="3"/>
  <c r="BI120" i="3"/>
  <c r="BK120" i="3"/>
  <c r="J121" i="3"/>
  <c r="P121" i="3"/>
  <c r="R121" i="3"/>
  <c r="T121" i="3"/>
  <c r="BE121" i="3"/>
  <c r="BF121" i="3"/>
  <c r="BG121" i="3"/>
  <c r="BH121" i="3"/>
  <c r="BI121" i="3"/>
  <c r="BK121" i="3"/>
  <c r="J122" i="3"/>
  <c r="P122" i="3"/>
  <c r="R122" i="3"/>
  <c r="T122" i="3"/>
  <c r="BE122" i="3"/>
  <c r="BF122" i="3"/>
  <c r="BG122" i="3"/>
  <c r="BH122" i="3"/>
  <c r="BI122" i="3"/>
  <c r="BK122" i="3"/>
  <c r="J123" i="3"/>
  <c r="P123" i="3"/>
  <c r="R123" i="3"/>
  <c r="T123" i="3"/>
  <c r="BE123" i="3"/>
  <c r="BF123" i="3"/>
  <c r="BG123" i="3"/>
  <c r="BH123" i="3"/>
  <c r="BI123" i="3"/>
  <c r="BK123" i="3"/>
  <c r="J124" i="3"/>
  <c r="P124" i="3"/>
  <c r="R124" i="3"/>
  <c r="T124" i="3"/>
  <c r="BE124" i="3"/>
  <c r="BF124" i="3"/>
  <c r="BG124" i="3"/>
  <c r="BH124" i="3"/>
  <c r="BI124" i="3"/>
  <c r="BK124" i="3"/>
  <c r="J125" i="3"/>
  <c r="P125" i="3"/>
  <c r="R125" i="3"/>
  <c r="T125" i="3"/>
  <c r="BE125" i="3"/>
  <c r="BF125" i="3"/>
  <c r="BG125" i="3"/>
  <c r="BH125" i="3"/>
  <c r="BI125" i="3"/>
  <c r="BK125" i="3"/>
  <c r="J127" i="3"/>
  <c r="P127" i="3"/>
  <c r="R127" i="3"/>
  <c r="T127" i="3"/>
  <c r="BE127" i="3"/>
  <c r="BF127" i="3"/>
  <c r="BG127" i="3"/>
  <c r="BH127" i="3"/>
  <c r="BI127" i="3"/>
  <c r="BK127" i="3"/>
  <c r="BK129" i="3"/>
  <c r="J129" i="3" s="1"/>
  <c r="J61" i="3" s="1"/>
  <c r="J130" i="3"/>
  <c r="P130" i="3"/>
  <c r="P129" i="3" s="1"/>
  <c r="R130" i="3"/>
  <c r="R129" i="3" s="1"/>
  <c r="T130" i="3"/>
  <c r="T129" i="3" s="1"/>
  <c r="BE130" i="3"/>
  <c r="BF130" i="3"/>
  <c r="BG130" i="3"/>
  <c r="BH130" i="3"/>
  <c r="BI130" i="3"/>
  <c r="BK130" i="3"/>
  <c r="A205" i="8" l="1"/>
  <c r="A206" i="8"/>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6" i="8" s="1"/>
  <c r="A237" i="8" s="1"/>
  <c r="A238" i="8" s="1"/>
  <c r="A239" i="8" s="1"/>
  <c r="A240" i="8" s="1"/>
  <c r="A241" i="8" s="1"/>
  <c r="A242" i="8" s="1"/>
  <c r="A243" i="8" s="1"/>
  <c r="A244" i="8" s="1"/>
  <c r="A245" i="8" s="1"/>
  <c r="A246"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8" i="8" s="1"/>
  <c r="A299" i="8" s="1"/>
  <c r="A300" i="8" s="1"/>
  <c r="A301" i="8" s="1"/>
  <c r="A302" i="8" s="1"/>
  <c r="A303" i="8" s="1"/>
  <c r="A304" i="8" s="1"/>
  <c r="A305" i="8" s="1"/>
  <c r="A306" i="8" s="1"/>
  <c r="H389" i="8"/>
  <c r="G433" i="8" s="1"/>
  <c r="H320" i="8"/>
  <c r="G432" i="8" s="1"/>
  <c r="H69" i="8"/>
  <c r="H70" i="8" s="1"/>
  <c r="G426" i="8" s="1"/>
  <c r="F401" i="8"/>
  <c r="F403" i="8" s="1"/>
  <c r="E434" i="8" s="1"/>
  <c r="H246" i="8"/>
  <c r="G430" i="8" s="1"/>
  <c r="H84" i="8"/>
  <c r="H85" i="8" s="1"/>
  <c r="G427" i="8" s="1"/>
  <c r="F292" i="8"/>
  <c r="E431" i="8" s="1"/>
  <c r="F230" i="8"/>
  <c r="E429" i="8" s="1"/>
  <c r="F110" i="8"/>
  <c r="E428" i="8" s="1"/>
  <c r="F54" i="8"/>
  <c r="E425" i="8" s="1"/>
  <c r="R81" i="6"/>
  <c r="R80" i="6" s="1"/>
  <c r="BK81" i="6"/>
  <c r="J82" i="6"/>
  <c r="J58" i="6" s="1"/>
  <c r="P80" i="6"/>
  <c r="J31" i="6"/>
  <c r="J30" i="6"/>
  <c r="F76" i="6"/>
  <c r="R81" i="5"/>
  <c r="T81" i="5"/>
  <c r="BK82" i="5"/>
  <c r="J83" i="5"/>
  <c r="J58" i="5" s="1"/>
  <c r="F30" i="5"/>
  <c r="BK126" i="5"/>
  <c r="J126" i="5" s="1"/>
  <c r="J60" i="5" s="1"/>
  <c r="F77" i="5"/>
  <c r="J30" i="5"/>
  <c r="J84" i="4"/>
  <c r="J58" i="4" s="1"/>
  <c r="BK83" i="4"/>
  <c r="R83" i="4"/>
  <c r="R82" i="4" s="1"/>
  <c r="T83" i="4"/>
  <c r="T82" i="4" s="1"/>
  <c r="P83" i="4"/>
  <c r="P82" i="4" s="1"/>
  <c r="F78" i="4"/>
  <c r="J30" i="4"/>
  <c r="J83" i="3"/>
  <c r="J58" i="3" s="1"/>
  <c r="BK82" i="3"/>
  <c r="P82" i="3"/>
  <c r="P81" i="3" s="1"/>
  <c r="R81" i="3"/>
  <c r="F77" i="3"/>
  <c r="J30" i="3"/>
  <c r="G437" i="8" l="1"/>
  <c r="A308" i="8"/>
  <c r="A309" i="8" s="1"/>
  <c r="A310" i="8" s="1"/>
  <c r="A311" i="8" s="1"/>
  <c r="A312" i="8" s="1"/>
  <c r="A313" i="8" s="1"/>
  <c r="A314" i="8" s="1"/>
  <c r="A315" i="8" s="1"/>
  <c r="A316" i="8" s="1"/>
  <c r="A317" i="8" s="1"/>
  <c r="A318" i="8" s="1"/>
  <c r="A319" i="8" s="1"/>
  <c r="A320"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5" i="8" s="1"/>
  <c r="A396" i="8" s="1"/>
  <c r="A397" i="8" s="1"/>
  <c r="A398" i="8" s="1"/>
  <c r="A399" i="8" s="1"/>
  <c r="A400" i="8" s="1"/>
  <c r="A401" i="8" s="1"/>
  <c r="A402" i="8" s="1"/>
  <c r="A403" i="8" s="1"/>
  <c r="A425" i="8" s="1"/>
  <c r="A426" i="8" s="1"/>
  <c r="A427" i="8" s="1"/>
  <c r="A428" i="8" s="1"/>
  <c r="A429" i="8" s="1"/>
  <c r="A430" i="8" s="1"/>
  <c r="A431" i="8" s="1"/>
  <c r="A432" i="8" s="1"/>
  <c r="A433" i="8" s="1"/>
  <c r="A434" i="8" s="1"/>
  <c r="A437" i="8" s="1"/>
  <c r="A440" i="8" s="1"/>
  <c r="A447" i="8" s="1"/>
  <c r="A307" i="8"/>
  <c r="E437" i="8"/>
  <c r="E440" i="8" s="1"/>
  <c r="E444" i="8"/>
  <c r="J81" i="6"/>
  <c r="J57" i="6" s="1"/>
  <c r="BK80" i="6"/>
  <c r="J80" i="6" s="1"/>
  <c r="BK81" i="5"/>
  <c r="J81" i="5" s="1"/>
  <c r="J82" i="5"/>
  <c r="J57" i="5" s="1"/>
  <c r="BK82" i="4"/>
  <c r="J82" i="4" s="1"/>
  <c r="J83" i="4"/>
  <c r="J57" i="4" s="1"/>
  <c r="BK81" i="3"/>
  <c r="J81" i="3" s="1"/>
  <c r="J82" i="3"/>
  <c r="J57" i="3" s="1"/>
  <c r="G444" i="8" l="1"/>
  <c r="B444" i="8" s="1"/>
  <c r="E447" i="8" s="1"/>
  <c r="J56" i="6"/>
  <c r="J27" i="6"/>
  <c r="J36" i="6" s="1"/>
  <c r="J27" i="5"/>
  <c r="J36" i="5" s="1"/>
  <c r="J56" i="5"/>
  <c r="J27" i="4"/>
  <c r="J36" i="4" s="1"/>
  <c r="J56" i="4"/>
  <c r="J27" i="3"/>
  <c r="J36" i="3" s="1"/>
  <c r="J56" i="3"/>
  <c r="J37" i="2"/>
  <c r="J36" i="2"/>
  <c r="AY95" i="1"/>
  <c r="J35" i="2"/>
  <c r="AX95" i="1" s="1"/>
  <c r="BI559" i="2"/>
  <c r="BH559" i="2"/>
  <c r="BG559" i="2"/>
  <c r="BF559" i="2"/>
  <c r="T559" i="2"/>
  <c r="T558" i="2" s="1"/>
  <c r="R559" i="2"/>
  <c r="R558" i="2" s="1"/>
  <c r="P559" i="2"/>
  <c r="P558" i="2" s="1"/>
  <c r="BK559" i="2"/>
  <c r="BK558" i="2" s="1"/>
  <c r="J558" i="2" s="1"/>
  <c r="J129" i="2" s="1"/>
  <c r="J559" i="2"/>
  <c r="BE559" i="2"/>
  <c r="BI557" i="2"/>
  <c r="BH557" i="2"/>
  <c r="BG557" i="2"/>
  <c r="BF557" i="2"/>
  <c r="T557" i="2"/>
  <c r="R557" i="2"/>
  <c r="P557" i="2"/>
  <c r="BK557" i="2"/>
  <c r="J557" i="2"/>
  <c r="BE557" i="2"/>
  <c r="BI556" i="2"/>
  <c r="BH556" i="2"/>
  <c r="BG556" i="2"/>
  <c r="BF556" i="2"/>
  <c r="T556" i="2"/>
  <c r="R556" i="2"/>
  <c r="P556" i="2"/>
  <c r="BK556" i="2"/>
  <c r="J556" i="2"/>
  <c r="BE556" i="2" s="1"/>
  <c r="BI555" i="2"/>
  <c r="BH555" i="2"/>
  <c r="BG555" i="2"/>
  <c r="BF555" i="2"/>
  <c r="T555" i="2"/>
  <c r="R555" i="2"/>
  <c r="P555" i="2"/>
  <c r="BK555" i="2"/>
  <c r="J555" i="2"/>
  <c r="BE555" i="2"/>
  <c r="BI554" i="2"/>
  <c r="BH554" i="2"/>
  <c r="BG554" i="2"/>
  <c r="BF554" i="2"/>
  <c r="T554" i="2"/>
  <c r="T553" i="2" s="1"/>
  <c r="R554" i="2"/>
  <c r="R553" i="2"/>
  <c r="P554" i="2"/>
  <c r="BK554" i="2"/>
  <c r="BK553" i="2"/>
  <c r="J553" i="2"/>
  <c r="J128" i="2" s="1"/>
  <c r="J554" i="2"/>
  <c r="BE554" i="2" s="1"/>
  <c r="BI552" i="2"/>
  <c r="BH552" i="2"/>
  <c r="BG552" i="2"/>
  <c r="BF552" i="2"/>
  <c r="T552" i="2"/>
  <c r="T549" i="2" s="1"/>
  <c r="T548" i="2" s="1"/>
  <c r="R552" i="2"/>
  <c r="P552" i="2"/>
  <c r="BK552" i="2"/>
  <c r="J552" i="2"/>
  <c r="BE552" i="2" s="1"/>
  <c r="BI550" i="2"/>
  <c r="BH550" i="2"/>
  <c r="BG550" i="2"/>
  <c r="BF550" i="2"/>
  <c r="T550" i="2"/>
  <c r="R550" i="2"/>
  <c r="R549" i="2" s="1"/>
  <c r="R548" i="2" s="1"/>
  <c r="P550" i="2"/>
  <c r="P549" i="2" s="1"/>
  <c r="BK550" i="2"/>
  <c r="BK549" i="2"/>
  <c r="J550" i="2"/>
  <c r="BE550" i="2" s="1"/>
  <c r="BI547" i="2"/>
  <c r="BH547" i="2"/>
  <c r="BG547" i="2"/>
  <c r="BF547" i="2"/>
  <c r="T547" i="2"/>
  <c r="T546" i="2" s="1"/>
  <c r="R547" i="2"/>
  <c r="R546" i="2"/>
  <c r="P547" i="2"/>
  <c r="P546" i="2" s="1"/>
  <c r="BK547" i="2"/>
  <c r="BK546" i="2"/>
  <c r="J546" i="2"/>
  <c r="J125" i="2" s="1"/>
  <c r="J547" i="2"/>
  <c r="BE547" i="2" s="1"/>
  <c r="BI545" i="2"/>
  <c r="BH545" i="2"/>
  <c r="BG545" i="2"/>
  <c r="BF545" i="2"/>
  <c r="T545" i="2"/>
  <c r="T543" i="2" s="1"/>
  <c r="T540" i="2" s="1"/>
  <c r="R545" i="2"/>
  <c r="P545" i="2"/>
  <c r="BK545" i="2"/>
  <c r="J545" i="2"/>
  <c r="BE545" i="2" s="1"/>
  <c r="BI544" i="2"/>
  <c r="BH544" i="2"/>
  <c r="BG544" i="2"/>
  <c r="BF544" i="2"/>
  <c r="T544" i="2"/>
  <c r="R544" i="2"/>
  <c r="R543" i="2" s="1"/>
  <c r="P544" i="2"/>
  <c r="P543" i="2"/>
  <c r="BK544" i="2"/>
  <c r="BK543" i="2" s="1"/>
  <c r="J543" i="2" s="1"/>
  <c r="J124" i="2" s="1"/>
  <c r="J544" i="2"/>
  <c r="BE544" i="2"/>
  <c r="BI542" i="2"/>
  <c r="BH542" i="2"/>
  <c r="BG542" i="2"/>
  <c r="BF542" i="2"/>
  <c r="T542" i="2"/>
  <c r="T541" i="2"/>
  <c r="R542" i="2"/>
  <c r="R541" i="2" s="1"/>
  <c r="R540" i="2" s="1"/>
  <c r="P542" i="2"/>
  <c r="P541" i="2" s="1"/>
  <c r="P540" i="2" s="1"/>
  <c r="BK542" i="2"/>
  <c r="BK541" i="2"/>
  <c r="J542" i="2"/>
  <c r="BE542" i="2" s="1"/>
  <c r="BI539" i="2"/>
  <c r="BH539" i="2"/>
  <c r="BG539" i="2"/>
  <c r="BF539" i="2"/>
  <c r="T539" i="2"/>
  <c r="T536" i="2" s="1"/>
  <c r="R539" i="2"/>
  <c r="P539" i="2"/>
  <c r="BK539" i="2"/>
  <c r="J539" i="2"/>
  <c r="BE539" i="2" s="1"/>
  <c r="BI537" i="2"/>
  <c r="BH537" i="2"/>
  <c r="BG537" i="2"/>
  <c r="BF537" i="2"/>
  <c r="T537" i="2"/>
  <c r="R537" i="2"/>
  <c r="R536" i="2" s="1"/>
  <c r="P537" i="2"/>
  <c r="P536" i="2"/>
  <c r="BK537" i="2"/>
  <c r="BK536" i="2" s="1"/>
  <c r="J536" i="2" s="1"/>
  <c r="J121" i="2" s="1"/>
  <c r="J537" i="2"/>
  <c r="BE537" i="2"/>
  <c r="BI535" i="2"/>
  <c r="BH535" i="2"/>
  <c r="BG535" i="2"/>
  <c r="BF535" i="2"/>
  <c r="T535" i="2"/>
  <c r="R535" i="2"/>
  <c r="P535" i="2"/>
  <c r="P528" i="2" s="1"/>
  <c r="BK535" i="2"/>
  <c r="J535" i="2"/>
  <c r="BE535" i="2"/>
  <c r="BI533" i="2"/>
  <c r="BH533" i="2"/>
  <c r="BG533" i="2"/>
  <c r="BF533" i="2"/>
  <c r="T533" i="2"/>
  <c r="T528" i="2" s="1"/>
  <c r="R533" i="2"/>
  <c r="P533" i="2"/>
  <c r="BK533" i="2"/>
  <c r="J533" i="2"/>
  <c r="BE533" i="2" s="1"/>
  <c r="BI529" i="2"/>
  <c r="BH529" i="2"/>
  <c r="BG529" i="2"/>
  <c r="BF529" i="2"/>
  <c r="T529" i="2"/>
  <c r="R529" i="2"/>
  <c r="R528" i="2" s="1"/>
  <c r="P529" i="2"/>
  <c r="BK529" i="2"/>
  <c r="BK528" i="2" s="1"/>
  <c r="J528" i="2" s="1"/>
  <c r="J120" i="2" s="1"/>
  <c r="J529" i="2"/>
  <c r="BE529" i="2"/>
  <c r="BI527" i="2"/>
  <c r="BH527" i="2"/>
  <c r="BG527" i="2"/>
  <c r="BF527" i="2"/>
  <c r="T527" i="2"/>
  <c r="R527" i="2"/>
  <c r="P527" i="2"/>
  <c r="P523" i="2" s="1"/>
  <c r="BK527" i="2"/>
  <c r="J527" i="2"/>
  <c r="BE527" i="2"/>
  <c r="BI526" i="2"/>
  <c r="BH526" i="2"/>
  <c r="BG526" i="2"/>
  <c r="BF526" i="2"/>
  <c r="T526" i="2"/>
  <c r="T523" i="2" s="1"/>
  <c r="R526" i="2"/>
  <c r="P526" i="2"/>
  <c r="BK526" i="2"/>
  <c r="J526" i="2"/>
  <c r="BE526" i="2" s="1"/>
  <c r="BI524" i="2"/>
  <c r="BH524" i="2"/>
  <c r="BG524" i="2"/>
  <c r="BF524" i="2"/>
  <c r="T524" i="2"/>
  <c r="R524" i="2"/>
  <c r="R523" i="2" s="1"/>
  <c r="P524" i="2"/>
  <c r="BK524" i="2"/>
  <c r="BK523" i="2" s="1"/>
  <c r="J523" i="2" s="1"/>
  <c r="J119" i="2" s="1"/>
  <c r="J524" i="2"/>
  <c r="BE524" i="2"/>
  <c r="BI521" i="2"/>
  <c r="BH521" i="2"/>
  <c r="BG521" i="2"/>
  <c r="BF521" i="2"/>
  <c r="T521" i="2"/>
  <c r="R521" i="2"/>
  <c r="P521" i="2"/>
  <c r="BK521" i="2"/>
  <c r="J521" i="2"/>
  <c r="BE521" i="2"/>
  <c r="BI520" i="2"/>
  <c r="BH520" i="2"/>
  <c r="BG520" i="2"/>
  <c r="BF520" i="2"/>
  <c r="T520" i="2"/>
  <c r="R520" i="2"/>
  <c r="P520" i="2"/>
  <c r="BK520" i="2"/>
  <c r="J520" i="2"/>
  <c r="BE520" i="2" s="1"/>
  <c r="BI518" i="2"/>
  <c r="BH518" i="2"/>
  <c r="BG518" i="2"/>
  <c r="BF518" i="2"/>
  <c r="T518" i="2"/>
  <c r="R518" i="2"/>
  <c r="P518" i="2"/>
  <c r="BK518" i="2"/>
  <c r="J518" i="2"/>
  <c r="BE518" i="2"/>
  <c r="BI516" i="2"/>
  <c r="BH516" i="2"/>
  <c r="BG516" i="2"/>
  <c r="BF516" i="2"/>
  <c r="T516" i="2"/>
  <c r="R516" i="2"/>
  <c r="P516" i="2"/>
  <c r="BK516" i="2"/>
  <c r="J516" i="2"/>
  <c r="BE516" i="2" s="1"/>
  <c r="BI501" i="2"/>
  <c r="BH501" i="2"/>
  <c r="BG501" i="2"/>
  <c r="BF501" i="2"/>
  <c r="T501" i="2"/>
  <c r="R501" i="2"/>
  <c r="R500" i="2" s="1"/>
  <c r="P501" i="2"/>
  <c r="BK501" i="2"/>
  <c r="BK500" i="2" s="1"/>
  <c r="J500" i="2" s="1"/>
  <c r="J118" i="2" s="1"/>
  <c r="J501" i="2"/>
  <c r="BE501" i="2"/>
  <c r="BI498" i="2"/>
  <c r="BH498" i="2"/>
  <c r="BG498" i="2"/>
  <c r="BF498" i="2"/>
  <c r="T498" i="2"/>
  <c r="R498" i="2"/>
  <c r="P498" i="2"/>
  <c r="BK498" i="2"/>
  <c r="J498" i="2"/>
  <c r="BE498" i="2"/>
  <c r="BI496" i="2"/>
  <c r="BH496" i="2"/>
  <c r="BG496" i="2"/>
  <c r="BF496" i="2"/>
  <c r="T496" i="2"/>
  <c r="R496" i="2"/>
  <c r="P496" i="2"/>
  <c r="BK496" i="2"/>
  <c r="J496" i="2"/>
  <c r="BE496" i="2" s="1"/>
  <c r="BI495" i="2"/>
  <c r="BH495" i="2"/>
  <c r="BG495" i="2"/>
  <c r="BF495" i="2"/>
  <c r="T495" i="2"/>
  <c r="R495" i="2"/>
  <c r="P495" i="2"/>
  <c r="BK495" i="2"/>
  <c r="J495" i="2"/>
  <c r="BE495" i="2"/>
  <c r="BI493" i="2"/>
  <c r="BH493" i="2"/>
  <c r="BG493" i="2"/>
  <c r="BF493" i="2"/>
  <c r="T493" i="2"/>
  <c r="R493" i="2"/>
  <c r="P493" i="2"/>
  <c r="BK493" i="2"/>
  <c r="J493" i="2"/>
  <c r="BE493" i="2" s="1"/>
  <c r="BI492" i="2"/>
  <c r="BH492" i="2"/>
  <c r="BG492" i="2"/>
  <c r="BF492" i="2"/>
  <c r="T492" i="2"/>
  <c r="R492" i="2"/>
  <c r="P492" i="2"/>
  <c r="BK492" i="2"/>
  <c r="J492" i="2"/>
  <c r="BE492" i="2"/>
  <c r="BI488" i="2"/>
  <c r="BH488" i="2"/>
  <c r="BG488" i="2"/>
  <c r="BF488" i="2"/>
  <c r="T488" i="2"/>
  <c r="R488" i="2"/>
  <c r="R487" i="2"/>
  <c r="P488" i="2"/>
  <c r="BK488" i="2"/>
  <c r="BK487" i="2"/>
  <c r="J487" i="2"/>
  <c r="J117" i="2" s="1"/>
  <c r="J488" i="2"/>
  <c r="BE488" i="2" s="1"/>
  <c r="BI486" i="2"/>
  <c r="BH486" i="2"/>
  <c r="BG486" i="2"/>
  <c r="BF486" i="2"/>
  <c r="T486" i="2"/>
  <c r="R486" i="2"/>
  <c r="P486" i="2"/>
  <c r="BK486" i="2"/>
  <c r="J486" i="2"/>
  <c r="BE486" i="2" s="1"/>
  <c r="BI485" i="2"/>
  <c r="BH485" i="2"/>
  <c r="BG485" i="2"/>
  <c r="BF485" i="2"/>
  <c r="T485" i="2"/>
  <c r="R485" i="2"/>
  <c r="P485" i="2"/>
  <c r="P478" i="2" s="1"/>
  <c r="BK485" i="2"/>
  <c r="J485" i="2"/>
  <c r="BE485" i="2"/>
  <c r="BI483" i="2"/>
  <c r="BH483" i="2"/>
  <c r="BG483" i="2"/>
  <c r="BF483" i="2"/>
  <c r="T483" i="2"/>
  <c r="T478" i="2" s="1"/>
  <c r="R483" i="2"/>
  <c r="P483" i="2"/>
  <c r="BK483" i="2"/>
  <c r="J483" i="2"/>
  <c r="BE483" i="2" s="1"/>
  <c r="BI479" i="2"/>
  <c r="BH479" i="2"/>
  <c r="BG479" i="2"/>
  <c r="BF479" i="2"/>
  <c r="T479" i="2"/>
  <c r="R479" i="2"/>
  <c r="R478" i="2" s="1"/>
  <c r="P479" i="2"/>
  <c r="BK479" i="2"/>
  <c r="BK478" i="2" s="1"/>
  <c r="J478" i="2" s="1"/>
  <c r="J116" i="2" s="1"/>
  <c r="J479" i="2"/>
  <c r="BE479" i="2"/>
  <c r="BI477" i="2"/>
  <c r="BH477" i="2"/>
  <c r="BG477" i="2"/>
  <c r="BF477" i="2"/>
  <c r="T477" i="2"/>
  <c r="R477" i="2"/>
  <c r="P477" i="2"/>
  <c r="BK477" i="2"/>
  <c r="J477" i="2"/>
  <c r="BE477" i="2"/>
  <c r="BI476" i="2"/>
  <c r="BH476" i="2"/>
  <c r="BG476" i="2"/>
  <c r="BF476" i="2"/>
  <c r="T476" i="2"/>
  <c r="R476" i="2"/>
  <c r="P476" i="2"/>
  <c r="BK476" i="2"/>
  <c r="J476" i="2"/>
  <c r="BE476" i="2" s="1"/>
  <c r="BI474" i="2"/>
  <c r="BH474" i="2"/>
  <c r="BG474" i="2"/>
  <c r="BF474" i="2"/>
  <c r="T474" i="2"/>
  <c r="R474" i="2"/>
  <c r="P474" i="2"/>
  <c r="BK474" i="2"/>
  <c r="J474" i="2"/>
  <c r="BE474" i="2"/>
  <c r="BI473" i="2"/>
  <c r="BH473" i="2"/>
  <c r="BG473" i="2"/>
  <c r="BF473" i="2"/>
  <c r="T473" i="2"/>
  <c r="R473" i="2"/>
  <c r="P473" i="2"/>
  <c r="BK473" i="2"/>
  <c r="J473" i="2"/>
  <c r="BE473" i="2" s="1"/>
  <c r="BI472" i="2"/>
  <c r="BH472" i="2"/>
  <c r="BG472" i="2"/>
  <c r="BF472" i="2"/>
  <c r="T472" i="2"/>
  <c r="R472" i="2"/>
  <c r="P472" i="2"/>
  <c r="BK472" i="2"/>
  <c r="J472" i="2"/>
  <c r="BE472" i="2"/>
  <c r="BI470" i="2"/>
  <c r="BH470" i="2"/>
  <c r="BG470" i="2"/>
  <c r="BF470" i="2"/>
  <c r="T470" i="2"/>
  <c r="R470" i="2"/>
  <c r="P470" i="2"/>
  <c r="BK470" i="2"/>
  <c r="J470" i="2"/>
  <c r="BE470" i="2" s="1"/>
  <c r="BI468" i="2"/>
  <c r="BH468" i="2"/>
  <c r="BG468" i="2"/>
  <c r="BF468" i="2"/>
  <c r="T468" i="2"/>
  <c r="R468" i="2"/>
  <c r="P468" i="2"/>
  <c r="BK468" i="2"/>
  <c r="J468" i="2"/>
  <c r="BE468" i="2"/>
  <c r="BI466" i="2"/>
  <c r="BH466" i="2"/>
  <c r="BG466" i="2"/>
  <c r="BF466" i="2"/>
  <c r="T466" i="2"/>
  <c r="R466" i="2"/>
  <c r="P466" i="2"/>
  <c r="BK466" i="2"/>
  <c r="J466" i="2"/>
  <c r="BE466" i="2" s="1"/>
  <c r="BI464" i="2"/>
  <c r="BH464" i="2"/>
  <c r="BG464" i="2"/>
  <c r="BF464" i="2"/>
  <c r="T464" i="2"/>
  <c r="R464" i="2"/>
  <c r="P464" i="2"/>
  <c r="BK464" i="2"/>
  <c r="J464" i="2"/>
  <c r="BE464" i="2"/>
  <c r="BI462" i="2"/>
  <c r="BH462" i="2"/>
  <c r="BG462" i="2"/>
  <c r="BF462" i="2"/>
  <c r="T462" i="2"/>
  <c r="R462" i="2"/>
  <c r="P462" i="2"/>
  <c r="BK462" i="2"/>
  <c r="J462" i="2"/>
  <c r="BE462" i="2" s="1"/>
  <c r="BI460" i="2"/>
  <c r="BH460" i="2"/>
  <c r="BG460" i="2"/>
  <c r="BF460" i="2"/>
  <c r="T460" i="2"/>
  <c r="R460" i="2"/>
  <c r="P460" i="2"/>
  <c r="BK460" i="2"/>
  <c r="J460" i="2"/>
  <c r="BE460" i="2"/>
  <c r="BI458" i="2"/>
  <c r="BH458" i="2"/>
  <c r="BG458" i="2"/>
  <c r="BF458" i="2"/>
  <c r="T458" i="2"/>
  <c r="R458" i="2"/>
  <c r="R457" i="2"/>
  <c r="P458" i="2"/>
  <c r="P457" i="2" s="1"/>
  <c r="BK458" i="2"/>
  <c r="BK457" i="2"/>
  <c r="J457" i="2"/>
  <c r="J115" i="2" s="1"/>
  <c r="J458" i="2"/>
  <c r="BE458" i="2" s="1"/>
  <c r="BI456" i="2"/>
  <c r="BH456" i="2"/>
  <c r="BG456" i="2"/>
  <c r="BF456" i="2"/>
  <c r="T456" i="2"/>
  <c r="R456" i="2"/>
  <c r="P456" i="2"/>
  <c r="BK456" i="2"/>
  <c r="J456" i="2"/>
  <c r="BE456" i="2" s="1"/>
  <c r="BI455" i="2"/>
  <c r="BH455" i="2"/>
  <c r="BG455" i="2"/>
  <c r="BF455" i="2"/>
  <c r="T455" i="2"/>
  <c r="R455" i="2"/>
  <c r="P455" i="2"/>
  <c r="BK455" i="2"/>
  <c r="J455" i="2"/>
  <c r="BE455" i="2"/>
  <c r="BI454" i="2"/>
  <c r="BH454" i="2"/>
  <c r="BG454" i="2"/>
  <c r="BF454" i="2"/>
  <c r="T454" i="2"/>
  <c r="R454" i="2"/>
  <c r="P454" i="2"/>
  <c r="BK454" i="2"/>
  <c r="J454" i="2"/>
  <c r="BE454" i="2" s="1"/>
  <c r="BI452" i="2"/>
  <c r="BH452" i="2"/>
  <c r="BG452" i="2"/>
  <c r="BF452" i="2"/>
  <c r="T452" i="2"/>
  <c r="R452" i="2"/>
  <c r="P452" i="2"/>
  <c r="BK452" i="2"/>
  <c r="J452" i="2"/>
  <c r="BE452" i="2"/>
  <c r="BI450" i="2"/>
  <c r="BH450" i="2"/>
  <c r="BG450" i="2"/>
  <c r="BF450" i="2"/>
  <c r="T450" i="2"/>
  <c r="R450" i="2"/>
  <c r="P450" i="2"/>
  <c r="BK450" i="2"/>
  <c r="J450" i="2"/>
  <c r="BE450" i="2" s="1"/>
  <c r="BI449" i="2"/>
  <c r="BH449" i="2"/>
  <c r="BG449" i="2"/>
  <c r="BF449" i="2"/>
  <c r="T449" i="2"/>
  <c r="R449" i="2"/>
  <c r="P449" i="2"/>
  <c r="BK449" i="2"/>
  <c r="J449" i="2"/>
  <c r="BE449" i="2"/>
  <c r="BI447" i="2"/>
  <c r="BH447" i="2"/>
  <c r="BG447" i="2"/>
  <c r="BF447" i="2"/>
  <c r="T447" i="2"/>
  <c r="R447" i="2"/>
  <c r="P447" i="2"/>
  <c r="BK447" i="2"/>
  <c r="J447" i="2"/>
  <c r="BE447" i="2" s="1"/>
  <c r="BI446" i="2"/>
  <c r="BH446" i="2"/>
  <c r="BG446" i="2"/>
  <c r="BF446" i="2"/>
  <c r="T446" i="2"/>
  <c r="R446" i="2"/>
  <c r="P446" i="2"/>
  <c r="BK446" i="2"/>
  <c r="J446" i="2"/>
  <c r="BE446" i="2"/>
  <c r="BI444" i="2"/>
  <c r="BH444" i="2"/>
  <c r="BG444" i="2"/>
  <c r="BF444" i="2"/>
  <c r="T444" i="2"/>
  <c r="R444" i="2"/>
  <c r="P444" i="2"/>
  <c r="BK444" i="2"/>
  <c r="J444" i="2"/>
  <c r="BE444" i="2" s="1"/>
  <c r="BI442" i="2"/>
  <c r="BH442" i="2"/>
  <c r="BG442" i="2"/>
  <c r="BF442" i="2"/>
  <c r="T442" i="2"/>
  <c r="R442" i="2"/>
  <c r="P442" i="2"/>
  <c r="BK442" i="2"/>
  <c r="J442" i="2"/>
  <c r="BE442" i="2"/>
  <c r="BI440" i="2"/>
  <c r="BH440" i="2"/>
  <c r="BG440" i="2"/>
  <c r="BF440" i="2"/>
  <c r="T440" i="2"/>
  <c r="R440" i="2"/>
  <c r="P440" i="2"/>
  <c r="BK440" i="2"/>
  <c r="J440" i="2"/>
  <c r="BE440" i="2" s="1"/>
  <c r="BI436" i="2"/>
  <c r="BH436" i="2"/>
  <c r="BG436" i="2"/>
  <c r="BF436" i="2"/>
  <c r="T436" i="2"/>
  <c r="R436" i="2"/>
  <c r="P436" i="2"/>
  <c r="BK436" i="2"/>
  <c r="J436" i="2"/>
  <c r="BE436" i="2"/>
  <c r="BI434" i="2"/>
  <c r="BH434" i="2"/>
  <c r="BG434" i="2"/>
  <c r="BF434" i="2"/>
  <c r="T434" i="2"/>
  <c r="R434" i="2"/>
  <c r="R433" i="2"/>
  <c r="P434" i="2"/>
  <c r="BK434" i="2"/>
  <c r="BK433" i="2"/>
  <c r="J433" i="2"/>
  <c r="J114" i="2" s="1"/>
  <c r="J434" i="2"/>
  <c r="BE434" i="2"/>
  <c r="BI432" i="2"/>
  <c r="BH432" i="2"/>
  <c r="BG432" i="2"/>
  <c r="BF432" i="2"/>
  <c r="T432" i="2"/>
  <c r="R432" i="2"/>
  <c r="P432" i="2"/>
  <c r="BK432" i="2"/>
  <c r="J432" i="2"/>
  <c r="BE432" i="2" s="1"/>
  <c r="BI430" i="2"/>
  <c r="BH430" i="2"/>
  <c r="BG430" i="2"/>
  <c r="BF430" i="2"/>
  <c r="T430" i="2"/>
  <c r="R430" i="2"/>
  <c r="P430" i="2"/>
  <c r="BK430" i="2"/>
  <c r="J430" i="2"/>
  <c r="BE430" i="2"/>
  <c r="BI429" i="2"/>
  <c r="BH429" i="2"/>
  <c r="BG429" i="2"/>
  <c r="BF429" i="2"/>
  <c r="T429" i="2"/>
  <c r="R429" i="2"/>
  <c r="P429" i="2"/>
  <c r="BK429" i="2"/>
  <c r="J429" i="2"/>
  <c r="BE429" i="2" s="1"/>
  <c r="BI427" i="2"/>
  <c r="BH427" i="2"/>
  <c r="BG427" i="2"/>
  <c r="BF427" i="2"/>
  <c r="T427" i="2"/>
  <c r="R427" i="2"/>
  <c r="P427" i="2"/>
  <c r="BK427" i="2"/>
  <c r="J427" i="2"/>
  <c r="BE427" i="2"/>
  <c r="BI425" i="2"/>
  <c r="BH425" i="2"/>
  <c r="BG425" i="2"/>
  <c r="BF425" i="2"/>
  <c r="T425" i="2"/>
  <c r="R425" i="2"/>
  <c r="P425" i="2"/>
  <c r="BK425" i="2"/>
  <c r="J425" i="2"/>
  <c r="BE425" i="2" s="1"/>
  <c r="BI423" i="2"/>
  <c r="BH423" i="2"/>
  <c r="BG423" i="2"/>
  <c r="BF423" i="2"/>
  <c r="T423" i="2"/>
  <c r="R423" i="2"/>
  <c r="P423" i="2"/>
  <c r="BK423" i="2"/>
  <c r="J423" i="2"/>
  <c r="BE423" i="2"/>
  <c r="BI421" i="2"/>
  <c r="BH421" i="2"/>
  <c r="BG421" i="2"/>
  <c r="BF421" i="2"/>
  <c r="T421" i="2"/>
  <c r="R421" i="2"/>
  <c r="P421" i="2"/>
  <c r="BK421" i="2"/>
  <c r="J421" i="2"/>
  <c r="BE421" i="2" s="1"/>
  <c r="BI419" i="2"/>
  <c r="BH419" i="2"/>
  <c r="BG419" i="2"/>
  <c r="BF419" i="2"/>
  <c r="T419" i="2"/>
  <c r="R419" i="2"/>
  <c r="R418" i="2" s="1"/>
  <c r="P419" i="2"/>
  <c r="BK419" i="2"/>
  <c r="BK418" i="2" s="1"/>
  <c r="J418" i="2" s="1"/>
  <c r="J113" i="2" s="1"/>
  <c r="J419" i="2"/>
  <c r="BE419" i="2"/>
  <c r="BI416" i="2"/>
  <c r="BH416" i="2"/>
  <c r="BG416" i="2"/>
  <c r="BF416" i="2"/>
  <c r="T416" i="2"/>
  <c r="R416" i="2"/>
  <c r="P416" i="2"/>
  <c r="BK416" i="2"/>
  <c r="J416" i="2"/>
  <c r="BE416" i="2"/>
  <c r="BI414" i="2"/>
  <c r="BH414" i="2"/>
  <c r="BG414" i="2"/>
  <c r="BF414" i="2"/>
  <c r="T414" i="2"/>
  <c r="R414" i="2"/>
  <c r="P414" i="2"/>
  <c r="BK414" i="2"/>
  <c r="J414" i="2"/>
  <c r="BE414" i="2" s="1"/>
  <c r="BI412" i="2"/>
  <c r="BH412" i="2"/>
  <c r="BG412" i="2"/>
  <c r="BF412" i="2"/>
  <c r="T412" i="2"/>
  <c r="R412" i="2"/>
  <c r="P412" i="2"/>
  <c r="BK412" i="2"/>
  <c r="J412" i="2"/>
  <c r="BE412" i="2"/>
  <c r="BI408" i="2"/>
  <c r="BH408" i="2"/>
  <c r="BG408" i="2"/>
  <c r="BF408" i="2"/>
  <c r="T408" i="2"/>
  <c r="T407" i="2" s="1"/>
  <c r="R408" i="2"/>
  <c r="R407" i="2"/>
  <c r="P408" i="2"/>
  <c r="P407" i="2" s="1"/>
  <c r="BK408" i="2"/>
  <c r="BK407" i="2"/>
  <c r="J407" i="2"/>
  <c r="J112" i="2" s="1"/>
  <c r="J408" i="2"/>
  <c r="BE408" i="2"/>
  <c r="BI406" i="2"/>
  <c r="BH406" i="2"/>
  <c r="BG406" i="2"/>
  <c r="BF406" i="2"/>
  <c r="T406" i="2"/>
  <c r="T405" i="2" s="1"/>
  <c r="R406" i="2"/>
  <c r="R405" i="2"/>
  <c r="P406" i="2"/>
  <c r="P405" i="2" s="1"/>
  <c r="BK406" i="2"/>
  <c r="BK405" i="2"/>
  <c r="J405" i="2"/>
  <c r="J111" i="2" s="1"/>
  <c r="J406" i="2"/>
  <c r="BE406" i="2"/>
  <c r="BI404" i="2"/>
  <c r="BH404" i="2"/>
  <c r="BG404" i="2"/>
  <c r="BF404" i="2"/>
  <c r="T404" i="2"/>
  <c r="T403" i="2" s="1"/>
  <c r="R404" i="2"/>
  <c r="R403" i="2"/>
  <c r="P404" i="2"/>
  <c r="P403" i="2" s="1"/>
  <c r="BK404" i="2"/>
  <c r="BK403" i="2"/>
  <c r="J403" i="2"/>
  <c r="J110" i="2" s="1"/>
  <c r="J404" i="2"/>
  <c r="BE404" i="2"/>
  <c r="BI401" i="2"/>
  <c r="BH401" i="2"/>
  <c r="BG401" i="2"/>
  <c r="BF401" i="2"/>
  <c r="T401" i="2"/>
  <c r="T398" i="2" s="1"/>
  <c r="R401" i="2"/>
  <c r="P401" i="2"/>
  <c r="BK401" i="2"/>
  <c r="J401" i="2"/>
  <c r="BE401" i="2" s="1"/>
  <c r="BI399" i="2"/>
  <c r="BH399" i="2"/>
  <c r="BG399" i="2"/>
  <c r="BF399" i="2"/>
  <c r="T399" i="2"/>
  <c r="R399" i="2"/>
  <c r="R398" i="2" s="1"/>
  <c r="P399" i="2"/>
  <c r="P398" i="2"/>
  <c r="BK399" i="2"/>
  <c r="BK398" i="2" s="1"/>
  <c r="J398" i="2" s="1"/>
  <c r="J109" i="2" s="1"/>
  <c r="J399" i="2"/>
  <c r="BE399" i="2"/>
  <c r="BI396" i="2"/>
  <c r="BH396" i="2"/>
  <c r="BG396" i="2"/>
  <c r="BF396" i="2"/>
  <c r="T396" i="2"/>
  <c r="R396" i="2"/>
  <c r="P396" i="2"/>
  <c r="BK396" i="2"/>
  <c r="J396" i="2"/>
  <c r="BE396" i="2"/>
  <c r="BI394" i="2"/>
  <c r="BH394" i="2"/>
  <c r="BG394" i="2"/>
  <c r="BF394" i="2"/>
  <c r="T394" i="2"/>
  <c r="R394" i="2"/>
  <c r="P394" i="2"/>
  <c r="BK394" i="2"/>
  <c r="J394" i="2"/>
  <c r="BE394" i="2" s="1"/>
  <c r="BI393" i="2"/>
  <c r="BH393" i="2"/>
  <c r="BG393" i="2"/>
  <c r="BF393" i="2"/>
  <c r="T393" i="2"/>
  <c r="R393" i="2"/>
  <c r="P393" i="2"/>
  <c r="BK393" i="2"/>
  <c r="J393" i="2"/>
  <c r="BE393" i="2"/>
  <c r="BI391" i="2"/>
  <c r="BH391" i="2"/>
  <c r="BG391" i="2"/>
  <c r="BF391" i="2"/>
  <c r="T391" i="2"/>
  <c r="T388" i="2" s="1"/>
  <c r="R391" i="2"/>
  <c r="P391" i="2"/>
  <c r="BK391" i="2"/>
  <c r="J391" i="2"/>
  <c r="BE391" i="2" s="1"/>
  <c r="BI389" i="2"/>
  <c r="BH389" i="2"/>
  <c r="BG389" i="2"/>
  <c r="BF389" i="2"/>
  <c r="T389" i="2"/>
  <c r="R389" i="2"/>
  <c r="R388" i="2" s="1"/>
  <c r="R387" i="2" s="1"/>
  <c r="P389" i="2"/>
  <c r="P388" i="2" s="1"/>
  <c r="BK389" i="2"/>
  <c r="BK388" i="2"/>
  <c r="J389" i="2"/>
  <c r="BE389" i="2" s="1"/>
  <c r="BI386" i="2"/>
  <c r="BH386" i="2"/>
  <c r="BG386" i="2"/>
  <c r="BF386" i="2"/>
  <c r="T386" i="2"/>
  <c r="T385" i="2" s="1"/>
  <c r="R386" i="2"/>
  <c r="R385" i="2" s="1"/>
  <c r="P386" i="2"/>
  <c r="P385" i="2"/>
  <c r="BK386" i="2"/>
  <c r="BK385" i="2" s="1"/>
  <c r="J385" i="2" s="1"/>
  <c r="J106" i="2" s="1"/>
  <c r="J386" i="2"/>
  <c r="BE386" i="2"/>
  <c r="BI384" i="2"/>
  <c r="BH384" i="2"/>
  <c r="BG384" i="2"/>
  <c r="BF384" i="2"/>
  <c r="T384" i="2"/>
  <c r="R384" i="2"/>
  <c r="P384" i="2"/>
  <c r="BK384" i="2"/>
  <c r="J384" i="2"/>
  <c r="BE384" i="2"/>
  <c r="BI382" i="2"/>
  <c r="BH382" i="2"/>
  <c r="BG382" i="2"/>
  <c r="BF382" i="2"/>
  <c r="T382" i="2"/>
  <c r="R382" i="2"/>
  <c r="R379" i="2" s="1"/>
  <c r="P382" i="2"/>
  <c r="BK382" i="2"/>
  <c r="J382" i="2"/>
  <c r="BE382" i="2" s="1"/>
  <c r="BI381" i="2"/>
  <c r="BH381" i="2"/>
  <c r="BG381" i="2"/>
  <c r="BF381" i="2"/>
  <c r="T381" i="2"/>
  <c r="R381" i="2"/>
  <c r="P381" i="2"/>
  <c r="BK381" i="2"/>
  <c r="BK379" i="2" s="1"/>
  <c r="J379" i="2" s="1"/>
  <c r="J105" i="2" s="1"/>
  <c r="J381" i="2"/>
  <c r="BE381" i="2"/>
  <c r="BI380" i="2"/>
  <c r="BH380" i="2"/>
  <c r="BG380" i="2"/>
  <c r="BF380" i="2"/>
  <c r="T380" i="2"/>
  <c r="T379" i="2" s="1"/>
  <c r="R380" i="2"/>
  <c r="P380" i="2"/>
  <c r="P379" i="2" s="1"/>
  <c r="BK380" i="2"/>
  <c r="J380" i="2"/>
  <c r="BE380" i="2" s="1"/>
  <c r="BI378" i="2"/>
  <c r="BH378" i="2"/>
  <c r="BG378" i="2"/>
  <c r="BF378" i="2"/>
  <c r="T378" i="2"/>
  <c r="R378" i="2"/>
  <c r="P378" i="2"/>
  <c r="BK378" i="2"/>
  <c r="J378" i="2"/>
  <c r="BE378" i="2" s="1"/>
  <c r="BI376" i="2"/>
  <c r="BH376" i="2"/>
  <c r="BG376" i="2"/>
  <c r="BF376" i="2"/>
  <c r="T376" i="2"/>
  <c r="R376" i="2"/>
  <c r="P376" i="2"/>
  <c r="BK376" i="2"/>
  <c r="J376" i="2"/>
  <c r="BE376" i="2"/>
  <c r="BI374" i="2"/>
  <c r="BH374" i="2"/>
  <c r="BG374" i="2"/>
  <c r="BF374" i="2"/>
  <c r="T374" i="2"/>
  <c r="R374" i="2"/>
  <c r="P374" i="2"/>
  <c r="BK374" i="2"/>
  <c r="J374" i="2"/>
  <c r="BE374" i="2" s="1"/>
  <c r="BI372" i="2"/>
  <c r="BH372" i="2"/>
  <c r="BG372" i="2"/>
  <c r="BF372" i="2"/>
  <c r="T372" i="2"/>
  <c r="R372" i="2"/>
  <c r="P372" i="2"/>
  <c r="BK372" i="2"/>
  <c r="J372" i="2"/>
  <c r="BE372" i="2"/>
  <c r="BI370" i="2"/>
  <c r="BH370" i="2"/>
  <c r="BG370" i="2"/>
  <c r="BF370" i="2"/>
  <c r="T370" i="2"/>
  <c r="R370" i="2"/>
  <c r="P370" i="2"/>
  <c r="BK370" i="2"/>
  <c r="J370" i="2"/>
  <c r="BE370" i="2" s="1"/>
  <c r="BI369" i="2"/>
  <c r="BH369" i="2"/>
  <c r="BG369" i="2"/>
  <c r="BF369" i="2"/>
  <c r="T369" i="2"/>
  <c r="R369" i="2"/>
  <c r="P369" i="2"/>
  <c r="BK369" i="2"/>
  <c r="J369" i="2"/>
  <c r="BE369" i="2"/>
  <c r="BI367" i="2"/>
  <c r="BH367" i="2"/>
  <c r="BG367" i="2"/>
  <c r="BF367" i="2"/>
  <c r="T367" i="2"/>
  <c r="R367" i="2"/>
  <c r="P367" i="2"/>
  <c r="BK367" i="2"/>
  <c r="J367" i="2"/>
  <c r="BE367" i="2" s="1"/>
  <c r="BI363" i="2"/>
  <c r="BH363" i="2"/>
  <c r="BG363" i="2"/>
  <c r="BF363" i="2"/>
  <c r="T363" i="2"/>
  <c r="R363" i="2"/>
  <c r="P363" i="2"/>
  <c r="BK363" i="2"/>
  <c r="J363" i="2"/>
  <c r="BE363" i="2"/>
  <c r="BI361" i="2"/>
  <c r="BH361" i="2"/>
  <c r="BG361" i="2"/>
  <c r="BF361" i="2"/>
  <c r="T361" i="2"/>
  <c r="R361" i="2"/>
  <c r="P361" i="2"/>
  <c r="BK361" i="2"/>
  <c r="J361" i="2"/>
  <c r="BE361" i="2" s="1"/>
  <c r="BI359" i="2"/>
  <c r="BH359" i="2"/>
  <c r="BG359" i="2"/>
  <c r="BF359" i="2"/>
  <c r="T359" i="2"/>
  <c r="R359" i="2"/>
  <c r="P359" i="2"/>
  <c r="BK359" i="2"/>
  <c r="J359" i="2"/>
  <c r="BE359" i="2"/>
  <c r="BI357" i="2"/>
  <c r="BH357" i="2"/>
  <c r="BG357" i="2"/>
  <c r="BF357" i="2"/>
  <c r="T357" i="2"/>
  <c r="R357" i="2"/>
  <c r="P357" i="2"/>
  <c r="BK357" i="2"/>
  <c r="J357" i="2"/>
  <c r="BE357" i="2" s="1"/>
  <c r="BI355" i="2"/>
  <c r="BH355" i="2"/>
  <c r="BG355" i="2"/>
  <c r="BF355" i="2"/>
  <c r="T355" i="2"/>
  <c r="R355" i="2"/>
  <c r="P355" i="2"/>
  <c r="BK355" i="2"/>
  <c r="J355" i="2"/>
  <c r="BE355" i="2"/>
  <c r="BI353" i="2"/>
  <c r="BH353" i="2"/>
  <c r="BG353" i="2"/>
  <c r="BF353" i="2"/>
  <c r="T353" i="2"/>
  <c r="R353" i="2"/>
  <c r="P353" i="2"/>
  <c r="BK353" i="2"/>
  <c r="J353" i="2"/>
  <c r="BE353" i="2" s="1"/>
  <c r="BI351" i="2"/>
  <c r="BH351" i="2"/>
  <c r="BG351" i="2"/>
  <c r="BF351" i="2"/>
  <c r="T351" i="2"/>
  <c r="R351" i="2"/>
  <c r="P351" i="2"/>
  <c r="BK351" i="2"/>
  <c r="J351" i="2"/>
  <c r="BE351" i="2"/>
  <c r="BI350" i="2"/>
  <c r="BH350" i="2"/>
  <c r="BG350" i="2"/>
  <c r="BF350" i="2"/>
  <c r="T350" i="2"/>
  <c r="R350" i="2"/>
  <c r="P350" i="2"/>
  <c r="BK350" i="2"/>
  <c r="J350" i="2"/>
  <c r="BE350" i="2" s="1"/>
  <c r="BI346" i="2"/>
  <c r="BH346" i="2"/>
  <c r="BG346" i="2"/>
  <c r="BF346" i="2"/>
  <c r="T346" i="2"/>
  <c r="R346" i="2"/>
  <c r="P346" i="2"/>
  <c r="BK346" i="2"/>
  <c r="J346" i="2"/>
  <c r="BE346" i="2"/>
  <c r="BI342" i="2"/>
  <c r="BH342" i="2"/>
  <c r="BG342" i="2"/>
  <c r="BF342" i="2"/>
  <c r="T342" i="2"/>
  <c r="R342" i="2"/>
  <c r="P342" i="2"/>
  <c r="BK342" i="2"/>
  <c r="J342" i="2"/>
  <c r="BE342" i="2" s="1"/>
  <c r="BI340" i="2"/>
  <c r="BH340" i="2"/>
  <c r="BG340" i="2"/>
  <c r="BF340" i="2"/>
  <c r="T340" i="2"/>
  <c r="R340" i="2"/>
  <c r="P340" i="2"/>
  <c r="BK340" i="2"/>
  <c r="J340" i="2"/>
  <c r="BE340" i="2"/>
  <c r="BI338" i="2"/>
  <c r="BH338" i="2"/>
  <c r="BG338" i="2"/>
  <c r="BF338" i="2"/>
  <c r="T338" i="2"/>
  <c r="R338" i="2"/>
  <c r="P338" i="2"/>
  <c r="BK338" i="2"/>
  <c r="J338" i="2"/>
  <c r="BE338" i="2" s="1"/>
  <c r="BI336" i="2"/>
  <c r="BH336" i="2"/>
  <c r="BG336" i="2"/>
  <c r="BF336" i="2"/>
  <c r="T336" i="2"/>
  <c r="R336" i="2"/>
  <c r="P336" i="2"/>
  <c r="BK336" i="2"/>
  <c r="J336" i="2"/>
  <c r="BE336" i="2"/>
  <c r="BI334" i="2"/>
  <c r="BH334" i="2"/>
  <c r="BG334" i="2"/>
  <c r="BF334" i="2"/>
  <c r="T334" i="2"/>
  <c r="R334" i="2"/>
  <c r="P334" i="2"/>
  <c r="BK334" i="2"/>
  <c r="J334" i="2"/>
  <c r="BE334" i="2" s="1"/>
  <c r="BI333" i="2"/>
  <c r="BH333" i="2"/>
  <c r="BG333" i="2"/>
  <c r="BF333" i="2"/>
  <c r="T333" i="2"/>
  <c r="R333" i="2"/>
  <c r="P333" i="2"/>
  <c r="BK333" i="2"/>
  <c r="J333" i="2"/>
  <c r="BE333" i="2"/>
  <c r="BI331" i="2"/>
  <c r="BH331" i="2"/>
  <c r="BG331" i="2"/>
  <c r="BF331" i="2"/>
  <c r="T331" i="2"/>
  <c r="R331" i="2"/>
  <c r="P331" i="2"/>
  <c r="BK331" i="2"/>
  <c r="J331" i="2"/>
  <c r="BE331" i="2" s="1"/>
  <c r="BI330" i="2"/>
  <c r="BH330" i="2"/>
  <c r="BG330" i="2"/>
  <c r="BF330" i="2"/>
  <c r="T330" i="2"/>
  <c r="R330" i="2"/>
  <c r="P330" i="2"/>
  <c r="BK330" i="2"/>
  <c r="J330" i="2"/>
  <c r="BE330" i="2"/>
  <c r="BI329" i="2"/>
  <c r="BH329" i="2"/>
  <c r="BG329" i="2"/>
  <c r="BF329" i="2"/>
  <c r="T329" i="2"/>
  <c r="R329" i="2"/>
  <c r="P329" i="2"/>
  <c r="BK329" i="2"/>
  <c r="J329" i="2"/>
  <c r="BE329" i="2" s="1"/>
  <c r="BI328" i="2"/>
  <c r="BH328" i="2"/>
  <c r="BG328" i="2"/>
  <c r="BF328" i="2"/>
  <c r="T328" i="2"/>
  <c r="R328" i="2"/>
  <c r="P328" i="2"/>
  <c r="BK328" i="2"/>
  <c r="J328" i="2"/>
  <c r="BE328" i="2"/>
  <c r="BI326" i="2"/>
  <c r="BH326" i="2"/>
  <c r="BG326" i="2"/>
  <c r="BF326" i="2"/>
  <c r="T326" i="2"/>
  <c r="R326" i="2"/>
  <c r="P326" i="2"/>
  <c r="BK326" i="2"/>
  <c r="J326" i="2"/>
  <c r="BE326" i="2" s="1"/>
  <c r="BI324" i="2"/>
  <c r="BH324" i="2"/>
  <c r="BG324" i="2"/>
  <c r="BF324" i="2"/>
  <c r="T324" i="2"/>
  <c r="R324" i="2"/>
  <c r="P324" i="2"/>
  <c r="BK324" i="2"/>
  <c r="J324" i="2"/>
  <c r="BE324" i="2"/>
  <c r="BI322" i="2"/>
  <c r="BH322" i="2"/>
  <c r="BG322" i="2"/>
  <c r="BF322" i="2"/>
  <c r="T322" i="2"/>
  <c r="R322" i="2"/>
  <c r="P322" i="2"/>
  <c r="BK322" i="2"/>
  <c r="J322" i="2"/>
  <c r="BE322" i="2" s="1"/>
  <c r="BI320" i="2"/>
  <c r="BH320" i="2"/>
  <c r="BG320" i="2"/>
  <c r="BF320" i="2"/>
  <c r="T320" i="2"/>
  <c r="R320" i="2"/>
  <c r="P320" i="2"/>
  <c r="BK320" i="2"/>
  <c r="J320" i="2"/>
  <c r="BE320" i="2"/>
  <c r="BI318" i="2"/>
  <c r="BH318" i="2"/>
  <c r="BG318" i="2"/>
  <c r="BF318" i="2"/>
  <c r="T318" i="2"/>
  <c r="T317" i="2" s="1"/>
  <c r="R318" i="2"/>
  <c r="R317" i="2" s="1"/>
  <c r="P318" i="2"/>
  <c r="P317" i="2" s="1"/>
  <c r="BK318" i="2"/>
  <c r="BK317" i="2" s="1"/>
  <c r="J317" i="2" s="1"/>
  <c r="J104" i="2" s="1"/>
  <c r="J318" i="2"/>
  <c r="BE318" i="2" s="1"/>
  <c r="BI316" i="2"/>
  <c r="BH316" i="2"/>
  <c r="BG316" i="2"/>
  <c r="BF316" i="2"/>
  <c r="T316" i="2"/>
  <c r="R316" i="2"/>
  <c r="P316" i="2"/>
  <c r="BK316" i="2"/>
  <c r="J316" i="2"/>
  <c r="BE316" i="2" s="1"/>
  <c r="BI315" i="2"/>
  <c r="BH315" i="2"/>
  <c r="BG315" i="2"/>
  <c r="BF315" i="2"/>
  <c r="T315" i="2"/>
  <c r="R315" i="2"/>
  <c r="P315" i="2"/>
  <c r="BK315" i="2"/>
  <c r="J315" i="2"/>
  <c r="BE315" i="2"/>
  <c r="BI314" i="2"/>
  <c r="BH314" i="2"/>
  <c r="BG314" i="2"/>
  <c r="BF314" i="2"/>
  <c r="T314" i="2"/>
  <c r="R314" i="2"/>
  <c r="P314" i="2"/>
  <c r="BK314" i="2"/>
  <c r="J314" i="2"/>
  <c r="BE314" i="2" s="1"/>
  <c r="BI312" i="2"/>
  <c r="BH312" i="2"/>
  <c r="BG312" i="2"/>
  <c r="BF312" i="2"/>
  <c r="T312" i="2"/>
  <c r="R312" i="2"/>
  <c r="P312" i="2"/>
  <c r="BK312" i="2"/>
  <c r="J312" i="2"/>
  <c r="BE312" i="2"/>
  <c r="BI310" i="2"/>
  <c r="BH310" i="2"/>
  <c r="BG310" i="2"/>
  <c r="BF310" i="2"/>
  <c r="T310" i="2"/>
  <c r="R310" i="2"/>
  <c r="P310" i="2"/>
  <c r="BK310" i="2"/>
  <c r="J310" i="2"/>
  <c r="BE310" i="2" s="1"/>
  <c r="BI308" i="2"/>
  <c r="BH308" i="2"/>
  <c r="BG308" i="2"/>
  <c r="BF308" i="2"/>
  <c r="T308" i="2"/>
  <c r="R308" i="2"/>
  <c r="P308" i="2"/>
  <c r="BK308" i="2"/>
  <c r="J308" i="2"/>
  <c r="BE308" i="2"/>
  <c r="BI306" i="2"/>
  <c r="BH306" i="2"/>
  <c r="BG306" i="2"/>
  <c r="BF306" i="2"/>
  <c r="T306" i="2"/>
  <c r="R306" i="2"/>
  <c r="P306" i="2"/>
  <c r="BK306" i="2"/>
  <c r="J306" i="2"/>
  <c r="BE306" i="2" s="1"/>
  <c r="BI305" i="2"/>
  <c r="BH305" i="2"/>
  <c r="BG305" i="2"/>
  <c r="BF305" i="2"/>
  <c r="T305" i="2"/>
  <c r="R305" i="2"/>
  <c r="P305" i="2"/>
  <c r="BK305" i="2"/>
  <c r="J305" i="2"/>
  <c r="BE305" i="2"/>
  <c r="BI303" i="2"/>
  <c r="BH303" i="2"/>
  <c r="BG303" i="2"/>
  <c r="BF303" i="2"/>
  <c r="T303" i="2"/>
  <c r="R303" i="2"/>
  <c r="P303" i="2"/>
  <c r="BK303" i="2"/>
  <c r="J303" i="2"/>
  <c r="BE303" i="2" s="1"/>
  <c r="BI301" i="2"/>
  <c r="BH301" i="2"/>
  <c r="BG301" i="2"/>
  <c r="BF301" i="2"/>
  <c r="T301" i="2"/>
  <c r="R301" i="2"/>
  <c r="P301" i="2"/>
  <c r="BK301" i="2"/>
  <c r="J301" i="2"/>
  <c r="BE301" i="2"/>
  <c r="BI297" i="2"/>
  <c r="BH297" i="2"/>
  <c r="BG297" i="2"/>
  <c r="BF297" i="2"/>
  <c r="T297" i="2"/>
  <c r="R297" i="2"/>
  <c r="P297" i="2"/>
  <c r="BK297" i="2"/>
  <c r="J297" i="2"/>
  <c r="BE297" i="2" s="1"/>
  <c r="BI295" i="2"/>
  <c r="BH295" i="2"/>
  <c r="BG295" i="2"/>
  <c r="BF295" i="2"/>
  <c r="T295" i="2"/>
  <c r="R295" i="2"/>
  <c r="P295" i="2"/>
  <c r="BK295" i="2"/>
  <c r="J295" i="2"/>
  <c r="BE295" i="2"/>
  <c r="BI293" i="2"/>
  <c r="BH293" i="2"/>
  <c r="BG293" i="2"/>
  <c r="BF293" i="2"/>
  <c r="T293" i="2"/>
  <c r="R293" i="2"/>
  <c r="P293" i="2"/>
  <c r="BK293" i="2"/>
  <c r="J293" i="2"/>
  <c r="BE293" i="2" s="1"/>
  <c r="BI292" i="2"/>
  <c r="BH292" i="2"/>
  <c r="BG292" i="2"/>
  <c r="BF292" i="2"/>
  <c r="T292" i="2"/>
  <c r="R292" i="2"/>
  <c r="P292" i="2"/>
  <c r="BK292" i="2"/>
  <c r="J292" i="2"/>
  <c r="BE292" i="2"/>
  <c r="BI290" i="2"/>
  <c r="BH290" i="2"/>
  <c r="BG290" i="2"/>
  <c r="BF290" i="2"/>
  <c r="T290" i="2"/>
  <c r="R290" i="2"/>
  <c r="P290" i="2"/>
  <c r="BK290" i="2"/>
  <c r="J290" i="2"/>
  <c r="BE290" i="2" s="1"/>
  <c r="BI288" i="2"/>
  <c r="BH288" i="2"/>
  <c r="BG288" i="2"/>
  <c r="BF288" i="2"/>
  <c r="T288" i="2"/>
  <c r="R288" i="2"/>
  <c r="P288" i="2"/>
  <c r="BK288" i="2"/>
  <c r="J288" i="2"/>
  <c r="BE288" i="2"/>
  <c r="BI286" i="2"/>
  <c r="BH286" i="2"/>
  <c r="BG286" i="2"/>
  <c r="BF286" i="2"/>
  <c r="T286" i="2"/>
  <c r="R286" i="2"/>
  <c r="P286" i="2"/>
  <c r="BK286" i="2"/>
  <c r="J286" i="2"/>
  <c r="BE286" i="2" s="1"/>
  <c r="BI284" i="2"/>
  <c r="BH284" i="2"/>
  <c r="BG284" i="2"/>
  <c r="BF284" i="2"/>
  <c r="T284" i="2"/>
  <c r="R284" i="2"/>
  <c r="P284" i="2"/>
  <c r="BK284" i="2"/>
  <c r="J284" i="2"/>
  <c r="BE284" i="2"/>
  <c r="BI282" i="2"/>
  <c r="BH282" i="2"/>
  <c r="BG282" i="2"/>
  <c r="BF282" i="2"/>
  <c r="T282" i="2"/>
  <c r="R282" i="2"/>
  <c r="P282" i="2"/>
  <c r="BK282" i="2"/>
  <c r="J282" i="2"/>
  <c r="BE282" i="2" s="1"/>
  <c r="BI280" i="2"/>
  <c r="BH280" i="2"/>
  <c r="BG280" i="2"/>
  <c r="BF280" i="2"/>
  <c r="T280" i="2"/>
  <c r="R280" i="2"/>
  <c r="P280" i="2"/>
  <c r="BK280" i="2"/>
  <c r="J280" i="2"/>
  <c r="BE280" i="2"/>
  <c r="BI278" i="2"/>
  <c r="BH278" i="2"/>
  <c r="BG278" i="2"/>
  <c r="BF278" i="2"/>
  <c r="T278" i="2"/>
  <c r="R278" i="2"/>
  <c r="P278" i="2"/>
  <c r="BK278" i="2"/>
  <c r="J278" i="2"/>
  <c r="BE278" i="2" s="1"/>
  <c r="BI276" i="2"/>
  <c r="BH276" i="2"/>
  <c r="BG276" i="2"/>
  <c r="BF276" i="2"/>
  <c r="T276" i="2"/>
  <c r="R276" i="2"/>
  <c r="P276" i="2"/>
  <c r="BK276" i="2"/>
  <c r="J276" i="2"/>
  <c r="BE276" i="2"/>
  <c r="BI274" i="2"/>
  <c r="BH274" i="2"/>
  <c r="BG274" i="2"/>
  <c r="BF274" i="2"/>
  <c r="T274" i="2"/>
  <c r="R274" i="2"/>
  <c r="P274" i="2"/>
  <c r="BK274" i="2"/>
  <c r="J274" i="2"/>
  <c r="BE274" i="2" s="1"/>
  <c r="BI272" i="2"/>
  <c r="BH272" i="2"/>
  <c r="BG272" i="2"/>
  <c r="BF272" i="2"/>
  <c r="T272" i="2"/>
  <c r="R272" i="2"/>
  <c r="P272" i="2"/>
  <c r="BK272" i="2"/>
  <c r="J272" i="2"/>
  <c r="BE272" i="2"/>
  <c r="BI270" i="2"/>
  <c r="BH270" i="2"/>
  <c r="BG270" i="2"/>
  <c r="BF270" i="2"/>
  <c r="T270" i="2"/>
  <c r="R270" i="2"/>
  <c r="P270" i="2"/>
  <c r="BK270" i="2"/>
  <c r="J270" i="2"/>
  <c r="BE270" i="2" s="1"/>
  <c r="BI265" i="2"/>
  <c r="BH265" i="2"/>
  <c r="BG265" i="2"/>
  <c r="BF265" i="2"/>
  <c r="T265" i="2"/>
  <c r="R265" i="2"/>
  <c r="P265" i="2"/>
  <c r="BK265" i="2"/>
  <c r="J265" i="2"/>
  <c r="BE265" i="2"/>
  <c r="BI263" i="2"/>
  <c r="BH263" i="2"/>
  <c r="BG263" i="2"/>
  <c r="BF263" i="2"/>
  <c r="T263" i="2"/>
  <c r="R263" i="2"/>
  <c r="P263" i="2"/>
  <c r="BK263" i="2"/>
  <c r="J263" i="2"/>
  <c r="BE263" i="2" s="1"/>
  <c r="BI261" i="2"/>
  <c r="BH261" i="2"/>
  <c r="BG261" i="2"/>
  <c r="BF261" i="2"/>
  <c r="T261" i="2"/>
  <c r="R261" i="2"/>
  <c r="P261" i="2"/>
  <c r="BK261" i="2"/>
  <c r="J261" i="2"/>
  <c r="BE261" i="2"/>
  <c r="BI257" i="2"/>
  <c r="BH257" i="2"/>
  <c r="BG257" i="2"/>
  <c r="BF257" i="2"/>
  <c r="T257" i="2"/>
  <c r="R257" i="2"/>
  <c r="P257" i="2"/>
  <c r="BK257" i="2"/>
  <c r="J257" i="2"/>
  <c r="BE257" i="2" s="1"/>
  <c r="BI256" i="2"/>
  <c r="BH256" i="2"/>
  <c r="BG256" i="2"/>
  <c r="BF256" i="2"/>
  <c r="T256" i="2"/>
  <c r="R256" i="2"/>
  <c r="P256" i="2"/>
  <c r="BK256" i="2"/>
  <c r="J256" i="2"/>
  <c r="BE256" i="2"/>
  <c r="BI255" i="2"/>
  <c r="BH255" i="2"/>
  <c r="BG255" i="2"/>
  <c r="BF255" i="2"/>
  <c r="T255" i="2"/>
  <c r="R255" i="2"/>
  <c r="P255" i="2"/>
  <c r="BK255" i="2"/>
  <c r="J255" i="2"/>
  <c r="BE255" i="2" s="1"/>
  <c r="BI253" i="2"/>
  <c r="BH253" i="2"/>
  <c r="BG253" i="2"/>
  <c r="BF253" i="2"/>
  <c r="T253" i="2"/>
  <c r="R253" i="2"/>
  <c r="P253" i="2"/>
  <c r="BK253" i="2"/>
  <c r="J253" i="2"/>
  <c r="BE253" i="2"/>
  <c r="BI252" i="2"/>
  <c r="BH252" i="2"/>
  <c r="BG252" i="2"/>
  <c r="BF252" i="2"/>
  <c r="T252" i="2"/>
  <c r="R252" i="2"/>
  <c r="P252" i="2"/>
  <c r="BK252" i="2"/>
  <c r="J252" i="2"/>
  <c r="BE252" i="2" s="1"/>
  <c r="BI251" i="2"/>
  <c r="BH251" i="2"/>
  <c r="BG251" i="2"/>
  <c r="BF251" i="2"/>
  <c r="T251" i="2"/>
  <c r="T250" i="2" s="1"/>
  <c r="R251" i="2"/>
  <c r="R250" i="2" s="1"/>
  <c r="P251" i="2"/>
  <c r="P250" i="2" s="1"/>
  <c r="BK251" i="2"/>
  <c r="BK250" i="2" s="1"/>
  <c r="J250" i="2" s="1"/>
  <c r="J103" i="2" s="1"/>
  <c r="J251" i="2"/>
  <c r="BE251" i="2"/>
  <c r="BI248" i="2"/>
  <c r="BH248" i="2"/>
  <c r="BG248" i="2"/>
  <c r="BF248" i="2"/>
  <c r="T248" i="2"/>
  <c r="R248" i="2"/>
  <c r="P248" i="2"/>
  <c r="BK248" i="2"/>
  <c r="J248" i="2"/>
  <c r="BE248" i="2"/>
  <c r="BI246" i="2"/>
  <c r="BH246" i="2"/>
  <c r="BG246" i="2"/>
  <c r="BF246" i="2"/>
  <c r="T246" i="2"/>
  <c r="R246" i="2"/>
  <c r="P246" i="2"/>
  <c r="BK246" i="2"/>
  <c r="J246" i="2"/>
  <c r="BE246" i="2" s="1"/>
  <c r="BI244" i="2"/>
  <c r="BH244" i="2"/>
  <c r="BG244" i="2"/>
  <c r="BF244" i="2"/>
  <c r="T244" i="2"/>
  <c r="R244" i="2"/>
  <c r="P244" i="2"/>
  <c r="BK244" i="2"/>
  <c r="J244" i="2"/>
  <c r="BE244" i="2"/>
  <c r="BI242" i="2"/>
  <c r="BH242" i="2"/>
  <c r="BG242" i="2"/>
  <c r="BF242" i="2"/>
  <c r="T242" i="2"/>
  <c r="R242" i="2"/>
  <c r="P242" i="2"/>
  <c r="BK242" i="2"/>
  <c r="J242" i="2"/>
  <c r="BE242" i="2" s="1"/>
  <c r="BI240" i="2"/>
  <c r="BH240" i="2"/>
  <c r="BG240" i="2"/>
  <c r="BF240" i="2"/>
  <c r="T240" i="2"/>
  <c r="R240" i="2"/>
  <c r="P240" i="2"/>
  <c r="P235" i="2" s="1"/>
  <c r="BK240" i="2"/>
  <c r="J240" i="2"/>
  <c r="BE240" i="2"/>
  <c r="BI238" i="2"/>
  <c r="BH238" i="2"/>
  <c r="BG238" i="2"/>
  <c r="BF238" i="2"/>
  <c r="T238" i="2"/>
  <c r="T235" i="2" s="1"/>
  <c r="R238" i="2"/>
  <c r="P238" i="2"/>
  <c r="BK238" i="2"/>
  <c r="J238" i="2"/>
  <c r="BE238" i="2" s="1"/>
  <c r="BI236" i="2"/>
  <c r="BH236" i="2"/>
  <c r="BG236" i="2"/>
  <c r="BF236" i="2"/>
  <c r="T236" i="2"/>
  <c r="R236" i="2"/>
  <c r="R235" i="2" s="1"/>
  <c r="P236" i="2"/>
  <c r="BK236" i="2"/>
  <c r="BK235" i="2" s="1"/>
  <c r="J235" i="2" s="1"/>
  <c r="J102" i="2" s="1"/>
  <c r="J236" i="2"/>
  <c r="BE236" i="2"/>
  <c r="BI234" i="2"/>
  <c r="BH234" i="2"/>
  <c r="BG234" i="2"/>
  <c r="BF234" i="2"/>
  <c r="T234" i="2"/>
  <c r="R234" i="2"/>
  <c r="P234" i="2"/>
  <c r="BK234" i="2"/>
  <c r="J234" i="2"/>
  <c r="BE234" i="2"/>
  <c r="BI232" i="2"/>
  <c r="BH232" i="2"/>
  <c r="BG232" i="2"/>
  <c r="BF232" i="2"/>
  <c r="T232" i="2"/>
  <c r="R232" i="2"/>
  <c r="P232" i="2"/>
  <c r="BK232" i="2"/>
  <c r="J232" i="2"/>
  <c r="BE232" i="2" s="1"/>
  <c r="BI230" i="2"/>
  <c r="BH230" i="2"/>
  <c r="BG230" i="2"/>
  <c r="BF230" i="2"/>
  <c r="T230" i="2"/>
  <c r="R230" i="2"/>
  <c r="P230" i="2"/>
  <c r="BK230" i="2"/>
  <c r="J230" i="2"/>
  <c r="BE230" i="2"/>
  <c r="BI229" i="2"/>
  <c r="BH229" i="2"/>
  <c r="BG229" i="2"/>
  <c r="BF229" i="2"/>
  <c r="T229" i="2"/>
  <c r="R229" i="2"/>
  <c r="P229" i="2"/>
  <c r="BK229" i="2"/>
  <c r="J229" i="2"/>
  <c r="BE229" i="2" s="1"/>
  <c r="BI228" i="2"/>
  <c r="BH228" i="2"/>
  <c r="BG228" i="2"/>
  <c r="BF228" i="2"/>
  <c r="T228" i="2"/>
  <c r="R228" i="2"/>
  <c r="P228" i="2"/>
  <c r="BK228" i="2"/>
  <c r="J228" i="2"/>
  <c r="BE228" i="2"/>
  <c r="BI227" i="2"/>
  <c r="BH227" i="2"/>
  <c r="BG227" i="2"/>
  <c r="BF227" i="2"/>
  <c r="T227" i="2"/>
  <c r="R227" i="2"/>
  <c r="P227" i="2"/>
  <c r="BK227" i="2"/>
  <c r="J227" i="2"/>
  <c r="BE227" i="2" s="1"/>
  <c r="BI225" i="2"/>
  <c r="BH225" i="2"/>
  <c r="BG225" i="2"/>
  <c r="BF225" i="2"/>
  <c r="T225" i="2"/>
  <c r="R225" i="2"/>
  <c r="P225" i="2"/>
  <c r="BK225" i="2"/>
  <c r="J225" i="2"/>
  <c r="BE225" i="2"/>
  <c r="BI224" i="2"/>
  <c r="BH224" i="2"/>
  <c r="BG224" i="2"/>
  <c r="BF224" i="2"/>
  <c r="T224" i="2"/>
  <c r="T223" i="2" s="1"/>
  <c r="R224" i="2"/>
  <c r="R223" i="2"/>
  <c r="P224" i="2"/>
  <c r="P223" i="2" s="1"/>
  <c r="BK224" i="2"/>
  <c r="BK223" i="2"/>
  <c r="J223" i="2"/>
  <c r="J101" i="2" s="1"/>
  <c r="J224" i="2"/>
  <c r="BE224" i="2" s="1"/>
  <c r="BI221" i="2"/>
  <c r="BH221" i="2"/>
  <c r="BG221" i="2"/>
  <c r="BF221" i="2"/>
  <c r="T221" i="2"/>
  <c r="R221" i="2"/>
  <c r="P221" i="2"/>
  <c r="BK221" i="2"/>
  <c r="J221" i="2"/>
  <c r="BE221" i="2" s="1"/>
  <c r="BI219" i="2"/>
  <c r="BH219" i="2"/>
  <c r="BG219" i="2"/>
  <c r="BF219" i="2"/>
  <c r="T219" i="2"/>
  <c r="R219" i="2"/>
  <c r="P219" i="2"/>
  <c r="BK219" i="2"/>
  <c r="J219" i="2"/>
  <c r="BE219" i="2"/>
  <c r="BI217" i="2"/>
  <c r="BH217" i="2"/>
  <c r="BG217" i="2"/>
  <c r="BF217" i="2"/>
  <c r="T217" i="2"/>
  <c r="R217" i="2"/>
  <c r="P217" i="2"/>
  <c r="BK217" i="2"/>
  <c r="J217" i="2"/>
  <c r="BE217" i="2" s="1"/>
  <c r="BI215" i="2"/>
  <c r="BH215" i="2"/>
  <c r="BG215" i="2"/>
  <c r="BF215" i="2"/>
  <c r="T215" i="2"/>
  <c r="R215" i="2"/>
  <c r="P215" i="2"/>
  <c r="BK215" i="2"/>
  <c r="J215" i="2"/>
  <c r="BE215" i="2"/>
  <c r="BI208" i="2"/>
  <c r="BH208" i="2"/>
  <c r="BG208" i="2"/>
  <c r="BF208" i="2"/>
  <c r="T208" i="2"/>
  <c r="R208" i="2"/>
  <c r="P208" i="2"/>
  <c r="BK208" i="2"/>
  <c r="J208" i="2"/>
  <c r="BE208" i="2" s="1"/>
  <c r="BI206" i="2"/>
  <c r="BH206" i="2"/>
  <c r="BG206" i="2"/>
  <c r="BF206" i="2"/>
  <c r="T206" i="2"/>
  <c r="R206" i="2"/>
  <c r="P206" i="2"/>
  <c r="BK206" i="2"/>
  <c r="J206" i="2"/>
  <c r="BE206" i="2"/>
  <c r="BI204" i="2"/>
  <c r="BH204" i="2"/>
  <c r="BG204" i="2"/>
  <c r="BF204" i="2"/>
  <c r="T204" i="2"/>
  <c r="R204" i="2"/>
  <c r="P204" i="2"/>
  <c r="BK204" i="2"/>
  <c r="J204" i="2"/>
  <c r="BE204" i="2" s="1"/>
  <c r="BI202" i="2"/>
  <c r="BH202" i="2"/>
  <c r="BG202" i="2"/>
  <c r="BF202" i="2"/>
  <c r="T202" i="2"/>
  <c r="R202" i="2"/>
  <c r="P202" i="2"/>
  <c r="BK202" i="2"/>
  <c r="J202" i="2"/>
  <c r="BE202" i="2"/>
  <c r="BI201" i="2"/>
  <c r="BH201" i="2"/>
  <c r="BG201" i="2"/>
  <c r="BF201" i="2"/>
  <c r="T201" i="2"/>
  <c r="R201" i="2"/>
  <c r="P201" i="2"/>
  <c r="BK201" i="2"/>
  <c r="J201" i="2"/>
  <c r="BE201" i="2" s="1"/>
  <c r="BI200" i="2"/>
  <c r="BH200" i="2"/>
  <c r="BG200" i="2"/>
  <c r="BF200" i="2"/>
  <c r="T200" i="2"/>
  <c r="R200" i="2"/>
  <c r="P200" i="2"/>
  <c r="BK200" i="2"/>
  <c r="J200" i="2"/>
  <c r="BE200" i="2"/>
  <c r="BI199" i="2"/>
  <c r="BH199" i="2"/>
  <c r="BG199" i="2"/>
  <c r="BF199" i="2"/>
  <c r="T199" i="2"/>
  <c r="R199" i="2"/>
  <c r="P199" i="2"/>
  <c r="BK199" i="2"/>
  <c r="J199" i="2"/>
  <c r="BE199" i="2" s="1"/>
  <c r="BI198" i="2"/>
  <c r="BH198" i="2"/>
  <c r="BG198" i="2"/>
  <c r="BF198" i="2"/>
  <c r="T198" i="2"/>
  <c r="R198" i="2"/>
  <c r="P198" i="2"/>
  <c r="BK198" i="2"/>
  <c r="J198" i="2"/>
  <c r="BE198" i="2"/>
  <c r="BI197" i="2"/>
  <c r="BH197" i="2"/>
  <c r="BG197" i="2"/>
  <c r="BF197" i="2"/>
  <c r="T197" i="2"/>
  <c r="R197" i="2"/>
  <c r="P197" i="2"/>
  <c r="BK197" i="2"/>
  <c r="J197" i="2"/>
  <c r="BE197" i="2" s="1"/>
  <c r="BI196" i="2"/>
  <c r="BH196" i="2"/>
  <c r="BG196" i="2"/>
  <c r="BF196" i="2"/>
  <c r="T196" i="2"/>
  <c r="R196" i="2"/>
  <c r="P196" i="2"/>
  <c r="BK196" i="2"/>
  <c r="J196" i="2"/>
  <c r="BE196" i="2"/>
  <c r="BI195" i="2"/>
  <c r="BH195" i="2"/>
  <c r="BG195" i="2"/>
  <c r="BF195" i="2"/>
  <c r="T195" i="2"/>
  <c r="R195" i="2"/>
  <c r="P195" i="2"/>
  <c r="BK195" i="2"/>
  <c r="J195" i="2"/>
  <c r="BE195" i="2" s="1"/>
  <c r="BI193" i="2"/>
  <c r="BH193" i="2"/>
  <c r="BG193" i="2"/>
  <c r="BF193" i="2"/>
  <c r="T193" i="2"/>
  <c r="R193" i="2"/>
  <c r="P193" i="2"/>
  <c r="P186" i="2" s="1"/>
  <c r="BK193" i="2"/>
  <c r="J193" i="2"/>
  <c r="BE193" i="2"/>
  <c r="BI191" i="2"/>
  <c r="BH191" i="2"/>
  <c r="BG191" i="2"/>
  <c r="BF191" i="2"/>
  <c r="T191" i="2"/>
  <c r="T186" i="2" s="1"/>
  <c r="R191" i="2"/>
  <c r="P191" i="2"/>
  <c r="BK191" i="2"/>
  <c r="J191" i="2"/>
  <c r="BE191" i="2" s="1"/>
  <c r="BI187" i="2"/>
  <c r="BH187" i="2"/>
  <c r="BG187" i="2"/>
  <c r="BF187" i="2"/>
  <c r="T187" i="2"/>
  <c r="R187" i="2"/>
  <c r="R186" i="2" s="1"/>
  <c r="R150" i="2" s="1"/>
  <c r="R149" i="2" s="1"/>
  <c r="P187" i="2"/>
  <c r="BK187" i="2"/>
  <c r="BK186" i="2" s="1"/>
  <c r="J186" i="2" s="1"/>
  <c r="J100" i="2" s="1"/>
  <c r="J187" i="2"/>
  <c r="BE187" i="2"/>
  <c r="BI185" i="2"/>
  <c r="BH185" i="2"/>
  <c r="BG185" i="2"/>
  <c r="BF185" i="2"/>
  <c r="T185" i="2"/>
  <c r="R185" i="2"/>
  <c r="P185" i="2"/>
  <c r="BK185" i="2"/>
  <c r="J185" i="2"/>
  <c r="BE185" i="2"/>
  <c r="BI181" i="2"/>
  <c r="BH181" i="2"/>
  <c r="BG181" i="2"/>
  <c r="BF181" i="2"/>
  <c r="T181" i="2"/>
  <c r="T180" i="2" s="1"/>
  <c r="R181" i="2"/>
  <c r="R180" i="2"/>
  <c r="P181" i="2"/>
  <c r="P180" i="2" s="1"/>
  <c r="BK181" i="2"/>
  <c r="BK180" i="2"/>
  <c r="J180" i="2"/>
  <c r="J99" i="2" s="1"/>
  <c r="J181" i="2"/>
  <c r="BE181" i="2" s="1"/>
  <c r="BI178" i="2"/>
  <c r="BH178" i="2"/>
  <c r="BG178" i="2"/>
  <c r="BF178" i="2"/>
  <c r="T178" i="2"/>
  <c r="R178" i="2"/>
  <c r="P178" i="2"/>
  <c r="BK178" i="2"/>
  <c r="J178" i="2"/>
  <c r="BE178" i="2" s="1"/>
  <c r="BI176" i="2"/>
  <c r="BH176" i="2"/>
  <c r="BG176" i="2"/>
  <c r="BF176" i="2"/>
  <c r="T176" i="2"/>
  <c r="R176" i="2"/>
  <c r="P176" i="2"/>
  <c r="BK176" i="2"/>
  <c r="J176" i="2"/>
  <c r="BE176" i="2"/>
  <c r="BI174" i="2"/>
  <c r="BH174" i="2"/>
  <c r="BG174" i="2"/>
  <c r="BF174" i="2"/>
  <c r="T174" i="2"/>
  <c r="R174" i="2"/>
  <c r="P174" i="2"/>
  <c r="BK174" i="2"/>
  <c r="J174" i="2"/>
  <c r="BE174" i="2" s="1"/>
  <c r="BI172" i="2"/>
  <c r="BH172" i="2"/>
  <c r="BG172" i="2"/>
  <c r="BF172" i="2"/>
  <c r="T172" i="2"/>
  <c r="R172" i="2"/>
  <c r="P172" i="2"/>
  <c r="BK172" i="2"/>
  <c r="J172" i="2"/>
  <c r="BE172" i="2"/>
  <c r="BI171" i="2"/>
  <c r="BH171" i="2"/>
  <c r="BG171" i="2"/>
  <c r="BF171" i="2"/>
  <c r="T171" i="2"/>
  <c r="R171" i="2"/>
  <c r="P171" i="2"/>
  <c r="BK171" i="2"/>
  <c r="J171" i="2"/>
  <c r="BE171" i="2" s="1"/>
  <c r="BI170" i="2"/>
  <c r="BH170" i="2"/>
  <c r="BG170" i="2"/>
  <c r="BF170" i="2"/>
  <c r="T170" i="2"/>
  <c r="R170" i="2"/>
  <c r="P170" i="2"/>
  <c r="BK170" i="2"/>
  <c r="J170" i="2"/>
  <c r="BE170" i="2"/>
  <c r="BI168" i="2"/>
  <c r="BH168" i="2"/>
  <c r="BG168" i="2"/>
  <c r="BF168" i="2"/>
  <c r="T168" i="2"/>
  <c r="R168" i="2"/>
  <c r="P168" i="2"/>
  <c r="BK168" i="2"/>
  <c r="J168" i="2"/>
  <c r="BE168" i="2" s="1"/>
  <c r="BI166" i="2"/>
  <c r="BH166" i="2"/>
  <c r="BG166" i="2"/>
  <c r="BF166" i="2"/>
  <c r="T166" i="2"/>
  <c r="R166" i="2"/>
  <c r="P166" i="2"/>
  <c r="BK166" i="2"/>
  <c r="J166" i="2"/>
  <c r="BE166" i="2"/>
  <c r="BI164" i="2"/>
  <c r="BH164" i="2"/>
  <c r="BG164" i="2"/>
  <c r="BF164" i="2"/>
  <c r="T164" i="2"/>
  <c r="R164" i="2"/>
  <c r="P164" i="2"/>
  <c r="BK164" i="2"/>
  <c r="J164" i="2"/>
  <c r="BE164" i="2" s="1"/>
  <c r="BI162" i="2"/>
  <c r="BH162" i="2"/>
  <c r="BG162" i="2"/>
  <c r="BF162" i="2"/>
  <c r="T162" i="2"/>
  <c r="R162" i="2"/>
  <c r="P162" i="2"/>
  <c r="BK162" i="2"/>
  <c r="J162" i="2"/>
  <c r="BE162" i="2"/>
  <c r="BI160" i="2"/>
  <c r="BH160" i="2"/>
  <c r="BG160" i="2"/>
  <c r="BF160" i="2"/>
  <c r="T160" i="2"/>
  <c r="R160" i="2"/>
  <c r="P160" i="2"/>
  <c r="BK160" i="2"/>
  <c r="J160" i="2"/>
  <c r="BE160" i="2" s="1"/>
  <c r="BI158" i="2"/>
  <c r="BH158" i="2"/>
  <c r="BG158" i="2"/>
  <c r="BF158" i="2"/>
  <c r="T158" i="2"/>
  <c r="R158" i="2"/>
  <c r="P158" i="2"/>
  <c r="BK158" i="2"/>
  <c r="J158" i="2"/>
  <c r="BE158" i="2"/>
  <c r="BI156" i="2"/>
  <c r="BH156" i="2"/>
  <c r="BG156" i="2"/>
  <c r="BF156" i="2"/>
  <c r="J34" i="2" s="1"/>
  <c r="AW95" i="1" s="1"/>
  <c r="T156" i="2"/>
  <c r="T151" i="2" s="1"/>
  <c r="R156" i="2"/>
  <c r="P156" i="2"/>
  <c r="BK156" i="2"/>
  <c r="J156" i="2"/>
  <c r="BE156" i="2" s="1"/>
  <c r="BI154" i="2"/>
  <c r="BH154" i="2"/>
  <c r="BG154" i="2"/>
  <c r="F35" i="2" s="1"/>
  <c r="BB95" i="1" s="1"/>
  <c r="BB94" i="1" s="1"/>
  <c r="BF154" i="2"/>
  <c r="T154" i="2"/>
  <c r="R154" i="2"/>
  <c r="P154" i="2"/>
  <c r="P151" i="2" s="1"/>
  <c r="P150" i="2" s="1"/>
  <c r="BK154" i="2"/>
  <c r="J154" i="2"/>
  <c r="BE154" i="2"/>
  <c r="BI152" i="2"/>
  <c r="F37" i="2" s="1"/>
  <c r="BD95" i="1" s="1"/>
  <c r="BD94" i="1" s="1"/>
  <c r="W33" i="1" s="1"/>
  <c r="BH152" i="2"/>
  <c r="F36" i="2"/>
  <c r="BC95" i="1" s="1"/>
  <c r="BC94" i="1" s="1"/>
  <c r="BG152" i="2"/>
  <c r="BF152" i="2"/>
  <c r="F34" i="2"/>
  <c r="BA95" i="1" s="1"/>
  <c r="BA94" i="1" s="1"/>
  <c r="T152" i="2"/>
  <c r="R152" i="2"/>
  <c r="R151" i="2"/>
  <c r="P152" i="2"/>
  <c r="BK152" i="2"/>
  <c r="BK151" i="2"/>
  <c r="J151" i="2" s="1"/>
  <c r="J98" i="2" s="1"/>
  <c r="J152" i="2"/>
  <c r="BE152" i="2"/>
  <c r="J146" i="2"/>
  <c r="J145" i="2"/>
  <c r="F145" i="2"/>
  <c r="F143" i="2"/>
  <c r="E141" i="2"/>
  <c r="J92" i="2"/>
  <c r="J91" i="2"/>
  <c r="F91" i="2"/>
  <c r="F89" i="2"/>
  <c r="E87" i="2"/>
  <c r="J18" i="2"/>
  <c r="E18" i="2"/>
  <c r="F146" i="2" s="1"/>
  <c r="J17" i="2"/>
  <c r="J12" i="2"/>
  <c r="J143" i="2" s="1"/>
  <c r="E7" i="2"/>
  <c r="E139" i="2" s="1"/>
  <c r="AS94" i="1"/>
  <c r="L90" i="1"/>
  <c r="AM90" i="1"/>
  <c r="AM89" i="1"/>
  <c r="L89" i="1"/>
  <c r="AM87" i="1"/>
  <c r="L87" i="1"/>
  <c r="L85" i="1"/>
  <c r="L84" i="1"/>
  <c r="AY94" i="1" l="1"/>
  <c r="W32" i="1"/>
  <c r="AX94" i="1"/>
  <c r="W31" i="1"/>
  <c r="F33" i="2"/>
  <c r="AZ95" i="1" s="1"/>
  <c r="AZ94" i="1" s="1"/>
  <c r="W30" i="1"/>
  <c r="AW94" i="1"/>
  <c r="AK30" i="1" s="1"/>
  <c r="J33" i="2"/>
  <c r="AV95" i="1" s="1"/>
  <c r="AT95" i="1" s="1"/>
  <c r="T150" i="2"/>
  <c r="J89" i="2"/>
  <c r="F92" i="2"/>
  <c r="J388" i="2"/>
  <c r="J108" i="2" s="1"/>
  <c r="BK387" i="2"/>
  <c r="J387" i="2" s="1"/>
  <c r="J107" i="2" s="1"/>
  <c r="T433" i="2"/>
  <c r="T500" i="2"/>
  <c r="P500" i="2"/>
  <c r="P553" i="2"/>
  <c r="P548" i="2"/>
  <c r="E85" i="2"/>
  <c r="BK150" i="2"/>
  <c r="P433" i="2"/>
  <c r="T487" i="2"/>
  <c r="J541" i="2"/>
  <c r="J123" i="2" s="1"/>
  <c r="BK540" i="2"/>
  <c r="J540" i="2" s="1"/>
  <c r="J122" i="2" s="1"/>
  <c r="J549" i="2"/>
  <c r="J127" i="2" s="1"/>
  <c r="BK548" i="2"/>
  <c r="J548" i="2" s="1"/>
  <c r="J126" i="2" s="1"/>
  <c r="T418" i="2"/>
  <c r="T387" i="2" s="1"/>
  <c r="P418" i="2"/>
  <c r="P387" i="2" s="1"/>
  <c r="P149" i="2" s="1"/>
  <c r="AU95" i="1" s="1"/>
  <c r="AU94" i="1" s="1"/>
  <c r="T457" i="2"/>
  <c r="P487" i="2"/>
  <c r="T149" i="2" l="1"/>
  <c r="AV94" i="1"/>
  <c r="W29" i="1"/>
  <c r="J150" i="2"/>
  <c r="J97" i="2" s="1"/>
  <c r="BK149" i="2"/>
  <c r="J149" i="2" s="1"/>
  <c r="AK29" i="1" l="1"/>
  <c r="AT94" i="1"/>
  <c r="J96" i="2"/>
  <c r="J30" i="2"/>
  <c r="J39" i="2" l="1"/>
  <c r="AG95" i="1"/>
  <c r="AN95" i="1" l="1"/>
  <c r="AG94" i="1"/>
  <c r="AN94" i="1" l="1"/>
  <c r="AK26" i="1"/>
  <c r="AK35"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Rozpočet1131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2" xr16:uid="{00000000-0015-0000-FFFF-FFFF01000000}" name="Rozpočet121111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3" xr16:uid="{00000000-0015-0000-FFFF-FFFF02000000}" name="Rozpočet12112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4" xr16:uid="{00000000-0015-0000-FFFF-FFFF03000000}" name="Rozpočet1211231"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5" xr16:uid="{00000000-0015-0000-FFFF-FFFF04000000}" name="Rozpočet12122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6" xr16:uid="{00000000-0015-0000-FFFF-FFFF05000000}" name="Rozpočet12213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7" xr16:uid="{00000000-0015-0000-FFFF-FFFF06000000}" name="Rozpočet1221415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8" xr16:uid="{00000000-0015-0000-FFFF-FFFF07000000}" name="Rozpočet124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9" xr16:uid="{00000000-0015-0000-FFFF-FFFF08000000}" name="Rozpočet1311112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10" xr16:uid="{00000000-0015-0000-FFFF-FFFF09000000}" name="Rozpočet132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 id="11" xr16:uid="{00000000-0015-0000-FFFF-FFFF0A000000}" name="Rozpočet16522" type="6" refreshedVersion="0" background="1" saveData="1">
    <textPr fileType="dos" firstRow="14" sourceFile="D:\Rozpočty\Rozpočet1.txt" delimited="0" thousands=" ">
      <textFields count="7">
        <textField type="skip"/>
        <textField type="skip" position="1"/>
        <textField position="25"/>
        <textField position="70"/>
        <textField position="75"/>
        <textField position="87"/>
        <textField position="99"/>
      </textFields>
    </textPr>
  </connection>
</connections>
</file>

<file path=xl/sharedStrings.xml><?xml version="1.0" encoding="utf-8"?>
<sst xmlns="http://schemas.openxmlformats.org/spreadsheetml/2006/main" count="8840" uniqueCount="1919">
  <si>
    <t>Export Komplet</t>
  </si>
  <si>
    <t/>
  </si>
  <si>
    <t>2.0</t>
  </si>
  <si>
    <t>False</t>
  </si>
  <si>
    <t>{cb41996b-15df-45d0-9480-45fb439d874e}</t>
  </si>
  <si>
    <t>&gt;&gt;  skryté sloupce  &lt;&lt;</t>
  </si>
  <si>
    <t>0,01</t>
  </si>
  <si>
    <t>21</t>
  </si>
  <si>
    <t>15</t>
  </si>
  <si>
    <t>REKAPITULACE STAVBY</t>
  </si>
  <si>
    <t>v ---  níže se nacházejí doplnkové a pomocné údaje k sestavám  --- v</t>
  </si>
  <si>
    <t>Návod na vyplnění</t>
  </si>
  <si>
    <t>0,001</t>
  </si>
  <si>
    <t>Kód:</t>
  </si>
  <si>
    <t>LYSA</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</si>
  <si>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</si>
  <si>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</si>
  <si>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objektu č.p.1745/14</t>
  </si>
  <si>
    <t>KSO:</t>
  </si>
  <si>
    <t>CC-CZ:</t>
  </si>
  <si>
    <t>Místo:</t>
  </si>
  <si>
    <t>Lysá nad Labem ,Přemyslova ul.</t>
  </si>
  <si>
    <t>Datum:</t>
  </si>
  <si>
    <t>29. 9. 2018</t>
  </si>
  <si>
    <t>Zadavatel:</t>
  </si>
  <si>
    <t>IČ:</t>
  </si>
  <si>
    <t xml:space="preserve">MěstoLysá nad Labem </t>
  </si>
  <si>
    <t>DIČ:</t>
  </si>
  <si>
    <t>Uchazeč:</t>
  </si>
  <si>
    <t>Vyplň údaj</t>
  </si>
  <si>
    <t>Projektant:</t>
  </si>
  <si>
    <t xml:space="preserve">Energy Benefit Centre a.s. Praha </t>
  </si>
  <si>
    <t>True</t>
  </si>
  <si>
    <t>Zpracovatel:</t>
  </si>
  <si>
    <t>Ing.Pavel Michálek</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</si>
  <si>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</si>
  <si>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</si>
  <si>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</si>
  <si>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</si>
  <si>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</si>
  <si>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</si>
  <si>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</si>
  <si>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</si>
  <si>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</si>
  <si>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</si>
  <si>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</si>
  <si>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</si>
  <si>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</si>
  <si>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</si>
  <si>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</si>
  <si>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</si>
  <si>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</si>
  <si>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</si>
  <si>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</si>
  <si>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</si>
  <si>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</si>
  <si>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</si>
  <si>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</si>
  <si>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</si>
  <si>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</si>
  <si>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</si>
  <si>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</si>
  <si>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</si>
  <si>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</si>
  <si>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</si>
  <si>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</si>
  <si>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</si>
  <si>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</si>
  <si>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</si>
  <si>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</si>
  <si>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</si>
  <si>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</si>
  <si>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</si>
  <si>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</si>
  <si>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</si>
  <si>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</si>
  <si>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</si>
  <si>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</si>
  <si>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</si>
  <si>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</si>
  <si>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</si>
  <si>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LYSA 1</t>
  </si>
  <si>
    <t>SO-01-Vlastní budova</t>
  </si>
  <si>
    <t>STA</t>
  </si>
  <si>
    <t>1</t>
  </si>
  <si>
    <t>{92ead7de-be80-4ea9-85d3-3bbb4b6a0f25}</t>
  </si>
  <si>
    <t>2</t>
  </si>
  <si>
    <t>KRYCÍ LIST SOUPISU PRACÍ</t>
  </si>
  <si>
    <t>Objekt:</t>
  </si>
  <si>
    <t>LYSA 1 - SO-01-Vlastní budova</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</si>
  <si>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</si>
  <si>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</si>
  <si>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</si>
  <si>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</si>
  <si>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</si>
  <si>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</si>
  <si>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</si>
  <si>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</si>
  <si>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</si>
  <si>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</si>
  <si>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</si>
  <si>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</si>
  <si>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</si>
  <si>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</si>
  <si>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</si>
  <si>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</si>
  <si>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</si>
  <si>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713 - Izolace tepelné</t>
  </si>
  <si>
    <t xml:space="preserve">    721 - Zdravotechnika </t>
  </si>
  <si>
    <t xml:space="preserve">    731 - Ústřední vytápění </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</si>
  <si>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</si>
  <si>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</si>
  <si>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</si>
  <si>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</si>
  <si>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</si>
  <si>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</si>
  <si>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</si>
  <si>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</si>
  <si>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</si>
  <si>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787 - Dokončovací práce - zasklívání</t>
  </si>
  <si>
    <t>M - Práce a dodávky M</t>
  </si>
  <si>
    <t xml:space="preserve">    21-M - Elektromontáže</t>
  </si>
  <si>
    <t xml:space="preserve">    24-M - Montáže vzduchotechnických zařízení</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</si>
  <si>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</si>
  <si>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</si>
  <si>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</si>
  <si>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</si>
  <si>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</si>
  <si>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</si>
  <si>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</si>
  <si>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</si>
  <si>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</si>
  <si>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</si>
  <si>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</si>
  <si>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</si>
  <si>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</si>
  <si>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</si>
  <si>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</si>
  <si>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</si>
  <si>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</si>
  <si>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</si>
  <si>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</si>
  <si>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</si>
  <si>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</si>
  <si>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</si>
  <si>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</si>
  <si>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113106191</t>
  </si>
  <si>
    <t>Rozebrání vozovek ze silničních dílců se spárami zalitými živicí strojně pl do 50 m2</t>
  </si>
  <si>
    <t>m2</t>
  </si>
  <si>
    <t>CS ÚRS 2018 01</t>
  </si>
  <si>
    <t>4</t>
  </si>
  <si>
    <t>-2135249669</t>
  </si>
  <si>
    <t>VV</t>
  </si>
  <si>
    <t>45,0*1,0</t>
  </si>
  <si>
    <t>122201101</t>
  </si>
  <si>
    <t>Odkopávky a prokopávky nezapažené v hornině tř. 3 objem do 100 m3</t>
  </si>
  <si>
    <t>m3</t>
  </si>
  <si>
    <t>1850979146</t>
  </si>
  <si>
    <t>"pro zpevněné plochy" 11,1*6,15*0,42+26,5*0,42</t>
  </si>
  <si>
    <t>3</t>
  </si>
  <si>
    <t>122201109</t>
  </si>
  <si>
    <t>Příplatek za lepivost u odkopávek v hornině tř. 1 až 3</t>
  </si>
  <si>
    <t>-2097123200</t>
  </si>
  <si>
    <t>39,801*0,5</t>
  </si>
  <si>
    <t>132201101</t>
  </si>
  <si>
    <t>Hloubení rýh š do 600 mm v hornině tř. 3 objemu do 100 m3</t>
  </si>
  <si>
    <t>-568258908</t>
  </si>
  <si>
    <t>"přípojka elektro" 45,0*0,6*0,8</t>
  </si>
  <si>
    <t>5</t>
  </si>
  <si>
    <t>132201109</t>
  </si>
  <si>
    <t>Příplatek za lepivost k hloubení rýh š do 600 mm v hornině tř. 3</t>
  </si>
  <si>
    <t>-1665614992</t>
  </si>
  <si>
    <t>21,6*0,5</t>
  </si>
  <si>
    <t>6</t>
  </si>
  <si>
    <t>132201201</t>
  </si>
  <si>
    <t>Hloubení rýh š do 2000 mm v hornině tř. 3 objemu do 100 m3</t>
  </si>
  <si>
    <t>CS ÚRS 2019 01</t>
  </si>
  <si>
    <t>-990241298</t>
  </si>
  <si>
    <t>(5,53+6,26)*0,75*1,0</t>
  </si>
  <si>
    <t>7</t>
  </si>
  <si>
    <t>1334271634</t>
  </si>
  <si>
    <t>"přístřešek na kola" 2,0*0,8*0,6*4</t>
  </si>
  <si>
    <t>8</t>
  </si>
  <si>
    <t>132201209</t>
  </si>
  <si>
    <t>Příplatek za lepivost k hloubení rýh š do 2000 mm v hornině tř. 3</t>
  </si>
  <si>
    <t>2070854683</t>
  </si>
  <si>
    <t>8,843*0,5+3,84*0,5</t>
  </si>
  <si>
    <t>9</t>
  </si>
  <si>
    <t>162601102</t>
  </si>
  <si>
    <t>Vodorovné přemístění do 5000 m výkopku/sypaniny z horniny tř. 1 až 4</t>
  </si>
  <si>
    <t>-1371631360</t>
  </si>
  <si>
    <t>8,843+3,834+39,801</t>
  </si>
  <si>
    <t>10</t>
  </si>
  <si>
    <t>167101101</t>
  </si>
  <si>
    <t>Nakládání výkopku z hornin tř. 1 až 4 do 100 m3</t>
  </si>
  <si>
    <t>623141921</t>
  </si>
  <si>
    <t>11</t>
  </si>
  <si>
    <t>171201201</t>
  </si>
  <si>
    <t>Uložení sypaniny na skládky</t>
  </si>
  <si>
    <t>149813229</t>
  </si>
  <si>
    <t>12</t>
  </si>
  <si>
    <t>171201211</t>
  </si>
  <si>
    <t>Poplatek za uložení stavebního odpadu - zeminy a kameniva na skládce</t>
  </si>
  <si>
    <t>t</t>
  </si>
  <si>
    <t>964676574</t>
  </si>
  <si>
    <t>52,478*1,8</t>
  </si>
  <si>
    <t>13</t>
  </si>
  <si>
    <t>174101101</t>
  </si>
  <si>
    <t>Zásyp jam, šachet rýh nebo kolem objektů sypaninou se zhutněním</t>
  </si>
  <si>
    <t>1037831170</t>
  </si>
  <si>
    <t>21,6*0,8</t>
  </si>
  <si>
    <t>14</t>
  </si>
  <si>
    <t>175111101</t>
  </si>
  <si>
    <t>Obsypání potrubí ručně sypaninou bez prohození sítem, uloženou do 3 m</t>
  </si>
  <si>
    <t>1087118150</t>
  </si>
  <si>
    <t>45,0*0,6*0,45</t>
  </si>
  <si>
    <t>M</t>
  </si>
  <si>
    <t>58331200</t>
  </si>
  <si>
    <t>štěrkopísek netříděný zásypový materiál</t>
  </si>
  <si>
    <t>29761109</t>
  </si>
  <si>
    <t>12,15*2 'Přepočtené koeficientem množství</t>
  </si>
  <si>
    <t>Zakládání</t>
  </si>
  <si>
    <t>16</t>
  </si>
  <si>
    <t>274313711</t>
  </si>
  <si>
    <t>Základové pásy z betonu tř. C 20/25</t>
  </si>
  <si>
    <t>-437868776</t>
  </si>
  <si>
    <t>8,844*1,035</t>
  </si>
  <si>
    <t>"přístřešek na kola"  3,24*1,035</t>
  </si>
  <si>
    <t>Součet</t>
  </si>
  <si>
    <t>17</t>
  </si>
  <si>
    <t>291211111</t>
  </si>
  <si>
    <t>Zřízení plochy ze silničních panelů do lože tl 50 mm z kameniva</t>
  </si>
  <si>
    <t>-1843981835</t>
  </si>
  <si>
    <t>Svislé a kompletní konstrukce</t>
  </si>
  <si>
    <t>18</t>
  </si>
  <si>
    <t>310238211</t>
  </si>
  <si>
    <t>Zazdívka otvorů pl do 1 m2 ve zdivu nadzákladovém cihlami pálenými na MVC</t>
  </si>
  <si>
    <t>-1245139784</t>
  </si>
  <si>
    <t>"1NP" 0,45*1,0*0,45</t>
  </si>
  <si>
    <t>"2NP" 0,6*1,5*0,45</t>
  </si>
  <si>
    <t>19</t>
  </si>
  <si>
    <t>310239211</t>
  </si>
  <si>
    <t>Zazdívka otvorů pl do 4 m2 ve zdivu nadzákladovém cihlami pálenými na MVC</t>
  </si>
  <si>
    <t>1999460574</t>
  </si>
  <si>
    <t>"2NP" 1,5*2,1*0,45</t>
  </si>
  <si>
    <t>20</t>
  </si>
  <si>
    <t>311238652</t>
  </si>
  <si>
    <t>Zdivo jednovrstvé tepelně izolační z cihel broušených s vniřní izolací z minerální vlny na tenkovrstvou maltu U přes 0,14 do 0,18 W/m2K tl 380 mm</t>
  </si>
  <si>
    <t>-612476442</t>
  </si>
  <si>
    <t>"1NP" 12,38*3,45-2,0*2,1-1,25*1,6*2</t>
  </si>
  <si>
    <t>317142422</t>
  </si>
  <si>
    <t>Překlad nenosný přímý z pórobetonu v příčkách tl 100 mm dl přes 1000 do 1250 mm</t>
  </si>
  <si>
    <t>kus</t>
  </si>
  <si>
    <t>66975418</t>
  </si>
  <si>
    <t>22</t>
  </si>
  <si>
    <t>317168023</t>
  </si>
  <si>
    <t>Překlad keramický plochý š 145 mm dl 1500 mm</t>
  </si>
  <si>
    <t>282357703</t>
  </si>
  <si>
    <t>23</t>
  </si>
  <si>
    <t>317168051</t>
  </si>
  <si>
    <t>Překlad keramický vysoký v 238 mm dl 1000 mm</t>
  </si>
  <si>
    <t>-14229794</t>
  </si>
  <si>
    <t>24</t>
  </si>
  <si>
    <t>317168052</t>
  </si>
  <si>
    <t>Překlad keramický vysoký v 238 mm dl 1250 mm</t>
  </si>
  <si>
    <t>1804003124</t>
  </si>
  <si>
    <t>25</t>
  </si>
  <si>
    <t>317168053</t>
  </si>
  <si>
    <t>Překlad keramický vysoký v 238 mm dl 1500 mm</t>
  </si>
  <si>
    <t>1043681367</t>
  </si>
  <si>
    <t>26</t>
  </si>
  <si>
    <t>317168054</t>
  </si>
  <si>
    <t>Překlad keramický vysoký v 238 mm dl 1750 mm</t>
  </si>
  <si>
    <t>-2051129705</t>
  </si>
  <si>
    <t>27</t>
  </si>
  <si>
    <t>317168057</t>
  </si>
  <si>
    <t>Překlad keramický vysoký v 238 mm dl 2500 mm</t>
  </si>
  <si>
    <t>-1395782729</t>
  </si>
  <si>
    <t>28</t>
  </si>
  <si>
    <t>317998113</t>
  </si>
  <si>
    <t>Tepelná izolace mezi překlady v 24 cm z polystyrénu tl 80 mm</t>
  </si>
  <si>
    <t>m</t>
  </si>
  <si>
    <t>-1887784890</t>
  </si>
  <si>
    <t>1,5*2+2,5+1,25*3+1,0</t>
  </si>
  <si>
    <t>29</t>
  </si>
  <si>
    <t>319201253</t>
  </si>
  <si>
    <t>Dodatečná izolace zdiva tl do 600 mm zaražením nerezových plechů chrom-nikl</t>
  </si>
  <si>
    <t>1854395091</t>
  </si>
  <si>
    <t>0,45*(7,93+12,98+8,39)</t>
  </si>
  <si>
    <t>30</t>
  </si>
  <si>
    <t>340271025</t>
  </si>
  <si>
    <t>Zazdívka otvorů v příčkách nebo stěnách plochy do 4 m2  tvárnicemi pórobetonovými tl 100 mm</t>
  </si>
  <si>
    <t>1657400545</t>
  </si>
  <si>
    <t>"2NP" 0,9*2,1+0,9*2,1*2+0,94*2,1+0,8*2,1</t>
  </si>
  <si>
    <t>31</t>
  </si>
  <si>
    <t>342272225</t>
  </si>
  <si>
    <t>Příčka z pórobetonových hladkých tvárnic na tenkovrstvou maltu tl 100 mm</t>
  </si>
  <si>
    <t>-1052559758</t>
  </si>
  <si>
    <t>"1NP" (1,34+3,97+0,66+2,95+3,1+1,07+1,65+2,85+4,8)*3,3</t>
  </si>
  <si>
    <t>(1,5+1,35+1,79+1,27+1,11+2,38+1,89+1,95)*3,3</t>
  </si>
  <si>
    <t>-0,7*1,97*3-0,8*1,97*6</t>
  </si>
  <si>
    <t>"2NP" (3,52*2+1,57+1,57+3,66+1,1+1,5+1,73+1,6+0,97+0,87+1,65*2+1,4)*3,25</t>
  </si>
  <si>
    <t>-0,8*1,97*4-0,7*1,97*3</t>
  </si>
  <si>
    <t>32</t>
  </si>
  <si>
    <t>346272236</t>
  </si>
  <si>
    <t>Přizdívka z pórobetonových tvárnic tl 100 mm</t>
  </si>
  <si>
    <t>1928350026</t>
  </si>
  <si>
    <t>(1,27+1,01)*1,2</t>
  </si>
  <si>
    <t>33</t>
  </si>
  <si>
    <t>346272256</t>
  </si>
  <si>
    <t>Přizdívka z pórobetonových tvárnic tl 150 mm</t>
  </si>
  <si>
    <t>-914328332</t>
  </si>
  <si>
    <t>"1NP" 1,45*3,3*2</t>
  </si>
  <si>
    <t>34</t>
  </si>
  <si>
    <t>349231811</t>
  </si>
  <si>
    <t>Přizdívka ostění s ozubem z cihel tl do 150 mm</t>
  </si>
  <si>
    <t>145276517</t>
  </si>
  <si>
    <t>"1NP" 0,45*1,6*2</t>
  </si>
  <si>
    <t>35</t>
  </si>
  <si>
    <t>673779600</t>
  </si>
  <si>
    <t>"2NP"  0,1*2,1*18</t>
  </si>
  <si>
    <t>Vodorovné konstrukce</t>
  </si>
  <si>
    <t>36</t>
  </si>
  <si>
    <t>417238212</t>
  </si>
  <si>
    <t>Obezdívka věnce jednostranná věncovkou keramickou v přes 150 do 210 mm včetně polystyrenu tl 100 mm</t>
  </si>
  <si>
    <t>-1102994327</t>
  </si>
  <si>
    <t>37</t>
  </si>
  <si>
    <t>417351115</t>
  </si>
  <si>
    <t>Zřízení bednění ztužujících věnců</t>
  </si>
  <si>
    <t>-1064905044</t>
  </si>
  <si>
    <t>12,38*0,22*2</t>
  </si>
  <si>
    <t>38</t>
  </si>
  <si>
    <t>417351116</t>
  </si>
  <si>
    <t>Odstranění bednění ztužujících věnců</t>
  </si>
  <si>
    <t>-786690859</t>
  </si>
  <si>
    <t>39</t>
  </si>
  <si>
    <t>417388112</t>
  </si>
  <si>
    <t>Ztužující věnec keramických stropů tl 21 cm pro vnější zdi š 36,5 cm</t>
  </si>
  <si>
    <t>533030191</t>
  </si>
  <si>
    <t>40</t>
  </si>
  <si>
    <t>417388193</t>
  </si>
  <si>
    <t>Ztužující věnec keramických stropů tl 23 cm pro vnitřní zdi š 20 cm</t>
  </si>
  <si>
    <t>-284587734</t>
  </si>
  <si>
    <t>41</t>
  </si>
  <si>
    <t>434311115</t>
  </si>
  <si>
    <t>Schodišťové stupně dusané na terén z betonu tř. C 20/25 bez potěru</t>
  </si>
  <si>
    <t>-524243333</t>
  </si>
  <si>
    <t>"1NP" 1,25*3</t>
  </si>
  <si>
    <t>42</t>
  </si>
  <si>
    <t>434351141</t>
  </si>
  <si>
    <t>Zřízení bednění stupňů přímočarých schodišť</t>
  </si>
  <si>
    <t>2090828018</t>
  </si>
  <si>
    <t>3,75*0,45*1,1</t>
  </si>
  <si>
    <t>43</t>
  </si>
  <si>
    <t>434351142</t>
  </si>
  <si>
    <t>Odstranění bednění stupňů přímočarých schodišť</t>
  </si>
  <si>
    <t>-1127287594</t>
  </si>
  <si>
    <t>Komunikace pozemní</t>
  </si>
  <si>
    <t>44</t>
  </si>
  <si>
    <t>564750011</t>
  </si>
  <si>
    <t>Podklad z kameniva hrubého drceného vel. 8-16 mm tl 150 mm</t>
  </si>
  <si>
    <t>-819063174</t>
  </si>
  <si>
    <t>"skladba S1,S2"  68,5+26,5+11,0</t>
  </si>
  <si>
    <t>45</t>
  </si>
  <si>
    <t>564851111</t>
  </si>
  <si>
    <t>Podklad ze štěrkodrtě ŠD tl 150 mm</t>
  </si>
  <si>
    <t>575366972</t>
  </si>
  <si>
    <t>"skladba S1"  68,5</t>
  </si>
  <si>
    <t>46</t>
  </si>
  <si>
    <t>564851113</t>
  </si>
  <si>
    <t>Podklad ze štěrkodrtě ŠD tl 170 mm</t>
  </si>
  <si>
    <t>69790161</t>
  </si>
  <si>
    <t>"skladba S2"  26,5+11,0</t>
  </si>
  <si>
    <t>47</t>
  </si>
  <si>
    <t>596211110</t>
  </si>
  <si>
    <t>Kladení zámkové dlažby komunikací pro pěší tl 60 mm skupiny A pl do 50 m2</t>
  </si>
  <si>
    <t>679720616</t>
  </si>
  <si>
    <t>"skladba S2"  37,5</t>
  </si>
  <si>
    <t>48</t>
  </si>
  <si>
    <t>59245015</t>
  </si>
  <si>
    <t>dlažba zámková profilová základní 20x16,5x6 cm přírodní</t>
  </si>
  <si>
    <t>-700269923</t>
  </si>
  <si>
    <t>37,5*1,05 'Přepočtené koeficientem množství</t>
  </si>
  <si>
    <t>49</t>
  </si>
  <si>
    <t>596211211</t>
  </si>
  <si>
    <t>Kladení zámkové dlažby komunikací pro pěší tl 80 mm skupiny A pl do 100 m2</t>
  </si>
  <si>
    <t>-1461932170</t>
  </si>
  <si>
    <t>50</t>
  </si>
  <si>
    <t>59245013</t>
  </si>
  <si>
    <t>dlažba zámková profilová 20x16,5x8 cm přírodní</t>
  </si>
  <si>
    <t>530197276</t>
  </si>
  <si>
    <t>68,5*1,05 'Přepočtené koeficientem množství</t>
  </si>
  <si>
    <t>Úpravy povrchů, podlahy a osazování výplní</t>
  </si>
  <si>
    <t>51</t>
  </si>
  <si>
    <t>611311131</t>
  </si>
  <si>
    <t>Potažení vnitřních rovných stropů vápenným štukem tloušťky do 3 mm</t>
  </si>
  <si>
    <t>1717242553</t>
  </si>
  <si>
    <t>52</t>
  </si>
  <si>
    <t>611321141</t>
  </si>
  <si>
    <t>Vápenocementová omítka štuková dvouvrstvá vnitřních stropů rovných nanášená ručně</t>
  </si>
  <si>
    <t>-1074526525</t>
  </si>
  <si>
    <t>53</t>
  </si>
  <si>
    <t>612142001</t>
  </si>
  <si>
    <t>Potažení vnitřních stěn sklovláknitým pletivem vtlačeným do tenkovrstvé hmoty</t>
  </si>
  <si>
    <t>219972345</t>
  </si>
  <si>
    <t>9,57+179,053*2</t>
  </si>
  <si>
    <t>54</t>
  </si>
  <si>
    <t>612311131</t>
  </si>
  <si>
    <t>Potažení vnitřních stěn vápenným štukem tloušťky do 3 mm</t>
  </si>
  <si>
    <t>-484479459</t>
  </si>
  <si>
    <t>55</t>
  </si>
  <si>
    <t>612325412</t>
  </si>
  <si>
    <t>Oprava vnitřní vápenocementové hladké omítky stěn v rozsahu plochy do 30%</t>
  </si>
  <si>
    <t>881760150</t>
  </si>
  <si>
    <t>56</t>
  </si>
  <si>
    <t>612325413</t>
  </si>
  <si>
    <t>Oprava vnitřní vápenocementové hladké omítky stěn v rozsahu plochy do 50%</t>
  </si>
  <si>
    <t>9476659</t>
  </si>
  <si>
    <t>"1NP" 145,522</t>
  </si>
  <si>
    <t>"2NP" (159,04+72,67)*2,8</t>
  </si>
  <si>
    <t>57</t>
  </si>
  <si>
    <t>612331111</t>
  </si>
  <si>
    <t>Cementová omítka hrubá jednovrstvá zatřená vnitřních stěn nanášená ručně</t>
  </si>
  <si>
    <t>582048283</t>
  </si>
  <si>
    <t>"pod vnitřní obklady"  195,33</t>
  </si>
  <si>
    <t>58</t>
  </si>
  <si>
    <t>612521011</t>
  </si>
  <si>
    <t>Tenkovrstvá silikátová zrnitá omítka tl. 1,5 mm včetně penetrace vnitřních stěn</t>
  </si>
  <si>
    <t>1601181792</t>
  </si>
  <si>
    <t>367,676</t>
  </si>
  <si>
    <t>59</t>
  </si>
  <si>
    <t>622143004</t>
  </si>
  <si>
    <t>Montáž omítkových samolepících začišťovacích profilů pro spojení s okenním rámem</t>
  </si>
  <si>
    <t>-1342883743</t>
  </si>
  <si>
    <t>2,0+2,1*2+1,25*2+1,6*4+1,0*2+1,6*4+1,0+1,6*2+0,75+1,0*2</t>
  </si>
  <si>
    <t>2,4*3+1,6*6+0,9+1,1*2+1,5*3+0,9+0,75*2+0,9+0,75*2</t>
  </si>
  <si>
    <t>0,9+2,1*2+0,9+1,5*2+30,45+29,2+9,0</t>
  </si>
  <si>
    <t>60</t>
  </si>
  <si>
    <t>59051476</t>
  </si>
  <si>
    <t>profil okenní začišťovací se sklovláknitou armovací tkaninou 9 mm/2,4 m</t>
  </si>
  <si>
    <t>1459357745</t>
  </si>
  <si>
    <t>137,3*1,05 'Přepočtené koeficientem množství</t>
  </si>
  <si>
    <t>61</t>
  </si>
  <si>
    <t>622211001</t>
  </si>
  <si>
    <t>Montáž kontaktního zateplení vnějších stěn z polystyrénových desek tl do 40 mm</t>
  </si>
  <si>
    <t>1604644244</t>
  </si>
  <si>
    <t>"sokl"  7,5+4,2+7,9</t>
  </si>
  <si>
    <t>62</t>
  </si>
  <si>
    <t>28376365</t>
  </si>
  <si>
    <t>deska XPS hladký povrch λ=0,034 tl 40mm</t>
  </si>
  <si>
    <t>-1504139155</t>
  </si>
  <si>
    <t>19,6*1,02 'Přepočtené koeficientem množství</t>
  </si>
  <si>
    <t>63</t>
  </si>
  <si>
    <t>622211011</t>
  </si>
  <si>
    <t>Montáž kontaktního zateplení vnějších stěn z polystyrénových desek tl do 80 mm</t>
  </si>
  <si>
    <t>-1871542456</t>
  </si>
  <si>
    <t>"skladba S1"  43,6+101,2</t>
  </si>
  <si>
    <t>64</t>
  </si>
  <si>
    <t>28375934</t>
  </si>
  <si>
    <t>deska EPS 70 fasádní λ=0,039 tl 60mm</t>
  </si>
  <si>
    <t>-1367887093</t>
  </si>
  <si>
    <t>144,8*1,02 'Přepočtené koeficientem množství</t>
  </si>
  <si>
    <t>65</t>
  </si>
  <si>
    <t>622211031</t>
  </si>
  <si>
    <t>Montáž kontaktního zateplení vnějších stěn z polystyrénových desek tl do 160 mm</t>
  </si>
  <si>
    <t>-1972618426</t>
  </si>
  <si>
    <t>"skladba S2"  65,6</t>
  </si>
  <si>
    <t>66</t>
  </si>
  <si>
    <t>28375951</t>
  </si>
  <si>
    <t>deska EPS 70 fasádní λ=0,039 tl 140mm</t>
  </si>
  <si>
    <t>2009030530</t>
  </si>
  <si>
    <t>65,6*1,02 'Přepočtené koeficientem množství</t>
  </si>
  <si>
    <t>67</t>
  </si>
  <si>
    <t>622252001</t>
  </si>
  <si>
    <t>Montáž zakládacích soklových lišt kontaktního zateplení</t>
  </si>
  <si>
    <t>-1127814202</t>
  </si>
  <si>
    <t>11,8+11,0+9,0</t>
  </si>
  <si>
    <t>68</t>
  </si>
  <si>
    <t>59051647</t>
  </si>
  <si>
    <t>lišta soklová Al s okapničkou zakládací U 10cm 0,95/200cm</t>
  </si>
  <si>
    <t>1281965206</t>
  </si>
  <si>
    <t>31,8*1,05 'Přepočtené koeficientem množství</t>
  </si>
  <si>
    <t>69</t>
  </si>
  <si>
    <t>622252002</t>
  </si>
  <si>
    <t>Montáž ostatních lišt kontaktního zateplení</t>
  </si>
  <si>
    <t>1648752921</t>
  </si>
  <si>
    <t>137,3*0,5+8,2*3</t>
  </si>
  <si>
    <t>70</t>
  </si>
  <si>
    <t>59051486</t>
  </si>
  <si>
    <t>lišta rohová PVC 10/15cm s tkaninou</t>
  </si>
  <si>
    <t>290082525</t>
  </si>
  <si>
    <t>93,25*1,05 'Přepočtené koeficientem množství</t>
  </si>
  <si>
    <t>71</t>
  </si>
  <si>
    <t>622325102</t>
  </si>
  <si>
    <t>Oprava vnější vápenocementové hladké omítky složitosti 1 stěn v rozsahu do 30%</t>
  </si>
  <si>
    <t>859995500</t>
  </si>
  <si>
    <t>72</t>
  </si>
  <si>
    <t>622531021</t>
  </si>
  <si>
    <t>Tenkovrstvá silikonová zrnitá omítka tl. 2,0 mm včetně penetrace vnějších stěn</t>
  </si>
  <si>
    <t>-207949039</t>
  </si>
  <si>
    <t>65,6+144,8</t>
  </si>
  <si>
    <t>73</t>
  </si>
  <si>
    <t>623531021</t>
  </si>
  <si>
    <t>Tenkovrstvá silikonová zrnitá omítka tl. 2,0 mm včetně penetrace vnějších pilířů nebo sloupů</t>
  </si>
  <si>
    <t>179542060</t>
  </si>
  <si>
    <t>"ostění" 210,4*0,07</t>
  </si>
  <si>
    <t>74</t>
  </si>
  <si>
    <t>629991011</t>
  </si>
  <si>
    <t>Zakrytí výplní otvorů a svislých ploch fólií přilepenou lepící páskou</t>
  </si>
  <si>
    <t>-1679784014</t>
  </si>
  <si>
    <t>2,0*2,1+1,25*1,6*2+1,0*1,6*2+1,0*1,6+0,75*1,0+2,4*1,6*3</t>
  </si>
  <si>
    <t>0,9*1,1+1,5*1,5+0,9*0,75*2+0,9*2,1+0,9*1,5</t>
  </si>
  <si>
    <t>75</t>
  </si>
  <si>
    <t>631311114</t>
  </si>
  <si>
    <t>Mazanina tl do 80 mm z betonu prostého bez zvýšených nároků na prostředí tř. C 16/20</t>
  </si>
  <si>
    <t>1943820908</t>
  </si>
  <si>
    <t>17,44*0,06+(35,99+21,02+7,65+8,59+4,09+13,36+1,79+2,1+1,67)*0,065</t>
  </si>
  <si>
    <t>76</t>
  </si>
  <si>
    <t>631311124</t>
  </si>
  <si>
    <t>Mazanina tl do 120 mm z betonu prostého bez zvýšených nároků na prostředí tř. C 16/20</t>
  </si>
  <si>
    <t>674884559</t>
  </si>
  <si>
    <t>(35,99+21,02+7,65+8,59+4,09+13,36+1,79+2,1+1,67)*0,1</t>
  </si>
  <si>
    <t>77</t>
  </si>
  <si>
    <t>631319173</t>
  </si>
  <si>
    <t>Příplatek k mazanině tl do 120 mm za stržení povrchu spodní vrstvy před vložením výztuže</t>
  </si>
  <si>
    <t>79859314</t>
  </si>
  <si>
    <t>78</t>
  </si>
  <si>
    <t>631362021</t>
  </si>
  <si>
    <t>Výztuž mazanin svařovanými sítěmi Kari</t>
  </si>
  <si>
    <t>-2017914368</t>
  </si>
  <si>
    <t>96,26*0,0031*1,25</t>
  </si>
  <si>
    <t>79</t>
  </si>
  <si>
    <t>632481213</t>
  </si>
  <si>
    <t>Separační vrstva z PE fólie</t>
  </si>
  <si>
    <t>791264182</t>
  </si>
  <si>
    <t>35,99+21,02+7,65+8,59+4,09+13,36+1,79+2,1+1,67</t>
  </si>
  <si>
    <t>80</t>
  </si>
  <si>
    <t>634111113</t>
  </si>
  <si>
    <t>Obvodová dilatace pružnou těsnicí páskou v 80 mm mezi stěnou a mazaninou</t>
  </si>
  <si>
    <t>469085956</t>
  </si>
  <si>
    <t>96,26*1,05</t>
  </si>
  <si>
    <t>81</t>
  </si>
  <si>
    <t>637211121</t>
  </si>
  <si>
    <t>Okapový chodník z betonových dlaždic tl 40 mm kladených do písku se zalitím spár MC</t>
  </si>
  <si>
    <t>1826675126</t>
  </si>
  <si>
    <t>3,5*1,0+11,0*0,5+8,9*0,5</t>
  </si>
  <si>
    <t>82</t>
  </si>
  <si>
    <t>642942611</t>
  </si>
  <si>
    <t>Osazování zárubní nebo rámů dveřních kovových do 2,5 m2 na montážní pěnu</t>
  </si>
  <si>
    <t>95308245</t>
  </si>
  <si>
    <t>83</t>
  </si>
  <si>
    <t>55331400</t>
  </si>
  <si>
    <t>zárubeň ocelová pro porobeton s drážkou 100 700 L/P</t>
  </si>
  <si>
    <t>818020212</t>
  </si>
  <si>
    <t>84</t>
  </si>
  <si>
    <t>55331402</t>
  </si>
  <si>
    <t>zárubeň ocelová pro porobeton s drážkou 100 800 L/P</t>
  </si>
  <si>
    <t>699123706</t>
  </si>
  <si>
    <t>Ostatní konstrukce a práce, bourání</t>
  </si>
  <si>
    <t>85</t>
  </si>
  <si>
    <t>914111111</t>
  </si>
  <si>
    <t xml:space="preserve">Montáž svislé dopravní značky do velikosti 1 m2 objímkami na sloupek nebo konzolu vč. dodávky </t>
  </si>
  <si>
    <t>32413067</t>
  </si>
  <si>
    <t>86</t>
  </si>
  <si>
    <t>916131213</t>
  </si>
  <si>
    <t>Osazení silničního obrubníku betonového stojatého s boční opěrou do lože z betonu prostého</t>
  </si>
  <si>
    <t>336415644</t>
  </si>
  <si>
    <t>6,15*2+11,1*2+8,0+11,5</t>
  </si>
  <si>
    <t>87</t>
  </si>
  <si>
    <t>59217031</t>
  </si>
  <si>
    <t>obrubník betonový silniční 100 x 15 x 25 cm</t>
  </si>
  <si>
    <t>1580291871</t>
  </si>
  <si>
    <t>54*1,05 'Přepočtené koeficientem množství</t>
  </si>
  <si>
    <t>88</t>
  </si>
  <si>
    <t>941111121</t>
  </si>
  <si>
    <t>Montáž lešení řadového trubkového lehkého s podlahami zatížení do 200 kg/m2 š do 1,2 m v do 10 m</t>
  </si>
  <si>
    <t>-1952320063</t>
  </si>
  <si>
    <t>217,9*1,15+33,1*1,15</t>
  </si>
  <si>
    <t>89</t>
  </si>
  <si>
    <t>941111221</t>
  </si>
  <si>
    <t>Příplatek k lešení řadovému trubkovému lehkému s podlahami š 1,2 m v 10 m za první a ZKD den použití</t>
  </si>
  <si>
    <t>-1254583150</t>
  </si>
  <si>
    <t>288,65*30</t>
  </si>
  <si>
    <t>90</t>
  </si>
  <si>
    <t>941111821</t>
  </si>
  <si>
    <t>Demontáž lešení řadového trubkového lehkého s podlahami zatížení do 200 kg/m2 š do 1,2 m v do 10 m</t>
  </si>
  <si>
    <t>1616550878</t>
  </si>
  <si>
    <t>91</t>
  </si>
  <si>
    <t>949101111</t>
  </si>
  <si>
    <t>Lešení pomocné pro objekty pozemních staveb s lešeňovou podlahou v do 1,9 m zatížení do 150 kg/m2</t>
  </si>
  <si>
    <t>-10411773</t>
  </si>
  <si>
    <t>92</t>
  </si>
  <si>
    <t>952901111</t>
  </si>
  <si>
    <t>Vyčištění budov bytové a občanské výstavby při výšce podlaží do 4 m</t>
  </si>
  <si>
    <t>1575828009</t>
  </si>
  <si>
    <t>93</t>
  </si>
  <si>
    <t>953171001</t>
  </si>
  <si>
    <t>Osazování poklopů litinových nebo ocelových hmotnosti do 50 kg</t>
  </si>
  <si>
    <t>-1453688748</t>
  </si>
  <si>
    <t>"schema Z10"  1</t>
  </si>
  <si>
    <t>94</t>
  </si>
  <si>
    <t>56230603</t>
  </si>
  <si>
    <t>šachtový poklop z PU + rám HDPE, 12,5t, 600 x 600 x 60 mm</t>
  </si>
  <si>
    <t>-415170027</t>
  </si>
  <si>
    <t>95</t>
  </si>
  <si>
    <t>962031132</t>
  </si>
  <si>
    <t>Bourání příček z cihel pálených na MVC tl do 100 mm</t>
  </si>
  <si>
    <t>1293736434</t>
  </si>
  <si>
    <t>"2NP" 1,57*3,0-0,8*1,97+2,8*2,65-0,6*1,97+2,9*3,0</t>
  </si>
  <si>
    <t>96</t>
  </si>
  <si>
    <t>962032231</t>
  </si>
  <si>
    <t>Bourání zdiva z cihel pálených nebo vápenopískových na MV nebo MVC přes 1 m3</t>
  </si>
  <si>
    <t>1498306300</t>
  </si>
  <si>
    <t>(2,69+2,97+0,76)*3,3*0,3-0,9*1,97*0,3</t>
  </si>
  <si>
    <t>97</t>
  </si>
  <si>
    <t>965042141</t>
  </si>
  <si>
    <t>Bourání podkladů pod dlažby nebo mazanin betonových nebo z litého asfaltu tl do 100 mm pl přes 4 m2</t>
  </si>
  <si>
    <t>-671571662</t>
  </si>
  <si>
    <t>"1NP" 17,44*0,07</t>
  </si>
  <si>
    <t>98</t>
  </si>
  <si>
    <t>965042241</t>
  </si>
  <si>
    <t>Bourání podkladů pod dlažby nebo mazanin betonových nebo z litého asfaltu tl přes 100 mm pl pře 4 m2</t>
  </si>
  <si>
    <t>1463928291</t>
  </si>
  <si>
    <t>"1NP" (35,99+21,02+7,65+8,59+4,09+13,36+1,79+2,1+1,67)*0,25</t>
  </si>
  <si>
    <t>99</t>
  </si>
  <si>
    <t>965046111</t>
  </si>
  <si>
    <t>Broušení stávajících betonových podlah úběr do 3 mm</t>
  </si>
  <si>
    <t>-590546506</t>
  </si>
  <si>
    <t>"1NP" 31,154+96,085</t>
  </si>
  <si>
    <t>"2NP" 159,04+72,67</t>
  </si>
  <si>
    <t>100</t>
  </si>
  <si>
    <t>965081213</t>
  </si>
  <si>
    <t>Bourání podlah z dlaždic keramických nebo xylolitových tl do 10 mm plochy přes 1 m2 vč. soklíků</t>
  </si>
  <si>
    <t>1713465667</t>
  </si>
  <si>
    <t>"1NP-místn. č.110"  17,44*1,1</t>
  </si>
  <si>
    <t>"2NP"( 12,75+1,61+9,5+2,05+1,86+1,97+3,51+4,73+4,59+38,48)*1,1</t>
  </si>
  <si>
    <t>101</t>
  </si>
  <si>
    <t>965081343</t>
  </si>
  <si>
    <t>Bourání podlah z dlaždic betonových, teracových nebo čedičových tl do 40 mm plochy přes 1 m2</t>
  </si>
  <si>
    <t>637322948</t>
  </si>
  <si>
    <t>102</t>
  </si>
  <si>
    <t>967031132</t>
  </si>
  <si>
    <t>Přisekání rovných ostění v cihelném zdivu na MV nebo MVC</t>
  </si>
  <si>
    <t>-8548348</t>
  </si>
  <si>
    <t>"1NP" 0,45*(1,25+2,1*2)+0,45*(1,0+1,6*2)*2</t>
  </si>
  <si>
    <t>103</t>
  </si>
  <si>
    <t>967031734</t>
  </si>
  <si>
    <t>Přisekání plošné zdiva z cihel pálených na MV nebo MVC tl do 300 mm</t>
  </si>
  <si>
    <t>-1936249608</t>
  </si>
  <si>
    <t>"1NP" 0,45*1,6</t>
  </si>
  <si>
    <t>104</t>
  </si>
  <si>
    <t>968062376</t>
  </si>
  <si>
    <t>Vybourání dřevěných rámů oken zdvojených včetně křídel pl do 4 m2</t>
  </si>
  <si>
    <t>-432911159</t>
  </si>
  <si>
    <t>"1NP" 2,4*1,6*3</t>
  </si>
  <si>
    <t>105</t>
  </si>
  <si>
    <t>968072455</t>
  </si>
  <si>
    <t>Vybourání kovových dveřních zárubní pl do 2 m2</t>
  </si>
  <si>
    <t>-1579763619</t>
  </si>
  <si>
    <t>0,9*1,97+0,8*1,97+0,6*1,97+0,7*1,97*2+0,6*1,97+0,8*1,97*6</t>
  </si>
  <si>
    <t>106</t>
  </si>
  <si>
    <t>968072456</t>
  </si>
  <si>
    <t>Vybourání kovových dveřních zárubní pl přes 2 m2</t>
  </si>
  <si>
    <t>2080189006</t>
  </si>
  <si>
    <t>1,45*1,97</t>
  </si>
  <si>
    <t>107</t>
  </si>
  <si>
    <t>971033561</t>
  </si>
  <si>
    <t>Vybourání otvorů ve zdivu cihelném pl do 1 m2 na MVC nebo MV tl do 600 mm</t>
  </si>
  <si>
    <t>-144813218</t>
  </si>
  <si>
    <t>"2NP" 0,9*0,75*0,45</t>
  </si>
  <si>
    <t>108</t>
  </si>
  <si>
    <t>971033651</t>
  </si>
  <si>
    <t>Vybourání otvorů ve zdivu cihelném pl do 4 m2 na MVC nebo MV tl do 600 mm</t>
  </si>
  <si>
    <t>1397310278</t>
  </si>
  <si>
    <t>"1NP" 1,25*2,1*0,45+1,0*1,6*0,45*2</t>
  </si>
  <si>
    <t>"2NP" 0,9*1,1*0,45+1,5*1,5*0,45</t>
  </si>
  <si>
    <t>109</t>
  </si>
  <si>
    <t>974031666</t>
  </si>
  <si>
    <t>Vysekání rýh ve zdivu cihelném pro vtahování nosníků hl do 150 mm v do 250 mm</t>
  </si>
  <si>
    <t>-1612077238</t>
  </si>
  <si>
    <t>1,5*9+1,25*15+1,0*5+1,5*1,5*10+1,75*5</t>
  </si>
  <si>
    <t>110</t>
  </si>
  <si>
    <t>975021211</t>
  </si>
  <si>
    <t>Podchycení nadzákladového zdiva pod stropem tl zdiva do 450 mm</t>
  </si>
  <si>
    <t>-2006744943</t>
  </si>
  <si>
    <t>111</t>
  </si>
  <si>
    <t>978011141</t>
  </si>
  <si>
    <t>Otlučení (osekání) vnitřní vápenné nebo vápenocementové omítky stropů v rozsahu do 30 %</t>
  </si>
  <si>
    <t>-296831993</t>
  </si>
  <si>
    <t>112</t>
  </si>
  <si>
    <t>978012191</t>
  </si>
  <si>
    <t>Otlučení (osekání) vnitřní vápenné nebo vápenocementové omítky stropů rákosových v rozsahu do 100 %</t>
  </si>
  <si>
    <t>-1929035631</t>
  </si>
  <si>
    <t>"1NP" 12,98*1,0</t>
  </si>
  <si>
    <t>113</t>
  </si>
  <si>
    <t>978013161</t>
  </si>
  <si>
    <t>Otlučení (osekání) vnitřní vápenné nebo vápenocementové omítky stěn v rozsahu do 50 %</t>
  </si>
  <si>
    <t>-1334219102</t>
  </si>
  <si>
    <t>794,31</t>
  </si>
  <si>
    <t>114</t>
  </si>
  <si>
    <t>978015341</t>
  </si>
  <si>
    <t>Otlučení (osekání) vnější vápenné nebo vápenocementové omítky stupně členitosti 1 a 2 rozsahu do 30%</t>
  </si>
  <si>
    <t>-409415159</t>
  </si>
  <si>
    <t>"skladba S1-S3"  65,6+7,5+101,2+43,6</t>
  </si>
  <si>
    <t>115</t>
  </si>
  <si>
    <t>978059541</t>
  </si>
  <si>
    <t>Odsekání a odebrání obkladů stěn z vnitřních obkládaček plochy přes 1 m2</t>
  </si>
  <si>
    <t>-1316278162</t>
  </si>
  <si>
    <t>997</t>
  </si>
  <si>
    <t>Přesun sutě</t>
  </si>
  <si>
    <t>116</t>
  </si>
  <si>
    <t>997013113</t>
  </si>
  <si>
    <t>Vnitrostaveništní doprava suti a vybouraných hmot pro budovy v do 12 m s použitím mechanizace</t>
  </si>
  <si>
    <t>378642812</t>
  </si>
  <si>
    <t>117</t>
  </si>
  <si>
    <t>997013501</t>
  </si>
  <si>
    <t>Odvoz suti a vybouraných hmot na skládku nebo meziskládku do 1 km se složením</t>
  </si>
  <si>
    <t>1905147311</t>
  </si>
  <si>
    <t>118</t>
  </si>
  <si>
    <t>997013509</t>
  </si>
  <si>
    <t>Příplatek k odvozu suti a vybouraných hmot na skládku ZKD 1 km přes 1 km</t>
  </si>
  <si>
    <t>1981915018</t>
  </si>
  <si>
    <t>120,317*9</t>
  </si>
  <si>
    <t>119</t>
  </si>
  <si>
    <t>997013831</t>
  </si>
  <si>
    <t>Poplatek za uložení na skládce (skládkovné) stavebního odpadu směsného kód odpadu 170 904</t>
  </si>
  <si>
    <t>-1664585770</t>
  </si>
  <si>
    <t>998</t>
  </si>
  <si>
    <t>Přesun hmot</t>
  </si>
  <si>
    <t>120</t>
  </si>
  <si>
    <t>998011002</t>
  </si>
  <si>
    <t>Přesun hmot pro budovy zděné v do 12 m</t>
  </si>
  <si>
    <t>2012717870</t>
  </si>
  <si>
    <t>PSV</t>
  </si>
  <si>
    <t>Práce a dodávky PSV</t>
  </si>
  <si>
    <t>711</t>
  </si>
  <si>
    <t>Izolace proti vodě, vlhkosti a plynům</t>
  </si>
  <si>
    <t>121</t>
  </si>
  <si>
    <t>711111001</t>
  </si>
  <si>
    <t>Provedení izolace proti zemní vlhkosti vodorovné za studena nátěrem penetračním</t>
  </si>
  <si>
    <t>1231418408</t>
  </si>
  <si>
    <t>(17,44+35,99+21,02+7,65+8,59+4,09+13,36+1,79+2,1+1,67)*1,25</t>
  </si>
  <si>
    <t>122</t>
  </si>
  <si>
    <t>11163150</t>
  </si>
  <si>
    <t>lak asfaltový penetrační</t>
  </si>
  <si>
    <t>409270463</t>
  </si>
  <si>
    <t>142,125*0,0003 'Přepočtené koeficientem množství</t>
  </si>
  <si>
    <t>123</t>
  </si>
  <si>
    <t>711141559</t>
  </si>
  <si>
    <t>Provedení izolace proti zemní vlhkosti pásy přitavením vodorovné NAIP</t>
  </si>
  <si>
    <t>244118313</t>
  </si>
  <si>
    <t>124</t>
  </si>
  <si>
    <t>62836110</t>
  </si>
  <si>
    <t>pás těžký asfaltovaný s Al folií nosnou vložkou</t>
  </si>
  <si>
    <t>-1080327926</t>
  </si>
  <si>
    <t>142,125*1,15 'Přepočtené koeficientem množství</t>
  </si>
  <si>
    <t>125</t>
  </si>
  <si>
    <t>711493111</t>
  </si>
  <si>
    <t>Izolace proti podpovrchové a tlakové vodě vodorovná těsnicí kaší</t>
  </si>
  <si>
    <t>-709809103</t>
  </si>
  <si>
    <t>"1NP" (4,09+1,79+2,1+1,67)*1,3</t>
  </si>
  <si>
    <t>713</t>
  </si>
  <si>
    <t>Izolace tepelné</t>
  </si>
  <si>
    <t>126</t>
  </si>
  <si>
    <t>713121111</t>
  </si>
  <si>
    <t>Montáž izolace tepelné podlah volně kladenými rohožemi, pásy, dílci, deskami 1 vrstva</t>
  </si>
  <si>
    <t>827440444</t>
  </si>
  <si>
    <t>"1NP" 35,99+21,02+7,65+8,59+4,09+13,36+1,79+2,1+1,67</t>
  </si>
  <si>
    <t>127</t>
  </si>
  <si>
    <t>28375912</t>
  </si>
  <si>
    <t>deska EPS 150 pro trvalé zatížení v tlaku (max. 3000 kg/m2) tl 80mm</t>
  </si>
  <si>
    <t>2088651473</t>
  </si>
  <si>
    <t>96,26*1,02 'Přepočtené koeficientem množství</t>
  </si>
  <si>
    <t>721</t>
  </si>
  <si>
    <t xml:space="preserve">Zdravotechnika </t>
  </si>
  <si>
    <t>128</t>
  </si>
  <si>
    <t>721001</t>
  </si>
  <si>
    <t xml:space="preserve">D+M vnitřní rozvody vody a kanalizace vč. zařizovacích předmětů a předstěnových instalací </t>
  </si>
  <si>
    <t>kpl</t>
  </si>
  <si>
    <t>2112883273</t>
  </si>
  <si>
    <t>731</t>
  </si>
  <si>
    <t xml:space="preserve">Ústřední vytápění </t>
  </si>
  <si>
    <t>129</t>
  </si>
  <si>
    <t>731001</t>
  </si>
  <si>
    <t xml:space="preserve">D+M rozvody potrubí,armatury,otopná tělesa,HZS </t>
  </si>
  <si>
    <t>1687483775</t>
  </si>
  <si>
    <t>763</t>
  </si>
  <si>
    <t>Konstrukce suché výstavby</t>
  </si>
  <si>
    <t>130</t>
  </si>
  <si>
    <t>763131431</t>
  </si>
  <si>
    <t>SDK podhled deska 1xDF 12,5 bez TI dvouvrstvá spodní kce profil CD+UD</t>
  </si>
  <si>
    <t>1046833375</t>
  </si>
  <si>
    <t>"1NP" 36,61+21,02+7,63+8,73++13,39</t>
  </si>
  <si>
    <t>"2NP"37,0+6,9</t>
  </si>
  <si>
    <t>131</t>
  </si>
  <si>
    <t>763131471</t>
  </si>
  <si>
    <t>SDK podhled deska 1xH2DF 12,5 bez TI dvouvrstvá spodní kce profil CD+UD</t>
  </si>
  <si>
    <t>-1289675413</t>
  </si>
  <si>
    <t>"1NP" 4,09+1,79+2,1+1,67</t>
  </si>
  <si>
    <t>132</t>
  </si>
  <si>
    <t>763131714</t>
  </si>
  <si>
    <t>SDK podhled základní penetrační nátěr</t>
  </si>
  <si>
    <t>-2082235781</t>
  </si>
  <si>
    <t>"1NP" 87,38+9,65+37,0+6,9</t>
  </si>
  <si>
    <t>133</t>
  </si>
  <si>
    <t>763131761</t>
  </si>
  <si>
    <t>Příplatek k SDK podhledu za plochu do 3 m2 jednotlivě</t>
  </si>
  <si>
    <t>668829698</t>
  </si>
  <si>
    <t>"1NP" 1,79+2,1+1,67</t>
  </si>
  <si>
    <t>764</t>
  </si>
  <si>
    <t>Konstrukce klempířské</t>
  </si>
  <si>
    <t>134</t>
  </si>
  <si>
    <t>764002851</t>
  </si>
  <si>
    <t>Demontáž oplechování parapetů do suti</t>
  </si>
  <si>
    <t>-34053332</t>
  </si>
  <si>
    <t>2,4*3</t>
  </si>
  <si>
    <t>135</t>
  </si>
  <si>
    <t>764111671</t>
  </si>
  <si>
    <t>Krytina železobetonových desek z Pz plechu s povrchovou úpravou</t>
  </si>
  <si>
    <t>314093906</t>
  </si>
  <si>
    <t>"schema K2"  0,7*1,4*2</t>
  </si>
  <si>
    <t>136</t>
  </si>
  <si>
    <t>764214607</t>
  </si>
  <si>
    <t>Oplechování horních ploch a atik bez rohů z Pz s povrch úpravou mechanicky kotvené rš 670 mm</t>
  </si>
  <si>
    <t>1729629481</t>
  </si>
  <si>
    <t>"schema K3"  13,1</t>
  </si>
  <si>
    <t>137</t>
  </si>
  <si>
    <t>764216643</t>
  </si>
  <si>
    <t>Oplechování rovných parapetů celoplošně lepené z Pz s povrchovou úpravou rš 270mm</t>
  </si>
  <si>
    <t>-351397322</t>
  </si>
  <si>
    <t>"schema K1"  19,75</t>
  </si>
  <si>
    <t>138</t>
  </si>
  <si>
    <t>764511602</t>
  </si>
  <si>
    <t>Žlab podokapní půlkruhový z Pz s povrchovou úpravou rš 330 mm</t>
  </si>
  <si>
    <t>141415979</t>
  </si>
  <si>
    <t>"schema K4"  9,6</t>
  </si>
  <si>
    <t>139</t>
  </si>
  <si>
    <t>764511642</t>
  </si>
  <si>
    <t>Kotlík oválný (trychtýřový) pro podokapní žlaby z Pz s povrchovou úpravou 330/100 mm</t>
  </si>
  <si>
    <t>-1805613539</t>
  </si>
  <si>
    <t>140</t>
  </si>
  <si>
    <t>764518622</t>
  </si>
  <si>
    <t>Svody kruhové včetně objímek, kolen, odskoků z Pz s povrchovou úpravou průměru 100 mm</t>
  </si>
  <si>
    <t>-1196964981</t>
  </si>
  <si>
    <t>"schema K5"   24,9</t>
  </si>
  <si>
    <t>141</t>
  </si>
  <si>
    <t>998764202</t>
  </si>
  <si>
    <t>Přesun hmot procentní pro konstrukce klempířské v objektech v do 12 m</t>
  </si>
  <si>
    <t>%</t>
  </si>
  <si>
    <t>-461085309</t>
  </si>
  <si>
    <t>766</t>
  </si>
  <si>
    <t>Konstrukce truhlářské</t>
  </si>
  <si>
    <t>142</t>
  </si>
  <si>
    <t>766001</t>
  </si>
  <si>
    <t>D+M vnitřní okenní parapety dřevotřískové povrch laminát CPL barva bílá šířka 250mm</t>
  </si>
  <si>
    <t>bm</t>
  </si>
  <si>
    <t>579571206</t>
  </si>
  <si>
    <t>0,79+0,94*3+0,94*2+1,04*3+1,29*2+1,54+2,44*3</t>
  </si>
  <si>
    <t>143</t>
  </si>
  <si>
    <t>766002</t>
  </si>
  <si>
    <t xml:space="preserve">D+M okna plastová bílá zasklená izolačním trojsklem vč. kování a vnitřních žaluzií </t>
  </si>
  <si>
    <t>-227801998</t>
  </si>
  <si>
    <t>"schema W01-W09"  1,25*1,6*2+1,0*1,6*2+1,0*1,6+0,75*1,0</t>
  </si>
  <si>
    <t>2,4*1,6*3+0,9*1,1+1,5*1,5+0,9*0,75*2+0,9*2,1+0,9*1,5</t>
  </si>
  <si>
    <t>144</t>
  </si>
  <si>
    <t>766003</t>
  </si>
  <si>
    <t>D+M dveře vnitřní dřevěné plné hladké do ocel. zárubně vč. kování 700/1970mm</t>
  </si>
  <si>
    <t>ks</t>
  </si>
  <si>
    <t>-1239074489</t>
  </si>
  <si>
    <t>145</t>
  </si>
  <si>
    <t>766004</t>
  </si>
  <si>
    <t>dtto,avšak 800/1970mm</t>
  </si>
  <si>
    <t>1335270995</t>
  </si>
  <si>
    <t>146</t>
  </si>
  <si>
    <t>766004a</t>
  </si>
  <si>
    <t>dtto,avšak s PO EW 15 DP3-C2 900/1970mm</t>
  </si>
  <si>
    <t>1008525965</t>
  </si>
  <si>
    <t>"ozn. D09"  1</t>
  </si>
  <si>
    <t>147</t>
  </si>
  <si>
    <t>766004b</t>
  </si>
  <si>
    <t>dtto,avšak 900/1970mm</t>
  </si>
  <si>
    <t>465893281</t>
  </si>
  <si>
    <t>148</t>
  </si>
  <si>
    <t>766005</t>
  </si>
  <si>
    <t>D+M dveře vnitřní dřevěné plné hladké vč. ocelové zárubně a kování 760/1950mm</t>
  </si>
  <si>
    <t>-597878249</t>
  </si>
  <si>
    <t>149</t>
  </si>
  <si>
    <t>766005a</t>
  </si>
  <si>
    <t>196424058</t>
  </si>
  <si>
    <t>150</t>
  </si>
  <si>
    <t>766006</t>
  </si>
  <si>
    <t>Přirážka na zasklení u dveří 80/197cm</t>
  </si>
  <si>
    <t>-813021413</t>
  </si>
  <si>
    <t>"schema D6"  2</t>
  </si>
  <si>
    <t>151</t>
  </si>
  <si>
    <t>766007</t>
  </si>
  <si>
    <t xml:space="preserve">D+M ventilační mřížka plastová </t>
  </si>
  <si>
    <t>-1226599279</t>
  </si>
  <si>
    <t>"místn. č.213"  1</t>
  </si>
  <si>
    <t>152</t>
  </si>
  <si>
    <t>766008</t>
  </si>
  <si>
    <t xml:space="preserve">D+M panikové kování u dveří vstupních </t>
  </si>
  <si>
    <t>-991275564</t>
  </si>
  <si>
    <t>153</t>
  </si>
  <si>
    <t>766441821</t>
  </si>
  <si>
    <t>Demontáž parapetních desek dřevěných nebo plastových šířky do 30 cm délky přes 1,0 m</t>
  </si>
  <si>
    <t>-460792201</t>
  </si>
  <si>
    <t>154</t>
  </si>
  <si>
    <t>998766202</t>
  </si>
  <si>
    <t>Přesun hmot procentní pro konstrukce truhlářské v objektech v do 12 m</t>
  </si>
  <si>
    <t>544593803</t>
  </si>
  <si>
    <t>767</t>
  </si>
  <si>
    <t>Konstrukce zámečnické</t>
  </si>
  <si>
    <t>155</t>
  </si>
  <si>
    <t>767001</t>
  </si>
  <si>
    <t>D+M dveře vstupní hliníkové s bočním prosklením sklem Connex vč. kování  2000/2100mm</t>
  </si>
  <si>
    <t>-527684105</t>
  </si>
  <si>
    <t>"schema D01"  1</t>
  </si>
  <si>
    <t>156</t>
  </si>
  <si>
    <t>767002</t>
  </si>
  <si>
    <t>D+M Ochranné mříže na okna  výplň Tahokov</t>
  </si>
  <si>
    <t>1694362214</t>
  </si>
  <si>
    <t>"schema Z2-Z5"  1,25*1,6*2+1,0*1,5*3+0,75*1,0+0,9*0,75</t>
  </si>
  <si>
    <t>157</t>
  </si>
  <si>
    <t>767003</t>
  </si>
  <si>
    <t>D+M mříž rolovací s ručním ovládáním 2000/2100mm</t>
  </si>
  <si>
    <t>549431845</t>
  </si>
  <si>
    <t>"schema Z6"  1</t>
  </si>
  <si>
    <t>158</t>
  </si>
  <si>
    <t>767004</t>
  </si>
  <si>
    <t>D+M mříž otočná s bezečnostním zámkem 1000/2000mm</t>
  </si>
  <si>
    <t>-1302169326</t>
  </si>
  <si>
    <t>"schema Z7"   1</t>
  </si>
  <si>
    <t>159</t>
  </si>
  <si>
    <t>767005</t>
  </si>
  <si>
    <t xml:space="preserve">D+M ocelové zábradlí povrch lakovaný trubka DN 45mm </t>
  </si>
  <si>
    <t>kg</t>
  </si>
  <si>
    <t>1094018505</t>
  </si>
  <si>
    <t>"schema Z8"  6,2</t>
  </si>
  <si>
    <t>160</t>
  </si>
  <si>
    <t>767006</t>
  </si>
  <si>
    <t>D+M venkovní čistící rohož s rámem z L 25/20/2 rozměr 600/400mm</t>
  </si>
  <si>
    <t>1186275</t>
  </si>
  <si>
    <t>"schema Z9"  1</t>
  </si>
  <si>
    <t>161</t>
  </si>
  <si>
    <t>767007</t>
  </si>
  <si>
    <t xml:space="preserve">D+M ocelová stříška nad vchodem z jakl. profilů vč.žárového zinkování a nátěru </t>
  </si>
  <si>
    <t>1094546195</t>
  </si>
  <si>
    <t>"schema Z1"   37,95</t>
  </si>
  <si>
    <t>162</t>
  </si>
  <si>
    <t>767008</t>
  </si>
  <si>
    <t>D+M dveře hliníkové vč. zárubně prosklené s PO EW 15 DP3-C   1500/2500mm</t>
  </si>
  <si>
    <t>58379260</t>
  </si>
  <si>
    <t>163</t>
  </si>
  <si>
    <t>767009</t>
  </si>
  <si>
    <t xml:space="preserve">D+M přístřešek na kola srovnou skleněnou střechou plocha 10,5m2 vč. stojanů pro 10 kol a zákl. patek </t>
  </si>
  <si>
    <t>127507158</t>
  </si>
  <si>
    <t>164</t>
  </si>
  <si>
    <t>767010</t>
  </si>
  <si>
    <t>D+M dělící mříž pevná 2900/3500mm vč.kotvení a povrchové úpravy</t>
  </si>
  <si>
    <t>671834967</t>
  </si>
  <si>
    <t>"schema Z11"  1</t>
  </si>
  <si>
    <t>165</t>
  </si>
  <si>
    <t>767011</t>
  </si>
  <si>
    <t>D+M vybavení WC pro imobilní</t>
  </si>
  <si>
    <t>-1679591053</t>
  </si>
  <si>
    <t>166</t>
  </si>
  <si>
    <t>998767202</t>
  </si>
  <si>
    <t>Přesun hmot procentní pro zámečnické konstrukce v objektech v do 12 m</t>
  </si>
  <si>
    <t>-1432683324</t>
  </si>
  <si>
    <t>771</t>
  </si>
  <si>
    <t>Podlahy z dlaždic</t>
  </si>
  <si>
    <t>167</t>
  </si>
  <si>
    <t>771574113</t>
  </si>
  <si>
    <t>Montáž podlah keramických režných hladkých lepených flexibilním lepidlem do 12 ks/m2 vč. soklíků</t>
  </si>
  <si>
    <t>-1924330668</t>
  </si>
  <si>
    <t>"1NP" (17,44+4,09+1,79+2,1+1,67)*1,15</t>
  </si>
  <si>
    <t>"2NP" (14,62+8,59+7,87+4,73+1,58+1,42+2,58+1,44)*1,15</t>
  </si>
  <si>
    <t>168</t>
  </si>
  <si>
    <t>59761290</t>
  </si>
  <si>
    <t>dlaždice keramické podlahové  (barevné) přes 9 do 12 ks/m2</t>
  </si>
  <si>
    <t>-2128244405</t>
  </si>
  <si>
    <t>80,409*1,1 'Přepočtené koeficientem množství</t>
  </si>
  <si>
    <t>169</t>
  </si>
  <si>
    <t>771591111</t>
  </si>
  <si>
    <t>Podlahy penetrace podkladu</t>
  </si>
  <si>
    <t>-1551826296</t>
  </si>
  <si>
    <t>170</t>
  </si>
  <si>
    <t>771990111</t>
  </si>
  <si>
    <t>Vyrovnání podkladu samonivelační stěrkou tl 4 mm pevnosti 15 Mpa</t>
  </si>
  <si>
    <t>231615559</t>
  </si>
  <si>
    <t>776</t>
  </si>
  <si>
    <t>Podlahy povlakové</t>
  </si>
  <si>
    <t>171</t>
  </si>
  <si>
    <t>776121111</t>
  </si>
  <si>
    <t>Vodou ředitelná penetrace savého podkladu povlakových podlah ředěná v poměru 1:3 vč. soklíků</t>
  </si>
  <si>
    <t>-1136858823</t>
  </si>
  <si>
    <t>"1NP" (36,61+21,02+7,63+8,73+13,36)*1,1</t>
  </si>
  <si>
    <t>"2NP" (12,3+12,03+11,59+6,87+9,1+9,9+10,29+9,35+14,43+8,99)*1,1</t>
  </si>
  <si>
    <t>172</t>
  </si>
  <si>
    <t>776141111</t>
  </si>
  <si>
    <t>Vyrovnání podkladu povlakových podlah stěrkou pevnosti 20 MPa tl 3 mm</t>
  </si>
  <si>
    <t>730842439</t>
  </si>
  <si>
    <t>173</t>
  </si>
  <si>
    <t>776201812</t>
  </si>
  <si>
    <t>Demontáž lepených povlakových podlah s podložkou ručně vč. soklíků</t>
  </si>
  <si>
    <t>143426722</t>
  </si>
  <si>
    <t>"2NP" (9,22+8,99+4,7+11,9+6,96+14,43+9,35+26,52+9,1+11,59+12,03+8,12+8,85+12,3)*1,1</t>
  </si>
  <si>
    <t>174</t>
  </si>
  <si>
    <t>776221111</t>
  </si>
  <si>
    <t>Lepení pásů z PVC standardním lepidlem</t>
  </si>
  <si>
    <t>1958205979</t>
  </si>
  <si>
    <t>175</t>
  </si>
  <si>
    <t>28412285</t>
  </si>
  <si>
    <t>krytina podlahová heterogenní tl. 2 mm</t>
  </si>
  <si>
    <t>-1740581456</t>
  </si>
  <si>
    <t>211,42*1,1 'Přepočtené koeficientem množství</t>
  </si>
  <si>
    <t>176</t>
  </si>
  <si>
    <t>776223111</t>
  </si>
  <si>
    <t>Spoj povlakových podlahovin z PVC svařováním za tepla</t>
  </si>
  <si>
    <t>1327410604</t>
  </si>
  <si>
    <t>211,42*0,7</t>
  </si>
  <si>
    <t>781</t>
  </si>
  <si>
    <t>Dokončovací práce - obklady</t>
  </si>
  <si>
    <t>177</t>
  </si>
  <si>
    <t>781414111</t>
  </si>
  <si>
    <t>Montáž obkladaček vnitřních pravoúhlých pórovinových do 22 ks/m2 lepených flexibilním lepidlem</t>
  </si>
  <si>
    <t>-1206940763</t>
  </si>
  <si>
    <t>"1NP-místn. č.115"(1,95+2,38)*2*2,1-0,8*1,97</t>
  </si>
  <si>
    <t>"č.121"(1,01+1,79)*2*2,1-0,7*1,97*2</t>
  </si>
  <si>
    <t>"č.122"(1,27+1,79)*2*2,1-0,7*1,97</t>
  </si>
  <si>
    <t>"č.123"(1,33+1,25)*2*2,1-0,7*1,97</t>
  </si>
  <si>
    <t>"2NP-místn. č.212"(1,07+1,8)*2*2,1-0,6*1,97</t>
  </si>
  <si>
    <t>"č.213"(1,12+1,85)*2*2,1-0,6*1,97*2</t>
  </si>
  <si>
    <t>"č.214"(0,98+1,85)*2*2,1-0,6*1,97</t>
  </si>
  <si>
    <t>"č.217"(3,0+3,75+1,1+1,5)*2*2,1-0,7*1,97-0,8*1,97</t>
  </si>
  <si>
    <t>"č.218"(2,86+2,82+1,1+1,5)*2*2,1-0,8*1,97</t>
  </si>
  <si>
    <t>"č.220"2,3*0,6</t>
  </si>
  <si>
    <t>"č.234,237,238"(1,65*6+0,87*2+0,87*2+0,96*2)*2,1-0,7*1,97*3</t>
  </si>
  <si>
    <t>"č.235"(1,45+0,96)*2*2,1-0,7*1,97</t>
  </si>
  <si>
    <t>"č.236"(1,4+1,84)*2*2,1-0,7*1,97*3</t>
  </si>
  <si>
    <t>178</t>
  </si>
  <si>
    <t>59761026</t>
  </si>
  <si>
    <t>obkládačky keramické koupelnové  (barevné) do 12 ks/m2</t>
  </si>
  <si>
    <t>823501693</t>
  </si>
  <si>
    <t>195,33*1,1 'Přepočtené koeficientem množství</t>
  </si>
  <si>
    <t>179</t>
  </si>
  <si>
    <t>781494511</t>
  </si>
  <si>
    <t>Plastové profily ukončovací lepené flexibilním lepidlem</t>
  </si>
  <si>
    <t>2030175222</t>
  </si>
  <si>
    <t>87,6</t>
  </si>
  <si>
    <t>180</t>
  </si>
  <si>
    <t>781495111</t>
  </si>
  <si>
    <t>Penetrace podkladu vnitřních obkladů</t>
  </si>
  <si>
    <t>1537207263</t>
  </si>
  <si>
    <t>181</t>
  </si>
  <si>
    <t>781744122</t>
  </si>
  <si>
    <t xml:space="preserve">Montáž obkladů vnějších z obkladaček hutných do 22 ks/m2 lepených flexibilním lepidlem vč. dodávky </t>
  </si>
  <si>
    <t>1457403641</t>
  </si>
  <si>
    <t>(4,2+7,9+7,5)*1,15</t>
  </si>
  <si>
    <t>783</t>
  </si>
  <si>
    <t>Dokončovací práce - nátěry</t>
  </si>
  <si>
    <t>182</t>
  </si>
  <si>
    <t>783314101</t>
  </si>
  <si>
    <t>Základní jednonásobný syntetický nátěr zámečnických konstrukcí</t>
  </si>
  <si>
    <t>-285863450</t>
  </si>
  <si>
    <t>"zárubně"  1,2*26</t>
  </si>
  <si>
    <t>183</t>
  </si>
  <si>
    <t>783315101</t>
  </si>
  <si>
    <t>Mezinátěr jednonásobný syntetický standardní zámečnických konstrukcí</t>
  </si>
  <si>
    <t>2100860075</t>
  </si>
  <si>
    <t>184</t>
  </si>
  <si>
    <t>783317101</t>
  </si>
  <si>
    <t>Krycí jednonásobný syntetický standardní nátěr zámečnických konstrukcí</t>
  </si>
  <si>
    <t>1407953267</t>
  </si>
  <si>
    <t>784</t>
  </si>
  <si>
    <t>Dokončovací práce - malby a tapety</t>
  </si>
  <si>
    <t>185</t>
  </si>
  <si>
    <t>784121001</t>
  </si>
  <si>
    <t>Oškrabání malby v mísnostech výšky do 3,80 m</t>
  </si>
  <si>
    <t>2024858935</t>
  </si>
  <si>
    <t>"1NP" 145,522*0,5</t>
  </si>
  <si>
    <t>"2NP"  231,71*0,7</t>
  </si>
  <si>
    <t>186</t>
  </si>
  <si>
    <t>784181101</t>
  </si>
  <si>
    <t>Základní akrylátová jednonásobná penetrace podkladu v místnostech výšky do 3,80m</t>
  </si>
  <si>
    <t>-1685643219</t>
  </si>
  <si>
    <t>231,71+367,676+794,31+97,03</t>
  </si>
  <si>
    <t>187</t>
  </si>
  <si>
    <t>784221101</t>
  </si>
  <si>
    <t>Dvojnásobné bílé malby  ze směsí za sucha dobře otěruvzdorných v místnostech do 3,80 m</t>
  </si>
  <si>
    <t>812701844</t>
  </si>
  <si>
    <t>787</t>
  </si>
  <si>
    <t>Dokončovací práce - zasklívání</t>
  </si>
  <si>
    <t>188</t>
  </si>
  <si>
    <t>787313316</t>
  </si>
  <si>
    <t>Zasklívání střech sklem válcovaným s drátěnou vložkou tl 6 až 8 mm s podtmelením na lišty</t>
  </si>
  <si>
    <t>1217555277</t>
  </si>
  <si>
    <t>"schema Z1"  3,5</t>
  </si>
  <si>
    <t>189</t>
  </si>
  <si>
    <t>998787202</t>
  </si>
  <si>
    <t>Přesun hmot procentní pro zasklívání v objektech v do 12 m</t>
  </si>
  <si>
    <t>-607174808</t>
  </si>
  <si>
    <t>Práce a dodávky M</t>
  </si>
  <si>
    <t>21-M</t>
  </si>
  <si>
    <t>Elektromontáže</t>
  </si>
  <si>
    <t>190</t>
  </si>
  <si>
    <t>210001</t>
  </si>
  <si>
    <t>D+M rozvody,napojení NN,rozvaděče,svítidla,hromosvod,slaboproudé rozvody</t>
  </si>
  <si>
    <t>301580740</t>
  </si>
  <si>
    <t>24-M</t>
  </si>
  <si>
    <t>Montáže vzduchotechnických zařízení</t>
  </si>
  <si>
    <t>191</t>
  </si>
  <si>
    <t>240001</t>
  </si>
  <si>
    <t>D+M větrání vč. HZS a VRN</t>
  </si>
  <si>
    <t>-1569318444</t>
  </si>
  <si>
    <t>192</t>
  </si>
  <si>
    <t>240002</t>
  </si>
  <si>
    <t xml:space="preserve">D+M klimatizace </t>
  </si>
  <si>
    <t>-1802631503</t>
  </si>
  <si>
    <t>HZS</t>
  </si>
  <si>
    <t>Hodinové zúčtovací sazby</t>
  </si>
  <si>
    <t>193</t>
  </si>
  <si>
    <t>HZS1301</t>
  </si>
  <si>
    <t>Hodinová zúčtovací sazba zedník-stavební výpomocné práce pro profese</t>
  </si>
  <si>
    <t>hod</t>
  </si>
  <si>
    <t>512</t>
  </si>
  <si>
    <t>225640410</t>
  </si>
  <si>
    <t>VRN</t>
  </si>
  <si>
    <t>Vedlejší rozpočtové náklady</t>
  </si>
  <si>
    <t>VRN1</t>
  </si>
  <si>
    <t>Průzkumné, geodetické a projektové práce</t>
  </si>
  <si>
    <t>194</t>
  </si>
  <si>
    <t>012002000</t>
  </si>
  <si>
    <t>Geodetické práce-vytýčení inžen. sítí</t>
  </si>
  <si>
    <t>soubor</t>
  </si>
  <si>
    <t>1024</t>
  </si>
  <si>
    <t>-1346110480</t>
  </si>
  <si>
    <t>195</t>
  </si>
  <si>
    <t>013002000</t>
  </si>
  <si>
    <t>Projektové práce-dokumentace skutečného provedení</t>
  </si>
  <si>
    <t>-585564472</t>
  </si>
  <si>
    <t>VRN3</t>
  </si>
  <si>
    <t>Zařízení staveniště</t>
  </si>
  <si>
    <t>196</t>
  </si>
  <si>
    <t>032002000</t>
  </si>
  <si>
    <t xml:space="preserve">Vybavení staveniště-mobilní WC,sklad,kancelář ,zdvihací mechanizmy </t>
  </si>
  <si>
    <t>-1962616662</t>
  </si>
  <si>
    <t>197</t>
  </si>
  <si>
    <t>033002000</t>
  </si>
  <si>
    <t>Připojení staveniště na inženýrské sítě-voda,elektro</t>
  </si>
  <si>
    <t>-1899984841</t>
  </si>
  <si>
    <t>198</t>
  </si>
  <si>
    <t>034002000</t>
  </si>
  <si>
    <t>Zabezpečení staveniště-provizorní oplocení</t>
  </si>
  <si>
    <t>1119057120</t>
  </si>
  <si>
    <t>199</t>
  </si>
  <si>
    <t>039002000</t>
  </si>
  <si>
    <t>Zrušení zařízení staveniště</t>
  </si>
  <si>
    <t>436249806</t>
  </si>
  <si>
    <t>VRN4</t>
  </si>
  <si>
    <t>Inženýrská činnost</t>
  </si>
  <si>
    <t>200</t>
  </si>
  <si>
    <t>043002000</t>
  </si>
  <si>
    <t>Zkoušky a ostatní měření</t>
  </si>
  <si>
    <t>-960358384</t>
  </si>
  <si>
    <t>1722212955</t>
  </si>
  <si>
    <t>Hodinové zúčtovací sazby profesí PSV  provádění stavebních instalací instalatér odborný</t>
  </si>
  <si>
    <t>HZS2212</t>
  </si>
  <si>
    <t>PSC</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</si>
  <si>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</si>
  <si>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-1628723114</t>
  </si>
  <si>
    <t>Přesun hmot pro otopná tělesa  stanovený z hmotnosti přesunovaného materiálu vodorovná dopravní vzdálenost do 50 m v objektech výšky do 6 m</t>
  </si>
  <si>
    <t>998735101</t>
  </si>
  <si>
    <t xml:space="preserve">Poznámka k souboru cen:_x000D_
1. Cenami -1914 a -1915 se oceňuje osazení sestavených otopných těles na nové konzoly; jejich případné sestavení se oceňuje příslušnými cenami souborů cen 735 11- . . Opravy otopných těles litinových a 735 12- . . Opravy otopných těles ocelových. 2. Cenami -2911 až -2932 se oceňuje osazení otopných těles na původní konzoly. </t>
  </si>
  <si>
    <t>743039863</t>
  </si>
  <si>
    <t>Ostatní opravy otopných těles  odvzdušnění tělesa</t>
  </si>
  <si>
    <t>735191905</t>
  </si>
  <si>
    <t>-1707245698</t>
  </si>
  <si>
    <t>Otopná tělesa panelová VK dvoudesková PN 1,0 MPa, T do 110°C se dvěma přídavnými přestupními plochami výšky tělesa 900 mm stavební délky / výkonu 700 mm / 1619 W</t>
  </si>
  <si>
    <t>735152594</t>
  </si>
  <si>
    <t>599216512</t>
  </si>
  <si>
    <t>Otopná tělesa panelová VK dvoudesková PN 1,0 MPa, T do 110°C se dvěma přídavnými přestupními plochami výšky tělesa 600 mm stavební délky / výkonu 1000 mm / 1679 W</t>
  </si>
  <si>
    <t>735152577</t>
  </si>
  <si>
    <t>-1530510155</t>
  </si>
  <si>
    <t>Otopná tělesa panelová VK dvoudesková PN 1,0 MPa, T do 110°C se dvěma přídavnými přestupními plochami výšky tělesa 600 mm stavební délky / výkonu 800 mm / 1343 W</t>
  </si>
  <si>
    <t>735152575</t>
  </si>
  <si>
    <t>-1080690597</t>
  </si>
  <si>
    <t>Otopná tělesa panelová VK jednodesková PN 1,0 MPa, T do 110°C s jednou přídavnou přestupní plochou výšky tělesa 600 mm stavební délky / výkonu 1000 mm / 1002 W</t>
  </si>
  <si>
    <t>735152277</t>
  </si>
  <si>
    <t>-1318301228</t>
  </si>
  <si>
    <t>Otopná tělesa panelová VK jednodesková PN 1,0 MPa, T do 110°C s jednou přídavnou přestupní plochou výšky tělesa 600 mm stavební délky / výkonu 800 mm / 802 W</t>
  </si>
  <si>
    <t>735152275</t>
  </si>
  <si>
    <t>-1118787698</t>
  </si>
  <si>
    <t>Otopná tělesa panelová VK jednodesková PN 1,0 MPa, T do 110°C s jednou přídavnou přestupní plochou výšky tělesa 600 mm stavební délky / výkonu 500 mm / 501 W</t>
  </si>
  <si>
    <t>735152272</t>
  </si>
  <si>
    <t xml:space="preserve">Poznámka k souboru cen:_x000D_
1. Ceny lze použít pro jakýkoli způsob připojení. </t>
  </si>
  <si>
    <t>1248793831</t>
  </si>
  <si>
    <t>Otopná tělesa panelová dvoudesková PN 1,0 MPa, T do 110°C se dvěma přídavnými přestupními plochami výšky tělesa 600 mm stavební délky / výkonu 1000 mm / 1679 W</t>
  </si>
  <si>
    <t>735151577</t>
  </si>
  <si>
    <t>564674451</t>
  </si>
  <si>
    <t>Otopná tělesa panelová dvoudesková PN 1,0 MPa, T do 110°C se dvěma přídavnými přestupními plochami výšky tělesa 600 mm stavební délky / výkonu 500 mm / 840 W</t>
  </si>
  <si>
    <t>735151572</t>
  </si>
  <si>
    <t>1624520470</t>
  </si>
  <si>
    <t>Regulace otopného systému při opravách  vyregulování dvojregulačních ventilů a kohoutů s termostatickým ovládáním</t>
  </si>
  <si>
    <t>735000912</t>
  </si>
  <si>
    <t>Ústřední vytápění - otopná tělesa</t>
  </si>
  <si>
    <t>735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</si>
  <si>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</si>
  <si>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-1932262763</t>
  </si>
  <si>
    <t>Přesun hmot pro armatury  stanovený z hmotnosti přesunovaného materiálu vodorovná dopravní vzdálenost do 50 m v objektech výšky do 6 m</t>
  </si>
  <si>
    <t>998734101</t>
  </si>
  <si>
    <t>856982370</t>
  </si>
  <si>
    <t>Ostatní armatury kulové kohouty PN 42 do 185°C přímé vnitřní závit G 3/4</t>
  </si>
  <si>
    <t>734292714</t>
  </si>
  <si>
    <t>188252363</t>
  </si>
  <si>
    <t>Ostatní armatury kohouty plnicí a vypouštěcí PN 10 do 90°C G 1/2</t>
  </si>
  <si>
    <t>734291123</t>
  </si>
  <si>
    <t>-1843170487</t>
  </si>
  <si>
    <t>Šroubení regulační radiátorové přímé bez vypouštění pro adaptér na měď nebo plast G 1/2" x 16</t>
  </si>
  <si>
    <t>734261734</t>
  </si>
  <si>
    <t>2075358401</t>
  </si>
  <si>
    <t>Šroubení regulační radiátorové rohové s vypouštěním G 1/2</t>
  </si>
  <si>
    <t>734261417</t>
  </si>
  <si>
    <t>-1525288778</t>
  </si>
  <si>
    <t>Šroubení připojovací armatury radiátorů VK PN 10 do 110°C, regulační uzavíratelné rohové G 1/2 x 18</t>
  </si>
  <si>
    <t>734261402</t>
  </si>
  <si>
    <t xml:space="preserve">Poznámka k souboru cen:_x000D_
1. V cenách -0101 až -0105 nejsou započteny náklady na dodávku a montáž měřící a vypouštěcí armatury.Tyto se oceňují samostatně souborem cen 734 49 1101 až -1105. </t>
  </si>
  <si>
    <t>580574888</t>
  </si>
  <si>
    <t>Ventily regulační závitové hlavice termostatické, pro ovládání ventilů PN 10 do 110°C kapalinové otopných těles VK</t>
  </si>
  <si>
    <t>734221682</t>
  </si>
  <si>
    <t>159688893</t>
  </si>
  <si>
    <t>Ventily regulační závitové termostatické, bez hlavice ovládání PN 16 do 110°C rohové jednoregulační pro adaptér na měď nebo plast G 1/2 x 16</t>
  </si>
  <si>
    <t>734221542</t>
  </si>
  <si>
    <t>-741387941</t>
  </si>
  <si>
    <t>Ventily regulační závitové termostatické, bez hlavice ovládání PN 16 do 110°C rohové dvouregulační G 1/2</t>
  </si>
  <si>
    <t>734221536</t>
  </si>
  <si>
    <t>1009994225</t>
  </si>
  <si>
    <t>Ventily odvzdušňovací závitové automatické se zpětnou klapkou PN 14 do 120°C G 3/8</t>
  </si>
  <si>
    <t>734211126</t>
  </si>
  <si>
    <t>134152275</t>
  </si>
  <si>
    <t>Demontáž armatur závitových  se dvěma závity do G 1/2</t>
  </si>
  <si>
    <t>734200821</t>
  </si>
  <si>
    <t>Ústřední vytápění - armatury</t>
  </si>
  <si>
    <t>734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</si>
  <si>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</si>
  <si>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-693962883</t>
  </si>
  <si>
    <t>Přesun hmot pro rozvody potrubí  stanovený z hmotnosti přesunovaného materiálu vodorovná dopravní vzdálenost do 50 m v objektech výšky do 6 m</t>
  </si>
  <si>
    <t>998733101</t>
  </si>
  <si>
    <t xml:space="preserve">Poznámka k souboru cen:_x000D_
1. V cenách -1211 až -1256 jsou započteny i náklady na dodání tepelně izolačních trubic. </t>
  </si>
  <si>
    <t>-1230158083</t>
  </si>
  <si>
    <t>Ochrana potrubí termoizolačními trubicemi z pěnového polyetylenu PE přilepenými v příčných a podélných spojích, tloušťky izolace přes 20 do 25 mm, vnitřního průměru izolace DN do 22 mm</t>
  </si>
  <si>
    <t>733811251</t>
  </si>
  <si>
    <t>115250269</t>
  </si>
  <si>
    <t>Zkoušky těsnosti potrubí z trubek měděných  Ø do 35/1,5</t>
  </si>
  <si>
    <t>733291101</t>
  </si>
  <si>
    <t>-133562414</t>
  </si>
  <si>
    <t>Potrubí z trubek měděných polotvrdých spojovaných tvrdým pájením Ø 22/1,0</t>
  </si>
  <si>
    <t>733222204</t>
  </si>
  <si>
    <t>946617821</t>
  </si>
  <si>
    <t>Potrubí z trubek měděných polotvrdých spojovaných tvrdým pájením Ø 18/1</t>
  </si>
  <si>
    <t>733222203</t>
  </si>
  <si>
    <t>837693146</t>
  </si>
  <si>
    <t>Potrubí z trubek měděných polotvrdých spojovaných tvrdým pájením Ø 15/1</t>
  </si>
  <si>
    <t>733222202</t>
  </si>
  <si>
    <t>-788110107</t>
  </si>
  <si>
    <t>Opravy rozvodů potrubí z trubek ocelových  závitových normálních i zesílených navaření odbočky na stávající potrubí, odbočka DN 40</t>
  </si>
  <si>
    <t>733191927</t>
  </si>
  <si>
    <t>37229205</t>
  </si>
  <si>
    <t>Opravy rozvodů potrubí z trubek ocelových  závitových normálních i zesílených navaření odbočky na stávající potrubí, odbočka DN 15</t>
  </si>
  <si>
    <t>733191923</t>
  </si>
  <si>
    <t>-1667572433</t>
  </si>
  <si>
    <t>Potrubí z trubek ocelových závitových  Příplatek k ceně za zhotovení přípojky z ocelových trubek závitových DN 15</t>
  </si>
  <si>
    <t>733113113</t>
  </si>
  <si>
    <t>1057614823</t>
  </si>
  <si>
    <t>Potrubí z trubek ocelových závitových  svařovaných běžných nízkotlakých DN 15</t>
  </si>
  <si>
    <t>733111303</t>
  </si>
  <si>
    <t>1339981865</t>
  </si>
  <si>
    <t>Demontáž potrubí z trubek ocelových závitových  DN do 15</t>
  </si>
  <si>
    <t>733110803</t>
  </si>
  <si>
    <t>Ústřední vytápění - rozvodné potrubí</t>
  </si>
  <si>
    <t>733</t>
  </si>
  <si>
    <t>Hmotnost_x000D_
celkem [t]</t>
  </si>
  <si>
    <t>J. hmotnost_x000D_
[t]</t>
  </si>
  <si>
    <t>Poznámka</t>
  </si>
  <si>
    <t xml:space="preserve">    735 - Ústřední vytápění - otopná tělesa</t>
  </si>
  <si>
    <t xml:space="preserve">    734 - Ústřední vytápění - armatury</t>
  </si>
  <si>
    <t xml:space="preserve">    733 - Ústřední vytápění - rozvodné potrubí</t>
  </si>
  <si>
    <t>čp. 1745/14, Přemyslova ul.,289 22 Lysá nad Labem</t>
  </si>
  <si>
    <t>D.1.4.1 - ústřední vytápění</t>
  </si>
  <si>
    <t>KRYCÍ LIST SOUPISU</t>
  </si>
  <si>
    <t>{5e017ed6-a16f-472f-9aff-633e2de6d72b}</t>
  </si>
  <si>
    <t>Rekapitulace stavby</t>
  </si>
  <si>
    <t>Zpět na list:</t>
  </si>
  <si>
    <t>3) Soupis prací</t>
  </si>
  <si>
    <t>2) Rekapitulace</t>
  </si>
  <si>
    <t>1) Krycí list soupisu</t>
  </si>
  <si>
    <t>List obsahuje:</t>
  </si>
  <si>
    <t>-581753621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</si>
  <si>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</si>
  <si>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-1355892393</t>
  </si>
  <si>
    <t>Přesun hmot pro instalační prefabrikáty  stanovený z hmotnosti přesunovaného materiálu vodorovná dopravní vzdálenost do 50 m v objektech výšky do 6 m</t>
  </si>
  <si>
    <t>998726111</t>
  </si>
  <si>
    <t xml:space="preserve">Poznámka k souboru cen:_x000D_
1. V ceně jsou započteny náklady na: -1021 dodání nožního tlačítka na podlahu, -1041 dodání ovládacího tlačítka a zvukoizolační soupravy, -1042 dodání ovládacího tlačítka, -1043 dodání krycí desky, ručního tlačítka a zvukoizolační soupravy, -1061 dodání ovládacího tlačítka [Artline] a zvukoizolační soupravy. 2. V ceně nejsou započteny náklady na: -1043 dodání podpěrných prvků a madel, -1202 až -1204 dodání ovládacího tlačítka. 3. V cenách nejsou započteny náklady na dodávku zařizovacích předmětů. </t>
  </si>
  <si>
    <t>-1545346526</t>
  </si>
  <si>
    <t>Předstěnové instalační systémy do lehkých stěn s kovovou konstrukcí pro závěsné klozety ovládání zepředu, stavební výšky 1120 mm</t>
  </si>
  <si>
    <t>726131041</t>
  </si>
  <si>
    <t>Zdravotechnika - předstěnové instalace</t>
  </si>
  <si>
    <t>726</t>
  </si>
  <si>
    <t>1028714621</t>
  </si>
  <si>
    <t>Přesun hmot pro zařizovací předměty  stanovený z hmotnosti přesunovaného materiálu vodorovná dopravní vzdálenost do 50 m v objektech výšky do 6 m</t>
  </si>
  <si>
    <t>998725101</t>
  </si>
  <si>
    <t>175026515</t>
  </si>
  <si>
    <t>Dvířka  30/30</t>
  </si>
  <si>
    <t>725980123</t>
  </si>
  <si>
    <t xml:space="preserve">Poznámka k souboru cen:_x000D_
1. Pro volbu cen zápachových uzávěrek je rozhodující vnější průměr připojovací trubky. 2. V cenách je započteno i propojení zápachové uzávěrky s odpadní výpustkou. 3. Cenami zápachových uzávěrek nelze oceňovat zápachové uzávěrky, pokud jsou započteny v cenách zařizovacích předmětů. 4. Přechodové tvarovky pro připojení k armaturám se oceňují samostatně cenami souboru cen 722 22-.. </t>
  </si>
  <si>
    <t>835046194</t>
  </si>
  <si>
    <t>Zápachové uzávěrky zařizovacích předmětů pro pisoáry DN 32/40</t>
  </si>
  <si>
    <t>725865411</t>
  </si>
  <si>
    <t>713431862</t>
  </si>
  <si>
    <t>Zápachové uzávěrky zařizovacích předmětů pro vany sprchových koutů s kulovým kloubem na odtoku DN 40/50</t>
  </si>
  <si>
    <t>725865311</t>
  </si>
  <si>
    <t>-1303763757</t>
  </si>
  <si>
    <t>Zápachové uzávěrky zařizovacích předmětů pro dřezy DN 40/50</t>
  </si>
  <si>
    <t>725862103</t>
  </si>
  <si>
    <t>-1548835968</t>
  </si>
  <si>
    <t>Zápachové uzávěrky zařizovacích předmětů pro umyvadla DN 40</t>
  </si>
  <si>
    <t>725861102</t>
  </si>
  <si>
    <t xml:space="preserve">Poznámka k souboru cen:_x000D_
1. V cenách –1353-54 není započten napájecí zdroj. </t>
  </si>
  <si>
    <t>786229617</t>
  </si>
  <si>
    <t>Baterie sprchové podomítkové (zápustné) s přepínačem a pevnou sprchou</t>
  </si>
  <si>
    <t>725841333</t>
  </si>
  <si>
    <t xml:space="preserve">Poznámka k souboru cen:_x000D_
1. V cenách –2654, 56, -9101-9202 není započten napájecí zdroj. </t>
  </si>
  <si>
    <t>1394171338</t>
  </si>
  <si>
    <t>Baterie umyvadlové stojánkové pákové s výpustí</t>
  </si>
  <si>
    <t>725822612</t>
  </si>
  <si>
    <t xml:space="preserve">Poznámka k souboru cen:_x000D_
1. V ceně -1422 není započten napájecí zdroj. </t>
  </si>
  <si>
    <t>-326274211</t>
  </si>
  <si>
    <t>Baterie dřezové nástěnné pákové s otáčivým kulatým ústím a délkou ramínka 300 mm</t>
  </si>
  <si>
    <t>725821312</t>
  </si>
  <si>
    <t xml:space="preserve">Poznámka k souboru cen:_x000D_
1. V cenách -1101 až -2220 a -9201 až -9206 je započteno upevnění zásobníků na příčky tl. 15 cm, na zdi a na nosné konstrukce. Osazení nosné konstrukce se oceňuje cenami katalogu 800-767 Konstrukce zámečnické. </t>
  </si>
  <si>
    <t>1526824823</t>
  </si>
  <si>
    <t>Elektrické ohřívače zásobníkové beztlakové přepadové akumulační s pojistným ventilem závěsné svislé objem nádrže (příkon) 200 l (2,2 kW)</t>
  </si>
  <si>
    <t>725532126</t>
  </si>
  <si>
    <t>-1871647498</t>
  </si>
  <si>
    <t>Elektrické ohřívače zásobníkové beztlakové přepadové akumulační s pojistným ventilem závěsné svislé objem nádrže (příkon) 80 l (3,0 kW) rychloohřev 220V</t>
  </si>
  <si>
    <t>725532114</t>
  </si>
  <si>
    <t>-818988512</t>
  </si>
  <si>
    <t>Výlevky bez výtokových armatur a splachovací nádrže keramické se sklopnou plastovou mřížkou 425 mm</t>
  </si>
  <si>
    <t>725331111</t>
  </si>
  <si>
    <t xml:space="preserve">Poznámka k souboru cen:_x000D_
1. V ceně -1131 není započtena úhelníková příchytka. 2. V cenách -1141, není započten napájecí zdroj. </t>
  </si>
  <si>
    <t>-1680549977</t>
  </si>
  <si>
    <t>Dřezy bez výtokových armatur jednoduché se zápachovou uzávěrkou nerezové s odkapávací plochou 560x480 mm a miskou</t>
  </si>
  <si>
    <t>725311121</t>
  </si>
  <si>
    <t>-1070263644</t>
  </si>
  <si>
    <t>Doplňky zařízení koupelen a záchodů  smaltované madla krakorcová sklopná, délky 834 mm</t>
  </si>
  <si>
    <t>725291722</t>
  </si>
  <si>
    <t>366651329</t>
  </si>
  <si>
    <t>Doplňky zařízení koupelen a záchodů  smaltované madla krakorcová, délky 834 mm</t>
  </si>
  <si>
    <t>725291712</t>
  </si>
  <si>
    <t>-162365252</t>
  </si>
  <si>
    <t>Doplňky zařízení koupelen a záchodů  plastové zásobník papírových ručníků</t>
  </si>
  <si>
    <t>725291531</t>
  </si>
  <si>
    <t>449827088</t>
  </si>
  <si>
    <t>Doplňky zařízení koupelen a záchodů  plastové zásobník toaletních papírů</t>
  </si>
  <si>
    <t>725291521</t>
  </si>
  <si>
    <t>-615183120</t>
  </si>
  <si>
    <t>Doplňky zařízení koupelen a záchodů  plastové dávkovač tekutého mýdla na 350 ml</t>
  </si>
  <si>
    <t>725291511</t>
  </si>
  <si>
    <t xml:space="preserve">Poznámka k souboru cen:_x000D_
1. Sprchové boxy jsou dodávány jako komplet včetně sprchové vaničky, zápachové uzávěrky a sprchové armatury. 2. V cenách -9101 až -9103 není započteno dodání sprchových vaniček, sprchových boxů a sprchových koutů. </t>
  </si>
  <si>
    <t>1849165058</t>
  </si>
  <si>
    <t>Sprchové vaničky, boxy, kouty a zástěny zástěny sprchové do výšky 2000 mm dveře dvoukřídlé, šířky 900 mm</t>
  </si>
  <si>
    <t>725245122</t>
  </si>
  <si>
    <t>1849758171</t>
  </si>
  <si>
    <t>Sprchové vaničky, boxy, kouty a zástěny sprchové vaničky akrylátové čtvercové 900x900 mm</t>
  </si>
  <si>
    <t>725241112</t>
  </si>
  <si>
    <t xml:space="preserve">Poznámka k souboru cen:_x000D_
1. V cenách -2101 a -2102 je započteno i dodání zápachové uzávěrky. 2. V cenách –4112-14, -4141-43, -4151-56, -4161-63, -4211, 21, 31, není započten napájecí zdroj 3. V cenách -1651, -1656 a -1661, -1666 není započteno dodání skříňky. </t>
  </si>
  <si>
    <t>-501621961</t>
  </si>
  <si>
    <t>Umyvadla keramická bez výtokových armatur zdravotní se zápachovou uzávěrkou připevněná na stěnu šrouby bílá 640 mm</t>
  </si>
  <si>
    <t>725211681</t>
  </si>
  <si>
    <t>1430464350</t>
  </si>
  <si>
    <t>Umyvadla keramická bez výtokových armatur se zápachovou uzávěrkou připevněná na stěnu šrouby bílá bez sloupu nebo krytu na sifon 600 mm</t>
  </si>
  <si>
    <t>725211603</t>
  </si>
  <si>
    <t xml:space="preserve">Poznámka k souboru cen:_x000D_
1. V cenách –1001, -1521, -1525, -1529, -2002 není započten napájecí zdroj. 2. V cenách -1501 a -1502 není započten ventil na oplach pisoáru. </t>
  </si>
  <si>
    <t>-140008571</t>
  </si>
  <si>
    <t>Pisoárové záchodky keramické automatické s teplotním snímačem</t>
  </si>
  <si>
    <t>725121529</t>
  </si>
  <si>
    <t>1653921894</t>
  </si>
  <si>
    <t>Pisoárové záchodky splachovače automatické s montážní krabicí skupinové</t>
  </si>
  <si>
    <t>725121011</t>
  </si>
  <si>
    <t xml:space="preserve">Poznámka k souboru cen:_x000D_
1. V cenách -1351, -1361 není započten napájecí zdroj. 2. V cenách jsou započtená klozetová sedátka. </t>
  </si>
  <si>
    <t>-1801307602</t>
  </si>
  <si>
    <t>Zařízení záchodů kombi klozety s úspornou armaturou odpad svislý</t>
  </si>
  <si>
    <t>725112182</t>
  </si>
  <si>
    <t>-1049530386</t>
  </si>
  <si>
    <t>Zařízení záchodů kombi klozety s hlubokým splachováním zvýšený 50 cm s odpadem svislým</t>
  </si>
  <si>
    <t>725112173</t>
  </si>
  <si>
    <t>-383680583</t>
  </si>
  <si>
    <t>Zařízení záchodů klozety keramické závěsné na nosné stěny s hlubokým splachováním odpad vodorovný</t>
  </si>
  <si>
    <t>725112022</t>
  </si>
  <si>
    <t>Zdravotechnika - zařizovací předměty</t>
  </si>
  <si>
    <t>725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</si>
  <si>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</si>
  <si>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926532908</t>
  </si>
  <si>
    <t>Přesun hmot pro vnitřní vodovod  stanovený z hmotnosti přesunovaného materiálu vodorovná dopravní vzdálenost do 50 m v objektech výšky do 6 m</t>
  </si>
  <si>
    <t>998722101</t>
  </si>
  <si>
    <t xml:space="preserve">Poznámka k souboru cen:_x000D_
1. Cenami se oceňují dílčí zkoušky těsnosti vodovodního potrubí, které bude v dalším pracovním postupu zakryto nebo se stane nepřístupným. 2. Cenami nelze oceňovat celkové zkoušky těsnosti rozvodů vodovodního potrubí. 3. V cenách je započteno i dodání vody, uzavření a zabezpečení konců potrubí. 4. V cenách -0234 a -0237 je započteno i dodání desinfekčního prostředku. </t>
  </si>
  <si>
    <t>1395423717</t>
  </si>
  <si>
    <t>Zkoušky, proplach a desinfekce vodovodního potrubí  proplach a desinfekce vodovodního potrubí do DN 80</t>
  </si>
  <si>
    <t>722290234</t>
  </si>
  <si>
    <t>-1630538933</t>
  </si>
  <si>
    <t>Zkoušky, proplach a desinfekce vodovodního potrubí  zkoušky těsnosti vodovodního potrubí závitového do DN 50</t>
  </si>
  <si>
    <t>722290226</t>
  </si>
  <si>
    <t>1780056589</t>
  </si>
  <si>
    <t>Armatury se dvěma závity filtry mosazný PN 16 do 120 °C G 3/4</t>
  </si>
  <si>
    <t>722234264</t>
  </si>
  <si>
    <t>832321630</t>
  </si>
  <si>
    <t>Armatury se dvěma závity kulové kohouty PN 42 do 185 °C plnoprůtokové vnitřní závit G 3/4</t>
  </si>
  <si>
    <t>722232123</t>
  </si>
  <si>
    <t>1342678400</t>
  </si>
  <si>
    <t>Armatury se dvěma závity ventily pojistné k bojleru mosazné PN 6 do 100°C G 1/2</t>
  </si>
  <si>
    <t>722231221</t>
  </si>
  <si>
    <t>-1888348307</t>
  </si>
  <si>
    <t>Armatury se dvěma závity ventily zpětné mosazné PN 10 do 110°C G 3/4</t>
  </si>
  <si>
    <t>722231073</t>
  </si>
  <si>
    <t xml:space="preserve">Poznámka k souboru cen:_x000D_
1. Cenami -9101 až -9106 nelze oceňovat montáž nástěnek. 2. V cenách –0111 až -0122 je započteno i vyvedení a upevnění výpustek. </t>
  </si>
  <si>
    <t>1197558553</t>
  </si>
  <si>
    <t>Armatury s jedním závitem ventily výtokové G 1/2</t>
  </si>
  <si>
    <t>722221134</t>
  </si>
  <si>
    <t xml:space="preserve">Poznámka k souboru cen:_x000D_
1. Cenou se oceňuje uzavíraný nebo otevíraný úsek, tj. od hlavního uzávěru k uzávěrům stoupacího potrubí nebo od těchto uzávěrů k uzávěrům před zařizovacím předmětem nebo výpustkou. Nejsou-li stoupací potrubí opatřena uzávěry, považuje se za úsek potrubí od hlavního uzávěru k uzávěrům před zařizovacím předmětem nebo výpustkou. 2. Cenou nelze oceňovat uzavírání nebo otevírání potrubí, které odbočuje ze stoupacího potrubí a je opatřeno vlastním uzávěrem; tyto práce jsou započteny v cenách oprav (např. bytové uzávěry v instalačních šachtách). </t>
  </si>
  <si>
    <t>-19662905</t>
  </si>
  <si>
    <t>Opravy ostatní  uzavření nebo otevření vodovodního potrubí při opravách včetně vypuštění a napuštění</t>
  </si>
  <si>
    <t>722190901</t>
  </si>
  <si>
    <t xml:space="preserve">Poznámka k souboru cen:_x000D_
1. Cenami -0401 až -0403 se oceňuje vyvedení a upevnění výpustek zařizovacích předmětů a výtokových armatur. 2. Potrubí vodovodních přípojek k zařizovacím předmětům, výtokovým armaturám, případně strojům a zařízením se oceňuje příslušnými cenami potrubí jako rozvod. </t>
  </si>
  <si>
    <t>-964553413</t>
  </si>
  <si>
    <t>Zřízení přípojek na potrubí  vyvedení a upevnění výpustek do DN 25</t>
  </si>
  <si>
    <t>722190401</t>
  </si>
  <si>
    <t xml:space="preserve">Poznámka k souboru cen:_x000D_
1. V cenách jsou započítány náklady na dodávku a montáž podpůrného žlabu. 2. Ceny neobsahují náklady na zavěšení potrubí, ty jsou zahrnuty v cenách potrubí. </t>
  </si>
  <si>
    <t>1260084070</t>
  </si>
  <si>
    <t>Podpůrný žlab pro potrubí průměru D 32</t>
  </si>
  <si>
    <t>722182013</t>
  </si>
  <si>
    <t>-986847802</t>
  </si>
  <si>
    <t>Podpůrný žlab pro potrubí průměru D 25</t>
  </si>
  <si>
    <t>722182012</t>
  </si>
  <si>
    <t>-1717692977</t>
  </si>
  <si>
    <t>Ochrana potrubí  termoizolačními trubicemi z pěnového polyetylenu PE přilepenými v příčných a podélných spojích, tloušťky izolace přes 9 do 13 mm, vnitřního průměru izolace DN přes 22 do 45 mm</t>
  </si>
  <si>
    <t>722181232</t>
  </si>
  <si>
    <t>-90573497</t>
  </si>
  <si>
    <t>Ochrana potrubí  termoizolačními trubicemi z pěnového polyetylenu PE přilepenými v příčných a podélných spojích, tloušťky izolace přes 9 do 13 mm, vnitřního průměru izolace DN do 22 mm</t>
  </si>
  <si>
    <t>722181231</t>
  </si>
  <si>
    <t>-855024440</t>
  </si>
  <si>
    <t>Ochrana potrubí  termoizolačními trubicemi z pěnového polyetylenu PE přilepenými v příčných a podélných spojích, tloušťky izolace přes 6 do 9 mm, vnitřního průměru izolace DN přes 22 do 45 mm</t>
  </si>
  <si>
    <t>722181222</t>
  </si>
  <si>
    <t>-1209124240</t>
  </si>
  <si>
    <t>Ochrana potrubí  termoizolačními trubicemi z pěnového polyetylenu PE přilepenými v příčných a podélných spojích, tloušťky izolace přes 6 do 9 mm, vnitřního průměru izolace DN do 22 mm</t>
  </si>
  <si>
    <t>722181221</t>
  </si>
  <si>
    <t xml:space="preserve">Poznámka k souboru cen:_x000D_
1. V cenách -4001 až -4088 jsou započteny náklady na montáž a dodávku potrubí a tvarovek. </t>
  </si>
  <si>
    <t>2074762153</t>
  </si>
  <si>
    <t>Potrubí z plastových trubek z polypropylenu (PPR) svařovaných polyfuzně PN 20 (SDR 6) D 32 x 5,4</t>
  </si>
  <si>
    <t>722174024</t>
  </si>
  <si>
    <t>856418932</t>
  </si>
  <si>
    <t>Potrubí z plastových trubek z polypropylenu (PPR) svařovaných polyfuzně PN 20 (SDR 6) D 25 x 4,2</t>
  </si>
  <si>
    <t>722174023</t>
  </si>
  <si>
    <t>-614821809</t>
  </si>
  <si>
    <t>Potrubí z plastových trubek z polypropylenu (PPR) svařovaných polyfuzně PN 20 (SDR 6) D 20 x 3,4</t>
  </si>
  <si>
    <t>722174022</t>
  </si>
  <si>
    <t xml:space="preserve">Poznámka k souboru cen:_x000D_
1. Měrnou jednotkou kus se rozumí jeden spoj. </t>
  </si>
  <si>
    <t>878064597</t>
  </si>
  <si>
    <t>Spoje rozvodů vody z plastů  svary polyfuzí D přes 20 do 25 mm</t>
  </si>
  <si>
    <t>722173913</t>
  </si>
  <si>
    <t>-1543589993</t>
  </si>
  <si>
    <t>Odříznutí trubky nebo tvarovky u rozvodů vody z plastů  D přes 25 do 32 mm</t>
  </si>
  <si>
    <t>722171914</t>
  </si>
  <si>
    <t>Zdravotechnika - vnitřní vodovod</t>
  </si>
  <si>
    <t>722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</si>
  <si>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</si>
  <si>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1373104962</t>
  </si>
  <si>
    <t>Přesun hmot pro vnitřní kanalizace  stanovený z hmotnosti přesunovaného materiálu vodorovná dopravní vzdálenost do 50 m v objektech výšky do 6 m</t>
  </si>
  <si>
    <t>998721101</t>
  </si>
  <si>
    <t>1183449512</t>
  </si>
  <si>
    <t>Pročištění  ležatých svodů do DN 300</t>
  </si>
  <si>
    <t>721300922</t>
  </si>
  <si>
    <t>-2022049074</t>
  </si>
  <si>
    <t>Pročištění  svislých odpadů v jednom podlaží do DN 200</t>
  </si>
  <si>
    <t>721300912</t>
  </si>
  <si>
    <t xml:space="preserve">Poznámka k souboru cen:_x000D_
1. V ceně -0123 není započteno dodání média; jeho dodávka se oceňuje ve specifikaci. </t>
  </si>
  <si>
    <t>2006461436</t>
  </si>
  <si>
    <t>Zkouška těsnosti kanalizace  v objektech kouřem do DN 300</t>
  </si>
  <si>
    <t>721290123</t>
  </si>
  <si>
    <t>-1346304181</t>
  </si>
  <si>
    <t>Ventilační hlavice z polypropylenu (PP) DN 110</t>
  </si>
  <si>
    <t>721273153</t>
  </si>
  <si>
    <t>677578339</t>
  </si>
  <si>
    <t>Zápachové uzávěrky nástěnné (PP) pro pračku a myčku DN 40</t>
  </si>
  <si>
    <t>721226521</t>
  </si>
  <si>
    <t xml:space="preserve">Poznámka k souboru cen:_x000D_
1. Cenami lze oceňovat i vyvedení a upevnění odpadních výpustek ke strojům a zařízením. 2. Potrubí odpadních výpustek se oceňují cenami souboru cen 721 17- . . Potrubí z plastových trub, části A 01. </t>
  </si>
  <si>
    <t>-2000341255</t>
  </si>
  <si>
    <t>Vyměření přípojek na potrubí vyvedení a upevnění odpadních výpustek DN 100</t>
  </si>
  <si>
    <t>721194109</t>
  </si>
  <si>
    <t>-67352034</t>
  </si>
  <si>
    <t>Vyměření přípojek na potrubí vyvedení a upevnění odpadních výpustek DN 50</t>
  </si>
  <si>
    <t>721194105</t>
  </si>
  <si>
    <t>420888296</t>
  </si>
  <si>
    <t>Vyměření přípojek na potrubí vyvedení a upevnění odpadních výpustek DN 40</t>
  </si>
  <si>
    <t>721194104</t>
  </si>
  <si>
    <t xml:space="preserve">Poznámka k souboru cen:_x000D_
1. Cenami -3315 až -3317 se oceňuje svislé potrubí od střešního vtoku po čisticí kus. 2. Ochrany odpadního a připojovacího potrubí z plastových trub se oceňují cenami souboru cen 722 18- . . Ochrana potrubí, části A 02. 3. V cenách potrubí z polyetylenových trub jsou započteny náklady na montáž kotevních prvků, jejich dodání se oceňuje ve specifikaci. </t>
  </si>
  <si>
    <t>-760131987</t>
  </si>
  <si>
    <t>Potrubí z plastových trub polypropylenové větrací DN 110</t>
  </si>
  <si>
    <t>721174063</t>
  </si>
  <si>
    <t>784159571</t>
  </si>
  <si>
    <t>Potrubí z plastových trub polypropylenové připojovací DN 50</t>
  </si>
  <si>
    <t>721174043</t>
  </si>
  <si>
    <t>-1048356134</t>
  </si>
  <si>
    <t>Potrubí z plastových trub polypropylenové připojovací DN 40</t>
  </si>
  <si>
    <t>721174042</t>
  </si>
  <si>
    <t>-737499703</t>
  </si>
  <si>
    <t>Potrubí z plastových trub PVC SN4 svodné (ležaté) DN 160</t>
  </si>
  <si>
    <t>721173403</t>
  </si>
  <si>
    <t>2083361795</t>
  </si>
  <si>
    <t>Potrubí z plastových trub PVC SN4 svodné (ležaté) DN 125</t>
  </si>
  <si>
    <t>721173402</t>
  </si>
  <si>
    <t>-1807826160</t>
  </si>
  <si>
    <t>Potrubí z plastových trub PVC SN4 svodné (ležaté) DN 110</t>
  </si>
  <si>
    <t>721173401</t>
  </si>
  <si>
    <t>1526737758</t>
  </si>
  <si>
    <t>Opravy odpadního potrubí plastového  propojení dosavadního potrubí DN 50</t>
  </si>
  <si>
    <t>721171913</t>
  </si>
  <si>
    <t>-772401764</t>
  </si>
  <si>
    <t>Opravy odpadního potrubí plastového  vsazení odbočky do potrubí DN 50</t>
  </si>
  <si>
    <t>721171903</t>
  </si>
  <si>
    <t>Zdravotechnika - vnitřní kanalizace</t>
  </si>
  <si>
    <t xml:space="preserve">    726 - Zdravotechnika - předstěnové instalace</t>
  </si>
  <si>
    <t xml:space="preserve">    725 - Zdravotechnika - zařizovací předměty</t>
  </si>
  <si>
    <t xml:space="preserve">    722 - Zdravotechnika - vnitřní vodovod</t>
  </si>
  <si>
    <t xml:space="preserve">    721 - Zdravotechnika - vnitřní kanalizace</t>
  </si>
  <si>
    <t>D.1.4.2 - zdravotní technika</t>
  </si>
  <si>
    <t>{0604d63a-25fb-4097-a276-412ef3259d5b}</t>
  </si>
  <si>
    <t>P</t>
  </si>
  <si>
    <t>Poznámka k položce:
Odstranění materiálů a konstrukcí, zpětné zazdění a začištění konstrukcí po prostupech</t>
  </si>
  <si>
    <t>-232089436</t>
  </si>
  <si>
    <t>CS ÚRS 2017 01</t>
  </si>
  <si>
    <t>Odstranění materiálů a konstrukcí, zpětné zazdění a začištění konstrukcí po prostupech</t>
  </si>
  <si>
    <t>023002000</t>
  </si>
  <si>
    <t>Příprava staveniště</t>
  </si>
  <si>
    <t>VRN2</t>
  </si>
  <si>
    <t>1316508075</t>
  </si>
  <si>
    <t>Hodinové zúčtovací sazby montáží technologických zařízení  na stavebních objektech montér vzduchotechniky odborný</t>
  </si>
  <si>
    <t>HZS3212</t>
  </si>
  <si>
    <t>1042645518</t>
  </si>
  <si>
    <t>Přesun hmot pro vzduchotechniku stanovený z hmotnosti přesunovaného materiálu vodorovná dopravní vzdálenost do 100 m v objektech výšky do 12 m</t>
  </si>
  <si>
    <t>998751101</t>
  </si>
  <si>
    <t xml:space="preserve">Poznámka k položce:
Instalace CO čidela, propojení s VZT jednotkou </t>
  </si>
  <si>
    <t>918605899</t>
  </si>
  <si>
    <t xml:space="preserve">Instalace CO čidela, propojení s VZT jednotkou </t>
  </si>
  <si>
    <t>7511999999</t>
  </si>
  <si>
    <t>-13489136</t>
  </si>
  <si>
    <t>Vzduchotechnické potrubí čtyřhranné přímé z protipožárních desek EI 30</t>
  </si>
  <si>
    <t>751999051</t>
  </si>
  <si>
    <t>1111690658</t>
  </si>
  <si>
    <t>MONTÁŽNÍ MATERIÁL</t>
  </si>
  <si>
    <t>751999037</t>
  </si>
  <si>
    <t>-224775464</t>
  </si>
  <si>
    <t>M2</t>
  </si>
  <si>
    <t>výška podl. do 2.5m</t>
  </si>
  <si>
    <t>751999036</t>
  </si>
  <si>
    <t>237288582</t>
  </si>
  <si>
    <t>TĚSNÍCÍ A SPOJOVACÍ MATERIÁL</t>
  </si>
  <si>
    <t>751999035</t>
  </si>
  <si>
    <t>1057674641</t>
  </si>
  <si>
    <t>ZHOTOVENÍ ZÁVĚSŮ</t>
  </si>
  <si>
    <t>751999034</t>
  </si>
  <si>
    <t>-1305761769</t>
  </si>
  <si>
    <t>MATERIÁL NA ZÁVĚSY</t>
  </si>
  <si>
    <t>751999033</t>
  </si>
  <si>
    <t>Poznámka k položce:
Protidešťová žaluzie D160</t>
  </si>
  <si>
    <t>-70888624</t>
  </si>
  <si>
    <t>Protidešťová žaluzie D160</t>
  </si>
  <si>
    <t>751999031</t>
  </si>
  <si>
    <t>Poznámka k položce:
Protidešťová žaluzie D125</t>
  </si>
  <si>
    <t>1510971552</t>
  </si>
  <si>
    <t>Protidešťová žaluzie D125</t>
  </si>
  <si>
    <t>751999030</t>
  </si>
  <si>
    <t>Poznámka k položce:
Protidešťová žaluzie D100</t>
  </si>
  <si>
    <t>-1848289866</t>
  </si>
  <si>
    <t>Protidešťová žaluzie D100</t>
  </si>
  <si>
    <t>751999029</t>
  </si>
  <si>
    <t>951335343</t>
  </si>
  <si>
    <t>ZAPOJENÍ REGULCE JEDNOTKY</t>
  </si>
  <si>
    <t>751999014</t>
  </si>
  <si>
    <t>Poznámka k položce:
DN 125 plastový talířový ventil univerzální</t>
  </si>
  <si>
    <t>-707434342</t>
  </si>
  <si>
    <t>DN 125 plastový talířový ventil univerzální</t>
  </si>
  <si>
    <t>751999011</t>
  </si>
  <si>
    <t>Poznámka k položce:
DN 100 plastový talířový ventil univerzální</t>
  </si>
  <si>
    <t>1532382043</t>
  </si>
  <si>
    <t>DN 100 plastový talířový ventil univerzální</t>
  </si>
  <si>
    <t>751999010</t>
  </si>
  <si>
    <t>Poznámka k položce:
MALÝ POTRUBNÍ VENTILÁTOR 540m3/hod OSAZENÝ V PODHLEDU S DOBĚHEM, 230V, 30W</t>
  </si>
  <si>
    <t>1493198052</t>
  </si>
  <si>
    <t>MALÝ POTRUBNÍ VENTILÁTOR 540m3/hod OSAZENÝ V PODHLEDU S DOBĚHEM, 230V, 30W</t>
  </si>
  <si>
    <t>751999002</t>
  </si>
  <si>
    <t>Poznámka k položce:
Rekuperační jednotka - nástěnné provedení, deskový výměník, filtr, vícerychlostní, včetně nástavce pro zdi do 500mm, Q=50m3/hod; Pi=31W; ÚČINNOST REKUPERACE=70%; HLUK=MAX.30dB</t>
  </si>
  <si>
    <t xml:space="preserve">Poznámka k souboru cen:_x000D_
1. V cenách nejsou započteny náklady na připojení na rozvody a na regulaci. 2. Vzduchotechnické jednotky s výměnou vzduchu nad uvedený rozsah se oceňují individuálně. </t>
  </si>
  <si>
    <t>551543018</t>
  </si>
  <si>
    <t>Rekuperační jednotka - nástěnné provedení, deskový výměník, filtr, vícerychlostní, včetně nástavce pro zdi do 500mm, Q=50m3/hod; Pi=31W; ÚČINNOST REKUPERACE=70%; HLUK=MAX.30dB</t>
  </si>
  <si>
    <t>751999001</t>
  </si>
  <si>
    <t>Poznámka k položce:
Dopojení vyústek na SDK</t>
  </si>
  <si>
    <t>-1746073579</t>
  </si>
  <si>
    <t>Dopojení vyústek na SDK</t>
  </si>
  <si>
    <t>7511999001</t>
  </si>
  <si>
    <t>-1404647737</t>
  </si>
  <si>
    <t>Zaregulování systému vzduchotechnického zařízení za 1 koncový (distribuční) prvek</t>
  </si>
  <si>
    <t>751691111</t>
  </si>
  <si>
    <t>1356507295</t>
  </si>
  <si>
    <t>Montáž vzduchotechnické jednotky s rekuperací tepla nástěnné s výměnou vzduchu do 500 m3/h</t>
  </si>
  <si>
    <t>751611111</t>
  </si>
  <si>
    <t xml:space="preserve">Poznámka k souboru cen:_x000D_
1. V cenách jsou započteny i náklady na dodání a montáž trub včetně tvarovek. 2. V cenách -0010 až -0023 jsou započteny i náklady na: a) dodání a osazení přírubových lišt, b) tmelení akrylátovým tmelem. 3. V cenách -0041 až -0053 nejsou započteny náklady na příruby, spoje jsou prováděné pomocí spojek. </t>
  </si>
  <si>
    <t>-1882414325</t>
  </si>
  <si>
    <t>Vzduchotechnické potrubí z pozinkovaného plechu  kruhové, trouba spirálně vinutá bez příruby, průměru přes 100 do 200 mm</t>
  </si>
  <si>
    <t>751510042</t>
  </si>
  <si>
    <t>2065004572</t>
  </si>
  <si>
    <t>Vzduchotechnické potrubí z pozinkovaného plechu  kruhové, trouba spirálně vinutá bez příruby, průměru do 100 mm</t>
  </si>
  <si>
    <t>751510041</t>
  </si>
  <si>
    <t>811765656</t>
  </si>
  <si>
    <t>Montáž ostatních zařízení  protidešťové žaluzie nebo žaluziové klapky na kruhové potrubí, průměru do 300 mm</t>
  </si>
  <si>
    <t>751398041</t>
  </si>
  <si>
    <t>-973870070</t>
  </si>
  <si>
    <t>Montáž odsávacích stropů, zákrytů  odsávacího zákrytu (digestoř) bytového vestavěného</t>
  </si>
  <si>
    <t>751377011</t>
  </si>
  <si>
    <t>-1342124330</t>
  </si>
  <si>
    <t>Montáž talířových ventilů, anemostatů, dýz  talířového ventilu, průměru přes 100 do 200 mm</t>
  </si>
  <si>
    <t>751322012</t>
  </si>
  <si>
    <t>624335871</t>
  </si>
  <si>
    <t>Montáž talířových ventilů, anemostatů, dýz  talířového ventilu, průměru do 100 mm</t>
  </si>
  <si>
    <t>751322011</t>
  </si>
  <si>
    <t>373767710</t>
  </si>
  <si>
    <t>Montáž ventilátoru radiálního nízkotlakého  potrubního základního do kruhového potrubí, průměru přes 100 do 200 mm</t>
  </si>
  <si>
    <t>751122092</t>
  </si>
  <si>
    <t>Vzduchotechnika</t>
  </si>
  <si>
    <t>751</t>
  </si>
  <si>
    <t xml:space="preserve">    VRN2 - Příprava staveniště</t>
  </si>
  <si>
    <t xml:space="preserve">    751 - Vzduchotechnika</t>
  </si>
  <si>
    <t>D.1.4.3 - větrání</t>
  </si>
  <si>
    <t>{1d612bc3-db13-4e8a-aec4-385c15d9ea73}</t>
  </si>
  <si>
    <t>1637937524</t>
  </si>
  <si>
    <t>Hodinové zúčtovací sazby montáží technologických zařízení  na stavebních objektech montér vzduchotechniky a chlazení</t>
  </si>
  <si>
    <t>HZS3211</t>
  </si>
  <si>
    <t>-1955950665</t>
  </si>
  <si>
    <t>Poznámka k položce:
Venkovní jednotka o chladícím výkonu min. 3,5kW, provoz do -15°C</t>
  </si>
  <si>
    <t>1496607104</t>
  </si>
  <si>
    <t>Venkovní jednotka o chladícím výkonu min. 3,5kW, provoz do -15°C</t>
  </si>
  <si>
    <t>279209025</t>
  </si>
  <si>
    <t>Montáž klimatizační jednotky venkovní jednofázové napájení do 2 vnitřních jednotek</t>
  </si>
  <si>
    <t>751721111</t>
  </si>
  <si>
    <t>Poznámka k položce:
Vnitřní jednotka o chladícím výkonu min. 3,5kW</t>
  </si>
  <si>
    <t>1426361748</t>
  </si>
  <si>
    <t>Vnitřní jednotka o chladícím výkonu min. 3,5kW</t>
  </si>
  <si>
    <t>Poznámka k položce:
Plochý dekorační panel bílý</t>
  </si>
  <si>
    <t>183928082</t>
  </si>
  <si>
    <t>Plochý dekorační panel bílý</t>
  </si>
  <si>
    <t>Poznámka k položce:
Kabelový ovladač vnitřních klimatizačních jednotek</t>
  </si>
  <si>
    <t>1216458877</t>
  </si>
  <si>
    <t>Kabelový ovladač vnitřních klimatizačních jednotek</t>
  </si>
  <si>
    <t>Poznámka k položce:
Refnet KHRQ22M20T</t>
  </si>
  <si>
    <t>-1585391787</t>
  </si>
  <si>
    <t>Refnet KHRQ22M20T</t>
  </si>
  <si>
    <t>Poznámka k položce:
refnet KHRQ22M29T9</t>
  </si>
  <si>
    <t>-1200161938</t>
  </si>
  <si>
    <t>Refnet KHRQ22M29T9</t>
  </si>
  <si>
    <t>503124856</t>
  </si>
  <si>
    <t>Vnitřní jednotka kazetová VRV 2,5kW</t>
  </si>
  <si>
    <t>Poznámka k položce:
Vnitřní jednotka kazetová VRV 1,5kW</t>
  </si>
  <si>
    <t>-768871075</t>
  </si>
  <si>
    <t>Vnitřní jednotka kazetová VRV 1,5kW</t>
  </si>
  <si>
    <t>Poznámka k položce:
Vnitřní jednotka nástěnná VRV 1,5kW</t>
  </si>
  <si>
    <t>190924577</t>
  </si>
  <si>
    <t>Vnitřní jednotka nástěnná VRV 1,5kW</t>
  </si>
  <si>
    <t>-343630176</t>
  </si>
  <si>
    <t>Montáž klimatizační jednotky vnitřní nástěnné o výkonu (pro objem místnosti) do 3,5 kW (do 35 m3)</t>
  </si>
  <si>
    <t>751711111</t>
  </si>
  <si>
    <t>Poznámka k položce:
Venkovní jednotka Mini VRV 400V - 28kW</t>
  </si>
  <si>
    <t>915956862</t>
  </si>
  <si>
    <t>Venkovní jednotka Mini VRV 400V - 28kW</t>
  </si>
  <si>
    <t>Poznámka k položce:
Montáž klimatizační jednotky venkovní trojfázové napájení do 9 vnitřních jednotek nebo jedna jednotka pro 18 vnitřních jednotek</t>
  </si>
  <si>
    <t>-634236822</t>
  </si>
  <si>
    <t>Montáž klimatizační jednotky venkovní trojfázové napájení do 9 vnitřních jednotek nebo jedna jednotka pro 18 vnitřních jednotek</t>
  </si>
  <si>
    <t>751721123</t>
  </si>
  <si>
    <t>-872088352</t>
  </si>
  <si>
    <t>chladivo, plnění, oživení, vakuování</t>
  </si>
  <si>
    <t>Poznámka k položce:
potrubí Cu 22,2mm včetně parotěsné izolace a komunikačního drátu</t>
  </si>
  <si>
    <t>1311449230</t>
  </si>
  <si>
    <t>potrubí Cu 22,2mm včetně parotěsné izolace a komunikačního drátu</t>
  </si>
  <si>
    <t>-24916799</t>
  </si>
  <si>
    <t>Montáž napojovacího potrubí měděného předizolovaného, D mm (" x tl. stěny) 22 (7/8" x 1,0)</t>
  </si>
  <si>
    <t>751791116</t>
  </si>
  <si>
    <t>Poznámka k položce:
potrubí Cu 19,1mm včetně parotěsné izolace a komunikačního drátu</t>
  </si>
  <si>
    <t>1113338094</t>
  </si>
  <si>
    <t>potrubí Cu 19,1mm včetně parotěsné izolace a komunikačního drátu</t>
  </si>
  <si>
    <t>-1423861462</t>
  </si>
  <si>
    <t>Montáž napojovacího potrubí měděného předizolovaného, D mm (" x tl. stěny) 18 (3/4" x 1,0)</t>
  </si>
  <si>
    <t>751791115</t>
  </si>
  <si>
    <t>Poznámka k položce:
potrubí Cu 9,50mm, 15,9mm včetně parotěsné izolace a komunikačního drátu</t>
  </si>
  <si>
    <t>-1629406988</t>
  </si>
  <si>
    <t>potrubí Cu 9,50mm, 15,9mm včetně parotěsné izolace a komunikačního drátu</t>
  </si>
  <si>
    <t>-1829575728</t>
  </si>
  <si>
    <t>Montáž napojovacího potrubí měděného předizolované dvojice, D mm (") 10-16 (3/8"-5/8")</t>
  </si>
  <si>
    <t>751791123</t>
  </si>
  <si>
    <t>Poznámka k položce:
potrubí Cu 6,35mm, 12,7mm včetně parotěsné izolace a komunikačního drátu</t>
  </si>
  <si>
    <t>132351071</t>
  </si>
  <si>
    <t>potrubí Cu 6,35mm, 12,7mm včetně parotěsné izolace a komunikačního drátu</t>
  </si>
  <si>
    <t>-319598984</t>
  </si>
  <si>
    <t>Montáž napojovacího potrubí měděného předizolované dvojice, D mm (") 6-12 (1/4"-1/2")</t>
  </si>
  <si>
    <t>751791122</t>
  </si>
  <si>
    <t>1735540144</t>
  </si>
  <si>
    <t>706323536</t>
  </si>
  <si>
    <t>Podpůrný žlab pro potrubí průměru D 20</t>
  </si>
  <si>
    <t>722182011</t>
  </si>
  <si>
    <t>D.1.4.4 - Klimatizace</t>
  </si>
  <si>
    <t>{e391e91a-730a-4def-b2d5-569bbd8903c5}</t>
  </si>
  <si>
    <t>Vypracoval : Roman Hladík</t>
  </si>
  <si>
    <t>Cena položek je uvedena vč. recyklačních poplatků</t>
  </si>
  <si>
    <t>Je-li v rozpočtu (nebo ve výkazu) uveden výrobek nebo konstrukce či její prvek ukazující na konkrétního výrobce je tuto skutečnost třeba jednoznačně chápat jako příklad z možných variant z důvodu jasné specifikace technické a uživatelské parametrizace prvku, výrobku, systému nebo konstrukce s tím, že konečné použití konkrétního výrobku, prvku, systému nebo konstrukce (z možné variace výrobců nebo dodavatelů) při průkazném splnění deklarovaných nebo popisem stanovených technických specifikací a technických a  uživatelských standardů je na zhotoviteli stavby.</t>
  </si>
  <si>
    <t>Poznámka :</t>
  </si>
  <si>
    <t>Výkaz výměr - Specifikace neobsahuje :</t>
  </si>
  <si>
    <t>Investor:</t>
  </si>
  <si>
    <t>Akce:</t>
  </si>
  <si>
    <t>Elektroinstalace</t>
  </si>
  <si>
    <t>Výkaz výměr - Specifikace</t>
  </si>
  <si>
    <t>vč. DPH</t>
  </si>
  <si>
    <t>Celková cena</t>
  </si>
  <si>
    <t>bez DPH</t>
  </si>
  <si>
    <t>Celkem materiál a montáž</t>
  </si>
  <si>
    <t>Celkem</t>
  </si>
  <si>
    <t>celkem</t>
  </si>
  <si>
    <t>Název položky</t>
  </si>
  <si>
    <t>č.</t>
  </si>
  <si>
    <t>montáž</t>
  </si>
  <si>
    <t>materiál</t>
  </si>
  <si>
    <t>Rekapitulace</t>
  </si>
  <si>
    <t>Sekání prostupy a stavební přípomoce (% z montáží)</t>
  </si>
  <si>
    <t>Drobný materiál (% z materálu)</t>
  </si>
  <si>
    <t>set</t>
  </si>
  <si>
    <t>Revize</t>
  </si>
  <si>
    <t>PD skutečného provedení</t>
  </si>
  <si>
    <t>Zjišťovací práce a úpravy stávajích SLP a SIL připojení</t>
  </si>
  <si>
    <t>Demontáže a úpravy stávající instalace v průběhu rekonstrukce</t>
  </si>
  <si>
    <t>Doklady, předávací protokoly, atesty</t>
  </si>
  <si>
    <t>kč/jm</t>
  </si>
  <si>
    <t>množství</t>
  </si>
  <si>
    <t>jm</t>
  </si>
  <si>
    <t>HZS, PD, revize</t>
  </si>
  <si>
    <t>Demontáže, úpravy a posuny stávajících el. zařízení na střeše a fasádě v souvislosti s úpravou vč. potřebného materiálu</t>
  </si>
  <si>
    <t>Svorka SR02 páska-páska</t>
  </si>
  <si>
    <t>Svorka SR03 páska-drát</t>
  </si>
  <si>
    <t>Držák OU</t>
  </si>
  <si>
    <t>Ochranný úhelník</t>
  </si>
  <si>
    <t>Izolovaná podpěra (40cm) pro oddálení pom. jímače</t>
  </si>
  <si>
    <t>Svorka k jímací tyči SJ01</t>
  </si>
  <si>
    <t>Jímací tyč 4m vč. podstavce a příslušenství</t>
  </si>
  <si>
    <t>Podpěra svodu (plast 20mm) + trn min 100 přesah nad tepelnou izolaci</t>
  </si>
  <si>
    <t>Podpěra vedení pro ploché střechy vč. přísl.</t>
  </si>
  <si>
    <t>Svorka univerzální</t>
  </si>
  <si>
    <t>Svorka pro připojení náhodných součástí</t>
  </si>
  <si>
    <t>Svorka ST Okapové potrubí</t>
  </si>
  <si>
    <t>Svorka SK křížová</t>
  </si>
  <si>
    <t>Svorka SZ zkušební</t>
  </si>
  <si>
    <t>Svorka SS spojovací</t>
  </si>
  <si>
    <t>Vodič CY 16 zž</t>
  </si>
  <si>
    <t>Zemnící drát AlMgSi 8</t>
  </si>
  <si>
    <t>Zemnící drát FeZn 10</t>
  </si>
  <si>
    <t>Zemnící pásek FeZn 30x4</t>
  </si>
  <si>
    <t>Úprava hromosvodu a zemničů</t>
  </si>
  <si>
    <t>Stavební sádra</t>
  </si>
  <si>
    <t>Svodič přepětí pro koax. vedení vč. rozvodnice</t>
  </si>
  <si>
    <t>Zásuvka TV/SAT/R koncová pod om. IP20, vč. rám.</t>
  </si>
  <si>
    <t>Kabelová chránička KF09090</t>
  </si>
  <si>
    <t>Lišta PVC 60x40 vč. kolen, spojek a koncovek</t>
  </si>
  <si>
    <t>Lišta PVC 40x40 vč. kolen, spojek a koncovek</t>
  </si>
  <si>
    <t>Krabice elinstalační plastová KO97/5 prázdná s víčkem pod omítku</t>
  </si>
  <si>
    <t>Krabice elinstalační plastová KU 68-1902 s víčkem pod omítku</t>
  </si>
  <si>
    <t>Krabice elinstalační plastová KP67/2 pod omítku prázdná</t>
  </si>
  <si>
    <t>Krabice elinstalační plastová PK do parapetního žlabu</t>
  </si>
  <si>
    <t>Trubka tuhá PVC, 320N, VRM25 samozhášivá vč. kolen, spojek a příchytek</t>
  </si>
  <si>
    <t>Trubka ohebná ocelová, 750N, d23 vč. spojek a příchytek</t>
  </si>
  <si>
    <t>Trubka ohebná PVC, 320N, FX25 pod omítku samozhášivá</t>
  </si>
  <si>
    <t>Trubka ohebná PVC, 320N, FX16 pod omítku samozhášivá</t>
  </si>
  <si>
    <t>Koax kabel 75Ohm</t>
  </si>
  <si>
    <t>Zesilovač FM/DAB-UHF, dva vstupy, 1 výstup, 10/20dB, regulovatelné zesílení</t>
  </si>
  <si>
    <t>Rozbočovač, kovový, 5 výstupů, 5-2400 MHz, průchozí pro napájení</t>
  </si>
  <si>
    <t>Anténní stožár vhodný pro ploché střechy, 2m</t>
  </si>
  <si>
    <t>Terrestriální anténa, 15-18dB, 450-790MHz, LTE filtr, vč. měření</t>
  </si>
  <si>
    <t>Televizní systém</t>
  </si>
  <si>
    <t>Elektroinstalační úložný materiál (trubky, lišty) pro EZS kabeláž</t>
  </si>
  <si>
    <t>Požární ucpávky</t>
  </si>
  <si>
    <t>Kabeláž analogová/binární (stíněná 6x0,5)</t>
  </si>
  <si>
    <t>Kabeláž sběrnice (stíněná 2x0,8+4x0,5)</t>
  </si>
  <si>
    <t>Magnet s vysokou mechanickou odolností</t>
  </si>
  <si>
    <t>Magnet</t>
  </si>
  <si>
    <t>PIR snímač BUS, QUAD</t>
  </si>
  <si>
    <t>Releový modul PGM4 vč. krabice</t>
  </si>
  <si>
    <t>Expander osminásobný vč. krabice</t>
  </si>
  <si>
    <t>Vnitřní siréna</t>
  </si>
  <si>
    <t>Venkovní zálohovaná siréna</t>
  </si>
  <si>
    <t>Kódovací klávesnice LCD (grafický dotykový 5" barevný LCD displej 6,4 x 11,2 cm, signalizace všech stavů pomocí ikon a popisů, přehledné a pohodlné ovládání přímo na dotykovém LCD, zobrazení půdorysů objektu se zobrazením stavu čidel, zobrazení Annunciátor - přehledné zobrazení stavu podsystémů a zón)</t>
  </si>
  <si>
    <t>Internetové rozhraní IP-100</t>
  </si>
  <si>
    <t>GSM brána vč. hlasového modulu</t>
  </si>
  <si>
    <t>Pomocný zdroj vč. skříně, transf. aku a oddělovače sběrnice</t>
  </si>
  <si>
    <t>Akumulátor 12V/18Ah</t>
  </si>
  <si>
    <t>EZS ústředna sběrnicového typu, max 8 podsystémů, 192 zón a 254 modulů, vč. zdroje, skříně, oživení a zaškolení kompatibilní se stávající Digiplex EVO</t>
  </si>
  <si>
    <t>PZTS (EZS)</t>
  </si>
  <si>
    <t>Sekání, prostupy a stavební přípomoce vč. začištění (% z montáží)</t>
  </si>
  <si>
    <t>Kabelová chránička HDPE 40</t>
  </si>
  <si>
    <t>Kabelová chránička Kopoflex 40</t>
  </si>
  <si>
    <t>MIS skříň, povrchová venkovní</t>
  </si>
  <si>
    <t>Optický kabel single mode, 12 vláken</t>
  </si>
  <si>
    <t>Kabeláž FTP Cat6A LSZH bezhalogenový</t>
  </si>
  <si>
    <t>RACK-Výsuvný optický rozváděč do 19" RACK, 24 LC duplex vč. opt. kazety a čela, ukončení 12 vláken, pigtail, patchcord</t>
  </si>
  <si>
    <t>Datové propojení budov</t>
  </si>
  <si>
    <t>Telefonní ústředna, min. 2x státní lnky, 4x analogové pobočky, VoIP, vč. konfigurace a připojení</t>
  </si>
  <si>
    <t>Stavební sádra - šedá</t>
  </si>
  <si>
    <t>Trubka ohebná PVC, 320N, FX40 pod omítku samozhášivá</t>
  </si>
  <si>
    <t>Trubka ohebná PVC, 320N, FX32 pod omítku samozhášivá</t>
  </si>
  <si>
    <t>Krabice elinstalační plastová KT250 prázdná s víčkem pod omítku</t>
  </si>
  <si>
    <t>Krabice elinstalační plastová KO97L prázdná s víčkem do dutých stěn rozvodná</t>
  </si>
  <si>
    <t>Krabice elinstalační plastová KU68LD do dutých stěn prázdná - přístrojová</t>
  </si>
  <si>
    <t>Krabice elinstalační plastová KP67/2 pod omítku prázdná - přístrojová</t>
  </si>
  <si>
    <t>Parapetní kanál 170x70 vč. příslušenství</t>
  </si>
  <si>
    <t>Kabelový žlab - drát 60x60 vč. příslušenství</t>
  </si>
  <si>
    <t>Kabelový žlab - drát 140x60 vč. příslušenství</t>
  </si>
  <si>
    <t>Svodič přepětí pro Koax vč. rozvodnice</t>
  </si>
  <si>
    <t>Svodič přepětí pro ISDN linky vč. rozvodnice</t>
  </si>
  <si>
    <t>Nouzová signalizace - FEH2001 - Kontrolní modul s alarmem pod omítku IP20 vč.rám</t>
  </si>
  <si>
    <t>Nouzová signalizace - FAP2001 - Signální tlačítko - resetovací pod omítku IP20 vč. rám</t>
  </si>
  <si>
    <t>Nouzová signalizace - FAP3002 - Signální tlačítko - tahové pod omítku IP20 vč. rám.</t>
  </si>
  <si>
    <t>Datová zásuvka dvojnásobná, maska, keyston, kryt, rám. - vč. proměření</t>
  </si>
  <si>
    <t>Elektrický zámek / zavírač</t>
  </si>
  <si>
    <t>Tlačítkové tablo 6tl.,IP, CAM, antivandal vč. upevňovacího a krycího rámečku, krytu proti dešti a instalační krabice</t>
  </si>
  <si>
    <t>Anténa 802.11a/b/g/n/ac, 2,4 i 5GHz, vícenásobné SSID s různým druhem zabezpečení, PoE napájení standardu 802.3af/802.3at, dvě integrované 3dBi antény v systému MIMO 3x3, Load balance, centrální správou</t>
  </si>
  <si>
    <t>Kabel SYKFY 5x2x0,5</t>
  </si>
  <si>
    <t>Kabel SYKFY 2x2x0,5</t>
  </si>
  <si>
    <t>HDMI kabel</t>
  </si>
  <si>
    <t>HDMI zásuvka vč. krytu a rám.</t>
  </si>
  <si>
    <t>Telekomunikační svorková krabice MIS</t>
  </si>
  <si>
    <t>RACK-Patch kabel SFTP cat6A 2m</t>
  </si>
  <si>
    <t>RACK-Patch kabel SFTP cat6A 0,5m</t>
  </si>
  <si>
    <t>RACK-Patch kabel UTP cat6 2m</t>
  </si>
  <si>
    <t>RACK-Polička</t>
  </si>
  <si>
    <t>RACK-Napájecí panel 5x230V, přep. ochrana</t>
  </si>
  <si>
    <t>RACK-Vyvazovací panel</t>
  </si>
  <si>
    <t>RACK-Patch panel 25port vč. keyston, cat 3</t>
  </si>
  <si>
    <t>RACK-Patch panel 24port vč. keyston, cat 6A</t>
  </si>
  <si>
    <t>RACK-Ventilační jednotka 1U vč. termostatu</t>
  </si>
  <si>
    <t>RACK-Datový rozváděč 42U 600x1000 vč. montáže a ukončení kabelů</t>
  </si>
  <si>
    <t>RACK-Datový rozváděč 42U 600x600 vč. montáže a ukončení kabelů</t>
  </si>
  <si>
    <t>Strukturovaná kabeláž, telekomunikace, signalizace Imobilní, A/V</t>
  </si>
  <si>
    <t>Sekání, prostupy a stavební přípomoce (% z montáží)</t>
  </si>
  <si>
    <t>"NO" typ:LED Svítidlo nouzové 3,2W, 1hod, IP22, EVG, autotest</t>
  </si>
  <si>
    <t>"P" typ: Svítidlo pod kuch. Linku, výklopné 1x13W, IP20, 575x85x35mm</t>
  </si>
  <si>
    <t>"O" typ: Svítidlo na umyvadlo 2x40W E14, IP44, š=460, kovové, chrom, mat. opál</t>
  </si>
  <si>
    <t>"G" typ: Svítidlo LED přisazené, IP65, 40W, 5500 lm, korpus PE, opál. kryt PC, 1275x135</t>
  </si>
  <si>
    <t>"M" typ: Svítidlo kruhové, LED 23W, 2110 lm, d=280mm, h=120mm, IP43, opálový skleněný kryt, kovová základna vč. zdrojů, stropní</t>
  </si>
  <si>
    <t>Univerzální nouzový modul pro LED panely s volným driverem, 1 hod, 340x120x50mm</t>
  </si>
  <si>
    <t>"B" typ: Svítidlo LED 35W, 4000 lm, AL rám, opálový kryt, IP40, 50000hod, vestavné (1200x300mm), vč. AL rámu pro povrchovou montáž</t>
  </si>
  <si>
    <t>"A" typ: Svítidlo LED 54W, 5650 lm, AL rám, opálový kryt, IP40, 50000hod, vestavné (1200x300mm), vč. AL rámu pro povrchovou montáž</t>
  </si>
  <si>
    <t>"D" typ: Svítidlo LED 52W, 5800 lm, AL rám, opálový kryt, IP40, 50000hod, vestavné (600x600mm), vč. AL rámu pro povrchovou montáž</t>
  </si>
  <si>
    <t>"C" typ: Svítidlo LED 34W, 4100 lm, AL rám, opálový kryt, IP40, 50000hod, vestavné (600x600mm), vč. AL rámu pro povrchovou montáž</t>
  </si>
  <si>
    <t>"E" typ: Svítidlo LED 26W, 2600 lm, AL rám, opálový kryt, IP40, 50000hod, vestavné (600x300mm), vč. AL rámu pro povrchovou montáž</t>
  </si>
  <si>
    <t>"F" typ: Svítidlo LED 17W, 1800 lm, AL rám, opálový kryt, IP40, 50000hod, vestavné (600x300mm), vč. AL rámu pro povrchovou montáž</t>
  </si>
  <si>
    <t>Svítidla vč. zdrojů a předřadníků</t>
  </si>
  <si>
    <t>UPS pro serverovnu, 6kVA/400V</t>
  </si>
  <si>
    <t>Dodávka rozváděčů ComAp a úprava stávajícího MG vč. schémat zapojení, montáže, zkoušek, atestů, zaškolení, předání</t>
  </si>
  <si>
    <t>Rozváděč RZ kompletní vč. přístrojů, prodrátování štítků atp.</t>
  </si>
  <si>
    <t>Rozváděč RP11 kompletní vč. přístrojů, prodrátování štítků atp.</t>
  </si>
  <si>
    <t>Rozváděč RCTS kompletní vč. přístrojů, prodrátování štítků atp.</t>
  </si>
  <si>
    <t>Rozváděč RH kompletní vč. přístrojů, prodrátování štítků atp.</t>
  </si>
  <si>
    <t>Dodávky a rozváděče</t>
  </si>
  <si>
    <t>Ukončení kabelů do 4x10</t>
  </si>
  <si>
    <t>Ukončení kabelů do 4x25</t>
  </si>
  <si>
    <t>Kabelová chránička Kopoflex 90</t>
  </si>
  <si>
    <t>Kabel CYKY-J 7x1,5</t>
  </si>
  <si>
    <t>Kabel CYKY-J 5x1,5</t>
  </si>
  <si>
    <t>Kabel CYKY-J 5x6</t>
  </si>
  <si>
    <t>Kabel CYKY-J 4x16</t>
  </si>
  <si>
    <t>Elektroinstalace - napojení NN - měření el. energie - napojení rozváděčů</t>
  </si>
  <si>
    <t>Připojení - VZT - Koupelnový ventilátor, digestoř</t>
  </si>
  <si>
    <t>Připojení M+R VZT a ÚT</t>
  </si>
  <si>
    <t>Připojení venkovních klima jednotek</t>
  </si>
  <si>
    <t>Svorka pro pospojení vč. Cu pásku</t>
  </si>
  <si>
    <t>Hlavní ochranná přípojnice</t>
  </si>
  <si>
    <t>Vodič CY 10 zž</t>
  </si>
  <si>
    <t>Vodič CY 6 zž</t>
  </si>
  <si>
    <t>Revizní dvířka do SDK hliníková 400x400x12.5 GKB CZ</t>
  </si>
  <si>
    <t>Multifunkční časové relé do el. krabice SMR-B</t>
  </si>
  <si>
    <t>Pohybový spínač 230V/10A IP44 180°</t>
  </si>
  <si>
    <t>Pohybový spínač 230V/10A IP20 180° pod. om., vč. rámečku</t>
  </si>
  <si>
    <t>Tlačítko řaz. 1/0 230V/10A pod omítku IP20 vč. kolébky a rám.</t>
  </si>
  <si>
    <t>Vypínač řaz 3, 230V/16A pod omítku IP20 vč. kolébky a rám. (KU68)</t>
  </si>
  <si>
    <t>Vypínač řaz. 7 230V/10A pod omítku IP20 vč. kolébky a rám.</t>
  </si>
  <si>
    <t>Vypínač řaz. 6 230V/10A pod omítku IP20 vč. kolébky a rám.</t>
  </si>
  <si>
    <t>Vypínač řaz. 5 230V/10A pod omítku IP20 vč. kolébky a rám.</t>
  </si>
  <si>
    <t>Vypínač řaz. 1 230V/10A pod omítku IP20 vč. kolébky a rám.</t>
  </si>
  <si>
    <t>Zásuvka 230V/16A pod om. IP20, clonky, vč. rám. a sv. přep., dvojitá</t>
  </si>
  <si>
    <t>Zásuvka 230V/16A pod om. IP20, clonky, vč. rám. a sv. přep.</t>
  </si>
  <si>
    <t>Zásuvka 230V/16A pod om. IP20, clonky, vč. rám.</t>
  </si>
  <si>
    <t>Zásuvka 230V/16A pod om. IP20 otoč, clonky, dvojitá</t>
  </si>
  <si>
    <t>Kabel H05VV-F 5Gx2,5</t>
  </si>
  <si>
    <t>Kabel CYKY-J 5x4</t>
  </si>
  <si>
    <t>Kabel CYKY-J 5x2,5</t>
  </si>
  <si>
    <t>Kabel CYKY-J 3x2,5</t>
  </si>
  <si>
    <t>Kabel CYKY-J 3x1,5</t>
  </si>
  <si>
    <t>Kabel CYKY-O 3x1,5</t>
  </si>
  <si>
    <t>Podlahová krabice vč.víka pro 9 pozic vč. přístrojových krabic a nosné masky</t>
  </si>
  <si>
    <t>Podlahový kanál 200x80 vč. příslušenství (roh, spojka kryt, protahovací krabice atp.)</t>
  </si>
  <si>
    <t>Parapetní kanál 110x70 vč. kolen, spojek a koncovek a víka</t>
  </si>
  <si>
    <t>Krabice elinstalační plastová KO97/5 prázdná s víčkem pod omítku rozvodná</t>
  </si>
  <si>
    <t>Krabice elinstalační plastová KU 68-1902 s víčkem pod omítku - rozvodná</t>
  </si>
  <si>
    <t>Krabice elinstalační plastová KU68LD s víčkem do dutých stěn - rozvodná</t>
  </si>
  <si>
    <t>Krabice elinstalační plastová KU68LD do dutých stěn prázdná</t>
  </si>
  <si>
    <t>Elektroinstalace - silnoproudá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</si>
</sst>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Kč&quot;_-;\-* #,##0.00\ &quot;Kč&quot;_-;_-* &quot;-&quot;??\ &quot;Kč&quot;_-;_-@_-"/>
    <numFmt numFmtId="164" formatCode="#,##0.00%"/>
    <numFmt numFmtId="165" formatCode="dd\.mm\.yyyy"/>
    <numFmt numFmtId="166" formatCode="#,##0.00000"/>
    <numFmt numFmtId="167" formatCode="#,##0.000"/>
    <numFmt numFmtId="168" formatCode="&quot;DPH &quot;???,???.?0\ &quot;Kč&quot;"/>
    <numFmt numFmtId="169" formatCode="&quot;Základ    &quot;???,???.?0\ &quot;Kč&quot;"/>
    <numFmt numFmtId="170" formatCode="##&quot;% DPH&quot;"/>
    <numFmt numFmtId="171" formatCode="???,???.?0\ &quot;Kč&quot;\ &quot;vč. DPH 21%&quot;"/>
    <numFmt numFmtId="172" formatCode="???,???.?0\ &quot;Kč&quot;\ &quot;vč. DPH 15%&quot;"/>
    <numFmt numFmtId="173" formatCode="&quot;Celková cena     &quot;???,???.?0\ &quot;Kč&quot;\ &quot;vč. DPH 5%&quot;"/>
    <numFmt numFmtId="174" formatCode="_-* #,##0.00\ _K_č_-;\-* #,##0.00\ _K_č_-;_-* &quot;-&quot;??\ _K_č_-;_-@_-"/>
    <numFmt numFmtId="175" formatCode="_-* #,##0.0\ _K_č_-;\-* #,##0.0\ _K_č_-;_-* &quot;-&quot;?\ _K_č_-;_-@_-"/>
  </numFmts>
  <fonts count="7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scheme val="minor"/>
    </font>
    <font>
      <sz val="8"/>
      <name val="Trebuchet MS"/>
      <family val="2"/>
    </font>
    <font>
      <sz val="8"/>
      <color rgb="FF969696"/>
      <name val="Trebuchet MS"/>
    </font>
    <font>
      <sz val="8"/>
      <color rgb="FF003366"/>
      <name val="Trebuchet MS"/>
    </font>
    <font>
      <sz val="12"/>
      <color rgb="FF003366"/>
      <name val="Trebuchet MS"/>
    </font>
    <font>
      <i/>
      <sz val="7"/>
      <color rgb="FF969696"/>
      <name val="Trebuchet MS"/>
    </font>
    <font>
      <sz val="7"/>
      <color rgb="FF969696"/>
      <name val="Trebuchet MS"/>
    </font>
    <font>
      <sz val="10"/>
      <color rgb="FF003366"/>
      <name val="Trebuchet MS"/>
    </font>
    <font>
      <b/>
      <sz val="8"/>
      <name val="Trebuchet MS"/>
    </font>
    <font>
      <sz val="8"/>
      <color rgb="FF960000"/>
      <name val="Trebuchet MS"/>
    </font>
    <font>
      <b/>
      <sz val="12"/>
      <color rgb="FF960000"/>
      <name val="Trebuchet MS"/>
    </font>
    <font>
      <sz val="9"/>
      <color rgb="FF969696"/>
      <name val="Trebuchet MS"/>
    </font>
    <font>
      <sz val="9"/>
      <name val="Trebuchet MS"/>
    </font>
    <font>
      <b/>
      <sz val="12"/>
      <name val="Trebuchet MS"/>
    </font>
    <font>
      <b/>
      <sz val="16"/>
      <name val="Trebuchet MS"/>
    </font>
    <font>
      <b/>
      <sz val="12"/>
      <color rgb="FF800000"/>
      <name val="Trebuchet MS"/>
    </font>
    <font>
      <b/>
      <sz val="10"/>
      <name val="Trebuchet MS"/>
    </font>
    <font>
      <sz val="8"/>
      <color rgb="FF3366FF"/>
      <name val="Trebuchet MS"/>
    </font>
    <font>
      <sz val="10"/>
      <color theme="10"/>
      <name val="Trebuchet MS"/>
    </font>
    <font>
      <sz val="10"/>
      <color rgb="FF960000"/>
      <name val="Trebuchet MS"/>
    </font>
    <font>
      <sz val="10"/>
      <name val="Trebuchet MS"/>
    </font>
    <font>
      <i/>
      <sz val="8"/>
      <color rgb="FF0000FF"/>
      <name val="Trebuchet MS"/>
    </font>
    <font>
      <sz val="10"/>
      <name val="Arial CE"/>
      <charset val="238"/>
    </font>
    <font>
      <sz val="7"/>
      <name val="Arial CE"/>
      <charset val="238"/>
    </font>
    <font>
      <b/>
      <u/>
      <sz val="9"/>
      <name val="Arial CE"/>
      <charset val="238"/>
    </font>
    <font>
      <b/>
      <sz val="12"/>
      <name val="Arial CE"/>
      <family val="2"/>
      <charset val="238"/>
    </font>
    <font>
      <b/>
      <sz val="10"/>
      <name val="Arial CE"/>
      <family val="2"/>
      <charset val="238"/>
    </font>
    <font>
      <b/>
      <sz val="14"/>
      <name val="Arial CE"/>
      <family val="2"/>
      <charset val="238"/>
    </font>
    <font>
      <b/>
      <sz val="20"/>
      <name val="Arial CE"/>
      <family val="2"/>
      <charset val="238"/>
    </font>
    <font>
      <sz val="6"/>
      <name val="Arial CE"/>
      <charset val="238"/>
    </font>
    <font>
      <b/>
      <sz val="8"/>
      <name val="Arial CE"/>
      <family val="2"/>
      <charset val="238"/>
    </font>
    <font>
      <b/>
      <sz val="10"/>
      <name val="Arial CE"/>
      <charset val="238"/>
    </font>
    <font>
      <b/>
      <sz val="6"/>
      <name val="Arial CE"/>
      <charset val="238"/>
    </font>
    <font>
      <sz val="6"/>
      <name val="Arial CE"/>
      <family val="2"/>
      <charset val="238"/>
    </font>
    <font>
      <b/>
      <sz val="6"/>
      <name val="Arial CE"/>
      <family val="2"/>
      <charset val="238"/>
    </font>
    <font>
      <b/>
      <sz val="8"/>
      <name val="Arial CE"/>
      <charset val="238"/>
    </font>
    <font>
      <sz val="8"/>
      <name val="Arial CE"/>
      <charset val="238"/>
    </font>
  </fonts>
  <fills count="7">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rgb="FFFAE682"/>
      </patternFill>
    </fill>
  </fills>
  <borders count="5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hair">
        <color rgb="FF000000"/>
      </top>
      <bottom style="hair">
        <color rgb="FF000000"/>
      </bottom>
      <diagonal/>
    </border>
    <border>
      <left/>
      <right style="thin">
        <color rgb="FF000000"/>
      </right>
      <top style="hair">
        <color rgb="FF969696"/>
      </top>
      <bottom/>
      <diagonal/>
    </border>
    <border>
      <left/>
      <right/>
      <top/>
      <bottom style="double">
        <color auto="1"/>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s>
  <cellStyleXfs count="4">
    <xf numFmtId="0" fontId="0" fillId="0" borderId="0"/>
    <xf numFmtId="0" fontId="36" fillId="0" borderId="0" applyNumberFormat="0" applyFill="0" applyBorder="0" applyAlignment="0" applyProtection="0"/>
    <xf numFmtId="0" fontId="37" fillId="0" borderId="0"/>
    <xf numFmtId="0" fontId="58" fillId="0" borderId="0"/>
  </cellStyleXfs>
  <cellXfs count="468">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6"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18"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6"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0"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1" fillId="5"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4"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5"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3"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9" xfId="0" applyNumberFormat="1" applyFont="1" applyBorder="1" applyAlignment="1">
      <alignment vertical="center"/>
    </xf>
    <xf numFmtId="4" fontId="28" fillId="0" borderId="20" xfId="0" applyNumberFormat="1" applyFont="1" applyBorder="1" applyAlignment="1">
      <alignment vertical="center"/>
    </xf>
    <xf numFmtId="166" fontId="28" fillId="0" borderId="20" xfId="0" applyNumberFormat="1" applyFont="1" applyBorder="1" applyAlignment="1">
      <alignment vertical="center"/>
    </xf>
    <xf numFmtId="4" fontId="28" fillId="0" borderId="21" xfId="0" applyNumberFormat="1" applyFont="1" applyBorder="1" applyAlignment="1">
      <alignment vertical="center"/>
    </xf>
    <xf numFmtId="0" fontId="5" fillId="0" borderId="0" xfId="0" applyFont="1" applyAlignment="1">
      <alignment horizontal="left" vertical="center"/>
    </xf>
    <xf numFmtId="0" fontId="0" fillId="0" borderId="0" xfId="0" applyProtection="1">
      <protection locked="0"/>
    </xf>
    <xf numFmtId="0" fontId="0" fillId="0" borderId="2" xfId="0" applyBorder="1" applyProtection="1">
      <protection locked="0"/>
    </xf>
    <xf numFmtId="0" fontId="29" fillId="0" borderId="0" xfId="0" applyFont="1" applyAlignment="1">
      <alignment horizontal="left" vertical="center"/>
    </xf>
    <xf numFmtId="0" fontId="0" fillId="0" borderId="0" xfId="0" applyAlignment="1" applyProtection="1">
      <alignment vertical="center"/>
      <protection locked="0"/>
    </xf>
    <xf numFmtId="0" fontId="1" fillId="0" borderId="0" xfId="0" applyFont="1" applyAlignment="1" applyProtection="1">
      <alignment horizontal="left" vertical="center"/>
      <protection locked="0"/>
    </xf>
    <xf numFmtId="0" fontId="0" fillId="0" borderId="3" xfId="0" applyBorder="1" applyAlignment="1">
      <alignment vertical="center" wrapText="1"/>
    </xf>
    <xf numFmtId="0" fontId="0" fillId="0" borderId="0" xfId="0" applyAlignment="1" applyProtection="1">
      <alignment vertical="center" wrapText="1"/>
      <protection locked="0"/>
    </xf>
    <xf numFmtId="0" fontId="0" fillId="0" borderId="12" xfId="0" applyBorder="1" applyAlignment="1" applyProtection="1">
      <alignment vertical="center"/>
      <protection locked="0"/>
    </xf>
    <xf numFmtId="0" fontId="16" fillId="0" borderId="0" xfId="0" applyFont="1" applyAlignment="1">
      <alignment horizontal="lef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0" fontId="0" fillId="5" borderId="7" xfId="0" applyFill="1" applyBorder="1" applyAlignment="1" applyProtection="1">
      <alignment vertical="center"/>
      <protection locked="0"/>
    </xf>
    <xf numFmtId="4" fontId="4" fillId="5" borderId="7" xfId="0" applyNumberFormat="1" applyFont="1" applyFill="1" applyBorder="1" applyAlignment="1">
      <alignment vertical="center"/>
    </xf>
    <xf numFmtId="0" fontId="0" fillId="5" borderId="8" xfId="0" applyFill="1"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center" vertical="center"/>
    </xf>
    <xf numFmtId="0" fontId="0" fillId="0" borderId="5" xfId="0" applyBorder="1" applyAlignment="1" applyProtection="1">
      <alignment vertical="center"/>
      <protection locked="0"/>
    </xf>
    <xf numFmtId="0" fontId="1" fillId="0" borderId="5" xfId="0" applyFont="1" applyBorder="1" applyAlignment="1">
      <alignment horizontal="right" vertical="center"/>
    </xf>
    <xf numFmtId="0" fontId="0" fillId="0" borderId="10" xfId="0" applyBorder="1" applyAlignment="1" applyProtection="1">
      <alignment vertical="center"/>
      <protection locked="0"/>
    </xf>
    <xf numFmtId="0" fontId="0" fillId="0" borderId="2" xfId="0" applyBorder="1" applyAlignment="1" applyProtection="1">
      <alignment vertical="center"/>
      <protection locked="0"/>
    </xf>
    <xf numFmtId="0" fontId="21" fillId="5" borderId="0" xfId="0" applyFont="1" applyFill="1" applyAlignment="1">
      <alignment horizontal="left" vertical="center"/>
    </xf>
    <xf numFmtId="0" fontId="0" fillId="5" borderId="0" xfId="0" applyFill="1" applyAlignment="1" applyProtection="1">
      <alignment vertical="center"/>
      <protection locked="0"/>
    </xf>
    <xf numFmtId="0" fontId="21" fillId="5" borderId="0" xfId="0" applyFont="1" applyFill="1" applyAlignment="1">
      <alignment horizontal="right" vertical="center"/>
    </xf>
    <xf numFmtId="0" fontId="30"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1" fillId="5" borderId="16"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7" xfId="0" applyFont="1" applyFill="1" applyBorder="1" applyAlignment="1" applyProtection="1">
      <alignment horizontal="center" vertical="center" wrapText="1"/>
      <protection locked="0"/>
    </xf>
    <xf numFmtId="0" fontId="21" fillId="5" borderId="18" xfId="0" applyFont="1" applyFill="1" applyBorder="1" applyAlignment="1">
      <alignment horizontal="center" vertical="center" wrapText="1"/>
    </xf>
    <xf numFmtId="4" fontId="23" fillId="0" borderId="0" xfId="0" applyNumberFormat="1" applyFont="1"/>
    <xf numFmtId="166" fontId="31" fillId="0" borderId="12" xfId="0" applyNumberFormat="1" applyFont="1" applyBorder="1"/>
    <xf numFmtId="166" fontId="31" fillId="0" borderId="13" xfId="0" applyNumberFormat="1" applyFont="1" applyBorder="1"/>
    <xf numFmtId="4" fontId="32"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1" fillId="0" borderId="22" xfId="0" applyFont="1" applyBorder="1" applyAlignment="1" applyProtection="1">
      <alignment horizontal="center" vertical="center"/>
      <protection locked="0"/>
    </xf>
    <xf numFmtId="49" fontId="21" fillId="0" borderId="22" xfId="0"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wrapText="1"/>
      <protection locked="0"/>
    </xf>
    <xf numFmtId="167" fontId="21" fillId="0" borderId="22" xfId="0" applyNumberFormat="1" applyFont="1" applyBorder="1" applyAlignment="1" applyProtection="1">
      <alignment vertical="center"/>
      <protection locked="0"/>
    </xf>
    <xf numFmtId="4" fontId="21" fillId="3" borderId="22" xfId="0" applyNumberFormat="1" applyFont="1" applyFill="1" applyBorder="1" applyAlignment="1" applyProtection="1">
      <alignment vertical="center"/>
      <protection locked="0"/>
    </xf>
    <xf numFmtId="4" fontId="21" fillId="0" borderId="22" xfId="0" applyNumberFormat="1" applyFont="1" applyBorder="1" applyAlignment="1" applyProtection="1">
      <alignment vertical="center"/>
      <protection locked="0"/>
    </xf>
    <xf numFmtId="0" fontId="22" fillId="3" borderId="14" xfId="0" applyFont="1" applyFill="1" applyBorder="1" applyAlignment="1" applyProtection="1">
      <alignment horizontal="left" vertical="center"/>
      <protection locked="0"/>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5"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3"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34" fillId="0" borderId="22" xfId="0" applyFont="1" applyBorder="1" applyAlignment="1" applyProtection="1">
      <alignment horizontal="center" vertical="center"/>
      <protection locked="0"/>
    </xf>
    <xf numFmtId="49" fontId="34" fillId="0" borderId="22" xfId="0" applyNumberFormat="1" applyFont="1" applyBorder="1" applyAlignment="1" applyProtection="1">
      <alignment horizontal="left" vertical="center" wrapText="1"/>
      <protection locked="0"/>
    </xf>
    <xf numFmtId="0" fontId="34" fillId="0" borderId="22" xfId="0" applyFont="1" applyBorder="1" applyAlignment="1" applyProtection="1">
      <alignment horizontal="left" vertical="center" wrapText="1"/>
      <protection locked="0"/>
    </xf>
    <xf numFmtId="0" fontId="34" fillId="0" borderId="22" xfId="0" applyFont="1" applyBorder="1" applyAlignment="1" applyProtection="1">
      <alignment horizontal="center" vertical="center" wrapText="1"/>
      <protection locked="0"/>
    </xf>
    <xf numFmtId="167" fontId="34" fillId="0" borderId="22" xfId="0" applyNumberFormat="1" applyFont="1" applyBorder="1" applyAlignment="1" applyProtection="1">
      <alignment vertical="center"/>
      <protection locked="0"/>
    </xf>
    <xf numFmtId="4" fontId="34" fillId="3"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protection locked="0"/>
    </xf>
    <xf numFmtId="0" fontId="35" fillId="0" borderId="3" xfId="0" applyFont="1" applyBorder="1" applyAlignment="1">
      <alignment vertical="center"/>
    </xf>
    <xf numFmtId="0" fontId="34" fillId="3" borderId="14" xfId="0" applyFont="1" applyFill="1" applyBorder="1" applyAlignment="1" applyProtection="1">
      <alignment horizontal="left" vertical="center"/>
      <protection locked="0"/>
    </xf>
    <xf numFmtId="0" fontId="34" fillId="0" borderId="0" xfId="0" applyFont="1" applyAlignment="1">
      <alignment horizontal="center"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7" fontId="21" fillId="3" borderId="22" xfId="0" applyNumberFormat="1" applyFont="1" applyFill="1" applyBorder="1" applyAlignment="1" applyProtection="1">
      <alignment vertical="center"/>
      <protection locked="0"/>
    </xf>
    <xf numFmtId="0" fontId="22" fillId="3" borderId="19" xfId="0" applyFont="1" applyFill="1" applyBorder="1" applyAlignment="1" applyProtection="1">
      <alignment horizontal="left" vertical="center"/>
      <protection locked="0"/>
    </xf>
    <xf numFmtId="0" fontId="22" fillId="0" borderId="20" xfId="0" applyFont="1" applyBorder="1" applyAlignment="1">
      <alignment horizontal="center" vertical="center"/>
    </xf>
    <xf numFmtId="0" fontId="0" fillId="0" borderId="20" xfId="0" applyBorder="1" applyAlignment="1">
      <alignment vertical="center"/>
    </xf>
    <xf numFmtId="166" fontId="22" fillId="0" borderId="20" xfId="0" applyNumberFormat="1" applyFont="1" applyBorder="1" applyAlignment="1">
      <alignment vertical="center"/>
    </xf>
    <xf numFmtId="166" fontId="22" fillId="0" borderId="21" xfId="0" applyNumberFormat="1" applyFont="1" applyBorder="1" applyAlignment="1">
      <alignment vertical="center"/>
    </xf>
    <xf numFmtId="4" fontId="17" fillId="0" borderId="0" xfId="0" applyNumberFormat="1" applyFont="1" applyAlignment="1">
      <alignment vertical="center"/>
    </xf>
    <xf numFmtId="0" fontId="1"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xf>
    <xf numFmtId="0" fontId="17" fillId="0" borderId="0" xfId="0" applyFont="1" applyAlignment="1">
      <alignment horizontal="left" vertical="center"/>
    </xf>
    <xf numFmtId="4" fontId="16" fillId="0" borderId="5" xfId="0" applyNumberFormat="1" applyFont="1" applyBorder="1" applyAlignment="1">
      <alignment vertical="center"/>
    </xf>
    <xf numFmtId="0" fontId="0" fillId="0" borderId="5" xfId="0" applyBorder="1" applyAlignment="1">
      <alignment vertical="center"/>
    </xf>
    <xf numFmtId="0" fontId="4" fillId="4" borderId="7" xfId="0" applyFont="1" applyFill="1" applyBorder="1" applyAlignment="1">
      <alignment horizontal="left" vertical="center"/>
    </xf>
    <xf numFmtId="0" fontId="0" fillId="4" borderId="7" xfId="0" applyFill="1" applyBorder="1" applyAlignment="1">
      <alignment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2" fillId="2" borderId="0" xfId="0" applyFont="1" applyFill="1" applyAlignment="1">
      <alignment horizontal="center" vertical="center"/>
    </xf>
    <xf numFmtId="0" fontId="0" fillId="0" borderId="0" xfId="0"/>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Alignment="1">
      <alignment horizontal="left" vertical="center"/>
    </xf>
    <xf numFmtId="0" fontId="21" fillId="5" borderId="6" xfId="0" applyFont="1" applyFill="1" applyBorder="1" applyAlignment="1">
      <alignment horizontal="center" vertical="center"/>
    </xf>
    <xf numFmtId="0" fontId="21" fillId="5" borderId="7" xfId="0" applyFont="1" applyFill="1" applyBorder="1" applyAlignment="1">
      <alignment horizontal="left" vertical="center"/>
    </xf>
    <xf numFmtId="0" fontId="21" fillId="5" borderId="7" xfId="0" applyFont="1" applyFill="1" applyBorder="1" applyAlignment="1">
      <alignment horizontal="center" vertical="center"/>
    </xf>
    <xf numFmtId="0" fontId="21" fillId="5" borderId="7" xfId="0" applyFont="1" applyFill="1" applyBorder="1" applyAlignment="1">
      <alignment horizontal="right" vertical="center"/>
    </xf>
    <xf numFmtId="0" fontId="21" fillId="5" borderId="8" xfId="0" applyFont="1" applyFill="1" applyBorder="1" applyAlignment="1">
      <alignment horizontal="lef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right" vertical="center"/>
    </xf>
    <xf numFmtId="164" fontId="1" fillId="0" borderId="0" xfId="0" applyNumberFormat="1"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xf numFmtId="0" fontId="37" fillId="0" borderId="0" xfId="2"/>
    <xf numFmtId="0" fontId="37" fillId="0" borderId="0" xfId="2" applyProtection="1">
      <protection locked="0"/>
    </xf>
    <xf numFmtId="0" fontId="37" fillId="0" borderId="0" xfId="2" applyAlignment="1">
      <alignment vertical="center"/>
    </xf>
    <xf numFmtId="0" fontId="37" fillId="0" borderId="3" xfId="2" applyBorder="1" applyAlignment="1">
      <alignment vertical="center"/>
    </xf>
    <xf numFmtId="0" fontId="37" fillId="0" borderId="10" xfId="2" applyBorder="1" applyAlignment="1">
      <alignment vertical="center"/>
    </xf>
    <xf numFmtId="0" fontId="37" fillId="0" borderId="10" xfId="2" applyBorder="1" applyAlignment="1" applyProtection="1">
      <alignment vertical="center"/>
      <protection locked="0"/>
    </xf>
    <xf numFmtId="0" fontId="37" fillId="0" borderId="9" xfId="2" applyBorder="1" applyAlignment="1">
      <alignment vertical="center"/>
    </xf>
    <xf numFmtId="0" fontId="37" fillId="0" borderId="0" xfId="2" applyAlignment="1">
      <alignment horizontal="left" vertical="center"/>
    </xf>
    <xf numFmtId="4" fontId="37" fillId="0" borderId="0" xfId="2" applyNumberFormat="1" applyAlignment="1">
      <alignment vertical="center"/>
    </xf>
    <xf numFmtId="166" fontId="38" fillId="0" borderId="21" xfId="2" applyNumberFormat="1" applyFont="1" applyBorder="1" applyAlignment="1">
      <alignment vertical="center"/>
    </xf>
    <xf numFmtId="166" fontId="38" fillId="0" borderId="20" xfId="2" applyNumberFormat="1" applyFont="1" applyBorder="1" applyAlignment="1">
      <alignment vertical="center"/>
    </xf>
    <xf numFmtId="0" fontId="37" fillId="0" borderId="20" xfId="2" applyBorder="1" applyAlignment="1">
      <alignment vertical="center"/>
    </xf>
    <xf numFmtId="0" fontId="38" fillId="0" borderId="20" xfId="2" applyFont="1" applyBorder="1" applyAlignment="1">
      <alignment horizontal="center" vertical="center"/>
    </xf>
    <xf numFmtId="0" fontId="38" fillId="3" borderId="22" xfId="2" applyFont="1" applyFill="1" applyBorder="1" applyAlignment="1" applyProtection="1">
      <alignment horizontal="left" vertical="center"/>
      <protection locked="0"/>
    </xf>
    <xf numFmtId="0" fontId="37" fillId="0" borderId="22" xfId="2" applyBorder="1" applyAlignment="1">
      <alignment horizontal="left" vertical="center" wrapText="1"/>
    </xf>
    <xf numFmtId="4" fontId="37" fillId="0" borderId="22" xfId="2" applyNumberFormat="1" applyBorder="1" applyAlignment="1">
      <alignment vertical="center"/>
    </xf>
    <xf numFmtId="4" fontId="37" fillId="3" borderId="22" xfId="2" applyNumberFormat="1" applyFill="1" applyBorder="1" applyAlignment="1" applyProtection="1">
      <alignment vertical="center"/>
      <protection locked="0"/>
    </xf>
    <xf numFmtId="167" fontId="37" fillId="0" borderId="22" xfId="2" applyNumberFormat="1" applyBorder="1" applyAlignment="1">
      <alignment vertical="center"/>
    </xf>
    <xf numFmtId="0" fontId="37" fillId="0" borderId="22" xfId="2" applyBorder="1" applyAlignment="1">
      <alignment horizontal="center" vertical="center" wrapText="1"/>
    </xf>
    <xf numFmtId="49" fontId="37" fillId="0" borderId="22" xfId="2" applyNumberFormat="1" applyBorder="1" applyAlignment="1">
      <alignment horizontal="left" vertical="center" wrapText="1"/>
    </xf>
    <xf numFmtId="0" fontId="37" fillId="0" borderId="22" xfId="2" applyBorder="1" applyAlignment="1">
      <alignment horizontal="center" vertical="center"/>
    </xf>
    <xf numFmtId="0" fontId="39" fillId="0" borderId="0" xfId="2" applyFont="1"/>
    <xf numFmtId="4" fontId="39" fillId="0" borderId="0" xfId="2" applyNumberFormat="1" applyFont="1" applyAlignment="1">
      <alignment vertical="center"/>
    </xf>
    <xf numFmtId="0" fontId="39" fillId="0" borderId="0" xfId="2" applyFont="1" applyAlignment="1">
      <alignment horizontal="left"/>
    </xf>
    <xf numFmtId="0" fontId="39" fillId="0" borderId="0" xfId="2" applyFont="1" applyAlignment="1">
      <alignment horizontal="center"/>
    </xf>
    <xf numFmtId="166" fontId="39" fillId="0" borderId="15" xfId="2" applyNumberFormat="1" applyFont="1" applyBorder="1"/>
    <xf numFmtId="166" fontId="39" fillId="0" borderId="0" xfId="2" applyNumberFormat="1" applyFont="1"/>
    <xf numFmtId="0" fontId="39" fillId="0" borderId="14" xfId="2" applyFont="1" applyBorder="1"/>
    <xf numFmtId="0" fontId="39" fillId="0" borderId="3" xfId="2" applyFont="1" applyBorder="1"/>
    <xf numFmtId="4" fontId="40" fillId="0" borderId="0" xfId="2" applyNumberFormat="1" applyFont="1"/>
    <xf numFmtId="0" fontId="39" fillId="0" borderId="0" xfId="2" applyFont="1" applyProtection="1">
      <protection locked="0"/>
    </xf>
    <xf numFmtId="0" fontId="40" fillId="0" borderId="0" xfId="2" applyFont="1" applyAlignment="1">
      <alignment horizontal="left"/>
    </xf>
    <xf numFmtId="0" fontId="37" fillId="0" borderId="15" xfId="2" applyBorder="1" applyAlignment="1">
      <alignment vertical="center"/>
    </xf>
    <xf numFmtId="0" fontId="37" fillId="0" borderId="14" xfId="2" applyBorder="1" applyAlignment="1">
      <alignment vertical="center"/>
    </xf>
    <xf numFmtId="0" fontId="37" fillId="0" borderId="0" xfId="2" applyAlignment="1" applyProtection="1">
      <alignment vertical="center"/>
      <protection locked="0"/>
    </xf>
    <xf numFmtId="0" fontId="41" fillId="0" borderId="0" xfId="2" applyFont="1" applyAlignment="1">
      <alignment vertical="center" wrapText="1"/>
    </xf>
    <xf numFmtId="0" fontId="42" fillId="0" borderId="0" xfId="2" applyFont="1" applyAlignment="1">
      <alignment horizontal="left" vertical="center"/>
    </xf>
    <xf numFmtId="166" fontId="38" fillId="0" borderId="15" xfId="2" applyNumberFormat="1" applyFont="1" applyBorder="1" applyAlignment="1">
      <alignment vertical="center"/>
    </xf>
    <xf numFmtId="166" fontId="38" fillId="0" borderId="0" xfId="2" applyNumberFormat="1" applyFont="1" applyAlignment="1">
      <alignment vertical="center"/>
    </xf>
    <xf numFmtId="0" fontId="38" fillId="0" borderId="0" xfId="2" applyFont="1" applyAlignment="1">
      <alignment horizontal="center" vertical="center"/>
    </xf>
    <xf numFmtId="4" fontId="43" fillId="0" borderId="0" xfId="2" applyNumberFormat="1" applyFont="1"/>
    <xf numFmtId="0" fontId="43" fillId="0" borderId="0" xfId="2" applyFont="1" applyAlignment="1">
      <alignment horizontal="left"/>
    </xf>
    <xf numFmtId="4" fontId="44" fillId="0" borderId="0" xfId="2" applyNumberFormat="1" applyFont="1" applyAlignment="1">
      <alignment vertical="center"/>
    </xf>
    <xf numFmtId="166" fontId="45" fillId="0" borderId="13" xfId="2" applyNumberFormat="1" applyFont="1" applyBorder="1"/>
    <xf numFmtId="0" fontId="37" fillId="0" borderId="12" xfId="2" applyBorder="1" applyAlignment="1">
      <alignment vertical="center"/>
    </xf>
    <xf numFmtId="166" fontId="45" fillId="0" borderId="12" xfId="2" applyNumberFormat="1" applyFont="1" applyBorder="1"/>
    <xf numFmtId="0" fontId="37" fillId="0" borderId="11" xfId="2" applyBorder="1" applyAlignment="1">
      <alignment vertical="center"/>
    </xf>
    <xf numFmtId="4" fontId="46" fillId="0" borderId="0" xfId="2" applyNumberFormat="1" applyFont="1"/>
    <xf numFmtId="0" fontId="46" fillId="0" borderId="0" xfId="2" applyFont="1" applyAlignment="1">
      <alignment horizontal="left" vertical="center"/>
    </xf>
    <xf numFmtId="0" fontId="37" fillId="0" borderId="0" xfId="2" applyAlignment="1">
      <alignment horizontal="center" vertical="center" wrapText="1"/>
    </xf>
    <xf numFmtId="0" fontId="47" fillId="0" borderId="18" xfId="2" applyFont="1" applyBorder="1" applyAlignment="1">
      <alignment horizontal="center" vertical="center" wrapText="1"/>
    </xf>
    <xf numFmtId="0" fontId="47" fillId="0" borderId="17" xfId="2" applyFont="1" applyBorder="1" applyAlignment="1">
      <alignment horizontal="center" vertical="center" wrapText="1"/>
    </xf>
    <xf numFmtId="0" fontId="47" fillId="0" borderId="16" xfId="2" applyFont="1" applyBorder="1" applyAlignment="1">
      <alignment horizontal="center" vertical="center" wrapText="1"/>
    </xf>
    <xf numFmtId="0" fontId="37" fillId="0" borderId="3" xfId="2" applyBorder="1" applyAlignment="1">
      <alignment horizontal="center" vertical="center" wrapText="1"/>
    </xf>
    <xf numFmtId="0" fontId="48" fillId="5" borderId="18" xfId="2" applyFont="1" applyFill="1" applyBorder="1" applyAlignment="1">
      <alignment horizontal="center" vertical="center" wrapText="1"/>
    </xf>
    <xf numFmtId="0" fontId="48" fillId="5" borderId="17" xfId="2" applyFont="1" applyFill="1" applyBorder="1" applyAlignment="1">
      <alignment horizontal="center" vertical="center" wrapText="1"/>
    </xf>
    <xf numFmtId="0" fontId="48" fillId="5" borderId="17" xfId="2" applyFont="1" applyFill="1" applyBorder="1" applyAlignment="1" applyProtection="1">
      <alignment horizontal="center" vertical="center" wrapText="1"/>
      <protection locked="0"/>
    </xf>
    <xf numFmtId="0" fontId="48" fillId="5" borderId="16" xfId="2" applyFont="1" applyFill="1" applyBorder="1" applyAlignment="1">
      <alignment horizontal="center" vertical="center" wrapText="1"/>
    </xf>
    <xf numFmtId="0" fontId="48" fillId="0" borderId="0" xfId="2" applyFont="1" applyAlignment="1">
      <alignment horizontal="left" vertical="center"/>
    </xf>
    <xf numFmtId="0" fontId="47" fillId="0" borderId="0" xfId="2" applyFont="1" applyAlignment="1">
      <alignment horizontal="left" vertical="center"/>
    </xf>
    <xf numFmtId="0" fontId="47" fillId="0" borderId="0" xfId="2" applyFont="1" applyAlignment="1" applyProtection="1">
      <alignment horizontal="left" vertical="center"/>
      <protection locked="0"/>
    </xf>
    <xf numFmtId="165" fontId="48" fillId="0" borderId="0" xfId="2" applyNumberFormat="1" applyFont="1" applyAlignment="1">
      <alignment horizontal="left" vertical="center"/>
    </xf>
    <xf numFmtId="0" fontId="37" fillId="0" borderId="0" xfId="2" applyAlignment="1">
      <alignment vertical="center"/>
    </xf>
    <xf numFmtId="0" fontId="49" fillId="0" borderId="0" xfId="2" applyFont="1" applyAlignment="1">
      <alignment horizontal="left" vertical="center" wrapText="1"/>
    </xf>
    <xf numFmtId="0" fontId="47" fillId="0" borderId="0" xfId="2" applyFont="1" applyAlignment="1">
      <alignment horizontal="left" vertical="center"/>
    </xf>
    <xf numFmtId="0" fontId="47" fillId="0" borderId="0" xfId="2" applyFont="1" applyAlignment="1">
      <alignment horizontal="left" vertical="center" wrapText="1"/>
    </xf>
    <xf numFmtId="0" fontId="50" fillId="0" borderId="0" xfId="2" applyFont="1" applyAlignment="1">
      <alignment horizontal="left" vertical="center"/>
    </xf>
    <xf numFmtId="0" fontId="37" fillId="0" borderId="2" xfId="2" applyBorder="1" applyAlignment="1">
      <alignment vertical="center"/>
    </xf>
    <xf numFmtId="0" fontId="37" fillId="0" borderId="2" xfId="2" applyBorder="1" applyAlignment="1" applyProtection="1">
      <alignment vertical="center"/>
      <protection locked="0"/>
    </xf>
    <xf numFmtId="0" fontId="37" fillId="0" borderId="1" xfId="2" applyBorder="1" applyAlignment="1">
      <alignment vertical="center"/>
    </xf>
    <xf numFmtId="0" fontId="37" fillId="0" borderId="23" xfId="2" applyBorder="1" applyAlignment="1">
      <alignment vertical="center"/>
    </xf>
    <xf numFmtId="0" fontId="37" fillId="0" borderId="24" xfId="2" applyBorder="1" applyAlignment="1">
      <alignment vertical="center"/>
    </xf>
    <xf numFmtId="0" fontId="40" fillId="0" borderId="0" xfId="2" applyFont="1" applyAlignment="1">
      <alignment vertical="center"/>
    </xf>
    <xf numFmtId="0" fontId="40" fillId="0" borderId="24" xfId="2" applyFont="1" applyBorder="1" applyAlignment="1">
      <alignment vertical="center"/>
    </xf>
    <xf numFmtId="4" fontId="40" fillId="0" borderId="20" xfId="2" applyNumberFormat="1" applyFont="1" applyBorder="1" applyAlignment="1">
      <alignment vertical="center"/>
    </xf>
    <xf numFmtId="0" fontId="40" fillId="0" borderId="20" xfId="2" applyFont="1" applyBorder="1" applyAlignment="1" applyProtection="1">
      <alignment vertical="center"/>
      <protection locked="0"/>
    </xf>
    <xf numFmtId="0" fontId="40" fillId="0" borderId="20" xfId="2" applyFont="1" applyBorder="1" applyAlignment="1">
      <alignment vertical="center"/>
    </xf>
    <xf numFmtId="0" fontId="40" fillId="0" borderId="20" xfId="2" applyFont="1" applyBorder="1" applyAlignment="1">
      <alignment horizontal="left" vertical="center"/>
    </xf>
    <xf numFmtId="0" fontId="40" fillId="0" borderId="3" xfId="2" applyFont="1" applyBorder="1" applyAlignment="1">
      <alignment vertical="center"/>
    </xf>
    <xf numFmtId="0" fontId="43" fillId="0" borderId="0" xfId="2" applyFont="1" applyAlignment="1">
      <alignment vertical="center"/>
    </xf>
    <xf numFmtId="0" fontId="43" fillId="0" borderId="24" xfId="2" applyFont="1" applyBorder="1" applyAlignment="1">
      <alignment vertical="center"/>
    </xf>
    <xf numFmtId="4" fontId="43" fillId="0" borderId="20" xfId="2" applyNumberFormat="1" applyFont="1" applyBorder="1" applyAlignment="1">
      <alignment vertical="center"/>
    </xf>
    <xf numFmtId="0" fontId="43" fillId="0" borderId="20" xfId="2" applyFont="1" applyBorder="1" applyAlignment="1" applyProtection="1">
      <alignment vertical="center"/>
      <protection locked="0"/>
    </xf>
    <xf numFmtId="0" fontId="43" fillId="0" borderId="20" xfId="2" applyFont="1" applyBorder="1" applyAlignment="1">
      <alignment vertical="center"/>
    </xf>
    <xf numFmtId="0" fontId="43" fillId="0" borderId="20" xfId="2" applyFont="1" applyBorder="1" applyAlignment="1">
      <alignment horizontal="left" vertical="center"/>
    </xf>
    <xf numFmtId="0" fontId="43" fillId="0" borderId="3" xfId="2" applyFont="1" applyBorder="1" applyAlignment="1">
      <alignment vertical="center"/>
    </xf>
    <xf numFmtId="4" fontId="46" fillId="0" borderId="0" xfId="2" applyNumberFormat="1" applyFont="1" applyAlignment="1">
      <alignment vertical="center"/>
    </xf>
    <xf numFmtId="0" fontId="51" fillId="0" borderId="0" xfId="2" applyFont="1" applyAlignment="1">
      <alignment horizontal="left" vertical="center"/>
    </xf>
    <xf numFmtId="0" fontId="37" fillId="5" borderId="24" xfId="2" applyFill="1" applyBorder="1" applyAlignment="1">
      <alignment vertical="center"/>
    </xf>
    <xf numFmtId="0" fontId="48" fillId="5" borderId="0" xfId="2" applyFont="1" applyFill="1" applyAlignment="1">
      <alignment horizontal="right" vertical="center"/>
    </xf>
    <xf numFmtId="0" fontId="37" fillId="5" borderId="0" xfId="2" applyFill="1" applyAlignment="1" applyProtection="1">
      <alignment vertical="center"/>
      <protection locked="0"/>
    </xf>
    <xf numFmtId="0" fontId="37" fillId="5" borderId="0" xfId="2" applyFill="1" applyAlignment="1">
      <alignment vertical="center"/>
    </xf>
    <xf numFmtId="0" fontId="48" fillId="5" borderId="0" xfId="2" applyFont="1" applyFill="1" applyAlignment="1">
      <alignment horizontal="left" vertical="center"/>
    </xf>
    <xf numFmtId="0" fontId="37" fillId="0" borderId="0" xfId="2" applyAlignment="1">
      <alignment horizontal="left" vertical="center"/>
    </xf>
    <xf numFmtId="0" fontId="48" fillId="0" borderId="0" xfId="2" applyFont="1" applyAlignment="1">
      <alignment horizontal="left" vertical="center" wrapText="1"/>
    </xf>
    <xf numFmtId="0" fontId="37" fillId="0" borderId="25" xfId="2" applyBorder="1" applyAlignment="1">
      <alignment vertical="center"/>
    </xf>
    <xf numFmtId="0" fontId="37" fillId="5" borderId="26" xfId="2" applyFill="1" applyBorder="1" applyAlignment="1">
      <alignment vertical="center"/>
    </xf>
    <xf numFmtId="4" fontId="49" fillId="5" borderId="7" xfId="2" applyNumberFormat="1" applyFont="1" applyFill="1" applyBorder="1" applyAlignment="1">
      <alignment vertical="center"/>
    </xf>
    <xf numFmtId="0" fontId="37" fillId="5" borderId="7" xfId="2" applyFill="1" applyBorder="1" applyAlignment="1" applyProtection="1">
      <alignment vertical="center"/>
      <protection locked="0"/>
    </xf>
    <xf numFmtId="0" fontId="49" fillId="5" borderId="7" xfId="2" applyFont="1" applyFill="1" applyBorder="1" applyAlignment="1">
      <alignment horizontal="center" vertical="center"/>
    </xf>
    <xf numFmtId="0" fontId="49" fillId="5" borderId="7" xfId="2" applyFont="1" applyFill="1" applyBorder="1" applyAlignment="1">
      <alignment horizontal="right" vertical="center"/>
    </xf>
    <xf numFmtId="0" fontId="37" fillId="5" borderId="7" xfId="2" applyFill="1" applyBorder="1" applyAlignment="1">
      <alignment vertical="center"/>
    </xf>
    <xf numFmtId="0" fontId="49" fillId="5" borderId="6" xfId="2" applyFont="1" applyFill="1" applyBorder="1" applyAlignment="1">
      <alignment horizontal="left" vertical="center"/>
    </xf>
    <xf numFmtId="4" fontId="38" fillId="0" borderId="0" xfId="2" applyNumberFormat="1" applyFont="1" applyAlignment="1">
      <alignment vertical="center"/>
    </xf>
    <xf numFmtId="164" fontId="38" fillId="0" borderId="0" xfId="2" applyNumberFormat="1" applyFont="1" applyAlignment="1" applyProtection="1">
      <alignment horizontal="right" vertical="center"/>
      <protection locked="0"/>
    </xf>
    <xf numFmtId="0" fontId="38" fillId="0" borderId="0" xfId="2" applyFont="1" applyAlignment="1">
      <alignment horizontal="left" vertical="center"/>
    </xf>
    <xf numFmtId="0" fontId="38" fillId="0" borderId="0" xfId="2" applyFont="1" applyAlignment="1">
      <alignment horizontal="right" vertical="center"/>
    </xf>
    <xf numFmtId="0" fontId="38" fillId="0" borderId="0" xfId="2" applyFont="1" applyAlignment="1" applyProtection="1">
      <alignment horizontal="right" vertical="center"/>
      <protection locked="0"/>
    </xf>
    <xf numFmtId="0" fontId="37" fillId="0" borderId="27" xfId="2" applyBorder="1" applyAlignment="1">
      <alignment vertical="center"/>
    </xf>
    <xf numFmtId="0" fontId="37" fillId="0" borderId="12" xfId="2" applyBorder="1" applyAlignment="1" applyProtection="1">
      <alignment vertical="center"/>
      <protection locked="0"/>
    </xf>
    <xf numFmtId="0" fontId="52" fillId="0" borderId="0" xfId="2" applyFont="1" applyAlignment="1">
      <alignment horizontal="left" vertical="center"/>
    </xf>
    <xf numFmtId="0" fontId="37" fillId="0" borderId="0" xfId="2" applyAlignment="1">
      <alignment vertical="center" wrapText="1"/>
    </xf>
    <xf numFmtId="0" fontId="37" fillId="0" borderId="24" xfId="2" applyBorder="1" applyAlignment="1">
      <alignment vertical="center" wrapText="1"/>
    </xf>
    <xf numFmtId="0" fontId="37" fillId="0" borderId="0" xfId="2" applyAlignment="1" applyProtection="1">
      <alignment vertical="center" wrapText="1"/>
      <protection locked="0"/>
    </xf>
    <xf numFmtId="0" fontId="37" fillId="0" borderId="3" xfId="2" applyBorder="1" applyAlignment="1">
      <alignment vertical="center" wrapText="1"/>
    </xf>
    <xf numFmtId="0" fontId="37" fillId="0" borderId="24" xfId="2" applyBorder="1"/>
    <xf numFmtId="0" fontId="37" fillId="0" borderId="3" xfId="2" applyBorder="1"/>
    <xf numFmtId="0" fontId="53" fillId="0" borderId="0" xfId="2" applyFont="1" applyAlignment="1">
      <alignment horizontal="left" vertical="center"/>
    </xf>
    <xf numFmtId="0" fontId="37" fillId="0" borderId="25" xfId="2" applyBorder="1"/>
    <xf numFmtId="0" fontId="37" fillId="0" borderId="2" xfId="2" applyBorder="1"/>
    <xf numFmtId="0" fontId="37" fillId="0" borderId="2" xfId="2" applyBorder="1" applyProtection="1">
      <protection locked="0"/>
    </xf>
    <xf numFmtId="0" fontId="37" fillId="0" borderId="1" xfId="2" applyBorder="1"/>
    <xf numFmtId="0" fontId="37" fillId="0" borderId="0" xfId="2"/>
    <xf numFmtId="0" fontId="37" fillId="6" borderId="0" xfId="2" applyFill="1"/>
    <xf numFmtId="0" fontId="36" fillId="6" borderId="0" xfId="1" applyFill="1"/>
    <xf numFmtId="0" fontId="54" fillId="6" borderId="0" xfId="1" applyFont="1" applyFill="1" applyAlignment="1">
      <alignment vertical="center"/>
    </xf>
    <xf numFmtId="0" fontId="55" fillId="6" borderId="0" xfId="2" applyFont="1" applyFill="1" applyAlignment="1">
      <alignment horizontal="left" vertical="center"/>
    </xf>
    <xf numFmtId="0" fontId="56" fillId="6" borderId="0" xfId="2" applyFont="1" applyFill="1" applyAlignment="1" applyProtection="1">
      <alignment vertical="center"/>
      <protection locked="0"/>
    </xf>
    <xf numFmtId="0" fontId="54" fillId="6" borderId="0" xfId="1" applyFont="1" applyFill="1" applyAlignment="1">
      <alignment vertical="center"/>
    </xf>
    <xf numFmtId="0" fontId="56" fillId="6" borderId="0" xfId="2" applyFont="1" applyFill="1" applyAlignment="1">
      <alignment vertical="center"/>
    </xf>
    <xf numFmtId="0" fontId="37" fillId="0" borderId="21" xfId="2" applyBorder="1" applyAlignment="1">
      <alignment vertical="center"/>
    </xf>
    <xf numFmtId="0" fontId="37" fillId="0" borderId="19" xfId="2" applyBorder="1" applyAlignment="1">
      <alignment vertical="center"/>
    </xf>
    <xf numFmtId="0" fontId="57" fillId="0" borderId="0" xfId="2" applyFont="1" applyAlignment="1">
      <alignment horizontal="center" vertical="center"/>
    </xf>
    <xf numFmtId="0" fontId="57" fillId="3" borderId="22" xfId="2" applyFont="1" applyFill="1" applyBorder="1" applyAlignment="1" applyProtection="1">
      <alignment horizontal="left" vertical="center"/>
      <protection locked="0"/>
    </xf>
    <xf numFmtId="0" fontId="57" fillId="0" borderId="3" xfId="2" applyFont="1" applyBorder="1" applyAlignment="1">
      <alignment vertical="center"/>
    </xf>
    <xf numFmtId="0" fontId="57" fillId="0" borderId="22" xfId="2" applyFont="1" applyBorder="1" applyAlignment="1">
      <alignment horizontal="left" vertical="center" wrapText="1"/>
    </xf>
    <xf numFmtId="4" fontId="57" fillId="0" borderId="22" xfId="2" applyNumberFormat="1" applyFont="1" applyBorder="1" applyAlignment="1">
      <alignment vertical="center"/>
    </xf>
    <xf numFmtId="4" fontId="57" fillId="3" borderId="22" xfId="2" applyNumberFormat="1" applyFont="1" applyFill="1" applyBorder="1" applyAlignment="1" applyProtection="1">
      <alignment vertical="center"/>
      <protection locked="0"/>
    </xf>
    <xf numFmtId="167" fontId="57" fillId="0" borderId="22" xfId="2" applyNumberFormat="1" applyFont="1" applyBorder="1" applyAlignment="1">
      <alignment vertical="center"/>
    </xf>
    <xf numFmtId="0" fontId="57" fillId="0" borderId="22" xfId="2" applyFont="1" applyBorder="1" applyAlignment="1">
      <alignment horizontal="center" vertical="center" wrapText="1"/>
    </xf>
    <xf numFmtId="49" fontId="57" fillId="0" borderId="22" xfId="2" applyNumberFormat="1" applyFont="1" applyBorder="1" applyAlignment="1">
      <alignment horizontal="left" vertical="center" wrapText="1"/>
    </xf>
    <xf numFmtId="0" fontId="57" fillId="0" borderId="22" xfId="2" applyFont="1" applyBorder="1" applyAlignment="1">
      <alignment horizontal="center" vertical="center"/>
    </xf>
    <xf numFmtId="0" fontId="58" fillId="0" borderId="0" xfId="3"/>
    <xf numFmtId="0" fontId="59" fillId="0" borderId="0" xfId="3" applyFont="1"/>
    <xf numFmtId="14" fontId="59" fillId="0" borderId="0" xfId="3" applyNumberFormat="1" applyFont="1"/>
    <xf numFmtId="49" fontId="58" fillId="0" borderId="0" xfId="3" applyNumberFormat="1"/>
    <xf numFmtId="49" fontId="59" fillId="0" borderId="0" xfId="3" applyNumberFormat="1" applyFont="1"/>
    <xf numFmtId="0" fontId="59" fillId="0" borderId="0" xfId="3" applyFont="1" applyAlignment="1">
      <alignment wrapText="1"/>
    </xf>
    <xf numFmtId="49" fontId="60" fillId="0" borderId="0" xfId="3" applyNumberFormat="1" applyFont="1"/>
    <xf numFmtId="0" fontId="58" fillId="0" borderId="0" xfId="3" applyAlignment="1">
      <alignment horizontal="centerContinuous"/>
    </xf>
    <xf numFmtId="0" fontId="61" fillId="0" borderId="0" xfId="3" applyFont="1" applyAlignment="1">
      <alignment horizontal="centerContinuous"/>
    </xf>
    <xf numFmtId="0" fontId="62" fillId="0" borderId="0" xfId="3" applyFont="1" applyAlignment="1">
      <alignment horizontal="centerContinuous"/>
    </xf>
    <xf numFmtId="0" fontId="63" fillId="0" borderId="0" xfId="3" applyFont="1" applyAlignment="1">
      <alignment horizontal="centerContinuous"/>
    </xf>
    <xf numFmtId="0" fontId="64" fillId="0" borderId="0" xfId="3" applyFont="1" applyAlignment="1">
      <alignment horizontal="centerContinuous"/>
    </xf>
    <xf numFmtId="0" fontId="58" fillId="0" borderId="28" xfId="3" applyBorder="1"/>
    <xf numFmtId="0" fontId="65" fillId="0" borderId="28" xfId="3" applyFont="1" applyBorder="1"/>
    <xf numFmtId="0" fontId="66" fillId="0" borderId="0" xfId="3" applyFont="1"/>
    <xf numFmtId="44" fontId="67" fillId="0" borderId="0" xfId="3" applyNumberFormat="1" applyFont="1"/>
    <xf numFmtId="0" fontId="67" fillId="0" borderId="0" xfId="3" applyFont="1"/>
    <xf numFmtId="0" fontId="68" fillId="0" borderId="0" xfId="3" applyFont="1" applyAlignment="1">
      <alignment horizontal="center" vertical="center"/>
    </xf>
    <xf numFmtId="168" fontId="69" fillId="0" borderId="0" xfId="3" applyNumberFormat="1" applyFont="1"/>
    <xf numFmtId="168" fontId="69" fillId="0" borderId="0" xfId="3" applyNumberFormat="1" applyFont="1" applyAlignment="1">
      <alignment horizontal="right"/>
    </xf>
    <xf numFmtId="169" fontId="69" fillId="0" borderId="0" xfId="3" applyNumberFormat="1" applyFont="1"/>
    <xf numFmtId="170" fontId="69" fillId="0" borderId="0" xfId="3" applyNumberFormat="1" applyFont="1" applyAlignment="1">
      <alignment horizontal="right" vertical="center"/>
    </xf>
    <xf numFmtId="0" fontId="69" fillId="0" borderId="0" xfId="3" applyFont="1"/>
    <xf numFmtId="171" fontId="70" fillId="0" borderId="0" xfId="3" applyNumberFormat="1" applyFont="1" applyAlignment="1">
      <alignment horizontal="right" vertical="center"/>
    </xf>
    <xf numFmtId="172" fontId="70" fillId="0" borderId="0" xfId="3" applyNumberFormat="1" applyFont="1" applyAlignment="1">
      <alignment horizontal="right" vertical="center"/>
    </xf>
    <xf numFmtId="173" fontId="58" fillId="0" borderId="0" xfId="3" applyNumberFormat="1"/>
    <xf numFmtId="0" fontId="65" fillId="0" borderId="0" xfId="3" applyFont="1"/>
    <xf numFmtId="0" fontId="70" fillId="0" borderId="0" xfId="3" applyFont="1"/>
    <xf numFmtId="44" fontId="71" fillId="0" borderId="0" xfId="3" applyNumberFormat="1" applyFont="1"/>
    <xf numFmtId="0" fontId="71" fillId="0" borderId="0" xfId="3" applyFont="1"/>
    <xf numFmtId="44" fontId="68" fillId="0" borderId="29" xfId="3" applyNumberFormat="1" applyFont="1" applyBorder="1" applyAlignment="1">
      <alignment vertical="center"/>
    </xf>
    <xf numFmtId="44" fontId="68" fillId="0" borderId="30" xfId="3" applyNumberFormat="1" applyFont="1" applyBorder="1" applyAlignment="1">
      <alignment vertical="center"/>
    </xf>
    <xf numFmtId="44" fontId="68" fillId="0" borderId="31" xfId="3" applyNumberFormat="1" applyFont="1" applyBorder="1" applyAlignment="1">
      <alignment vertical="center"/>
    </xf>
    <xf numFmtId="0" fontId="65" fillId="0" borderId="31" xfId="3" applyFont="1" applyBorder="1" applyAlignment="1">
      <alignment vertical="center"/>
    </xf>
    <xf numFmtId="0" fontId="68" fillId="0" borderId="30" xfId="3" applyFont="1" applyBorder="1" applyAlignment="1">
      <alignment vertical="center"/>
    </xf>
    <xf numFmtId="0" fontId="68" fillId="0" borderId="30" xfId="3" applyFont="1" applyBorder="1" applyAlignment="1">
      <alignment horizontal="center" vertical="center"/>
    </xf>
    <xf numFmtId="0" fontId="65" fillId="0" borderId="32" xfId="3" applyFont="1" applyBorder="1" applyAlignment="1">
      <alignment vertical="center"/>
    </xf>
    <xf numFmtId="0" fontId="65" fillId="0" borderId="0" xfId="3" applyFont="1" applyAlignment="1">
      <alignment vertical="center"/>
    </xf>
    <xf numFmtId="174" fontId="65" fillId="0" borderId="32" xfId="3" applyNumberFormat="1" applyFont="1" applyBorder="1" applyAlignment="1">
      <alignment vertical="center"/>
    </xf>
    <xf numFmtId="1" fontId="65" fillId="0" borderId="0" xfId="3" applyNumberFormat="1" applyFont="1" applyAlignment="1">
      <alignment vertical="center"/>
    </xf>
    <xf numFmtId="0" fontId="65" fillId="0" borderId="33" xfId="3" applyFont="1" applyBorder="1" applyAlignment="1">
      <alignment vertical="center"/>
    </xf>
    <xf numFmtId="0" fontId="65" fillId="0" borderId="33" xfId="3" applyFont="1" applyBorder="1" applyAlignment="1">
      <alignment horizontal="center" vertical="center"/>
    </xf>
    <xf numFmtId="0" fontId="65" fillId="0" borderId="34" xfId="3" applyFont="1" applyBorder="1" applyAlignment="1">
      <alignment vertical="center"/>
    </xf>
    <xf numFmtId="0" fontId="65" fillId="0" borderId="35" xfId="3" applyFont="1" applyBorder="1" applyAlignment="1">
      <alignment vertical="center"/>
    </xf>
    <xf numFmtId="44" fontId="65" fillId="0" borderId="34" xfId="3" applyNumberFormat="1" applyFont="1" applyBorder="1" applyAlignment="1">
      <alignment vertical="center"/>
    </xf>
    <xf numFmtId="0" fontId="65" fillId="0" borderId="36" xfId="3" applyFont="1" applyBorder="1" applyAlignment="1">
      <alignment vertical="center"/>
    </xf>
    <xf numFmtId="0" fontId="65" fillId="0" borderId="35" xfId="3" applyFont="1" applyBorder="1" applyAlignment="1">
      <alignment horizontal="center" vertical="center"/>
    </xf>
    <xf numFmtId="44" fontId="65" fillId="0" borderId="37" xfId="3" applyNumberFormat="1" applyFont="1" applyBorder="1" applyAlignment="1">
      <alignment vertical="center"/>
    </xf>
    <xf numFmtId="44" fontId="65" fillId="0" borderId="38" xfId="3" applyNumberFormat="1" applyFont="1" applyBorder="1" applyAlignment="1">
      <alignment vertical="center"/>
    </xf>
    <xf numFmtId="170" fontId="65" fillId="0" borderId="37" xfId="3" applyNumberFormat="1" applyFont="1" applyBorder="1" applyAlignment="1">
      <alignment horizontal="right" vertical="center"/>
    </xf>
    <xf numFmtId="0" fontId="65" fillId="0" borderId="39" xfId="3" applyFont="1" applyBorder="1" applyAlignment="1">
      <alignment horizontal="justify" vertical="center"/>
    </xf>
    <xf numFmtId="0" fontId="65" fillId="0" borderId="38" xfId="3" applyFont="1" applyBorder="1" applyAlignment="1">
      <alignment horizontal="justify" vertical="center"/>
    </xf>
    <xf numFmtId="0" fontId="65" fillId="0" borderId="40" xfId="3" applyFont="1" applyBorder="1" applyAlignment="1">
      <alignment horizontal="center" vertical="center"/>
    </xf>
    <xf numFmtId="0" fontId="68" fillId="0" borderId="41" xfId="3" applyFont="1" applyBorder="1" applyAlignment="1">
      <alignment horizontal="center" vertical="center"/>
    </xf>
    <xf numFmtId="0" fontId="68" fillId="0" borderId="42" xfId="3" applyFont="1" applyBorder="1" applyAlignment="1">
      <alignment horizontal="center" vertical="center"/>
    </xf>
    <xf numFmtId="0" fontId="68" fillId="0" borderId="43" xfId="3" applyFont="1" applyBorder="1" applyAlignment="1">
      <alignment horizontal="center" vertical="center"/>
    </xf>
    <xf numFmtId="0" fontId="58" fillId="0" borderId="41" xfId="3" applyBorder="1" applyAlignment="1">
      <alignment vertical="center"/>
    </xf>
    <xf numFmtId="0" fontId="58" fillId="0" borderId="42" xfId="3" applyBorder="1" applyAlignment="1">
      <alignment vertical="center"/>
    </xf>
    <xf numFmtId="0" fontId="68" fillId="0" borderId="43" xfId="3" applyFont="1" applyBorder="1" applyAlignment="1">
      <alignment vertical="center"/>
    </xf>
    <xf numFmtId="0" fontId="68" fillId="0" borderId="44" xfId="3" applyFont="1" applyBorder="1" applyAlignment="1">
      <alignment horizontal="center" vertical="center"/>
    </xf>
    <xf numFmtId="0" fontId="71" fillId="0" borderId="31" xfId="3" applyFont="1" applyBorder="1" applyAlignment="1">
      <alignment horizontal="center" vertical="center"/>
    </xf>
    <xf numFmtId="0" fontId="72" fillId="0" borderId="0" xfId="3" applyFont="1" applyAlignment="1">
      <alignment vertical="center"/>
    </xf>
    <xf numFmtId="0" fontId="71" fillId="0" borderId="0" xfId="3" applyFont="1" applyAlignment="1">
      <alignment vertical="center"/>
    </xf>
    <xf numFmtId="44" fontId="68" fillId="0" borderId="29" xfId="3" applyNumberFormat="1" applyFont="1" applyBorder="1" applyAlignment="1">
      <alignment vertical="center"/>
    </xf>
    <xf numFmtId="0" fontId="65" fillId="0" borderId="30" xfId="3" applyFont="1" applyBorder="1" applyAlignment="1">
      <alignment vertical="center"/>
    </xf>
    <xf numFmtId="44" fontId="65" fillId="0" borderId="32" xfId="3" applyNumberFormat="1" applyFont="1" applyBorder="1" applyAlignment="1">
      <alignment vertical="center"/>
    </xf>
    <xf numFmtId="174" fontId="65" fillId="0" borderId="0" xfId="3" applyNumberFormat="1" applyFont="1" applyAlignment="1">
      <alignment vertical="center"/>
    </xf>
    <xf numFmtId="174" fontId="65" fillId="0" borderId="33" xfId="3" applyNumberFormat="1" applyFont="1" applyBorder="1" applyAlignment="1">
      <alignment vertical="center"/>
    </xf>
    <xf numFmtId="174" fontId="65" fillId="0" borderId="45" xfId="3" applyNumberFormat="1" applyFont="1" applyBorder="1" applyAlignment="1">
      <alignment vertical="center"/>
    </xf>
    <xf numFmtId="174" fontId="65" fillId="0" borderId="46" xfId="3" applyNumberFormat="1" applyFont="1" applyBorder="1" applyAlignment="1">
      <alignment vertical="center"/>
    </xf>
    <xf numFmtId="175" fontId="65" fillId="0" borderId="47" xfId="3" applyNumberFormat="1" applyFont="1" applyBorder="1" applyAlignment="1">
      <alignment vertical="center"/>
    </xf>
    <xf numFmtId="49" fontId="65" fillId="0" borderId="48" xfId="3" applyNumberFormat="1" applyFont="1" applyBorder="1" applyAlignment="1">
      <alignment horizontal="center" vertical="center"/>
    </xf>
    <xf numFmtId="49" fontId="65" fillId="0" borderId="49" xfId="3" applyNumberFormat="1" applyFont="1" applyBorder="1" applyAlignment="1">
      <alignment vertical="center"/>
    </xf>
    <xf numFmtId="175" fontId="65" fillId="0" borderId="45" xfId="3" applyNumberFormat="1" applyFont="1" applyBorder="1" applyAlignment="1">
      <alignment vertical="center"/>
    </xf>
    <xf numFmtId="49" fontId="65" fillId="0" borderId="46" xfId="3" applyNumberFormat="1" applyFont="1" applyBorder="1" applyAlignment="1">
      <alignment horizontal="center" vertical="center"/>
    </xf>
    <xf numFmtId="49" fontId="65" fillId="0" borderId="40" xfId="3" applyNumberFormat="1" applyFont="1" applyBorder="1" applyAlignment="1">
      <alignment vertical="center"/>
    </xf>
    <xf numFmtId="49" fontId="65" fillId="0" borderId="49" xfId="3" applyNumberFormat="1" applyFont="1" applyBorder="1" applyAlignment="1">
      <alignment horizontal="justify" vertical="center"/>
    </xf>
    <xf numFmtId="0" fontId="65" fillId="0" borderId="0" xfId="3" applyFont="1" applyAlignment="1">
      <alignment horizontal="center"/>
    </xf>
    <xf numFmtId="0" fontId="68" fillId="0" borderId="44" xfId="3" applyFont="1" applyBorder="1" applyAlignment="1">
      <alignment vertical="center"/>
    </xf>
    <xf numFmtId="44" fontId="68" fillId="0" borderId="0" xfId="3" applyNumberFormat="1" applyFont="1" applyAlignment="1">
      <alignment vertical="center"/>
    </xf>
    <xf numFmtId="0" fontId="68" fillId="0" borderId="0" xfId="3" applyFont="1" applyAlignment="1">
      <alignment vertical="center"/>
    </xf>
    <xf numFmtId="49" fontId="65" fillId="0" borderId="40" xfId="3" applyNumberFormat="1" applyFont="1" applyBorder="1" applyAlignment="1">
      <alignment horizontal="justify" vertical="center"/>
    </xf>
    <xf numFmtId="0" fontId="65" fillId="0" borderId="40" xfId="3" applyFont="1" applyBorder="1" applyAlignment="1">
      <alignment vertical="center" wrapText="1"/>
    </xf>
    <xf numFmtId="49" fontId="65" fillId="0" borderId="40" xfId="3" applyNumberFormat="1" applyFont="1" applyBorder="1" applyAlignment="1">
      <alignment vertical="center" wrapText="1"/>
    </xf>
    <xf numFmtId="2" fontId="65" fillId="0" borderId="40" xfId="3" applyNumberFormat="1" applyFont="1" applyBorder="1" applyAlignment="1">
      <alignment vertical="center" wrapText="1"/>
    </xf>
    <xf numFmtId="49" fontId="65" fillId="0" borderId="49" xfId="3" applyNumberFormat="1" applyFont="1" applyBorder="1" applyAlignment="1">
      <alignment horizontal="justify" vertical="top" wrapText="1"/>
    </xf>
    <xf numFmtId="49" fontId="65" fillId="0" borderId="40" xfId="3" applyNumberFormat="1" applyFont="1" applyBorder="1" applyAlignment="1">
      <alignment vertical="top" wrapText="1"/>
    </xf>
    <xf numFmtId="49" fontId="65" fillId="0" borderId="49" xfId="3" applyNumberFormat="1" applyFont="1" applyBorder="1" applyAlignment="1">
      <alignment vertical="top" wrapText="1"/>
    </xf>
    <xf numFmtId="174" fontId="65" fillId="0" borderId="50" xfId="3" applyNumberFormat="1" applyFont="1" applyBorder="1" applyAlignment="1">
      <alignment vertical="center"/>
    </xf>
    <xf numFmtId="175" fontId="65" fillId="0" borderId="50" xfId="3" applyNumberFormat="1" applyFont="1" applyBorder="1" applyAlignment="1">
      <alignment vertical="center"/>
    </xf>
    <xf numFmtId="49" fontId="65" fillId="0" borderId="51" xfId="3" applyNumberFormat="1" applyFont="1" applyBorder="1" applyAlignment="1">
      <alignment horizontal="center" vertical="center"/>
    </xf>
    <xf numFmtId="49" fontId="65" fillId="0" borderId="52" xfId="3" applyNumberFormat="1" applyFont="1" applyBorder="1" applyAlignment="1">
      <alignment vertical="center"/>
    </xf>
    <xf numFmtId="174" fontId="65" fillId="0" borderId="53" xfId="3" applyNumberFormat="1" applyFont="1" applyBorder="1" applyAlignment="1">
      <alignment vertical="center"/>
    </xf>
    <xf numFmtId="175" fontId="65" fillId="0" borderId="53" xfId="3" applyNumberFormat="1" applyFont="1" applyBorder="1" applyAlignment="1">
      <alignment vertical="center"/>
    </xf>
    <xf numFmtId="49" fontId="65" fillId="0" borderId="54" xfId="3" applyNumberFormat="1" applyFont="1" applyBorder="1" applyAlignment="1">
      <alignment horizontal="center" vertical="center"/>
    </xf>
    <xf numFmtId="49" fontId="65" fillId="0" borderId="55" xfId="3" applyNumberFormat="1" applyFont="1" applyBorder="1" applyAlignment="1">
      <alignment vertical="center"/>
    </xf>
  </cellXfs>
  <cellStyles count="4">
    <cellStyle name="Hypertextový odkaz" xfId="1" builtinId="8"/>
    <cellStyle name="Normální" xfId="0" builtinId="0" customBuiltin="1"/>
    <cellStyle name="Normální 2" xfId="2" xr:uid="{C37A7FD3-DE84-4538-BC2A-77C4C397CE21}"/>
    <cellStyle name="Normální 3" xfId="3" xr:uid="{89FCF32A-BAEA-45A6-BD06-7DA128704C1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9.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648DCF08-6863-4F5D-8D21-F4A798688179}"/>
            </a:ext>
          </a:extLst>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BECCD80A-866C-4823-987B-FDACEDA0D73D}"/>
            </a:ext>
          </a:extLst>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97F87069-B57D-45B0-BC7B-F5B98152E071}"/>
            </a:ext>
          </a:extLst>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F6B9B48C-0564-48CE-8224-E08FDB0CD6FB}"/>
            </a:ext>
          </a:extLst>
        </xdr:cNvPr>
        <xdr:cNvPicPr/>
      </xdr:nvPicPr>
      <xdr:blipFill>
        <a:blip xmlns:r="http://schemas.openxmlformats.org/officeDocument/2006/relationships" r:embed="rId2"/>
        <a:stretch>
          <a:fillRect/>
        </a:stretch>
      </xdr:blipFill>
      <xdr:spPr>
        <a:xfrm>
          <a:off x="0" y="0"/>
          <a:ext cx="276860" cy="27686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oneCellAnchor>
    <xdr:from>
      <xdr:col>1</xdr:col>
      <xdr:colOff>1532</xdr:colOff>
      <xdr:row>105</xdr:row>
      <xdr:rowOff>200254</xdr:rowOff>
    </xdr:from>
    <xdr:ext cx="1359777" cy="667723"/>
    <xdr:pic>
      <xdr:nvPicPr>
        <xdr:cNvPr id="2" name="Obrázek 1" descr="katalog2010_Stránka_110-obrázek.jpg">
          <a:extLst>
            <a:ext uri="{FF2B5EF4-FFF2-40B4-BE49-F238E27FC236}">
              <a16:creationId xmlns:a16="http://schemas.microsoft.com/office/drawing/2014/main" id="{9E3E4D91-4E4A-45D0-A02D-149EE7B2ABBF}"/>
            </a:ext>
          </a:extLst>
        </xdr:cNvPr>
        <xdr:cNvPicPr>
          <a:picLocks noChangeAspect="1"/>
        </xdr:cNvPicPr>
      </xdr:nvPicPr>
      <xdr:blipFill>
        <a:blip xmlns:r="http://schemas.openxmlformats.org/officeDocument/2006/relationships" r:embed="rId1" cstate="print"/>
        <a:stretch>
          <a:fillRect/>
        </a:stretch>
      </xdr:blipFill>
      <xdr:spPr>
        <a:xfrm>
          <a:off x="611132" y="16556584"/>
          <a:ext cx="1359777" cy="667723"/>
        </a:xfrm>
        <a:prstGeom prst="rect">
          <a:avLst/>
        </a:prstGeom>
      </xdr:spPr>
    </xdr:pic>
    <xdr:clientData/>
  </xdr:oneCellAnchor>
  <xdr:oneCellAnchor>
    <xdr:from>
      <xdr:col>1</xdr:col>
      <xdr:colOff>1368972</xdr:colOff>
      <xdr:row>105</xdr:row>
      <xdr:rowOff>118461</xdr:rowOff>
    </xdr:from>
    <xdr:ext cx="1546303" cy="738789"/>
    <xdr:pic>
      <xdr:nvPicPr>
        <xdr:cNvPr id="3" name="Obrázek 2" descr="katalog2010_Stránka_110-rozměry.jpg">
          <a:extLst>
            <a:ext uri="{FF2B5EF4-FFF2-40B4-BE49-F238E27FC236}">
              <a16:creationId xmlns:a16="http://schemas.microsoft.com/office/drawing/2014/main" id="{0E9F5035-C526-42A6-851C-1D9FA337F2EB}"/>
            </a:ext>
          </a:extLst>
        </xdr:cNvPr>
        <xdr:cNvPicPr>
          <a:picLocks noChangeAspect="1"/>
        </xdr:cNvPicPr>
      </xdr:nvPicPr>
      <xdr:blipFill>
        <a:blip xmlns:r="http://schemas.openxmlformats.org/officeDocument/2006/relationships" r:embed="rId2" cstate="print"/>
        <a:stretch>
          <a:fillRect/>
        </a:stretch>
      </xdr:blipFill>
      <xdr:spPr>
        <a:xfrm>
          <a:off x="1220382" y="16520511"/>
          <a:ext cx="1546303" cy="738789"/>
        </a:xfrm>
        <a:prstGeom prst="rect">
          <a:avLst/>
        </a:prstGeom>
      </xdr:spPr>
    </xdr:pic>
    <xdr:clientData/>
  </xdr:oneCellAnchor>
  <xdr:oneCellAnchor>
    <xdr:from>
      <xdr:col>1</xdr:col>
      <xdr:colOff>63500</xdr:colOff>
      <xdr:row>104</xdr:row>
      <xdr:rowOff>127000</xdr:rowOff>
    </xdr:from>
    <xdr:ext cx="1084228" cy="679450"/>
    <xdr:pic>
      <xdr:nvPicPr>
        <xdr:cNvPr id="4" name="Picture 4" descr="LTV ALEXA TL2016-13W stříbrné, výklopné pod linku">
          <a:extLst>
            <a:ext uri="{FF2B5EF4-FFF2-40B4-BE49-F238E27FC236}">
              <a16:creationId xmlns:a16="http://schemas.microsoft.com/office/drawing/2014/main" id="{C5FACB3F-56F8-4868-8B4A-C18BBF7667F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73100" y="16372840"/>
          <a:ext cx="1084228" cy="679450"/>
        </a:xfrm>
        <a:prstGeom prst="rect">
          <a:avLst/>
        </a:prstGeom>
        <a:noFill/>
      </xdr:spPr>
    </xdr:pic>
    <xdr:clientData/>
  </xdr:oneCellAnchor>
  <xdr:oneCellAnchor>
    <xdr:from>
      <xdr:col>1</xdr:col>
      <xdr:colOff>57150</xdr:colOff>
      <xdr:row>94</xdr:row>
      <xdr:rowOff>218227</xdr:rowOff>
    </xdr:from>
    <xdr:ext cx="1003300" cy="694176"/>
    <xdr:pic>
      <xdr:nvPicPr>
        <xdr:cNvPr id="5" name="Picture 1" descr="MODUS Q B">
          <a:extLst>
            <a:ext uri="{FF2B5EF4-FFF2-40B4-BE49-F238E27FC236}">
              <a16:creationId xmlns:a16="http://schemas.microsoft.com/office/drawing/2014/main" id="{E7C5E456-6202-49DA-8834-746239A75D83}"/>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4841007"/>
          <a:ext cx="1003300" cy="694176"/>
        </a:xfrm>
        <a:prstGeom prst="rect">
          <a:avLst/>
        </a:prstGeom>
        <a:noFill/>
      </xdr:spPr>
    </xdr:pic>
    <xdr:clientData/>
  </xdr:oneCellAnchor>
  <xdr:oneCellAnchor>
    <xdr:from>
      <xdr:col>1</xdr:col>
      <xdr:colOff>57150</xdr:colOff>
      <xdr:row>96</xdr:row>
      <xdr:rowOff>218227</xdr:rowOff>
    </xdr:from>
    <xdr:ext cx="1003300" cy="694176"/>
    <xdr:pic>
      <xdr:nvPicPr>
        <xdr:cNvPr id="6" name="Picture 1" descr="MODUS Q B">
          <a:extLst>
            <a:ext uri="{FF2B5EF4-FFF2-40B4-BE49-F238E27FC236}">
              <a16:creationId xmlns:a16="http://schemas.microsoft.com/office/drawing/2014/main" id="{0BE1E2A7-AFF3-40E8-AB36-E29483BF477D}"/>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5153427"/>
          <a:ext cx="1003300" cy="694176"/>
        </a:xfrm>
        <a:prstGeom prst="rect">
          <a:avLst/>
        </a:prstGeom>
        <a:noFill/>
      </xdr:spPr>
    </xdr:pic>
    <xdr:clientData/>
  </xdr:oneCellAnchor>
  <xdr:oneCellAnchor>
    <xdr:from>
      <xdr:col>1</xdr:col>
      <xdr:colOff>57150</xdr:colOff>
      <xdr:row>95</xdr:row>
      <xdr:rowOff>218227</xdr:rowOff>
    </xdr:from>
    <xdr:ext cx="1003300" cy="694176"/>
    <xdr:pic>
      <xdr:nvPicPr>
        <xdr:cNvPr id="7" name="Picture 1" descr="MODUS Q B">
          <a:extLst>
            <a:ext uri="{FF2B5EF4-FFF2-40B4-BE49-F238E27FC236}">
              <a16:creationId xmlns:a16="http://schemas.microsoft.com/office/drawing/2014/main" id="{0713FE29-25F3-4E84-BD9E-1D4848DFA94F}"/>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4997217"/>
          <a:ext cx="1003300" cy="694176"/>
        </a:xfrm>
        <a:prstGeom prst="rect">
          <a:avLst/>
        </a:prstGeom>
        <a:noFill/>
      </xdr:spPr>
    </xdr:pic>
    <xdr:clientData/>
  </xdr:oneCellAnchor>
  <xdr:oneCellAnchor>
    <xdr:from>
      <xdr:col>1</xdr:col>
      <xdr:colOff>38100</xdr:colOff>
      <xdr:row>103</xdr:row>
      <xdr:rowOff>107950</xdr:rowOff>
    </xdr:from>
    <xdr:ext cx="1243093" cy="622300"/>
    <xdr:pic>
      <xdr:nvPicPr>
        <xdr:cNvPr id="8" name="Picture 1" descr="https://www.uni-svitidla.cz/img_detail/EGLO-87219.jpg">
          <a:extLst>
            <a:ext uri="{FF2B5EF4-FFF2-40B4-BE49-F238E27FC236}">
              <a16:creationId xmlns:a16="http://schemas.microsoft.com/office/drawing/2014/main" id="{1B264629-C90E-452A-B33A-4B622431C1D4}"/>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7700" y="16197580"/>
          <a:ext cx="1243093" cy="622300"/>
        </a:xfrm>
        <a:prstGeom prst="rect">
          <a:avLst/>
        </a:prstGeom>
        <a:noFill/>
      </xdr:spPr>
    </xdr:pic>
    <xdr:clientData/>
  </xdr:oneCellAnchor>
  <xdr:oneCellAnchor>
    <xdr:from>
      <xdr:col>1</xdr:col>
      <xdr:colOff>57150</xdr:colOff>
      <xdr:row>97</xdr:row>
      <xdr:rowOff>218227</xdr:rowOff>
    </xdr:from>
    <xdr:ext cx="1003300" cy="694176"/>
    <xdr:pic>
      <xdr:nvPicPr>
        <xdr:cNvPr id="9" name="Picture 1" descr="MODUS Q B">
          <a:extLst>
            <a:ext uri="{FF2B5EF4-FFF2-40B4-BE49-F238E27FC236}">
              <a16:creationId xmlns:a16="http://schemas.microsoft.com/office/drawing/2014/main" id="{334AA104-4F3C-4C2D-A432-965EDDB50254}"/>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5309637"/>
          <a:ext cx="1003300" cy="694176"/>
        </a:xfrm>
        <a:prstGeom prst="rect">
          <a:avLst/>
        </a:prstGeom>
        <a:noFill/>
      </xdr:spPr>
    </xdr:pic>
    <xdr:clientData/>
  </xdr:oneCellAnchor>
  <xdr:oneCellAnchor>
    <xdr:from>
      <xdr:col>1</xdr:col>
      <xdr:colOff>57150</xdr:colOff>
      <xdr:row>98</xdr:row>
      <xdr:rowOff>218227</xdr:rowOff>
    </xdr:from>
    <xdr:ext cx="1003300" cy="694176"/>
    <xdr:pic>
      <xdr:nvPicPr>
        <xdr:cNvPr id="10" name="Picture 1" descr="MODUS Q B">
          <a:extLst>
            <a:ext uri="{FF2B5EF4-FFF2-40B4-BE49-F238E27FC236}">
              <a16:creationId xmlns:a16="http://schemas.microsoft.com/office/drawing/2014/main" id="{0DA5CB74-F6AB-4DC8-8BD5-FA70552C274F}"/>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5465847"/>
          <a:ext cx="1003300" cy="694176"/>
        </a:xfrm>
        <a:prstGeom prst="rect">
          <a:avLst/>
        </a:prstGeom>
        <a:noFill/>
      </xdr:spPr>
    </xdr:pic>
    <xdr:clientData/>
  </xdr:oneCellAnchor>
  <xdr:oneCellAnchor>
    <xdr:from>
      <xdr:col>1</xdr:col>
      <xdr:colOff>57150</xdr:colOff>
      <xdr:row>99</xdr:row>
      <xdr:rowOff>218227</xdr:rowOff>
    </xdr:from>
    <xdr:ext cx="1003300" cy="694176"/>
    <xdr:pic>
      <xdr:nvPicPr>
        <xdr:cNvPr id="11" name="Picture 1" descr="MODUS Q B">
          <a:extLst>
            <a:ext uri="{FF2B5EF4-FFF2-40B4-BE49-F238E27FC236}">
              <a16:creationId xmlns:a16="http://schemas.microsoft.com/office/drawing/2014/main" id="{F0D740DE-B529-4745-810E-7FC88980C774}"/>
            </a:ext>
          </a:extLst>
        </xdr:cNvPr>
        <xdr:cNvPicPr>
          <a:picLocks noChangeAspect="1" noChangeArrowheads="1"/>
        </xdr:cNvPicPr>
      </xdr:nvPicPr>
      <xdr:blipFill>
        <a:blip xmlns:r="http://schemas.openxmlformats.org/officeDocument/2006/relationships" r:embed="rId4" cstate="print"/>
        <a:srcRect t="14789" b="16022"/>
        <a:stretch>
          <a:fillRect/>
        </a:stretch>
      </xdr:blipFill>
      <xdr:spPr bwMode="auto">
        <a:xfrm>
          <a:off x="666750" y="15622057"/>
          <a:ext cx="1003300" cy="694176"/>
        </a:xfrm>
        <a:prstGeom prst="rect">
          <a:avLst/>
        </a:prstGeom>
        <a:noFill/>
      </xdr:spPr>
    </xdr:pic>
    <xdr:clientData/>
  </xdr:oneCellAnchor>
  <xdr:oneCellAnchor>
    <xdr:from>
      <xdr:col>1</xdr:col>
      <xdr:colOff>63500</xdr:colOff>
      <xdr:row>101</xdr:row>
      <xdr:rowOff>241300</xdr:rowOff>
    </xdr:from>
    <xdr:ext cx="1326528" cy="676800"/>
    <xdr:pic>
      <xdr:nvPicPr>
        <xdr:cNvPr id="12" name="Obrázek 11" descr="Aura 2 929acz - orez.jpg">
          <a:extLst>
            <a:ext uri="{FF2B5EF4-FFF2-40B4-BE49-F238E27FC236}">
              <a16:creationId xmlns:a16="http://schemas.microsoft.com/office/drawing/2014/main" id="{7A25FE71-7A0A-4BD9-B6F5-C53D903730B0}"/>
            </a:ext>
          </a:extLst>
        </xdr:cNvPr>
        <xdr:cNvPicPr>
          <a:picLocks noChangeAspect="1"/>
        </xdr:cNvPicPr>
      </xdr:nvPicPr>
      <xdr:blipFill>
        <a:blip xmlns:r="http://schemas.openxmlformats.org/officeDocument/2006/relationships" r:embed="rId6" cstate="print"/>
        <a:stretch>
          <a:fillRect/>
        </a:stretch>
      </xdr:blipFill>
      <xdr:spPr>
        <a:xfrm>
          <a:off x="673100" y="15934690"/>
          <a:ext cx="1326528" cy="676800"/>
        </a:xfrm>
        <a:prstGeom prst="rect">
          <a:avLst/>
        </a:prstGeom>
      </xdr:spPr>
    </xdr:pic>
    <xdr:clientData/>
  </xdr:oneCellAnchor>
  <xdr:oneCellAnchor>
    <xdr:from>
      <xdr:col>1</xdr:col>
      <xdr:colOff>44450</xdr:colOff>
      <xdr:row>102</xdr:row>
      <xdr:rowOff>214585</xdr:rowOff>
    </xdr:from>
    <xdr:ext cx="833475" cy="579165"/>
    <xdr:pic>
      <xdr:nvPicPr>
        <xdr:cNvPr id="13" name="Picture 4" descr="http://www.modus.cz/data/lighting/group/6387.jpg">
          <a:extLst>
            <a:ext uri="{FF2B5EF4-FFF2-40B4-BE49-F238E27FC236}">
              <a16:creationId xmlns:a16="http://schemas.microsoft.com/office/drawing/2014/main" id="{70236DD9-2AA8-4310-B6E0-D91E7FC6A4FE}"/>
            </a:ext>
          </a:extLst>
        </xdr:cNvPr>
        <xdr:cNvPicPr>
          <a:picLocks noChangeAspect="1" noChangeArrowheads="1"/>
        </xdr:cNvPicPr>
      </xdr:nvPicPr>
      <xdr:blipFill>
        <a:blip xmlns:r="http://schemas.openxmlformats.org/officeDocument/2006/relationships" r:embed="rId7" cstate="print"/>
        <a:srcRect t="12795" b="17717"/>
        <a:stretch>
          <a:fillRect/>
        </a:stretch>
      </xdr:blipFill>
      <xdr:spPr bwMode="auto">
        <a:xfrm>
          <a:off x="654050" y="16090855"/>
          <a:ext cx="833475" cy="579165"/>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Z1844_-_Stavebn&#237;_&#250;pravy_objektu_&#269;p._1745-14,_P&#345;emyslova_ul.,289_22_Lys&#225;_nad_Labem_%5bzad&#225;n&#237;%5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ozpocet_-_Policie_CR_a_MP_-_Lysa_nad_Labem_v2_(L).xlsx/Rozpo&#269;et%20-%20Policie%20&#268;R%20a%20MP%20-%20Lys&#225;%20nad%20Labem%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Pokyny pro vyplnění"/>
    </sheetNames>
    <sheetDataSet>
      <sheetData sheetId="0">
        <row r="6">
          <cell r="K6" t="str">
            <v>Stavební úpravy objektu čp. 1745/14, Přemyslova ul.,289 22 Lysá nad Labem</v>
          </cell>
        </row>
        <row r="8">
          <cell r="AN8" t="str">
            <v>11. 10. 2018</v>
          </cell>
        </row>
        <row r="10">
          <cell r="AN10" t="str">
            <v/>
          </cell>
        </row>
        <row r="11">
          <cell r="E11" t="str">
            <v xml:space="preserve"> </v>
          </cell>
          <cell r="AN11" t="str">
            <v/>
          </cell>
        </row>
        <row r="13">
          <cell r="AN13" t="str">
            <v>Vyplň údaj</v>
          </cell>
        </row>
        <row r="14">
          <cell r="E14" t="str">
            <v>Vyplň údaj</v>
          </cell>
          <cell r="AN14" t="str">
            <v>Vyplň údaj</v>
          </cell>
        </row>
        <row r="16">
          <cell r="AN16" t="str">
            <v/>
          </cell>
        </row>
        <row r="17">
          <cell r="E17" t="str">
            <v xml:space="preserve"> </v>
          </cell>
          <cell r="AN17" t="str">
            <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R"/>
      <sheetName val="R"/>
      <sheetName val="Ú-V"/>
      <sheetName val="VV"/>
      <sheetName val="R (2)"/>
      <sheetName val="R-Z-PČR"/>
      <sheetName val="R-Z-DPS"/>
    </sheetNames>
    <sheetDataSet>
      <sheetData sheetId="0">
        <row r="10">
          <cell r="A10" t="str">
            <v>Stavební úpravy objektu č.p. 1745/14, Přemyslova ul.</v>
          </cell>
        </row>
        <row r="11">
          <cell r="A11" t="str">
            <v>289 22 Lysá nad Labem</v>
          </cell>
        </row>
        <row r="14">
          <cell r="A14" t="str">
            <v>Město Lysá nad Labem, Husovo náměstí 23/1, Lysá nad Labem</v>
          </cell>
        </row>
        <row r="27">
          <cell r="A27" t="str">
            <v>- dodávku a montáž VZT a Klima zařízení (pouze připojení)</v>
          </cell>
        </row>
        <row r="28">
          <cell r="A28" t="str">
            <v>- dodávku a montáž ÚT zařízení (pouze připojení)</v>
          </cell>
        </row>
        <row r="29">
          <cell r="A29" t="str">
            <v>- zemní a výkopové práce a konečné úpravy terénu ve stavbou zasažené části</v>
          </cell>
        </row>
        <row r="30">
          <cell r="A30" t="str">
            <v>- připojovací poplatky za rezervovaný příkon</v>
          </cell>
        </row>
        <row r="31">
          <cell r="A31" t="str">
            <v>- dodávku a montáž ZTI (pouze připojení)</v>
          </cell>
        </row>
        <row r="32">
          <cell r="A32" t="str">
            <v>- televizní a satelitní přijímače</v>
          </cell>
        </row>
        <row r="33">
          <cell r="A33" t="str">
            <v>- aktivní prvky strukturované kabeláže</v>
          </cell>
        </row>
        <row r="54">
          <cell r="A54">
            <v>43524</v>
          </cell>
        </row>
      </sheetData>
      <sheetData sheetId="1"/>
      <sheetData sheetId="2"/>
      <sheetData sheetId="3"/>
      <sheetData sheetId="4"/>
      <sheetData sheetId="5"/>
      <sheetData sheetId="6"/>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ozpočet1_78" connectionId="5" xr16:uid="{00000000-0016-0000-0100-00000A000000}"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Rozpočet1_93" connectionId="6" xr16:uid="{00000000-0016-0000-0100-000001000000}"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Rozpočet1_81" connectionId="9" xr16:uid="{00000000-0016-0000-01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ozpočet1_42" connectionId="10" xr16:uid="{00000000-0016-0000-0100-000009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Rozpočet1_145" connectionId="7" xr16:uid="{00000000-0016-0000-0100-000008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Rozpočet1" connectionId="8" xr16:uid="{00000000-0016-0000-0100-000007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Rozpočet1_146" connectionId="4" xr16:uid="{00000000-0016-0000-0100-000006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Rozpočet1_100" connectionId="2" xr16:uid="{00000000-0016-0000-0100-000005000000}"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Rozpočet1_101" connectionId="1" xr16:uid="{00000000-0016-0000-0100-000004000000}"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Rozpočet1_99" connectionId="3" xr16:uid="{00000000-0016-0000-0100-000003000000}"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Rozpočet1_92" connectionId="11" xr16:uid="{00000000-0016-0000-0100-000002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2" Type="http://schemas.openxmlformats.org/officeDocument/2006/relationships/drawing" Target="../drawings/drawing7.xml"/><Relationship Id="rId1" Type="http://schemas.openxmlformats.org/officeDocument/2006/relationships/printerSettings" Target="../printerSettings/printerSettings2.bin"/><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97"/>
  <sheetViews>
    <sheetView showGridLines="0" tabSelected="1" topLeftCell="A7" workbookViewId="0"/>
  </sheetViews>
  <sheetFormatPr defaultRowHeight="14.4"/>
  <cols>
    <col min="1" max="1" width="8.33203125" customWidth="1"/>
    <col min="2" max="2" width="1.6640625" customWidth="1"/>
    <col min="3" max="3" width="4.1328125" customWidth="1"/>
    <col min="4" max="33" width="2.6640625" customWidth="1"/>
    <col min="34" max="34" width="3.33203125" customWidth="1"/>
    <col min="35" max="35" width="31.6640625" customWidth="1"/>
    <col min="36" max="37" width="2.46484375" customWidth="1"/>
    <col min="38" max="38" width="8.33203125" customWidth="1"/>
    <col min="39" max="39" width="3.33203125" customWidth="1"/>
    <col min="40" max="40" width="13.33203125" customWidth="1"/>
    <col min="41" max="41" width="7.46484375" customWidth="1"/>
    <col min="42" max="42" width="4.1328125" customWidth="1"/>
    <col min="43" max="43" width="15.6640625" hidden="1" customWidth="1"/>
    <col min="44" max="44" width="13.6640625" customWidth="1"/>
    <col min="45" max="47" width="25.796875" hidden="1" customWidth="1"/>
    <col min="48" max="49" width="21.6640625" hidden="1" customWidth="1"/>
    <col min="50" max="51" width="25" hidden="1" customWidth="1"/>
    <col min="52" max="52" width="21.6640625" hidden="1" customWidth="1"/>
    <col min="53" max="53" width="19.1328125" hidden="1" customWidth="1"/>
    <col min="54" max="54" width="25" hidden="1" customWidth="1"/>
    <col min="55" max="55" width="21.6640625" hidden="1" customWidth="1"/>
    <col min="56" max="56" width="19.1328125" hidden="1" customWidth="1"/>
    <col min="57" max="57" width="66.46484375" customWidth="1"/>
    <col min="71" max="91" width="9.33203125" hidden="1"/>
  </cols>
  <sheetData>
    <row r="1" spans="1:74" ht="10.199999999999999">
      <c r="A1" s="14" t="s">
        <v>0</v>
      </c>
      <c r="AZ1" s="14" t="s">
        <v>1</v>
      </c>
      <c r="BA1" s="14" t="s">
        <v>2</v>
      </c>
      <c r="BB1" s="14" t="s">
        <v>1</v>
      </c>
      <c r="BT1" s="14" t="s">
        <v>3</v>
      </c>
      <c r="BU1" s="14" t="s">
        <v>3</v>
      </c>
      <c r="BV1" s="14" t="s">
        <v>4</v>
      </c>
    </row>
    <row r="2" spans="1:74" ht="37" customHeight="1">
      <c r="AR2" s="198" t="s">
        <v>5</v>
      </c>
      <c r="AS2" s="199"/>
      <c r="AT2" s="199"/>
      <c r="AU2" s="199"/>
      <c r="AV2" s="199"/>
      <c r="AW2" s="199"/>
      <c r="AX2" s="199"/>
      <c r="AY2" s="199"/>
      <c r="AZ2" s="199"/>
      <c r="BA2" s="199"/>
      <c r="BB2" s="199"/>
      <c r="BC2" s="199"/>
      <c r="BD2" s="199"/>
      <c r="BE2" s="199"/>
      <c r="BS2" s="15" t="s">
        <v>6</v>
      </c>
      <c r="BT2" s="15" t="s">
        <v>7</v>
      </c>
    </row>
    <row r="3" spans="1:74" ht="7"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6</v>
      </c>
      <c r="BT3" s="15" t="s">
        <v>8</v>
      </c>
    </row>
    <row r="4" spans="1:74" ht="25" customHeight="1">
      <c r="B4" s="18"/>
      <c r="D4" s="19" t="s">
        <v>9</v>
      </c>
      <c r="AR4" s="18"/>
      <c r="AS4" s="20" t="s">
        <v>10</v>
      </c>
      <c r="BE4" s="21" t="s">
        <v>11</v>
      </c>
      <c r="BS4" s="15" t="s">
        <v>12</v>
      </c>
    </row>
    <row r="5" spans="1:74" ht="12" customHeight="1">
      <c r="B5" s="18"/>
      <c r="D5" s="22" t="s">
        <v>13</v>
      </c>
      <c r="K5" s="219" t="s">
        <v>14</v>
      </c>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R5" s="18"/>
      <c r="BE5" s="189" t="s">
        <v>15</v>
      </c>
      <c r="BS5" s="15" t="s">
        <v>6</v>
      </c>
    </row>
    <row r="6" spans="1:74" ht="37" customHeight="1">
      <c r="B6" s="18"/>
      <c r="D6" s="24" t="s">
        <v>16</v>
      </c>
      <c r="K6" s="220" t="s">
        <v>17</v>
      </c>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R6" s="18"/>
      <c r="BE6" s="190"/>
      <c r="BS6" s="15" t="s">
        <v>6</v>
      </c>
    </row>
    <row r="7" spans="1:74" ht="12" customHeight="1">
      <c r="B7" s="18"/>
      <c r="D7" s="25" t="s">
        <v>18</v>
      </c>
      <c r="K7" s="23" t="s">
        <v>1</v>
      </c>
      <c r="AK7" s="25" t="s">
        <v>19</v>
      </c>
      <c r="AN7" s="23" t="s">
        <v>1</v>
      </c>
      <c r="AR7" s="18"/>
      <c r="BE7" s="190"/>
      <c r="BS7" s="15" t="s">
        <v>6</v>
      </c>
    </row>
    <row r="8" spans="1:74" ht="12" customHeight="1">
      <c r="B8" s="18"/>
      <c r="D8" s="25" t="s">
        <v>20</v>
      </c>
      <c r="K8" s="23" t="s">
        <v>21</v>
      </c>
      <c r="AK8" s="25" t="s">
        <v>22</v>
      </c>
      <c r="AN8" s="26" t="s">
        <v>23</v>
      </c>
      <c r="AR8" s="18"/>
      <c r="BE8" s="190"/>
      <c r="BS8" s="15" t="s">
        <v>6</v>
      </c>
    </row>
    <row r="9" spans="1:74" ht="14.4" customHeight="1">
      <c r="B9" s="18"/>
      <c r="AR9" s="18"/>
      <c r="BE9" s="190"/>
      <c r="BS9" s="15" t="s">
        <v>6</v>
      </c>
    </row>
    <row r="10" spans="1:74" ht="12" customHeight="1">
      <c r="B10" s="18"/>
      <c r="D10" s="25" t="s">
        <v>24</v>
      </c>
      <c r="AK10" s="25" t="s">
        <v>25</v>
      </c>
      <c r="AN10" s="23" t="s">
        <v>1</v>
      </c>
      <c r="AR10" s="18"/>
      <c r="BE10" s="190"/>
      <c r="BS10" s="15" t="s">
        <v>6</v>
      </c>
    </row>
    <row r="11" spans="1:74" ht="18.45" customHeight="1">
      <c r="B11" s="18"/>
      <c r="E11" s="23" t="s">
        <v>26</v>
      </c>
      <c r="AK11" s="25" t="s">
        <v>27</v>
      </c>
      <c r="AN11" s="23" t="s">
        <v>1</v>
      </c>
      <c r="AR11" s="18"/>
      <c r="BE11" s="190"/>
      <c r="BS11" s="15" t="s">
        <v>6</v>
      </c>
    </row>
    <row r="12" spans="1:74" ht="7" customHeight="1">
      <c r="B12" s="18"/>
      <c r="AR12" s="18"/>
      <c r="BE12" s="190"/>
      <c r="BS12" s="15" t="s">
        <v>6</v>
      </c>
    </row>
    <row r="13" spans="1:74" ht="12" customHeight="1">
      <c r="B13" s="18"/>
      <c r="D13" s="25" t="s">
        <v>28</v>
      </c>
      <c r="AK13" s="25" t="s">
        <v>25</v>
      </c>
      <c r="AN13" s="27" t="s">
        <v>29</v>
      </c>
      <c r="AR13" s="18"/>
      <c r="BE13" s="190"/>
      <c r="BS13" s="15" t="s">
        <v>6</v>
      </c>
    </row>
    <row r="14" spans="1:74" ht="12.3">
      <c r="B14" s="18"/>
      <c r="E14" s="221" t="s">
        <v>29</v>
      </c>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5" t="s">
        <v>27</v>
      </c>
      <c r="AN14" s="27" t="s">
        <v>29</v>
      </c>
      <c r="AR14" s="18"/>
      <c r="BE14" s="190"/>
      <c r="BS14" s="15" t="s">
        <v>6</v>
      </c>
    </row>
    <row r="15" spans="1:74" ht="7" customHeight="1">
      <c r="B15" s="18"/>
      <c r="AR15" s="18"/>
      <c r="BE15" s="190"/>
      <c r="BS15" s="15" t="s">
        <v>3</v>
      </c>
    </row>
    <row r="16" spans="1:74" ht="12" customHeight="1">
      <c r="B16" s="18"/>
      <c r="D16" s="25" t="s">
        <v>30</v>
      </c>
      <c r="AK16" s="25" t="s">
        <v>25</v>
      </c>
      <c r="AN16" s="23" t="s">
        <v>1</v>
      </c>
      <c r="AR16" s="18"/>
      <c r="BE16" s="190"/>
      <c r="BS16" s="15" t="s">
        <v>3</v>
      </c>
    </row>
    <row r="17" spans="2:71" ht="18.45" customHeight="1">
      <c r="B17" s="18"/>
      <c r="E17" s="23" t="s">
        <v>31</v>
      </c>
      <c r="AK17" s="25" t="s">
        <v>27</v>
      </c>
      <c r="AN17" s="23" t="s">
        <v>1</v>
      </c>
      <c r="AR17" s="18"/>
      <c r="BE17" s="190"/>
      <c r="BS17" s="15" t="s">
        <v>32</v>
      </c>
    </row>
    <row r="18" spans="2:71" ht="7" customHeight="1">
      <c r="B18" s="18"/>
      <c r="AR18" s="18"/>
      <c r="BE18" s="190"/>
      <c r="BS18" s="15" t="s">
        <v>6</v>
      </c>
    </row>
    <row r="19" spans="2:71" ht="12" customHeight="1">
      <c r="B19" s="18"/>
      <c r="D19" s="25" t="s">
        <v>33</v>
      </c>
      <c r="AK19" s="25" t="s">
        <v>25</v>
      </c>
      <c r="AN19" s="23" t="s">
        <v>1</v>
      </c>
      <c r="AR19" s="18"/>
      <c r="BE19" s="190"/>
      <c r="BS19" s="15" t="s">
        <v>6</v>
      </c>
    </row>
    <row r="20" spans="2:71" ht="18.45" customHeight="1">
      <c r="B20" s="18"/>
      <c r="E20" s="23" t="s">
        <v>34</v>
      </c>
      <c r="AK20" s="25" t="s">
        <v>27</v>
      </c>
      <c r="AN20" s="23" t="s">
        <v>1</v>
      </c>
      <c r="AR20" s="18"/>
      <c r="BE20" s="190"/>
      <c r="BS20" s="15" t="s">
        <v>32</v>
      </c>
    </row>
    <row r="21" spans="2:71" ht="7" customHeight="1">
      <c r="B21" s="18"/>
      <c r="AR21" s="18"/>
      <c r="BE21" s="190"/>
    </row>
    <row r="22" spans="2:71" ht="12" customHeight="1">
      <c r="B22" s="18"/>
      <c r="D22" s="25" t="s">
        <v>35</v>
      </c>
      <c r="AR22" s="18"/>
      <c r="BE22" s="190"/>
    </row>
    <row r="23" spans="2:71" ht="16.5" customHeight="1">
      <c r="B23" s="18"/>
      <c r="E23" s="223" t="s">
        <v>1</v>
      </c>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R23" s="18"/>
      <c r="BE23" s="190"/>
    </row>
    <row r="24" spans="2:71" ht="7" customHeight="1">
      <c r="B24" s="18"/>
      <c r="AR24" s="18"/>
      <c r="BE24" s="190"/>
    </row>
    <row r="25" spans="2:71" ht="7" customHeight="1">
      <c r="B25" s="1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R25" s="18"/>
      <c r="BE25" s="190"/>
    </row>
    <row r="26" spans="2:71" s="1" customFormat="1" ht="25.9" customHeight="1">
      <c r="B26" s="30"/>
      <c r="D26" s="31" t="s">
        <v>36</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192">
        <f>ROUND(AG94,2)</f>
        <v>0</v>
      </c>
      <c r="AL26" s="193"/>
      <c r="AM26" s="193"/>
      <c r="AN26" s="193"/>
      <c r="AO26" s="193"/>
      <c r="AR26" s="30"/>
      <c r="BE26" s="190"/>
    </row>
    <row r="27" spans="2:71" s="1" customFormat="1" ht="7" customHeight="1">
      <c r="B27" s="30"/>
      <c r="AR27" s="30"/>
      <c r="BE27" s="190"/>
    </row>
    <row r="28" spans="2:71" s="1" customFormat="1" ht="12.3">
      <c r="B28" s="30"/>
      <c r="L28" s="224" t="s">
        <v>37</v>
      </c>
      <c r="M28" s="224"/>
      <c r="N28" s="224"/>
      <c r="O28" s="224"/>
      <c r="P28" s="224"/>
      <c r="W28" s="224" t="s">
        <v>38</v>
      </c>
      <c r="X28" s="224"/>
      <c r="Y28" s="224"/>
      <c r="Z28" s="224"/>
      <c r="AA28" s="224"/>
      <c r="AB28" s="224"/>
      <c r="AC28" s="224"/>
      <c r="AD28" s="224"/>
      <c r="AE28" s="224"/>
      <c r="AK28" s="224" t="s">
        <v>39</v>
      </c>
      <c r="AL28" s="224"/>
      <c r="AM28" s="224"/>
      <c r="AN28" s="224"/>
      <c r="AO28" s="224"/>
      <c r="AR28" s="30"/>
      <c r="BE28" s="190"/>
    </row>
    <row r="29" spans="2:71" s="2" customFormat="1" ht="14.4" customHeight="1">
      <c r="B29" s="34"/>
      <c r="D29" s="25" t="s">
        <v>40</v>
      </c>
      <c r="F29" s="25" t="s">
        <v>41</v>
      </c>
      <c r="L29" s="225">
        <v>0.21</v>
      </c>
      <c r="M29" s="188"/>
      <c r="N29" s="188"/>
      <c r="O29" s="188"/>
      <c r="P29" s="188"/>
      <c r="W29" s="187">
        <f>ROUND(AZ94, 2)</f>
        <v>0</v>
      </c>
      <c r="X29" s="188"/>
      <c r="Y29" s="188"/>
      <c r="Z29" s="188"/>
      <c r="AA29" s="188"/>
      <c r="AB29" s="188"/>
      <c r="AC29" s="188"/>
      <c r="AD29" s="188"/>
      <c r="AE29" s="188"/>
      <c r="AK29" s="187">
        <f>ROUND(AV94, 2)</f>
        <v>0</v>
      </c>
      <c r="AL29" s="188"/>
      <c r="AM29" s="188"/>
      <c r="AN29" s="188"/>
      <c r="AO29" s="188"/>
      <c r="AR29" s="34"/>
      <c r="BE29" s="191"/>
    </row>
    <row r="30" spans="2:71" s="2" customFormat="1" ht="14.4" customHeight="1">
      <c r="B30" s="34"/>
      <c r="F30" s="25" t="s">
        <v>42</v>
      </c>
      <c r="L30" s="225">
        <v>0.15</v>
      </c>
      <c r="M30" s="188"/>
      <c r="N30" s="188"/>
      <c r="O30" s="188"/>
      <c r="P30" s="188"/>
      <c r="W30" s="187">
        <f>ROUND(BA94, 2)</f>
        <v>0</v>
      </c>
      <c r="X30" s="188"/>
      <c r="Y30" s="188"/>
      <c r="Z30" s="188"/>
      <c r="AA30" s="188"/>
      <c r="AB30" s="188"/>
      <c r="AC30" s="188"/>
      <c r="AD30" s="188"/>
      <c r="AE30" s="188"/>
      <c r="AK30" s="187">
        <f>ROUND(AW94, 2)</f>
        <v>0</v>
      </c>
      <c r="AL30" s="188"/>
      <c r="AM30" s="188"/>
      <c r="AN30" s="188"/>
      <c r="AO30" s="188"/>
      <c r="AR30" s="34"/>
      <c r="BE30" s="191"/>
    </row>
    <row r="31" spans="2:71" s="2" customFormat="1" ht="14.4" hidden="1" customHeight="1">
      <c r="B31" s="34"/>
      <c r="F31" s="25" t="s">
        <v>43</v>
      </c>
      <c r="L31" s="225">
        <v>0.21</v>
      </c>
      <c r="M31" s="188"/>
      <c r="N31" s="188"/>
      <c r="O31" s="188"/>
      <c r="P31" s="188"/>
      <c r="W31" s="187">
        <f>ROUND(BB94, 2)</f>
        <v>0</v>
      </c>
      <c r="X31" s="188"/>
      <c r="Y31" s="188"/>
      <c r="Z31" s="188"/>
      <c r="AA31" s="188"/>
      <c r="AB31" s="188"/>
      <c r="AC31" s="188"/>
      <c r="AD31" s="188"/>
      <c r="AE31" s="188"/>
      <c r="AK31" s="187">
        <v>0</v>
      </c>
      <c r="AL31" s="188"/>
      <c r="AM31" s="188"/>
      <c r="AN31" s="188"/>
      <c r="AO31" s="188"/>
      <c r="AR31" s="34"/>
      <c r="BE31" s="191"/>
    </row>
    <row r="32" spans="2:71" s="2" customFormat="1" ht="14.4" hidden="1" customHeight="1">
      <c r="B32" s="34"/>
      <c r="F32" s="25" t="s">
        <v>44</v>
      </c>
      <c r="L32" s="225">
        <v>0.15</v>
      </c>
      <c r="M32" s="188"/>
      <c r="N32" s="188"/>
      <c r="O32" s="188"/>
      <c r="P32" s="188"/>
      <c r="W32" s="187">
        <f>ROUND(BC94, 2)</f>
        <v>0</v>
      </c>
      <c r="X32" s="188"/>
      <c r="Y32" s="188"/>
      <c r="Z32" s="188"/>
      <c r="AA32" s="188"/>
      <c r="AB32" s="188"/>
      <c r="AC32" s="188"/>
      <c r="AD32" s="188"/>
      <c r="AE32" s="188"/>
      <c r="AK32" s="187">
        <v>0</v>
      </c>
      <c r="AL32" s="188"/>
      <c r="AM32" s="188"/>
      <c r="AN32" s="188"/>
      <c r="AO32" s="188"/>
      <c r="AR32" s="34"/>
      <c r="BE32" s="191"/>
    </row>
    <row r="33" spans="2:57" s="2" customFormat="1" ht="14.4" hidden="1" customHeight="1">
      <c r="B33" s="34"/>
      <c r="F33" s="25" t="s">
        <v>45</v>
      </c>
      <c r="L33" s="225">
        <v>0</v>
      </c>
      <c r="M33" s="188"/>
      <c r="N33" s="188"/>
      <c r="O33" s="188"/>
      <c r="P33" s="188"/>
      <c r="W33" s="187">
        <f>ROUND(BD94, 2)</f>
        <v>0</v>
      </c>
      <c r="X33" s="188"/>
      <c r="Y33" s="188"/>
      <c r="Z33" s="188"/>
      <c r="AA33" s="188"/>
      <c r="AB33" s="188"/>
      <c r="AC33" s="188"/>
      <c r="AD33" s="188"/>
      <c r="AE33" s="188"/>
      <c r="AK33" s="187">
        <v>0</v>
      </c>
      <c r="AL33" s="188"/>
      <c r="AM33" s="188"/>
      <c r="AN33" s="188"/>
      <c r="AO33" s="188"/>
      <c r="AR33" s="34"/>
      <c r="BE33" s="191"/>
    </row>
    <row r="34" spans="2:57" s="1" customFormat="1" ht="7" customHeight="1">
      <c r="B34" s="30"/>
      <c r="AR34" s="30"/>
      <c r="BE34" s="190"/>
    </row>
    <row r="35" spans="2:57" s="1" customFormat="1" ht="25.9" customHeight="1">
      <c r="B35" s="30"/>
      <c r="C35" s="35"/>
      <c r="D35" s="36" t="s">
        <v>46</v>
      </c>
      <c r="E35" s="37"/>
      <c r="F35" s="37"/>
      <c r="G35" s="37"/>
      <c r="H35" s="37"/>
      <c r="I35" s="37"/>
      <c r="J35" s="37"/>
      <c r="K35" s="37"/>
      <c r="L35" s="37"/>
      <c r="M35" s="37"/>
      <c r="N35" s="37"/>
      <c r="O35" s="37"/>
      <c r="P35" s="37"/>
      <c r="Q35" s="37"/>
      <c r="R35" s="37"/>
      <c r="S35" s="37"/>
      <c r="T35" s="38" t="s">
        <v>47</v>
      </c>
      <c r="U35" s="37"/>
      <c r="V35" s="37"/>
      <c r="W35" s="37"/>
      <c r="X35" s="194" t="s">
        <v>48</v>
      </c>
      <c r="Y35" s="195"/>
      <c r="Z35" s="195"/>
      <c r="AA35" s="195"/>
      <c r="AB35" s="195"/>
      <c r="AC35" s="37"/>
      <c r="AD35" s="37"/>
      <c r="AE35" s="37"/>
      <c r="AF35" s="37"/>
      <c r="AG35" s="37"/>
      <c r="AH35" s="37"/>
      <c r="AI35" s="37"/>
      <c r="AJ35" s="37"/>
      <c r="AK35" s="196">
        <f>SUM(AK26:AK33)</f>
        <v>0</v>
      </c>
      <c r="AL35" s="195"/>
      <c r="AM35" s="195"/>
      <c r="AN35" s="195"/>
      <c r="AO35" s="197"/>
      <c r="AP35" s="35"/>
      <c r="AQ35" s="35"/>
      <c r="AR35" s="30"/>
    </row>
    <row r="36" spans="2:57" s="1" customFormat="1" ht="7" customHeight="1">
      <c r="B36" s="30"/>
      <c r="AR36" s="30"/>
    </row>
    <row r="37" spans="2:57" s="1" customFormat="1" ht="14.4" customHeight="1">
      <c r="B37" s="30"/>
      <c r="AR37" s="30"/>
    </row>
    <row r="38" spans="2:57" ht="14.4" customHeight="1">
      <c r="B38" s="18"/>
      <c r="AR38" s="18"/>
    </row>
    <row r="39" spans="2:57" ht="14.4" customHeight="1">
      <c r="B39" s="18"/>
      <c r="AR39" s="18"/>
    </row>
    <row r="40" spans="2:57" ht="14.4" customHeight="1">
      <c r="B40" s="18"/>
      <c r="AR40" s="18"/>
    </row>
    <row r="41" spans="2:57" ht="14.4" customHeight="1">
      <c r="B41" s="18"/>
      <c r="AR41" s="18"/>
    </row>
    <row r="42" spans="2:57" ht="14.4" customHeight="1">
      <c r="B42" s="18"/>
      <c r="AR42" s="18"/>
    </row>
    <row r="43" spans="2:57" ht="14.4" customHeight="1">
      <c r="B43" s="18"/>
      <c r="AR43" s="18"/>
    </row>
    <row r="44" spans="2:57" ht="14.4" customHeight="1">
      <c r="B44" s="18"/>
      <c r="AR44" s="18"/>
    </row>
    <row r="45" spans="2:57" ht="14.4" customHeight="1">
      <c r="B45" s="18"/>
      <c r="AR45" s="18"/>
    </row>
    <row r="46" spans="2:57" ht="14.4" customHeight="1">
      <c r="B46" s="18"/>
      <c r="AR46" s="18"/>
    </row>
    <row r="47" spans="2:57" ht="14.4" customHeight="1">
      <c r="B47" s="18"/>
      <c r="AR47" s="18"/>
    </row>
    <row r="48" spans="2:57" ht="14.4" customHeight="1">
      <c r="B48" s="18"/>
      <c r="AR48" s="18"/>
    </row>
    <row r="49" spans="2:44" s="1" customFormat="1" ht="14.4" customHeight="1">
      <c r="B49" s="30"/>
      <c r="D49" s="39" t="s">
        <v>49</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39" t="s">
        <v>50</v>
      </c>
      <c r="AI49" s="40"/>
      <c r="AJ49" s="40"/>
      <c r="AK49" s="40"/>
      <c r="AL49" s="40"/>
      <c r="AM49" s="40"/>
      <c r="AN49" s="40"/>
      <c r="AO49" s="40"/>
      <c r="AR49" s="30"/>
    </row>
    <row r="50" spans="2:44" ht="10.199999999999999">
      <c r="B50" s="18"/>
      <c r="AR50" s="18"/>
    </row>
    <row r="51" spans="2:44" ht="10.199999999999999">
      <c r="B51" s="18"/>
      <c r="AR51" s="18"/>
    </row>
    <row r="52" spans="2:44" ht="10.199999999999999">
      <c r="B52" s="18"/>
      <c r="AR52" s="18"/>
    </row>
    <row r="53" spans="2:44" ht="10.199999999999999">
      <c r="B53" s="18"/>
      <c r="AR53" s="18"/>
    </row>
    <row r="54" spans="2:44" ht="10.199999999999999">
      <c r="B54" s="18"/>
      <c r="AR54" s="18"/>
    </row>
    <row r="55" spans="2:44" ht="10.199999999999999">
      <c r="B55" s="18"/>
      <c r="AR55" s="18"/>
    </row>
    <row r="56" spans="2:44" ht="10.199999999999999">
      <c r="B56" s="18"/>
      <c r="AR56" s="18"/>
    </row>
    <row r="57" spans="2:44" ht="10.199999999999999">
      <c r="B57" s="18"/>
      <c r="AR57" s="18"/>
    </row>
    <row r="58" spans="2:44" ht="10.199999999999999">
      <c r="B58" s="18"/>
      <c r="AR58" s="18"/>
    </row>
    <row r="59" spans="2:44" ht="10.199999999999999">
      <c r="B59" s="18"/>
      <c r="AR59" s="18"/>
    </row>
    <row r="60" spans="2:44" s="1" customFormat="1" ht="12.3">
      <c r="B60" s="30"/>
      <c r="D60" s="41" t="s">
        <v>51</v>
      </c>
      <c r="E60" s="32"/>
      <c r="F60" s="32"/>
      <c r="G60" s="32"/>
      <c r="H60" s="32"/>
      <c r="I60" s="32"/>
      <c r="J60" s="32"/>
      <c r="K60" s="32"/>
      <c r="L60" s="32"/>
      <c r="M60" s="32"/>
      <c r="N60" s="32"/>
      <c r="O60" s="32"/>
      <c r="P60" s="32"/>
      <c r="Q60" s="32"/>
      <c r="R60" s="32"/>
      <c r="S60" s="32"/>
      <c r="T60" s="32"/>
      <c r="U60" s="32"/>
      <c r="V60" s="41" t="s">
        <v>52</v>
      </c>
      <c r="W60" s="32"/>
      <c r="X60" s="32"/>
      <c r="Y60" s="32"/>
      <c r="Z60" s="32"/>
      <c r="AA60" s="32"/>
      <c r="AB60" s="32"/>
      <c r="AC60" s="32"/>
      <c r="AD60" s="32"/>
      <c r="AE60" s="32"/>
      <c r="AF60" s="32"/>
      <c r="AG60" s="32"/>
      <c r="AH60" s="41" t="s">
        <v>51</v>
      </c>
      <c r="AI60" s="32"/>
      <c r="AJ60" s="32"/>
      <c r="AK60" s="32"/>
      <c r="AL60" s="32"/>
      <c r="AM60" s="41" t="s">
        <v>52</v>
      </c>
      <c r="AN60" s="32"/>
      <c r="AO60" s="32"/>
      <c r="AR60" s="30"/>
    </row>
    <row r="61" spans="2:44" ht="10.199999999999999">
      <c r="B61" s="18"/>
      <c r="AR61" s="18"/>
    </row>
    <row r="62" spans="2:44" ht="10.199999999999999">
      <c r="B62" s="18"/>
      <c r="AR62" s="18"/>
    </row>
    <row r="63" spans="2:44" ht="10.199999999999999">
      <c r="B63" s="18"/>
      <c r="AR63" s="18"/>
    </row>
    <row r="64" spans="2:44" s="1" customFormat="1" ht="12.3">
      <c r="B64" s="30"/>
      <c r="D64" s="39" t="s">
        <v>53</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39" t="s">
        <v>54</v>
      </c>
      <c r="AI64" s="40"/>
      <c r="AJ64" s="40"/>
      <c r="AK64" s="40"/>
      <c r="AL64" s="40"/>
      <c r="AM64" s="40"/>
      <c r="AN64" s="40"/>
      <c r="AO64" s="40"/>
      <c r="AR64" s="30"/>
    </row>
    <row r="65" spans="2:44" ht="10.199999999999999">
      <c r="B65" s="18"/>
      <c r="AR65" s="18"/>
    </row>
    <row r="66" spans="2:44" ht="10.199999999999999">
      <c r="B66" s="18"/>
      <c r="AR66" s="18"/>
    </row>
    <row r="67" spans="2:44" ht="10.199999999999999">
      <c r="B67" s="18"/>
      <c r="AR67" s="18"/>
    </row>
    <row r="68" spans="2:44" ht="10.199999999999999">
      <c r="B68" s="18"/>
      <c r="AR68" s="18"/>
    </row>
    <row r="69" spans="2:44" ht="10.199999999999999">
      <c r="B69" s="18"/>
      <c r="AR69" s="18"/>
    </row>
    <row r="70" spans="2:44" ht="10.199999999999999">
      <c r="B70" s="18"/>
      <c r="AR70" s="18"/>
    </row>
    <row r="71" spans="2:44" ht="10.199999999999999">
      <c r="B71" s="18"/>
      <c r="AR71" s="18"/>
    </row>
    <row r="72" spans="2:44" ht="10.199999999999999">
      <c r="B72" s="18"/>
      <c r="AR72" s="18"/>
    </row>
    <row r="73" spans="2:44" ht="10.199999999999999">
      <c r="B73" s="18"/>
      <c r="AR73" s="18"/>
    </row>
    <row r="74" spans="2:44" ht="10.199999999999999">
      <c r="B74" s="18"/>
      <c r="AR74" s="18"/>
    </row>
    <row r="75" spans="2:44" s="1" customFormat="1" ht="12.3">
      <c r="B75" s="30"/>
      <c r="D75" s="41" t="s">
        <v>51</v>
      </c>
      <c r="E75" s="32"/>
      <c r="F75" s="32"/>
      <c r="G75" s="32"/>
      <c r="H75" s="32"/>
      <c r="I75" s="32"/>
      <c r="J75" s="32"/>
      <c r="K75" s="32"/>
      <c r="L75" s="32"/>
      <c r="M75" s="32"/>
      <c r="N75" s="32"/>
      <c r="O75" s="32"/>
      <c r="P75" s="32"/>
      <c r="Q75" s="32"/>
      <c r="R75" s="32"/>
      <c r="S75" s="32"/>
      <c r="T75" s="32"/>
      <c r="U75" s="32"/>
      <c r="V75" s="41" t="s">
        <v>52</v>
      </c>
      <c r="W75" s="32"/>
      <c r="X75" s="32"/>
      <c r="Y75" s="32"/>
      <c r="Z75" s="32"/>
      <c r="AA75" s="32"/>
      <c r="AB75" s="32"/>
      <c r="AC75" s="32"/>
      <c r="AD75" s="32"/>
      <c r="AE75" s="32"/>
      <c r="AF75" s="32"/>
      <c r="AG75" s="32"/>
      <c r="AH75" s="41" t="s">
        <v>51</v>
      </c>
      <c r="AI75" s="32"/>
      <c r="AJ75" s="32"/>
      <c r="AK75" s="32"/>
      <c r="AL75" s="32"/>
      <c r="AM75" s="41" t="s">
        <v>52</v>
      </c>
      <c r="AN75" s="32"/>
      <c r="AO75" s="32"/>
      <c r="AR75" s="30"/>
    </row>
    <row r="76" spans="2:44" s="1" customFormat="1" ht="10.199999999999999">
      <c r="B76" s="30"/>
      <c r="AR76" s="30"/>
    </row>
    <row r="77" spans="2:44" s="1" customFormat="1" ht="7" customHeight="1">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30"/>
    </row>
    <row r="81" spans="1:91" s="1" customFormat="1" ht="7" customHeight="1">
      <c r="B81" s="4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30"/>
    </row>
    <row r="82" spans="1:91" s="1" customFormat="1" ht="25" customHeight="1">
      <c r="B82" s="30"/>
      <c r="C82" s="19" t="s">
        <v>55</v>
      </c>
      <c r="AR82" s="30"/>
    </row>
    <row r="83" spans="1:91" s="1" customFormat="1" ht="7" customHeight="1">
      <c r="B83" s="30"/>
      <c r="AR83" s="30"/>
    </row>
    <row r="84" spans="1:91" s="3" customFormat="1" ht="12" customHeight="1">
      <c r="B84" s="46"/>
      <c r="C84" s="25" t="s">
        <v>13</v>
      </c>
      <c r="L84" s="3" t="str">
        <f>K5</f>
        <v>LYSA</v>
      </c>
      <c r="AR84" s="46"/>
    </row>
    <row r="85" spans="1:91" s="4" customFormat="1" ht="37" customHeight="1">
      <c r="B85" s="47"/>
      <c r="C85" s="48" t="s">
        <v>16</v>
      </c>
      <c r="L85" s="202" t="str">
        <f>K6</f>
        <v>Stavební úpravy objektu č.p.1745/14</v>
      </c>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R85" s="47"/>
    </row>
    <row r="86" spans="1:91" s="1" customFormat="1" ht="7" customHeight="1">
      <c r="B86" s="30"/>
      <c r="AR86" s="30"/>
    </row>
    <row r="87" spans="1:91" s="1" customFormat="1" ht="12" customHeight="1">
      <c r="B87" s="30"/>
      <c r="C87" s="25" t="s">
        <v>20</v>
      </c>
      <c r="L87" s="49" t="str">
        <f>IF(K8="","",K8)</f>
        <v>Lysá nad Labem ,Přemyslova ul.</v>
      </c>
      <c r="AI87" s="25" t="s">
        <v>22</v>
      </c>
      <c r="AM87" s="204" t="str">
        <f>IF(AN8= "","",AN8)</f>
        <v>29. 9. 2018</v>
      </c>
      <c r="AN87" s="204"/>
      <c r="AR87" s="30"/>
    </row>
    <row r="88" spans="1:91" s="1" customFormat="1" ht="7" customHeight="1">
      <c r="B88" s="30"/>
      <c r="AR88" s="30"/>
    </row>
    <row r="89" spans="1:91" s="1" customFormat="1" ht="27.9" customHeight="1">
      <c r="B89" s="30"/>
      <c r="C89" s="25" t="s">
        <v>24</v>
      </c>
      <c r="L89" s="3" t="str">
        <f>IF(E11= "","",E11)</f>
        <v xml:space="preserve">MěstoLysá nad Labem </v>
      </c>
      <c r="AI89" s="25" t="s">
        <v>30</v>
      </c>
      <c r="AM89" s="200" t="str">
        <f>IF(E17="","",E17)</f>
        <v xml:space="preserve">Energy Benefit Centre a.s. Praha </v>
      </c>
      <c r="AN89" s="201"/>
      <c r="AO89" s="201"/>
      <c r="AP89" s="201"/>
      <c r="AR89" s="30"/>
      <c r="AS89" s="205" t="s">
        <v>56</v>
      </c>
      <c r="AT89" s="206"/>
      <c r="AU89" s="51"/>
      <c r="AV89" s="51"/>
      <c r="AW89" s="51"/>
      <c r="AX89" s="51"/>
      <c r="AY89" s="51"/>
      <c r="AZ89" s="51"/>
      <c r="BA89" s="51"/>
      <c r="BB89" s="51"/>
      <c r="BC89" s="51"/>
      <c r="BD89" s="52"/>
    </row>
    <row r="90" spans="1:91" s="1" customFormat="1" ht="15.15" customHeight="1">
      <c r="B90" s="30"/>
      <c r="C90" s="25" t="s">
        <v>28</v>
      </c>
      <c r="L90" s="3" t="str">
        <f>IF(E14= "Vyplň údaj","",E14)</f>
        <v/>
      </c>
      <c r="AI90" s="25" t="s">
        <v>33</v>
      </c>
      <c r="AM90" s="200" t="str">
        <f>IF(E20="","",E20)</f>
        <v>Ing.Pavel Michálek</v>
      </c>
      <c r="AN90" s="201"/>
      <c r="AO90" s="201"/>
      <c r="AP90" s="201"/>
      <c r="AR90" s="30"/>
      <c r="AS90" s="207"/>
      <c r="AT90" s="208"/>
      <c r="BD90" s="54"/>
    </row>
    <row r="91" spans="1:91" s="1" customFormat="1" ht="10.8" customHeight="1">
      <c r="B91" s="30"/>
      <c r="AR91" s="30"/>
      <c r="AS91" s="207"/>
      <c r="AT91" s="208"/>
      <c r="BD91" s="54"/>
    </row>
    <row r="92" spans="1:91" s="1" customFormat="1" ht="29.25" customHeight="1">
      <c r="B92" s="30"/>
      <c r="C92" s="209" t="s">
        <v>57</v>
      </c>
      <c r="D92" s="210"/>
      <c r="E92" s="210"/>
      <c r="F92" s="210"/>
      <c r="G92" s="210"/>
      <c r="H92" s="55"/>
      <c r="I92" s="211" t="s">
        <v>58</v>
      </c>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2" t="s">
        <v>59</v>
      </c>
      <c r="AH92" s="210"/>
      <c r="AI92" s="210"/>
      <c r="AJ92" s="210"/>
      <c r="AK92" s="210"/>
      <c r="AL92" s="210"/>
      <c r="AM92" s="210"/>
      <c r="AN92" s="211" t="s">
        <v>60</v>
      </c>
      <c r="AO92" s="210"/>
      <c r="AP92" s="213"/>
      <c r="AQ92" s="56" t="s">
        <v>61</v>
      </c>
      <c r="AR92" s="30"/>
      <c r="AS92" s="57" t="s">
        <v>62</v>
      </c>
      <c r="AT92" s="58" t="s">
        <v>63</v>
      </c>
      <c r="AU92" s="58" t="s">
        <v>64</v>
      </c>
      <c r="AV92" s="58" t="s">
        <v>65</v>
      </c>
      <c r="AW92" s="58" t="s">
        <v>66</v>
      </c>
      <c r="AX92" s="58" t="s">
        <v>67</v>
      </c>
      <c r="AY92" s="58" t="s">
        <v>68</v>
      </c>
      <c r="AZ92" s="58" t="s">
        <v>69</v>
      </c>
      <c r="BA92" s="58" t="s">
        <v>70</v>
      </c>
      <c r="BB92" s="58" t="s">
        <v>71</v>
      </c>
      <c r="BC92" s="58" t="s">
        <v>72</v>
      </c>
      <c r="BD92" s="59" t="s">
        <v>73</v>
      </c>
    </row>
    <row r="93" spans="1:91" s="1" customFormat="1" ht="10.8" customHeight="1">
      <c r="B93" s="30"/>
      <c r="AR93" s="30"/>
      <c r="AS93" s="60"/>
      <c r="AT93" s="51"/>
      <c r="AU93" s="51"/>
      <c r="AV93" s="51"/>
      <c r="AW93" s="51"/>
      <c r="AX93" s="51"/>
      <c r="AY93" s="51"/>
      <c r="AZ93" s="51"/>
      <c r="BA93" s="51"/>
      <c r="BB93" s="51"/>
      <c r="BC93" s="51"/>
      <c r="BD93" s="52"/>
    </row>
    <row r="94" spans="1:91" s="5" customFormat="1" ht="32.4" customHeight="1">
      <c r="B94" s="61"/>
      <c r="C94" s="62" t="s">
        <v>74</v>
      </c>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217">
        <f>ROUND(AG95,2)</f>
        <v>0</v>
      </c>
      <c r="AH94" s="217"/>
      <c r="AI94" s="217"/>
      <c r="AJ94" s="217"/>
      <c r="AK94" s="217"/>
      <c r="AL94" s="217"/>
      <c r="AM94" s="217"/>
      <c r="AN94" s="218">
        <f>SUM(AG94,AT94)</f>
        <v>0</v>
      </c>
      <c r="AO94" s="218"/>
      <c r="AP94" s="218"/>
      <c r="AQ94" s="65" t="s">
        <v>1</v>
      </c>
      <c r="AR94" s="61"/>
      <c r="AS94" s="66">
        <f>ROUND(AS95,2)</f>
        <v>0</v>
      </c>
      <c r="AT94" s="67">
        <f>ROUND(SUM(AV94:AW94),2)</f>
        <v>0</v>
      </c>
      <c r="AU94" s="68">
        <f>ROUND(AU95,5)</f>
        <v>0</v>
      </c>
      <c r="AV94" s="67">
        <f>ROUND(AZ94*L29,2)</f>
        <v>0</v>
      </c>
      <c r="AW94" s="67">
        <f>ROUND(BA94*L30,2)</f>
        <v>0</v>
      </c>
      <c r="AX94" s="67">
        <f>ROUND(BB94*L29,2)</f>
        <v>0</v>
      </c>
      <c r="AY94" s="67">
        <f>ROUND(BC94*L30,2)</f>
        <v>0</v>
      </c>
      <c r="AZ94" s="67">
        <f>ROUND(AZ95,2)</f>
        <v>0</v>
      </c>
      <c r="BA94" s="67">
        <f>ROUND(BA95,2)</f>
        <v>0</v>
      </c>
      <c r="BB94" s="67">
        <f>ROUND(BB95,2)</f>
        <v>0</v>
      </c>
      <c r="BC94" s="67">
        <f>ROUND(BC95,2)</f>
        <v>0</v>
      </c>
      <c r="BD94" s="69">
        <f>ROUND(BD95,2)</f>
        <v>0</v>
      </c>
      <c r="BS94" s="70" t="s">
        <v>75</v>
      </c>
      <c r="BT94" s="70" t="s">
        <v>76</v>
      </c>
      <c r="BU94" s="71" t="s">
        <v>77</v>
      </c>
      <c r="BV94" s="70" t="s">
        <v>78</v>
      </c>
      <c r="BW94" s="70" t="s">
        <v>4</v>
      </c>
      <c r="BX94" s="70" t="s">
        <v>79</v>
      </c>
      <c r="CL94" s="70" t="s">
        <v>1</v>
      </c>
    </row>
    <row r="95" spans="1:91" s="6" customFormat="1" ht="16.5" customHeight="1">
      <c r="A95" s="72" t="s">
        <v>80</v>
      </c>
      <c r="B95" s="73"/>
      <c r="C95" s="74"/>
      <c r="D95" s="216" t="s">
        <v>81</v>
      </c>
      <c r="E95" s="216"/>
      <c r="F95" s="216"/>
      <c r="G95" s="216"/>
      <c r="H95" s="216"/>
      <c r="I95" s="75"/>
      <c r="J95" s="216" t="s">
        <v>82</v>
      </c>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4">
        <f>'LYSA 1 - SO-01-Vlastní bu...'!J30</f>
        <v>0</v>
      </c>
      <c r="AH95" s="215"/>
      <c r="AI95" s="215"/>
      <c r="AJ95" s="215"/>
      <c r="AK95" s="215"/>
      <c r="AL95" s="215"/>
      <c r="AM95" s="215"/>
      <c r="AN95" s="214">
        <f>SUM(AG95,AT95)</f>
        <v>0</v>
      </c>
      <c r="AO95" s="215"/>
      <c r="AP95" s="215"/>
      <c r="AQ95" s="76" t="s">
        <v>83</v>
      </c>
      <c r="AR95" s="73"/>
      <c r="AS95" s="77">
        <v>0</v>
      </c>
      <c r="AT95" s="78">
        <f>ROUND(SUM(AV95:AW95),2)</f>
        <v>0</v>
      </c>
      <c r="AU95" s="79">
        <f>'LYSA 1 - SO-01-Vlastní bu...'!P149</f>
        <v>0</v>
      </c>
      <c r="AV95" s="78">
        <f>'LYSA 1 - SO-01-Vlastní bu...'!J33</f>
        <v>0</v>
      </c>
      <c r="AW95" s="78">
        <f>'LYSA 1 - SO-01-Vlastní bu...'!J34</f>
        <v>0</v>
      </c>
      <c r="AX95" s="78">
        <f>'LYSA 1 - SO-01-Vlastní bu...'!J35</f>
        <v>0</v>
      </c>
      <c r="AY95" s="78">
        <f>'LYSA 1 - SO-01-Vlastní bu...'!J36</f>
        <v>0</v>
      </c>
      <c r="AZ95" s="78">
        <f>'LYSA 1 - SO-01-Vlastní bu...'!F33</f>
        <v>0</v>
      </c>
      <c r="BA95" s="78">
        <f>'LYSA 1 - SO-01-Vlastní bu...'!F34</f>
        <v>0</v>
      </c>
      <c r="BB95" s="78">
        <f>'LYSA 1 - SO-01-Vlastní bu...'!F35</f>
        <v>0</v>
      </c>
      <c r="BC95" s="78">
        <f>'LYSA 1 - SO-01-Vlastní bu...'!F36</f>
        <v>0</v>
      </c>
      <c r="BD95" s="80">
        <f>'LYSA 1 - SO-01-Vlastní bu...'!F37</f>
        <v>0</v>
      </c>
      <c r="BT95" s="81" t="s">
        <v>84</v>
      </c>
      <c r="BV95" s="81" t="s">
        <v>78</v>
      </c>
      <c r="BW95" s="81" t="s">
        <v>85</v>
      </c>
      <c r="BX95" s="81" t="s">
        <v>4</v>
      </c>
      <c r="CL95" s="81" t="s">
        <v>1</v>
      </c>
      <c r="CM95" s="81" t="s">
        <v>86</v>
      </c>
    </row>
    <row r="96" spans="1:91" s="1" customFormat="1" ht="30" customHeight="1">
      <c r="B96" s="30"/>
      <c r="AR96" s="30"/>
    </row>
    <row r="97" spans="2:44" s="1" customFormat="1" ht="7" customHeight="1">
      <c r="B97" s="42"/>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30"/>
    </row>
  </sheetData>
  <mergeCells count="42">
    <mergeCell ref="L30:P30"/>
    <mergeCell ref="L31:P31"/>
    <mergeCell ref="L32:P32"/>
    <mergeCell ref="L33:P33"/>
    <mergeCell ref="C92:G92"/>
    <mergeCell ref="I92:AF92"/>
    <mergeCell ref="AG92:AM92"/>
    <mergeCell ref="AN92:AP92"/>
    <mergeCell ref="AN95:AP95"/>
    <mergeCell ref="AG95:AM95"/>
    <mergeCell ref="D95:H95"/>
    <mergeCell ref="J95:AF95"/>
    <mergeCell ref="AG94:AM94"/>
    <mergeCell ref="AN94:AP94"/>
    <mergeCell ref="X35:AB35"/>
    <mergeCell ref="AK35:AO35"/>
    <mergeCell ref="AR2:BE2"/>
    <mergeCell ref="AM90:AP90"/>
    <mergeCell ref="L85:AO85"/>
    <mergeCell ref="AM87:AN87"/>
    <mergeCell ref="AM89:AP89"/>
    <mergeCell ref="AS89:AT91"/>
    <mergeCell ref="K5:AO5"/>
    <mergeCell ref="K6:AO6"/>
    <mergeCell ref="E14:AJ14"/>
    <mergeCell ref="E23:AN23"/>
    <mergeCell ref="L28:P28"/>
    <mergeCell ref="W28:AE28"/>
    <mergeCell ref="AK28:AO28"/>
    <mergeCell ref="L29:P29"/>
    <mergeCell ref="W31:AE31"/>
    <mergeCell ref="BE5:BE34"/>
    <mergeCell ref="AK26:AO26"/>
    <mergeCell ref="W29:AE29"/>
    <mergeCell ref="AK29:AO29"/>
    <mergeCell ref="W30:AE30"/>
    <mergeCell ref="AK30:AO30"/>
    <mergeCell ref="AK31:AO31"/>
    <mergeCell ref="W32:AE32"/>
    <mergeCell ref="AK32:AO32"/>
    <mergeCell ref="W33:AE33"/>
    <mergeCell ref="AK33:AO33"/>
  </mergeCells>
  <hyperlinks>
    <hyperlink ref="A95" location="'LYSA 1 - SO-01-Vlastní bu...'!C2" display="/" xr:uid="{00000000-0004-0000-0000-000000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560"/>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50.796875" customWidth="1"/>
    <col min="7" max="7" width="7" customWidth="1"/>
    <col min="8" max="8" width="11.46484375" customWidth="1"/>
    <col min="9" max="9" width="20.1328125" style="82"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198" t="s">
        <v>5</v>
      </c>
      <c r="M2" s="199"/>
      <c r="N2" s="199"/>
      <c r="O2" s="199"/>
      <c r="P2" s="199"/>
      <c r="Q2" s="199"/>
      <c r="R2" s="199"/>
      <c r="S2" s="199"/>
      <c r="T2" s="199"/>
      <c r="U2" s="199"/>
      <c r="V2" s="199"/>
      <c r="AT2" s="15" t="s">
        <v>85</v>
      </c>
    </row>
    <row r="3" spans="2:46" ht="7" customHeight="1">
      <c r="B3" s="16"/>
      <c r="C3" s="17"/>
      <c r="D3" s="17"/>
      <c r="E3" s="17"/>
      <c r="F3" s="17"/>
      <c r="G3" s="17"/>
      <c r="H3" s="17"/>
      <c r="I3" s="83"/>
      <c r="J3" s="17"/>
      <c r="K3" s="17"/>
      <c r="L3" s="18"/>
      <c r="AT3" s="15" t="s">
        <v>86</v>
      </c>
    </row>
    <row r="4" spans="2:46" ht="25" customHeight="1">
      <c r="B4" s="18"/>
      <c r="D4" s="19" t="s">
        <v>87</v>
      </c>
      <c r="L4" s="18"/>
      <c r="M4" s="84" t="s">
        <v>10</v>
      </c>
      <c r="AT4" s="15" t="s">
        <v>3</v>
      </c>
    </row>
    <row r="5" spans="2:46" ht="7" customHeight="1">
      <c r="B5" s="18"/>
      <c r="L5" s="18"/>
    </row>
    <row r="6" spans="2:46" ht="12" customHeight="1">
      <c r="B6" s="18"/>
      <c r="D6" s="25" t="s">
        <v>16</v>
      </c>
      <c r="L6" s="18"/>
    </row>
    <row r="7" spans="2:46" ht="16.5" customHeight="1">
      <c r="B7" s="18"/>
      <c r="E7" s="226" t="str">
        <f>'Rekapitulace stavby'!K6</f>
        <v>Stavební úpravy objektu č.p.1745/14</v>
      </c>
      <c r="F7" s="227"/>
      <c r="G7" s="227"/>
      <c r="H7" s="227"/>
      <c r="L7" s="18"/>
    </row>
    <row r="8" spans="2:46" s="1" customFormat="1" ht="12" customHeight="1">
      <c r="B8" s="30"/>
      <c r="D8" s="25" t="s">
        <v>88</v>
      </c>
      <c r="I8" s="85"/>
      <c r="L8" s="30"/>
    </row>
    <row r="9" spans="2:46" s="1" customFormat="1" ht="37" customHeight="1">
      <c r="B9" s="30"/>
      <c r="E9" s="202" t="s">
        <v>89</v>
      </c>
      <c r="F9" s="228"/>
      <c r="G9" s="228"/>
      <c r="H9" s="228"/>
      <c r="I9" s="85"/>
      <c r="L9" s="30"/>
    </row>
    <row r="10" spans="2:46" s="1" customFormat="1" ht="10.199999999999999">
      <c r="B10" s="30"/>
      <c r="I10" s="85"/>
      <c r="L10" s="30"/>
    </row>
    <row r="11" spans="2:46" s="1" customFormat="1" ht="12" customHeight="1">
      <c r="B11" s="30"/>
      <c r="D11" s="25" t="s">
        <v>18</v>
      </c>
      <c r="F11" s="23" t="s">
        <v>1</v>
      </c>
      <c r="I11" s="86" t="s">
        <v>19</v>
      </c>
      <c r="J11" s="23" t="s">
        <v>1</v>
      </c>
      <c r="L11" s="30"/>
    </row>
    <row r="12" spans="2:46" s="1" customFormat="1" ht="12" customHeight="1">
      <c r="B12" s="30"/>
      <c r="D12" s="25" t="s">
        <v>20</v>
      </c>
      <c r="F12" s="23" t="s">
        <v>21</v>
      </c>
      <c r="I12" s="86" t="s">
        <v>22</v>
      </c>
      <c r="J12" s="50" t="str">
        <f>'Rekapitulace stavby'!AN8</f>
        <v>29. 9. 2018</v>
      </c>
      <c r="L12" s="30"/>
    </row>
    <row r="13" spans="2:46" s="1" customFormat="1" ht="10.8" customHeight="1">
      <c r="B13" s="30"/>
      <c r="I13" s="85"/>
      <c r="L13" s="30"/>
    </row>
    <row r="14" spans="2:46" s="1" customFormat="1" ht="12" customHeight="1">
      <c r="B14" s="30"/>
      <c r="D14" s="25" t="s">
        <v>24</v>
      </c>
      <c r="I14" s="86" t="s">
        <v>25</v>
      </c>
      <c r="J14" s="23" t="s">
        <v>1</v>
      </c>
      <c r="L14" s="30"/>
    </row>
    <row r="15" spans="2:46" s="1" customFormat="1" ht="18" customHeight="1">
      <c r="B15" s="30"/>
      <c r="E15" s="23" t="s">
        <v>26</v>
      </c>
      <c r="I15" s="86" t="s">
        <v>27</v>
      </c>
      <c r="J15" s="23" t="s">
        <v>1</v>
      </c>
      <c r="L15" s="30"/>
    </row>
    <row r="16" spans="2:46" s="1" customFormat="1" ht="7" customHeight="1">
      <c r="B16" s="30"/>
      <c r="I16" s="85"/>
      <c r="L16" s="30"/>
    </row>
    <row r="17" spans="2:12" s="1" customFormat="1" ht="12" customHeight="1">
      <c r="B17" s="30"/>
      <c r="D17" s="25" t="s">
        <v>28</v>
      </c>
      <c r="I17" s="86" t="s">
        <v>25</v>
      </c>
      <c r="J17" s="26" t="str">
        <f>'Rekapitulace stavby'!AN13</f>
        <v>Vyplň údaj</v>
      </c>
      <c r="L17" s="30"/>
    </row>
    <row r="18" spans="2:12" s="1" customFormat="1" ht="18" customHeight="1">
      <c r="B18" s="30"/>
      <c r="E18" s="229" t="str">
        <f>'Rekapitulace stavby'!E14</f>
        <v>Vyplň údaj</v>
      </c>
      <c r="F18" s="219"/>
      <c r="G18" s="219"/>
      <c r="H18" s="219"/>
      <c r="I18" s="86" t="s">
        <v>27</v>
      </c>
      <c r="J18" s="26" t="str">
        <f>'Rekapitulace stavby'!AN14</f>
        <v>Vyplň údaj</v>
      </c>
      <c r="L18" s="30"/>
    </row>
    <row r="19" spans="2:12" s="1" customFormat="1" ht="7" customHeight="1">
      <c r="B19" s="30"/>
      <c r="I19" s="85"/>
      <c r="L19" s="30"/>
    </row>
    <row r="20" spans="2:12" s="1" customFormat="1" ht="12" customHeight="1">
      <c r="B20" s="30"/>
      <c r="D20" s="25" t="s">
        <v>30</v>
      </c>
      <c r="I20" s="86" t="s">
        <v>25</v>
      </c>
      <c r="J20" s="23" t="s">
        <v>1</v>
      </c>
      <c r="L20" s="30"/>
    </row>
    <row r="21" spans="2:12" s="1" customFormat="1" ht="18" customHeight="1">
      <c r="B21" s="30"/>
      <c r="E21" s="23" t="s">
        <v>31</v>
      </c>
      <c r="I21" s="86" t="s">
        <v>27</v>
      </c>
      <c r="J21" s="23" t="s">
        <v>1</v>
      </c>
      <c r="L21" s="30"/>
    </row>
    <row r="22" spans="2:12" s="1" customFormat="1" ht="7" customHeight="1">
      <c r="B22" s="30"/>
      <c r="I22" s="85"/>
      <c r="L22" s="30"/>
    </row>
    <row r="23" spans="2:12" s="1" customFormat="1" ht="12" customHeight="1">
      <c r="B23" s="30"/>
      <c r="D23" s="25" t="s">
        <v>33</v>
      </c>
      <c r="I23" s="86" t="s">
        <v>25</v>
      </c>
      <c r="J23" s="23" t="s">
        <v>1</v>
      </c>
      <c r="L23" s="30"/>
    </row>
    <row r="24" spans="2:12" s="1" customFormat="1" ht="18" customHeight="1">
      <c r="B24" s="30"/>
      <c r="E24" s="23" t="s">
        <v>34</v>
      </c>
      <c r="I24" s="86" t="s">
        <v>27</v>
      </c>
      <c r="J24" s="23" t="s">
        <v>1</v>
      </c>
      <c r="L24" s="30"/>
    </row>
    <row r="25" spans="2:12" s="1" customFormat="1" ht="7" customHeight="1">
      <c r="B25" s="30"/>
      <c r="I25" s="85"/>
      <c r="L25" s="30"/>
    </row>
    <row r="26" spans="2:12" s="1" customFormat="1" ht="12" customHeight="1">
      <c r="B26" s="30"/>
      <c r="D26" s="25" t="s">
        <v>35</v>
      </c>
      <c r="I26" s="85"/>
      <c r="L26" s="30"/>
    </row>
    <row r="27" spans="2:12" s="7" customFormat="1" ht="16.5" customHeight="1">
      <c r="B27" s="87"/>
      <c r="E27" s="223" t="s">
        <v>1</v>
      </c>
      <c r="F27" s="223"/>
      <c r="G27" s="223"/>
      <c r="H27" s="223"/>
      <c r="I27" s="88"/>
      <c r="L27" s="87"/>
    </row>
    <row r="28" spans="2:12" s="1" customFormat="1" ht="7" customHeight="1">
      <c r="B28" s="30"/>
      <c r="I28" s="85"/>
      <c r="L28" s="30"/>
    </row>
    <row r="29" spans="2:12" s="1" customFormat="1" ht="7" customHeight="1">
      <c r="B29" s="30"/>
      <c r="D29" s="51"/>
      <c r="E29" s="51"/>
      <c r="F29" s="51"/>
      <c r="G29" s="51"/>
      <c r="H29" s="51"/>
      <c r="I29" s="89"/>
      <c r="J29" s="51"/>
      <c r="K29" s="51"/>
      <c r="L29" s="30"/>
    </row>
    <row r="30" spans="2:12" s="1" customFormat="1" ht="25.45" customHeight="1">
      <c r="B30" s="30"/>
      <c r="D30" s="90" t="s">
        <v>36</v>
      </c>
      <c r="I30" s="85"/>
      <c r="J30" s="64">
        <f>ROUND(J149, 2)</f>
        <v>0</v>
      </c>
      <c r="L30" s="30"/>
    </row>
    <row r="31" spans="2:12" s="1" customFormat="1" ht="7" customHeight="1">
      <c r="B31" s="30"/>
      <c r="D31" s="51"/>
      <c r="E31" s="51"/>
      <c r="F31" s="51"/>
      <c r="G31" s="51"/>
      <c r="H31" s="51"/>
      <c r="I31" s="89"/>
      <c r="J31" s="51"/>
      <c r="K31" s="51"/>
      <c r="L31" s="30"/>
    </row>
    <row r="32" spans="2:12" s="1" customFormat="1" ht="14.4" customHeight="1">
      <c r="B32" s="30"/>
      <c r="F32" s="33" t="s">
        <v>38</v>
      </c>
      <c r="I32" s="91" t="s">
        <v>37</v>
      </c>
      <c r="J32" s="33" t="s">
        <v>39</v>
      </c>
      <c r="L32" s="30"/>
    </row>
    <row r="33" spans="2:12" s="1" customFormat="1" ht="14.4" customHeight="1">
      <c r="B33" s="30"/>
      <c r="D33" s="53" t="s">
        <v>40</v>
      </c>
      <c r="E33" s="25" t="s">
        <v>41</v>
      </c>
      <c r="F33" s="92">
        <f>ROUND((SUM(BE149:BE559)),  2)</f>
        <v>0</v>
      </c>
      <c r="I33" s="93">
        <v>0.21</v>
      </c>
      <c r="J33" s="92">
        <f>ROUND(((SUM(BE149:BE559))*I33),  2)</f>
        <v>0</v>
      </c>
      <c r="L33" s="30"/>
    </row>
    <row r="34" spans="2:12" s="1" customFormat="1" ht="14.4" customHeight="1">
      <c r="B34" s="30"/>
      <c r="E34" s="25" t="s">
        <v>42</v>
      </c>
      <c r="F34" s="92">
        <f>ROUND((SUM(BF149:BF559)),  2)</f>
        <v>0</v>
      </c>
      <c r="I34" s="93">
        <v>0.15</v>
      </c>
      <c r="J34" s="92">
        <f>ROUND(((SUM(BF149:BF559))*I34),  2)</f>
        <v>0</v>
      </c>
      <c r="L34" s="30"/>
    </row>
    <row r="35" spans="2:12" s="1" customFormat="1" ht="14.4" hidden="1" customHeight="1">
      <c r="B35" s="30"/>
      <c r="E35" s="25" t="s">
        <v>43</v>
      </c>
      <c r="F35" s="92">
        <f>ROUND((SUM(BG149:BG559)),  2)</f>
        <v>0</v>
      </c>
      <c r="I35" s="93">
        <v>0.21</v>
      </c>
      <c r="J35" s="92">
        <f>0</f>
        <v>0</v>
      </c>
      <c r="L35" s="30"/>
    </row>
    <row r="36" spans="2:12" s="1" customFormat="1" ht="14.4" hidden="1" customHeight="1">
      <c r="B36" s="30"/>
      <c r="E36" s="25" t="s">
        <v>44</v>
      </c>
      <c r="F36" s="92">
        <f>ROUND((SUM(BH149:BH559)),  2)</f>
        <v>0</v>
      </c>
      <c r="I36" s="93">
        <v>0.15</v>
      </c>
      <c r="J36" s="92">
        <f>0</f>
        <v>0</v>
      </c>
      <c r="L36" s="30"/>
    </row>
    <row r="37" spans="2:12" s="1" customFormat="1" ht="14.4" hidden="1" customHeight="1">
      <c r="B37" s="30"/>
      <c r="E37" s="25" t="s">
        <v>45</v>
      </c>
      <c r="F37" s="92">
        <f>ROUND((SUM(BI149:BI559)),  2)</f>
        <v>0</v>
      </c>
      <c r="I37" s="93">
        <v>0</v>
      </c>
      <c r="J37" s="92">
        <f>0</f>
        <v>0</v>
      </c>
      <c r="L37" s="30"/>
    </row>
    <row r="38" spans="2:12" s="1" customFormat="1" ht="7" customHeight="1">
      <c r="B38" s="30"/>
      <c r="I38" s="85"/>
      <c r="L38" s="30"/>
    </row>
    <row r="39" spans="2:12" s="1" customFormat="1" ht="25.45" customHeight="1">
      <c r="B39" s="30"/>
      <c r="C39" s="94"/>
      <c r="D39" s="95" t="s">
        <v>46</v>
      </c>
      <c r="E39" s="55"/>
      <c r="F39" s="55"/>
      <c r="G39" s="96" t="s">
        <v>47</v>
      </c>
      <c r="H39" s="97" t="s">
        <v>48</v>
      </c>
      <c r="I39" s="98"/>
      <c r="J39" s="99">
        <f>SUM(J30:J37)</f>
        <v>0</v>
      </c>
      <c r="K39" s="100"/>
      <c r="L39" s="30"/>
    </row>
    <row r="40" spans="2:12" s="1" customFormat="1" ht="14.4" customHeight="1">
      <c r="B40" s="30"/>
      <c r="I40" s="85"/>
      <c r="L40" s="30"/>
    </row>
    <row r="41" spans="2:12" ht="14.4" customHeight="1">
      <c r="B41" s="18"/>
      <c r="L41" s="18"/>
    </row>
    <row r="42" spans="2:12" ht="14.4" customHeight="1">
      <c r="B42" s="18"/>
      <c r="L42" s="18"/>
    </row>
    <row r="43" spans="2:12" ht="14.4" customHeight="1">
      <c r="B43" s="18"/>
      <c r="L43" s="18"/>
    </row>
    <row r="44" spans="2:12" ht="14.4" customHeight="1">
      <c r="B44" s="18"/>
      <c r="L44" s="18"/>
    </row>
    <row r="45" spans="2:12" ht="14.4" customHeight="1">
      <c r="B45" s="18"/>
      <c r="L45" s="18"/>
    </row>
    <row r="46" spans="2:12" ht="14.4" customHeight="1">
      <c r="B46" s="18"/>
      <c r="L46" s="18"/>
    </row>
    <row r="47" spans="2:12" ht="14.4" customHeight="1">
      <c r="B47" s="18"/>
      <c r="L47" s="18"/>
    </row>
    <row r="48" spans="2:12" ht="14.4" customHeight="1">
      <c r="B48" s="18"/>
      <c r="L48" s="18"/>
    </row>
    <row r="49" spans="2:12" ht="14.4" customHeight="1">
      <c r="B49" s="18"/>
      <c r="L49" s="18"/>
    </row>
    <row r="50" spans="2:12" s="1" customFormat="1" ht="14.4" customHeight="1">
      <c r="B50" s="30"/>
      <c r="D50" s="39" t="s">
        <v>49</v>
      </c>
      <c r="E50" s="40"/>
      <c r="F50" s="40"/>
      <c r="G50" s="39" t="s">
        <v>50</v>
      </c>
      <c r="H50" s="40"/>
      <c r="I50" s="101"/>
      <c r="J50" s="40"/>
      <c r="K50" s="40"/>
      <c r="L50" s="30"/>
    </row>
    <row r="51" spans="2:12" ht="10.199999999999999">
      <c r="B51" s="18"/>
      <c r="L51" s="18"/>
    </row>
    <row r="52" spans="2:12" ht="10.199999999999999">
      <c r="B52" s="18"/>
      <c r="L52" s="18"/>
    </row>
    <row r="53" spans="2:12" ht="10.199999999999999">
      <c r="B53" s="18"/>
      <c r="L53" s="18"/>
    </row>
    <row r="54" spans="2:12" ht="10.199999999999999">
      <c r="B54" s="18"/>
      <c r="L54" s="18"/>
    </row>
    <row r="55" spans="2:12" ht="10.199999999999999">
      <c r="B55" s="18"/>
      <c r="L55" s="18"/>
    </row>
    <row r="56" spans="2:12" ht="10.199999999999999">
      <c r="B56" s="18"/>
      <c r="L56" s="18"/>
    </row>
    <row r="57" spans="2:12" ht="10.199999999999999">
      <c r="B57" s="18"/>
      <c r="L57" s="18"/>
    </row>
    <row r="58" spans="2:12" ht="10.199999999999999">
      <c r="B58" s="18"/>
      <c r="L58" s="18"/>
    </row>
    <row r="59" spans="2:12" ht="10.199999999999999">
      <c r="B59" s="18"/>
      <c r="L59" s="18"/>
    </row>
    <row r="60" spans="2:12" ht="10.199999999999999">
      <c r="B60" s="18"/>
      <c r="L60" s="18"/>
    </row>
    <row r="61" spans="2:12" s="1" customFormat="1" ht="12.3">
      <c r="B61" s="30"/>
      <c r="D61" s="41" t="s">
        <v>51</v>
      </c>
      <c r="E61" s="32"/>
      <c r="F61" s="102" t="s">
        <v>52</v>
      </c>
      <c r="G61" s="41" t="s">
        <v>51</v>
      </c>
      <c r="H61" s="32"/>
      <c r="I61" s="103"/>
      <c r="J61" s="104" t="s">
        <v>52</v>
      </c>
      <c r="K61" s="32"/>
      <c r="L61" s="30"/>
    </row>
    <row r="62" spans="2:12" ht="10.199999999999999">
      <c r="B62" s="18"/>
      <c r="L62" s="18"/>
    </row>
    <row r="63" spans="2:12" ht="10.199999999999999">
      <c r="B63" s="18"/>
      <c r="L63" s="18"/>
    </row>
    <row r="64" spans="2:12" ht="10.199999999999999">
      <c r="B64" s="18"/>
      <c r="L64" s="18"/>
    </row>
    <row r="65" spans="2:12" s="1" customFormat="1" ht="12.3">
      <c r="B65" s="30"/>
      <c r="D65" s="39" t="s">
        <v>53</v>
      </c>
      <c r="E65" s="40"/>
      <c r="F65" s="40"/>
      <c r="G65" s="39" t="s">
        <v>54</v>
      </c>
      <c r="H65" s="40"/>
      <c r="I65" s="101"/>
      <c r="J65" s="40"/>
      <c r="K65" s="40"/>
      <c r="L65" s="30"/>
    </row>
    <row r="66" spans="2:12" ht="10.199999999999999">
      <c r="B66" s="18"/>
      <c r="L66" s="18"/>
    </row>
    <row r="67" spans="2:12" ht="10.199999999999999">
      <c r="B67" s="18"/>
      <c r="L67" s="18"/>
    </row>
    <row r="68" spans="2:12" ht="10.199999999999999">
      <c r="B68" s="18"/>
      <c r="L68" s="18"/>
    </row>
    <row r="69" spans="2:12" ht="10.199999999999999">
      <c r="B69" s="18"/>
      <c r="L69" s="18"/>
    </row>
    <row r="70" spans="2:12" ht="10.199999999999999">
      <c r="B70" s="18"/>
      <c r="L70" s="18"/>
    </row>
    <row r="71" spans="2:12" ht="10.199999999999999">
      <c r="B71" s="18"/>
      <c r="L71" s="18"/>
    </row>
    <row r="72" spans="2:12" ht="10.199999999999999">
      <c r="B72" s="18"/>
      <c r="L72" s="18"/>
    </row>
    <row r="73" spans="2:12" ht="10.199999999999999">
      <c r="B73" s="18"/>
      <c r="L73" s="18"/>
    </row>
    <row r="74" spans="2:12" ht="10.199999999999999">
      <c r="B74" s="18"/>
      <c r="L74" s="18"/>
    </row>
    <row r="75" spans="2:12" ht="10.199999999999999">
      <c r="B75" s="18"/>
      <c r="L75" s="18"/>
    </row>
    <row r="76" spans="2:12" s="1" customFormat="1" ht="12.3">
      <c r="B76" s="30"/>
      <c r="D76" s="41" t="s">
        <v>51</v>
      </c>
      <c r="E76" s="32"/>
      <c r="F76" s="102" t="s">
        <v>52</v>
      </c>
      <c r="G76" s="41" t="s">
        <v>51</v>
      </c>
      <c r="H76" s="32"/>
      <c r="I76" s="103"/>
      <c r="J76" s="104" t="s">
        <v>52</v>
      </c>
      <c r="K76" s="32"/>
      <c r="L76" s="30"/>
    </row>
    <row r="77" spans="2:12" s="1" customFormat="1" ht="14.4" customHeight="1">
      <c r="B77" s="42"/>
      <c r="C77" s="43"/>
      <c r="D77" s="43"/>
      <c r="E77" s="43"/>
      <c r="F77" s="43"/>
      <c r="G77" s="43"/>
      <c r="H77" s="43"/>
      <c r="I77" s="105"/>
      <c r="J77" s="43"/>
      <c r="K77" s="43"/>
      <c r="L77" s="30"/>
    </row>
    <row r="81" spans="2:47" s="1" customFormat="1" ht="7" customHeight="1">
      <c r="B81" s="44"/>
      <c r="C81" s="45"/>
      <c r="D81" s="45"/>
      <c r="E81" s="45"/>
      <c r="F81" s="45"/>
      <c r="G81" s="45"/>
      <c r="H81" s="45"/>
      <c r="I81" s="106"/>
      <c r="J81" s="45"/>
      <c r="K81" s="45"/>
      <c r="L81" s="30"/>
    </row>
    <row r="82" spans="2:47" s="1" customFormat="1" ht="25" customHeight="1">
      <c r="B82" s="30"/>
      <c r="C82" s="19" t="s">
        <v>90</v>
      </c>
      <c r="I82" s="85"/>
      <c r="L82" s="30"/>
    </row>
    <row r="83" spans="2:47" s="1" customFormat="1" ht="7" customHeight="1">
      <c r="B83" s="30"/>
      <c r="I83" s="85"/>
      <c r="L83" s="30"/>
    </row>
    <row r="84" spans="2:47" s="1" customFormat="1" ht="12" customHeight="1">
      <c r="B84" s="30"/>
      <c r="C84" s="25" t="s">
        <v>16</v>
      </c>
      <c r="I84" s="85"/>
      <c r="L84" s="30"/>
    </row>
    <row r="85" spans="2:47" s="1" customFormat="1" ht="16.5" customHeight="1">
      <c r="B85" s="30"/>
      <c r="E85" s="226" t="str">
        <f>E7</f>
        <v>Stavební úpravy objektu č.p.1745/14</v>
      </c>
      <c r="F85" s="227"/>
      <c r="G85" s="227"/>
      <c r="H85" s="227"/>
      <c r="I85" s="85"/>
      <c r="L85" s="30"/>
    </row>
    <row r="86" spans="2:47" s="1" customFormat="1" ht="12" customHeight="1">
      <c r="B86" s="30"/>
      <c r="C86" s="25" t="s">
        <v>88</v>
      </c>
      <c r="I86" s="85"/>
      <c r="L86" s="30"/>
    </row>
    <row r="87" spans="2:47" s="1" customFormat="1" ht="16.5" customHeight="1">
      <c r="B87" s="30"/>
      <c r="E87" s="202" t="str">
        <f>E9</f>
        <v>LYSA 1 - SO-01-Vlastní budova</v>
      </c>
      <c r="F87" s="228"/>
      <c r="G87" s="228"/>
      <c r="H87" s="228"/>
      <c r="I87" s="85"/>
      <c r="L87" s="30"/>
    </row>
    <row r="88" spans="2:47" s="1" customFormat="1" ht="7" customHeight="1">
      <c r="B88" s="30"/>
      <c r="I88" s="85"/>
      <c r="L88" s="30"/>
    </row>
    <row r="89" spans="2:47" s="1" customFormat="1" ht="12" customHeight="1">
      <c r="B89" s="30"/>
      <c r="C89" s="25" t="s">
        <v>20</v>
      </c>
      <c r="F89" s="23" t="str">
        <f>F12</f>
        <v>Lysá nad Labem ,Přemyslova ul.</v>
      </c>
      <c r="I89" s="86" t="s">
        <v>22</v>
      </c>
      <c r="J89" s="50" t="str">
        <f>IF(J12="","",J12)</f>
        <v>29. 9. 2018</v>
      </c>
      <c r="L89" s="30"/>
    </row>
    <row r="90" spans="2:47" s="1" customFormat="1" ht="7" customHeight="1">
      <c r="B90" s="30"/>
      <c r="I90" s="85"/>
      <c r="L90" s="30"/>
    </row>
    <row r="91" spans="2:47" s="1" customFormat="1" ht="27.9" customHeight="1">
      <c r="B91" s="30"/>
      <c r="C91" s="25" t="s">
        <v>24</v>
      </c>
      <c r="F91" s="23" t="str">
        <f>E15</f>
        <v xml:space="preserve">MěstoLysá nad Labem </v>
      </c>
      <c r="I91" s="86" t="s">
        <v>30</v>
      </c>
      <c r="J91" s="28" t="str">
        <f>E21</f>
        <v xml:space="preserve">Energy Benefit Centre a.s. Praha </v>
      </c>
      <c r="L91" s="30"/>
    </row>
    <row r="92" spans="2:47" s="1" customFormat="1" ht="15.15" customHeight="1">
      <c r="B92" s="30"/>
      <c r="C92" s="25" t="s">
        <v>28</v>
      </c>
      <c r="F92" s="23" t="str">
        <f>IF(E18="","",E18)</f>
        <v>Vyplň údaj</v>
      </c>
      <c r="I92" s="86" t="s">
        <v>33</v>
      </c>
      <c r="J92" s="28" t="str">
        <f>E24</f>
        <v>Ing.Pavel Michálek</v>
      </c>
      <c r="L92" s="30"/>
    </row>
    <row r="93" spans="2:47" s="1" customFormat="1" ht="10.3" customHeight="1">
      <c r="B93" s="30"/>
      <c r="I93" s="85"/>
      <c r="L93" s="30"/>
    </row>
    <row r="94" spans="2:47" s="1" customFormat="1" ht="29.25" customHeight="1">
      <c r="B94" s="30"/>
      <c r="C94" s="107" t="s">
        <v>91</v>
      </c>
      <c r="D94" s="94"/>
      <c r="E94" s="94"/>
      <c r="F94" s="94"/>
      <c r="G94" s="94"/>
      <c r="H94" s="94"/>
      <c r="I94" s="108"/>
      <c r="J94" s="109" t="s">
        <v>92</v>
      </c>
      <c r="K94" s="94"/>
      <c r="L94" s="30"/>
    </row>
    <row r="95" spans="2:47" s="1" customFormat="1" ht="10.3" customHeight="1">
      <c r="B95" s="30"/>
      <c r="I95" s="85"/>
      <c r="L95" s="30"/>
    </row>
    <row r="96" spans="2:47" s="1" customFormat="1" ht="22.8" customHeight="1">
      <c r="B96" s="30"/>
      <c r="C96" s="110" t="s">
        <v>93</v>
      </c>
      <c r="I96" s="85"/>
      <c r="J96" s="64">
        <f>J149</f>
        <v>0</v>
      </c>
      <c r="L96" s="30"/>
      <c r="AU96" s="15" t="s">
        <v>94</v>
      </c>
    </row>
    <row r="97" spans="2:12" s="8" customFormat="1" ht="25" customHeight="1">
      <c r="B97" s="111"/>
      <c r="D97" s="112" t="s">
        <v>95</v>
      </c>
      <c r="E97" s="113"/>
      <c r="F97" s="113"/>
      <c r="G97" s="113"/>
      <c r="H97" s="113"/>
      <c r="I97" s="114"/>
      <c r="J97" s="115">
        <f>J150</f>
        <v>0</v>
      </c>
      <c r="L97" s="111"/>
    </row>
    <row r="98" spans="2:12" s="9" customFormat="1" ht="19.899999999999999" customHeight="1">
      <c r="B98" s="116"/>
      <c r="D98" s="117" t="s">
        <v>96</v>
      </c>
      <c r="E98" s="118"/>
      <c r="F98" s="118"/>
      <c r="G98" s="118"/>
      <c r="H98" s="118"/>
      <c r="I98" s="119"/>
      <c r="J98" s="120">
        <f>J151</f>
        <v>0</v>
      </c>
      <c r="L98" s="116"/>
    </row>
    <row r="99" spans="2:12" s="9" customFormat="1" ht="19.899999999999999" customHeight="1">
      <c r="B99" s="116"/>
      <c r="D99" s="117" t="s">
        <v>97</v>
      </c>
      <c r="E99" s="118"/>
      <c r="F99" s="118"/>
      <c r="G99" s="118"/>
      <c r="H99" s="118"/>
      <c r="I99" s="119"/>
      <c r="J99" s="120">
        <f>J180</f>
        <v>0</v>
      </c>
      <c r="L99" s="116"/>
    </row>
    <row r="100" spans="2:12" s="9" customFormat="1" ht="19.899999999999999" customHeight="1">
      <c r="B100" s="116"/>
      <c r="D100" s="117" t="s">
        <v>98</v>
      </c>
      <c r="E100" s="118"/>
      <c r="F100" s="118"/>
      <c r="G100" s="118"/>
      <c r="H100" s="118"/>
      <c r="I100" s="119"/>
      <c r="J100" s="120">
        <f>J186</f>
        <v>0</v>
      </c>
      <c r="L100" s="116"/>
    </row>
    <row r="101" spans="2:12" s="9" customFormat="1" ht="19.899999999999999" customHeight="1">
      <c r="B101" s="116"/>
      <c r="D101" s="117" t="s">
        <v>99</v>
      </c>
      <c r="E101" s="118"/>
      <c r="F101" s="118"/>
      <c r="G101" s="118"/>
      <c r="H101" s="118"/>
      <c r="I101" s="119"/>
      <c r="J101" s="120">
        <f>J223</f>
        <v>0</v>
      </c>
      <c r="L101" s="116"/>
    </row>
    <row r="102" spans="2:12" s="9" customFormat="1" ht="19.899999999999999" customHeight="1">
      <c r="B102" s="116"/>
      <c r="D102" s="117" t="s">
        <v>100</v>
      </c>
      <c r="E102" s="118"/>
      <c r="F102" s="118"/>
      <c r="G102" s="118"/>
      <c r="H102" s="118"/>
      <c r="I102" s="119"/>
      <c r="J102" s="120">
        <f>J235</f>
        <v>0</v>
      </c>
      <c r="L102" s="116"/>
    </row>
    <row r="103" spans="2:12" s="9" customFormat="1" ht="19.899999999999999" customHeight="1">
      <c r="B103" s="116"/>
      <c r="D103" s="117" t="s">
        <v>101</v>
      </c>
      <c r="E103" s="118"/>
      <c r="F103" s="118"/>
      <c r="G103" s="118"/>
      <c r="H103" s="118"/>
      <c r="I103" s="119"/>
      <c r="J103" s="120">
        <f>J250</f>
        <v>0</v>
      </c>
      <c r="L103" s="116"/>
    </row>
    <row r="104" spans="2:12" s="9" customFormat="1" ht="19.899999999999999" customHeight="1">
      <c r="B104" s="116"/>
      <c r="D104" s="117" t="s">
        <v>102</v>
      </c>
      <c r="E104" s="118"/>
      <c r="F104" s="118"/>
      <c r="G104" s="118"/>
      <c r="H104" s="118"/>
      <c r="I104" s="119"/>
      <c r="J104" s="120">
        <f>J317</f>
        <v>0</v>
      </c>
      <c r="L104" s="116"/>
    </row>
    <row r="105" spans="2:12" s="9" customFormat="1" ht="19.899999999999999" customHeight="1">
      <c r="B105" s="116"/>
      <c r="D105" s="117" t="s">
        <v>103</v>
      </c>
      <c r="E105" s="118"/>
      <c r="F105" s="118"/>
      <c r="G105" s="118"/>
      <c r="H105" s="118"/>
      <c r="I105" s="119"/>
      <c r="J105" s="120">
        <f>J379</f>
        <v>0</v>
      </c>
      <c r="L105" s="116"/>
    </row>
    <row r="106" spans="2:12" s="9" customFormat="1" ht="19.899999999999999" customHeight="1">
      <c r="B106" s="116"/>
      <c r="D106" s="117" t="s">
        <v>104</v>
      </c>
      <c r="E106" s="118"/>
      <c r="F106" s="118"/>
      <c r="G106" s="118"/>
      <c r="H106" s="118"/>
      <c r="I106" s="119"/>
      <c r="J106" s="120">
        <f>J385</f>
        <v>0</v>
      </c>
      <c r="L106" s="116"/>
    </row>
    <row r="107" spans="2:12" s="8" customFormat="1" ht="25" customHeight="1">
      <c r="B107" s="111"/>
      <c r="D107" s="112" t="s">
        <v>105</v>
      </c>
      <c r="E107" s="113"/>
      <c r="F107" s="113"/>
      <c r="G107" s="113"/>
      <c r="H107" s="113"/>
      <c r="I107" s="114"/>
      <c r="J107" s="115">
        <f>J387</f>
        <v>0</v>
      </c>
      <c r="L107" s="111"/>
    </row>
    <row r="108" spans="2:12" s="9" customFormat="1" ht="19.899999999999999" customHeight="1">
      <c r="B108" s="116"/>
      <c r="D108" s="117" t="s">
        <v>106</v>
      </c>
      <c r="E108" s="118"/>
      <c r="F108" s="118"/>
      <c r="G108" s="118"/>
      <c r="H108" s="118"/>
      <c r="I108" s="119"/>
      <c r="J108" s="120">
        <f>J388</f>
        <v>0</v>
      </c>
      <c r="L108" s="116"/>
    </row>
    <row r="109" spans="2:12" s="9" customFormat="1" ht="19.899999999999999" customHeight="1">
      <c r="B109" s="116"/>
      <c r="D109" s="117" t="s">
        <v>107</v>
      </c>
      <c r="E109" s="118"/>
      <c r="F109" s="118"/>
      <c r="G109" s="118"/>
      <c r="H109" s="118"/>
      <c r="I109" s="119"/>
      <c r="J109" s="120">
        <f>J398</f>
        <v>0</v>
      </c>
      <c r="L109" s="116"/>
    </row>
    <row r="110" spans="2:12" s="9" customFormat="1" ht="19.899999999999999" customHeight="1">
      <c r="B110" s="116"/>
      <c r="D110" s="117" t="s">
        <v>108</v>
      </c>
      <c r="E110" s="118"/>
      <c r="F110" s="118"/>
      <c r="G110" s="118"/>
      <c r="H110" s="118"/>
      <c r="I110" s="119"/>
      <c r="J110" s="120">
        <f>J403</f>
        <v>0</v>
      </c>
      <c r="L110" s="116"/>
    </row>
    <row r="111" spans="2:12" s="9" customFormat="1" ht="19.899999999999999" customHeight="1">
      <c r="B111" s="116"/>
      <c r="D111" s="117" t="s">
        <v>109</v>
      </c>
      <c r="E111" s="118"/>
      <c r="F111" s="118"/>
      <c r="G111" s="118"/>
      <c r="H111" s="118"/>
      <c r="I111" s="119"/>
      <c r="J111" s="120">
        <f>J405</f>
        <v>0</v>
      </c>
      <c r="L111" s="116"/>
    </row>
    <row r="112" spans="2:12" s="9" customFormat="1" ht="19.899999999999999" customHeight="1">
      <c r="B112" s="116"/>
      <c r="D112" s="117" t="s">
        <v>110</v>
      </c>
      <c r="E112" s="118"/>
      <c r="F112" s="118"/>
      <c r="G112" s="118"/>
      <c r="H112" s="118"/>
      <c r="I112" s="119"/>
      <c r="J112" s="120">
        <f>J407</f>
        <v>0</v>
      </c>
      <c r="L112" s="116"/>
    </row>
    <row r="113" spans="2:12" s="9" customFormat="1" ht="19.899999999999999" customHeight="1">
      <c r="B113" s="116"/>
      <c r="D113" s="117" t="s">
        <v>111</v>
      </c>
      <c r="E113" s="118"/>
      <c r="F113" s="118"/>
      <c r="G113" s="118"/>
      <c r="H113" s="118"/>
      <c r="I113" s="119"/>
      <c r="J113" s="120">
        <f>J418</f>
        <v>0</v>
      </c>
      <c r="L113" s="116"/>
    </row>
    <row r="114" spans="2:12" s="9" customFormat="1" ht="19.899999999999999" customHeight="1">
      <c r="B114" s="116"/>
      <c r="D114" s="117" t="s">
        <v>112</v>
      </c>
      <c r="E114" s="118"/>
      <c r="F114" s="118"/>
      <c r="G114" s="118"/>
      <c r="H114" s="118"/>
      <c r="I114" s="119"/>
      <c r="J114" s="120">
        <f>J433</f>
        <v>0</v>
      </c>
      <c r="L114" s="116"/>
    </row>
    <row r="115" spans="2:12" s="9" customFormat="1" ht="19.899999999999999" customHeight="1">
      <c r="B115" s="116"/>
      <c r="D115" s="117" t="s">
        <v>113</v>
      </c>
      <c r="E115" s="118"/>
      <c r="F115" s="118"/>
      <c r="G115" s="118"/>
      <c r="H115" s="118"/>
      <c r="I115" s="119"/>
      <c r="J115" s="120">
        <f>J457</f>
        <v>0</v>
      </c>
      <c r="L115" s="116"/>
    </row>
    <row r="116" spans="2:12" s="9" customFormat="1" ht="19.899999999999999" customHeight="1">
      <c r="B116" s="116"/>
      <c r="D116" s="117" t="s">
        <v>114</v>
      </c>
      <c r="E116" s="118"/>
      <c r="F116" s="118"/>
      <c r="G116" s="118"/>
      <c r="H116" s="118"/>
      <c r="I116" s="119"/>
      <c r="J116" s="120">
        <f>J478</f>
        <v>0</v>
      </c>
      <c r="L116" s="116"/>
    </row>
    <row r="117" spans="2:12" s="9" customFormat="1" ht="19.899999999999999" customHeight="1">
      <c r="B117" s="116"/>
      <c r="D117" s="117" t="s">
        <v>115</v>
      </c>
      <c r="E117" s="118"/>
      <c r="F117" s="118"/>
      <c r="G117" s="118"/>
      <c r="H117" s="118"/>
      <c r="I117" s="119"/>
      <c r="J117" s="120">
        <f>J487</f>
        <v>0</v>
      </c>
      <c r="L117" s="116"/>
    </row>
    <row r="118" spans="2:12" s="9" customFormat="1" ht="19.899999999999999" customHeight="1">
      <c r="B118" s="116"/>
      <c r="D118" s="117" t="s">
        <v>116</v>
      </c>
      <c r="E118" s="118"/>
      <c r="F118" s="118"/>
      <c r="G118" s="118"/>
      <c r="H118" s="118"/>
      <c r="I118" s="119"/>
      <c r="J118" s="120">
        <f>J500</f>
        <v>0</v>
      </c>
      <c r="L118" s="116"/>
    </row>
    <row r="119" spans="2:12" s="9" customFormat="1" ht="19.899999999999999" customHeight="1">
      <c r="B119" s="116"/>
      <c r="D119" s="117" t="s">
        <v>117</v>
      </c>
      <c r="E119" s="118"/>
      <c r="F119" s="118"/>
      <c r="G119" s="118"/>
      <c r="H119" s="118"/>
      <c r="I119" s="119"/>
      <c r="J119" s="120">
        <f>J523</f>
        <v>0</v>
      </c>
      <c r="L119" s="116"/>
    </row>
    <row r="120" spans="2:12" s="9" customFormat="1" ht="19.899999999999999" customHeight="1">
      <c r="B120" s="116"/>
      <c r="D120" s="117" t="s">
        <v>118</v>
      </c>
      <c r="E120" s="118"/>
      <c r="F120" s="118"/>
      <c r="G120" s="118"/>
      <c r="H120" s="118"/>
      <c r="I120" s="119"/>
      <c r="J120" s="120">
        <f>J528</f>
        <v>0</v>
      </c>
      <c r="L120" s="116"/>
    </row>
    <row r="121" spans="2:12" s="9" customFormat="1" ht="19.899999999999999" customHeight="1">
      <c r="B121" s="116"/>
      <c r="D121" s="117" t="s">
        <v>119</v>
      </c>
      <c r="E121" s="118"/>
      <c r="F121" s="118"/>
      <c r="G121" s="118"/>
      <c r="H121" s="118"/>
      <c r="I121" s="119"/>
      <c r="J121" s="120">
        <f>J536</f>
        <v>0</v>
      </c>
      <c r="L121" s="116"/>
    </row>
    <row r="122" spans="2:12" s="8" customFormat="1" ht="25" customHeight="1">
      <c r="B122" s="111"/>
      <c r="D122" s="112" t="s">
        <v>120</v>
      </c>
      <c r="E122" s="113"/>
      <c r="F122" s="113"/>
      <c r="G122" s="113"/>
      <c r="H122" s="113"/>
      <c r="I122" s="114"/>
      <c r="J122" s="115">
        <f>J540</f>
        <v>0</v>
      </c>
      <c r="L122" s="111"/>
    </row>
    <row r="123" spans="2:12" s="9" customFormat="1" ht="19.899999999999999" customHeight="1">
      <c r="B123" s="116"/>
      <c r="D123" s="117" t="s">
        <v>121</v>
      </c>
      <c r="E123" s="118"/>
      <c r="F123" s="118"/>
      <c r="G123" s="118"/>
      <c r="H123" s="118"/>
      <c r="I123" s="119"/>
      <c r="J123" s="120">
        <f>J541</f>
        <v>0</v>
      </c>
      <c r="L123" s="116"/>
    </row>
    <row r="124" spans="2:12" s="9" customFormat="1" ht="19.899999999999999" customHeight="1">
      <c r="B124" s="116"/>
      <c r="D124" s="117" t="s">
        <v>122</v>
      </c>
      <c r="E124" s="118"/>
      <c r="F124" s="118"/>
      <c r="G124" s="118"/>
      <c r="H124" s="118"/>
      <c r="I124" s="119"/>
      <c r="J124" s="120">
        <f>J543</f>
        <v>0</v>
      </c>
      <c r="L124" s="116"/>
    </row>
    <row r="125" spans="2:12" s="8" customFormat="1" ht="25" customHeight="1">
      <c r="B125" s="111"/>
      <c r="D125" s="112" t="s">
        <v>123</v>
      </c>
      <c r="E125" s="113"/>
      <c r="F125" s="113"/>
      <c r="G125" s="113"/>
      <c r="H125" s="113"/>
      <c r="I125" s="114"/>
      <c r="J125" s="115">
        <f>J546</f>
        <v>0</v>
      </c>
      <c r="L125" s="111"/>
    </row>
    <row r="126" spans="2:12" s="8" customFormat="1" ht="25" customHeight="1">
      <c r="B126" s="111"/>
      <c r="D126" s="112" t="s">
        <v>124</v>
      </c>
      <c r="E126" s="113"/>
      <c r="F126" s="113"/>
      <c r="G126" s="113"/>
      <c r="H126" s="113"/>
      <c r="I126" s="114"/>
      <c r="J126" s="115">
        <f>J548</f>
        <v>0</v>
      </c>
      <c r="L126" s="111"/>
    </row>
    <row r="127" spans="2:12" s="9" customFormat="1" ht="19.899999999999999" customHeight="1">
      <c r="B127" s="116"/>
      <c r="D127" s="117" t="s">
        <v>125</v>
      </c>
      <c r="E127" s="118"/>
      <c r="F127" s="118"/>
      <c r="G127" s="118"/>
      <c r="H127" s="118"/>
      <c r="I127" s="119"/>
      <c r="J127" s="120">
        <f>J549</f>
        <v>0</v>
      </c>
      <c r="L127" s="116"/>
    </row>
    <row r="128" spans="2:12" s="9" customFormat="1" ht="19.899999999999999" customHeight="1">
      <c r="B128" s="116"/>
      <c r="D128" s="117" t="s">
        <v>126</v>
      </c>
      <c r="E128" s="118"/>
      <c r="F128" s="118"/>
      <c r="G128" s="118"/>
      <c r="H128" s="118"/>
      <c r="I128" s="119"/>
      <c r="J128" s="120">
        <f>J553</f>
        <v>0</v>
      </c>
      <c r="L128" s="116"/>
    </row>
    <row r="129" spans="2:12" s="9" customFormat="1" ht="19.899999999999999" customHeight="1">
      <c r="B129" s="116"/>
      <c r="D129" s="117" t="s">
        <v>127</v>
      </c>
      <c r="E129" s="118"/>
      <c r="F129" s="118"/>
      <c r="G129" s="118"/>
      <c r="H129" s="118"/>
      <c r="I129" s="119"/>
      <c r="J129" s="120">
        <f>J558</f>
        <v>0</v>
      </c>
      <c r="L129" s="116"/>
    </row>
    <row r="130" spans="2:12" s="1" customFormat="1" ht="21.85" customHeight="1">
      <c r="B130" s="30"/>
      <c r="I130" s="85"/>
      <c r="L130" s="30"/>
    </row>
    <row r="131" spans="2:12" s="1" customFormat="1" ht="7" customHeight="1">
      <c r="B131" s="42"/>
      <c r="C131" s="43"/>
      <c r="D131" s="43"/>
      <c r="E131" s="43"/>
      <c r="F131" s="43"/>
      <c r="G131" s="43"/>
      <c r="H131" s="43"/>
      <c r="I131" s="105"/>
      <c r="J131" s="43"/>
      <c r="K131" s="43"/>
      <c r="L131" s="30"/>
    </row>
    <row r="135" spans="2:12" s="1" customFormat="1" ht="7" customHeight="1">
      <c r="B135" s="44"/>
      <c r="C135" s="45"/>
      <c r="D135" s="45"/>
      <c r="E135" s="45"/>
      <c r="F135" s="45"/>
      <c r="G135" s="45"/>
      <c r="H135" s="45"/>
      <c r="I135" s="106"/>
      <c r="J135" s="45"/>
      <c r="K135" s="45"/>
      <c r="L135" s="30"/>
    </row>
    <row r="136" spans="2:12" s="1" customFormat="1" ht="25" customHeight="1">
      <c r="B136" s="30"/>
      <c r="C136" s="19" t="s">
        <v>128</v>
      </c>
      <c r="I136" s="85"/>
      <c r="L136" s="30"/>
    </row>
    <row r="137" spans="2:12" s="1" customFormat="1" ht="7" customHeight="1">
      <c r="B137" s="30"/>
      <c r="I137" s="85"/>
      <c r="L137" s="30"/>
    </row>
    <row r="138" spans="2:12" s="1" customFormat="1" ht="12" customHeight="1">
      <c r="B138" s="30"/>
      <c r="C138" s="25" t="s">
        <v>16</v>
      </c>
      <c r="I138" s="85"/>
      <c r="L138" s="30"/>
    </row>
    <row r="139" spans="2:12" s="1" customFormat="1" ht="16.5" customHeight="1">
      <c r="B139" s="30"/>
      <c r="E139" s="226" t="str">
        <f>E7</f>
        <v>Stavební úpravy objektu č.p.1745/14</v>
      </c>
      <c r="F139" s="227"/>
      <c r="G139" s="227"/>
      <c r="H139" s="227"/>
      <c r="I139" s="85"/>
      <c r="L139" s="30"/>
    </row>
    <row r="140" spans="2:12" s="1" customFormat="1" ht="12" customHeight="1">
      <c r="B140" s="30"/>
      <c r="C140" s="25" t="s">
        <v>88</v>
      </c>
      <c r="I140" s="85"/>
      <c r="L140" s="30"/>
    </row>
    <row r="141" spans="2:12" s="1" customFormat="1" ht="16.5" customHeight="1">
      <c r="B141" s="30"/>
      <c r="E141" s="202" t="str">
        <f>E9</f>
        <v>LYSA 1 - SO-01-Vlastní budova</v>
      </c>
      <c r="F141" s="228"/>
      <c r="G141" s="228"/>
      <c r="H141" s="228"/>
      <c r="I141" s="85"/>
      <c r="L141" s="30"/>
    </row>
    <row r="142" spans="2:12" s="1" customFormat="1" ht="7" customHeight="1">
      <c r="B142" s="30"/>
      <c r="I142" s="85"/>
      <c r="L142" s="30"/>
    </row>
    <row r="143" spans="2:12" s="1" customFormat="1" ht="12" customHeight="1">
      <c r="B143" s="30"/>
      <c r="C143" s="25" t="s">
        <v>20</v>
      </c>
      <c r="F143" s="23" t="str">
        <f>F12</f>
        <v>Lysá nad Labem ,Přemyslova ul.</v>
      </c>
      <c r="I143" s="86" t="s">
        <v>22</v>
      </c>
      <c r="J143" s="50" t="str">
        <f>IF(J12="","",J12)</f>
        <v>29. 9. 2018</v>
      </c>
      <c r="L143" s="30"/>
    </row>
    <row r="144" spans="2:12" s="1" customFormat="1" ht="7" customHeight="1">
      <c r="B144" s="30"/>
      <c r="I144" s="85"/>
      <c r="L144" s="30"/>
    </row>
    <row r="145" spans="2:65" s="1" customFormat="1" ht="27.9" customHeight="1">
      <c r="B145" s="30"/>
      <c r="C145" s="25" t="s">
        <v>24</v>
      </c>
      <c r="F145" s="23" t="str">
        <f>E15</f>
        <v xml:space="preserve">MěstoLysá nad Labem </v>
      </c>
      <c r="I145" s="86" t="s">
        <v>30</v>
      </c>
      <c r="J145" s="28" t="str">
        <f>E21</f>
        <v xml:space="preserve">Energy Benefit Centre a.s. Praha </v>
      </c>
      <c r="L145" s="30"/>
    </row>
    <row r="146" spans="2:65" s="1" customFormat="1" ht="15.15" customHeight="1">
      <c r="B146" s="30"/>
      <c r="C146" s="25" t="s">
        <v>28</v>
      </c>
      <c r="F146" s="23" t="str">
        <f>IF(E18="","",E18)</f>
        <v>Vyplň údaj</v>
      </c>
      <c r="I146" s="86" t="s">
        <v>33</v>
      </c>
      <c r="J146" s="28" t="str">
        <f>E24</f>
        <v>Ing.Pavel Michálek</v>
      </c>
      <c r="L146" s="30"/>
    </row>
    <row r="147" spans="2:65" s="1" customFormat="1" ht="10.3" customHeight="1">
      <c r="B147" s="30"/>
      <c r="I147" s="85"/>
      <c r="L147" s="30"/>
    </row>
    <row r="148" spans="2:65" s="10" customFormat="1" ht="29.25" customHeight="1">
      <c r="B148" s="121"/>
      <c r="C148" s="122" t="s">
        <v>129</v>
      </c>
      <c r="D148" s="123" t="s">
        <v>61</v>
      </c>
      <c r="E148" s="123" t="s">
        <v>57</v>
      </c>
      <c r="F148" s="123" t="s">
        <v>58</v>
      </c>
      <c r="G148" s="123" t="s">
        <v>130</v>
      </c>
      <c r="H148" s="123" t="s">
        <v>131</v>
      </c>
      <c r="I148" s="124" t="s">
        <v>132</v>
      </c>
      <c r="J148" s="123" t="s">
        <v>92</v>
      </c>
      <c r="K148" s="125" t="s">
        <v>133</v>
      </c>
      <c r="L148" s="121"/>
      <c r="M148" s="57" t="s">
        <v>1</v>
      </c>
      <c r="N148" s="58" t="s">
        <v>40</v>
      </c>
      <c r="O148" s="58" t="s">
        <v>134</v>
      </c>
      <c r="P148" s="58" t="s">
        <v>135</v>
      </c>
      <c r="Q148" s="58" t="s">
        <v>136</v>
      </c>
      <c r="R148" s="58" t="s">
        <v>137</v>
      </c>
      <c r="S148" s="58" t="s">
        <v>138</v>
      </c>
      <c r="T148" s="59" t="s">
        <v>139</v>
      </c>
    </row>
    <row r="149" spans="2:65" s="1" customFormat="1" ht="22.8" customHeight="1">
      <c r="B149" s="30"/>
      <c r="C149" s="62" t="s">
        <v>140</v>
      </c>
      <c r="I149" s="85"/>
      <c r="J149" s="126">
        <f>BK149</f>
        <v>0</v>
      </c>
      <c r="L149" s="30"/>
      <c r="M149" s="60"/>
      <c r="N149" s="51"/>
      <c r="O149" s="51"/>
      <c r="P149" s="127">
        <f>P150+P387+P540+P546+P548</f>
        <v>0</v>
      </c>
      <c r="Q149" s="51"/>
      <c r="R149" s="127">
        <f>R150+R387+R540+R546+R548</f>
        <v>227.23445359000002</v>
      </c>
      <c r="S149" s="51"/>
      <c r="T149" s="128">
        <f>T150+T387+T540+T546+T548</f>
        <v>138.67669398000001</v>
      </c>
      <c r="AT149" s="15" t="s">
        <v>75</v>
      </c>
      <c r="AU149" s="15" t="s">
        <v>94</v>
      </c>
      <c r="BK149" s="129">
        <f>BK150+BK387+BK540+BK546+BK548</f>
        <v>0</v>
      </c>
    </row>
    <row r="150" spans="2:65" s="11" customFormat="1" ht="25.9" customHeight="1">
      <c r="B150" s="130"/>
      <c r="D150" s="131" t="s">
        <v>75</v>
      </c>
      <c r="E150" s="132" t="s">
        <v>141</v>
      </c>
      <c r="F150" s="132" t="s">
        <v>142</v>
      </c>
      <c r="I150" s="133"/>
      <c r="J150" s="134">
        <f>BK150</f>
        <v>0</v>
      </c>
      <c r="L150" s="130"/>
      <c r="M150" s="135"/>
      <c r="P150" s="136">
        <f>P151+P180+P186+P223+P235+P250+P317+P379+P385</f>
        <v>0</v>
      </c>
      <c r="R150" s="136">
        <f>R151+R180+R186+R223+R235+R250+R317+R379+R385</f>
        <v>215.39383433</v>
      </c>
      <c r="T150" s="137">
        <f>T151+T180+T186+T223+T235+T250+T317+T379+T385</f>
        <v>138.06843500000002</v>
      </c>
      <c r="AR150" s="131" t="s">
        <v>84</v>
      </c>
      <c r="AT150" s="138" t="s">
        <v>75</v>
      </c>
      <c r="AU150" s="138" t="s">
        <v>76</v>
      </c>
      <c r="AY150" s="131" t="s">
        <v>143</v>
      </c>
      <c r="BK150" s="139">
        <f>BK151+BK180+BK186+BK223+BK235+BK250+BK317+BK379+BK385</f>
        <v>0</v>
      </c>
    </row>
    <row r="151" spans="2:65" s="11" customFormat="1" ht="22.8" customHeight="1">
      <c r="B151" s="130"/>
      <c r="D151" s="131" t="s">
        <v>75</v>
      </c>
      <c r="E151" s="140" t="s">
        <v>84</v>
      </c>
      <c r="F151" s="140" t="s">
        <v>144</v>
      </c>
      <c r="I151" s="133"/>
      <c r="J151" s="141">
        <f>BK151</f>
        <v>0</v>
      </c>
      <c r="L151" s="130"/>
      <c r="M151" s="135"/>
      <c r="P151" s="136">
        <f>SUM(P152:P179)</f>
        <v>0</v>
      </c>
      <c r="R151" s="136">
        <f>SUM(R152:R179)</f>
        <v>24.3</v>
      </c>
      <c r="T151" s="137">
        <f>SUM(T152:T179)</f>
        <v>18.36</v>
      </c>
      <c r="AR151" s="131" t="s">
        <v>84</v>
      </c>
      <c r="AT151" s="138" t="s">
        <v>75</v>
      </c>
      <c r="AU151" s="138" t="s">
        <v>84</v>
      </c>
      <c r="AY151" s="131" t="s">
        <v>143</v>
      </c>
      <c r="BK151" s="139">
        <f>SUM(BK152:BK179)</f>
        <v>0</v>
      </c>
    </row>
    <row r="152" spans="2:65" s="1" customFormat="1" ht="24" customHeight="1">
      <c r="B152" s="142"/>
      <c r="C152" s="143" t="s">
        <v>84</v>
      </c>
      <c r="D152" s="143" t="s">
        <v>145</v>
      </c>
      <c r="E152" s="144" t="s">
        <v>146</v>
      </c>
      <c r="F152" s="145" t="s">
        <v>147</v>
      </c>
      <c r="G152" s="146" t="s">
        <v>148</v>
      </c>
      <c r="H152" s="147">
        <v>45</v>
      </c>
      <c r="I152" s="148"/>
      <c r="J152" s="149">
        <f>ROUND(I152*H152,2)</f>
        <v>0</v>
      </c>
      <c r="K152" s="145" t="s">
        <v>149</v>
      </c>
      <c r="L152" s="30"/>
      <c r="M152" s="150" t="s">
        <v>1</v>
      </c>
      <c r="N152" s="151" t="s">
        <v>41</v>
      </c>
      <c r="P152" s="152">
        <f>O152*H152</f>
        <v>0</v>
      </c>
      <c r="Q152" s="152">
        <v>0</v>
      </c>
      <c r="R152" s="152">
        <f>Q152*H152</f>
        <v>0</v>
      </c>
      <c r="S152" s="152">
        <v>0.40799999999999997</v>
      </c>
      <c r="T152" s="153">
        <f>S152*H152</f>
        <v>18.36</v>
      </c>
      <c r="AR152" s="154" t="s">
        <v>150</v>
      </c>
      <c r="AT152" s="154" t="s">
        <v>145</v>
      </c>
      <c r="AU152" s="154" t="s">
        <v>86</v>
      </c>
      <c r="AY152" s="15" t="s">
        <v>143</v>
      </c>
      <c r="BE152" s="155">
        <f>IF(N152="základní",J152,0)</f>
        <v>0</v>
      </c>
      <c r="BF152" s="155">
        <f>IF(N152="snížená",J152,0)</f>
        <v>0</v>
      </c>
      <c r="BG152" s="155">
        <f>IF(N152="zákl. přenesená",J152,0)</f>
        <v>0</v>
      </c>
      <c r="BH152" s="155">
        <f>IF(N152="sníž. přenesená",J152,0)</f>
        <v>0</v>
      </c>
      <c r="BI152" s="155">
        <f>IF(N152="nulová",J152,0)</f>
        <v>0</v>
      </c>
      <c r="BJ152" s="15" t="s">
        <v>84</v>
      </c>
      <c r="BK152" s="155">
        <f>ROUND(I152*H152,2)</f>
        <v>0</v>
      </c>
      <c r="BL152" s="15" t="s">
        <v>150</v>
      </c>
      <c r="BM152" s="154" t="s">
        <v>151</v>
      </c>
    </row>
    <row r="153" spans="2:65" s="12" customFormat="1" ht="10.199999999999999">
      <c r="B153" s="156"/>
      <c r="D153" s="157" t="s">
        <v>152</v>
      </c>
      <c r="E153" s="158" t="s">
        <v>1</v>
      </c>
      <c r="F153" s="159" t="s">
        <v>153</v>
      </c>
      <c r="H153" s="160">
        <v>45</v>
      </c>
      <c r="I153" s="161"/>
      <c r="L153" s="156"/>
      <c r="M153" s="162"/>
      <c r="T153" s="163"/>
      <c r="AT153" s="158" t="s">
        <v>152</v>
      </c>
      <c r="AU153" s="158" t="s">
        <v>86</v>
      </c>
      <c r="AV153" s="12" t="s">
        <v>86</v>
      </c>
      <c r="AW153" s="12" t="s">
        <v>32</v>
      </c>
      <c r="AX153" s="12" t="s">
        <v>84</v>
      </c>
      <c r="AY153" s="158" t="s">
        <v>143</v>
      </c>
    </row>
    <row r="154" spans="2:65" s="1" customFormat="1" ht="24" customHeight="1">
      <c r="B154" s="142"/>
      <c r="C154" s="143" t="s">
        <v>86</v>
      </c>
      <c r="D154" s="143" t="s">
        <v>145</v>
      </c>
      <c r="E154" s="144" t="s">
        <v>154</v>
      </c>
      <c r="F154" s="145" t="s">
        <v>155</v>
      </c>
      <c r="G154" s="146" t="s">
        <v>156</v>
      </c>
      <c r="H154" s="147">
        <v>39.801000000000002</v>
      </c>
      <c r="I154" s="148"/>
      <c r="J154" s="149">
        <f>ROUND(I154*H154,2)</f>
        <v>0</v>
      </c>
      <c r="K154" s="145" t="s">
        <v>149</v>
      </c>
      <c r="L154" s="30"/>
      <c r="M154" s="150" t="s">
        <v>1</v>
      </c>
      <c r="N154" s="151" t="s">
        <v>41</v>
      </c>
      <c r="P154" s="152">
        <f>O154*H154</f>
        <v>0</v>
      </c>
      <c r="Q154" s="152">
        <v>0</v>
      </c>
      <c r="R154" s="152">
        <f>Q154*H154</f>
        <v>0</v>
      </c>
      <c r="S154" s="152">
        <v>0</v>
      </c>
      <c r="T154" s="153">
        <f>S154*H154</f>
        <v>0</v>
      </c>
      <c r="AR154" s="154" t="s">
        <v>150</v>
      </c>
      <c r="AT154" s="154" t="s">
        <v>145</v>
      </c>
      <c r="AU154" s="154" t="s">
        <v>86</v>
      </c>
      <c r="AY154" s="15" t="s">
        <v>143</v>
      </c>
      <c r="BE154" s="155">
        <f>IF(N154="základní",J154,0)</f>
        <v>0</v>
      </c>
      <c r="BF154" s="155">
        <f>IF(N154="snížená",J154,0)</f>
        <v>0</v>
      </c>
      <c r="BG154" s="155">
        <f>IF(N154="zákl. přenesená",J154,0)</f>
        <v>0</v>
      </c>
      <c r="BH154" s="155">
        <f>IF(N154="sníž. přenesená",J154,0)</f>
        <v>0</v>
      </c>
      <c r="BI154" s="155">
        <f>IF(N154="nulová",J154,0)</f>
        <v>0</v>
      </c>
      <c r="BJ154" s="15" t="s">
        <v>84</v>
      </c>
      <c r="BK154" s="155">
        <f>ROUND(I154*H154,2)</f>
        <v>0</v>
      </c>
      <c r="BL154" s="15" t="s">
        <v>150</v>
      </c>
      <c r="BM154" s="154" t="s">
        <v>157</v>
      </c>
    </row>
    <row r="155" spans="2:65" s="12" customFormat="1" ht="10.199999999999999">
      <c r="B155" s="156"/>
      <c r="D155" s="157" t="s">
        <v>152</v>
      </c>
      <c r="E155" s="158" t="s">
        <v>1</v>
      </c>
      <c r="F155" s="159" t="s">
        <v>158</v>
      </c>
      <c r="H155" s="160">
        <v>39.801000000000002</v>
      </c>
      <c r="I155" s="161"/>
      <c r="L155" s="156"/>
      <c r="M155" s="162"/>
      <c r="T155" s="163"/>
      <c r="AT155" s="158" t="s">
        <v>152</v>
      </c>
      <c r="AU155" s="158" t="s">
        <v>86</v>
      </c>
      <c r="AV155" s="12" t="s">
        <v>86</v>
      </c>
      <c r="AW155" s="12" t="s">
        <v>32</v>
      </c>
      <c r="AX155" s="12" t="s">
        <v>84</v>
      </c>
      <c r="AY155" s="158" t="s">
        <v>143</v>
      </c>
    </row>
    <row r="156" spans="2:65" s="1" customFormat="1" ht="16.5" customHeight="1">
      <c r="B156" s="142"/>
      <c r="C156" s="143" t="s">
        <v>159</v>
      </c>
      <c r="D156" s="143" t="s">
        <v>145</v>
      </c>
      <c r="E156" s="144" t="s">
        <v>160</v>
      </c>
      <c r="F156" s="145" t="s">
        <v>161</v>
      </c>
      <c r="G156" s="146" t="s">
        <v>156</v>
      </c>
      <c r="H156" s="147">
        <v>19.901</v>
      </c>
      <c r="I156" s="148"/>
      <c r="J156" s="149">
        <f>ROUND(I156*H156,2)</f>
        <v>0</v>
      </c>
      <c r="K156" s="145" t="s">
        <v>149</v>
      </c>
      <c r="L156" s="30"/>
      <c r="M156" s="150" t="s">
        <v>1</v>
      </c>
      <c r="N156" s="151" t="s">
        <v>41</v>
      </c>
      <c r="P156" s="152">
        <f>O156*H156</f>
        <v>0</v>
      </c>
      <c r="Q156" s="152">
        <v>0</v>
      </c>
      <c r="R156" s="152">
        <f>Q156*H156</f>
        <v>0</v>
      </c>
      <c r="S156" s="152">
        <v>0</v>
      </c>
      <c r="T156" s="153">
        <f>S156*H156</f>
        <v>0</v>
      </c>
      <c r="AR156" s="154" t="s">
        <v>150</v>
      </c>
      <c r="AT156" s="154" t="s">
        <v>145</v>
      </c>
      <c r="AU156" s="154" t="s">
        <v>86</v>
      </c>
      <c r="AY156" s="15" t="s">
        <v>143</v>
      </c>
      <c r="BE156" s="155">
        <f>IF(N156="základní",J156,0)</f>
        <v>0</v>
      </c>
      <c r="BF156" s="155">
        <f>IF(N156="snížená",J156,0)</f>
        <v>0</v>
      </c>
      <c r="BG156" s="155">
        <f>IF(N156="zákl. přenesená",J156,0)</f>
        <v>0</v>
      </c>
      <c r="BH156" s="155">
        <f>IF(N156="sníž. přenesená",J156,0)</f>
        <v>0</v>
      </c>
      <c r="BI156" s="155">
        <f>IF(N156="nulová",J156,0)</f>
        <v>0</v>
      </c>
      <c r="BJ156" s="15" t="s">
        <v>84</v>
      </c>
      <c r="BK156" s="155">
        <f>ROUND(I156*H156,2)</f>
        <v>0</v>
      </c>
      <c r="BL156" s="15" t="s">
        <v>150</v>
      </c>
      <c r="BM156" s="154" t="s">
        <v>162</v>
      </c>
    </row>
    <row r="157" spans="2:65" s="12" customFormat="1" ht="10.199999999999999">
      <c r="B157" s="156"/>
      <c r="D157" s="157" t="s">
        <v>152</v>
      </c>
      <c r="E157" s="158" t="s">
        <v>1</v>
      </c>
      <c r="F157" s="159" t="s">
        <v>163</v>
      </c>
      <c r="H157" s="160">
        <v>19.901</v>
      </c>
      <c r="I157" s="161"/>
      <c r="L157" s="156"/>
      <c r="M157" s="162"/>
      <c r="T157" s="163"/>
      <c r="AT157" s="158" t="s">
        <v>152</v>
      </c>
      <c r="AU157" s="158" t="s">
        <v>86</v>
      </c>
      <c r="AV157" s="12" t="s">
        <v>86</v>
      </c>
      <c r="AW157" s="12" t="s">
        <v>32</v>
      </c>
      <c r="AX157" s="12" t="s">
        <v>84</v>
      </c>
      <c r="AY157" s="158" t="s">
        <v>143</v>
      </c>
    </row>
    <row r="158" spans="2:65" s="1" customFormat="1" ht="24" customHeight="1">
      <c r="B158" s="142"/>
      <c r="C158" s="143" t="s">
        <v>150</v>
      </c>
      <c r="D158" s="143" t="s">
        <v>145</v>
      </c>
      <c r="E158" s="144" t="s">
        <v>164</v>
      </c>
      <c r="F158" s="145" t="s">
        <v>165</v>
      </c>
      <c r="G158" s="146" t="s">
        <v>156</v>
      </c>
      <c r="H158" s="147">
        <v>21.6</v>
      </c>
      <c r="I158" s="148"/>
      <c r="J158" s="149">
        <f>ROUND(I158*H158,2)</f>
        <v>0</v>
      </c>
      <c r="K158" s="145" t="s">
        <v>149</v>
      </c>
      <c r="L158" s="30"/>
      <c r="M158" s="150" t="s">
        <v>1</v>
      </c>
      <c r="N158" s="151" t="s">
        <v>41</v>
      </c>
      <c r="P158" s="152">
        <f>O158*H158</f>
        <v>0</v>
      </c>
      <c r="Q158" s="152">
        <v>0</v>
      </c>
      <c r="R158" s="152">
        <f>Q158*H158</f>
        <v>0</v>
      </c>
      <c r="S158" s="152">
        <v>0</v>
      </c>
      <c r="T158" s="153">
        <f>S158*H158</f>
        <v>0</v>
      </c>
      <c r="AR158" s="154" t="s">
        <v>150</v>
      </c>
      <c r="AT158" s="154" t="s">
        <v>145</v>
      </c>
      <c r="AU158" s="154" t="s">
        <v>86</v>
      </c>
      <c r="AY158" s="15" t="s">
        <v>143</v>
      </c>
      <c r="BE158" s="155">
        <f>IF(N158="základní",J158,0)</f>
        <v>0</v>
      </c>
      <c r="BF158" s="155">
        <f>IF(N158="snížená",J158,0)</f>
        <v>0</v>
      </c>
      <c r="BG158" s="155">
        <f>IF(N158="zákl. přenesená",J158,0)</f>
        <v>0</v>
      </c>
      <c r="BH158" s="155">
        <f>IF(N158="sníž. přenesená",J158,0)</f>
        <v>0</v>
      </c>
      <c r="BI158" s="155">
        <f>IF(N158="nulová",J158,0)</f>
        <v>0</v>
      </c>
      <c r="BJ158" s="15" t="s">
        <v>84</v>
      </c>
      <c r="BK158" s="155">
        <f>ROUND(I158*H158,2)</f>
        <v>0</v>
      </c>
      <c r="BL158" s="15" t="s">
        <v>150</v>
      </c>
      <c r="BM158" s="154" t="s">
        <v>166</v>
      </c>
    </row>
    <row r="159" spans="2:65" s="12" customFormat="1" ht="10.199999999999999">
      <c r="B159" s="156"/>
      <c r="D159" s="157" t="s">
        <v>152</v>
      </c>
      <c r="E159" s="158" t="s">
        <v>1</v>
      </c>
      <c r="F159" s="159" t="s">
        <v>167</v>
      </c>
      <c r="H159" s="160">
        <v>21.6</v>
      </c>
      <c r="I159" s="161"/>
      <c r="L159" s="156"/>
      <c r="M159" s="162"/>
      <c r="T159" s="163"/>
      <c r="AT159" s="158" t="s">
        <v>152</v>
      </c>
      <c r="AU159" s="158" t="s">
        <v>86</v>
      </c>
      <c r="AV159" s="12" t="s">
        <v>86</v>
      </c>
      <c r="AW159" s="12" t="s">
        <v>32</v>
      </c>
      <c r="AX159" s="12" t="s">
        <v>84</v>
      </c>
      <c r="AY159" s="158" t="s">
        <v>143</v>
      </c>
    </row>
    <row r="160" spans="2:65" s="1" customFormat="1" ht="24" customHeight="1">
      <c r="B160" s="142"/>
      <c r="C160" s="143" t="s">
        <v>168</v>
      </c>
      <c r="D160" s="143" t="s">
        <v>145</v>
      </c>
      <c r="E160" s="144" t="s">
        <v>169</v>
      </c>
      <c r="F160" s="145" t="s">
        <v>170</v>
      </c>
      <c r="G160" s="146" t="s">
        <v>156</v>
      </c>
      <c r="H160" s="147">
        <v>10.8</v>
      </c>
      <c r="I160" s="148"/>
      <c r="J160" s="149">
        <f>ROUND(I160*H160,2)</f>
        <v>0</v>
      </c>
      <c r="K160" s="145" t="s">
        <v>149</v>
      </c>
      <c r="L160" s="30"/>
      <c r="M160" s="150" t="s">
        <v>1</v>
      </c>
      <c r="N160" s="151" t="s">
        <v>41</v>
      </c>
      <c r="P160" s="152">
        <f>O160*H160</f>
        <v>0</v>
      </c>
      <c r="Q160" s="152">
        <v>0</v>
      </c>
      <c r="R160" s="152">
        <f>Q160*H160</f>
        <v>0</v>
      </c>
      <c r="S160" s="152">
        <v>0</v>
      </c>
      <c r="T160" s="153">
        <f>S160*H160</f>
        <v>0</v>
      </c>
      <c r="AR160" s="154" t="s">
        <v>150</v>
      </c>
      <c r="AT160" s="154" t="s">
        <v>145</v>
      </c>
      <c r="AU160" s="154" t="s">
        <v>86</v>
      </c>
      <c r="AY160" s="15" t="s">
        <v>143</v>
      </c>
      <c r="BE160" s="155">
        <f>IF(N160="základní",J160,0)</f>
        <v>0</v>
      </c>
      <c r="BF160" s="155">
        <f>IF(N160="snížená",J160,0)</f>
        <v>0</v>
      </c>
      <c r="BG160" s="155">
        <f>IF(N160="zákl. přenesená",J160,0)</f>
        <v>0</v>
      </c>
      <c r="BH160" s="155">
        <f>IF(N160="sníž. přenesená",J160,0)</f>
        <v>0</v>
      </c>
      <c r="BI160" s="155">
        <f>IF(N160="nulová",J160,0)</f>
        <v>0</v>
      </c>
      <c r="BJ160" s="15" t="s">
        <v>84</v>
      </c>
      <c r="BK160" s="155">
        <f>ROUND(I160*H160,2)</f>
        <v>0</v>
      </c>
      <c r="BL160" s="15" t="s">
        <v>150</v>
      </c>
      <c r="BM160" s="154" t="s">
        <v>171</v>
      </c>
    </row>
    <row r="161" spans="2:65" s="12" customFormat="1" ht="10.199999999999999">
      <c r="B161" s="156"/>
      <c r="D161" s="157" t="s">
        <v>152</v>
      </c>
      <c r="E161" s="158" t="s">
        <v>1</v>
      </c>
      <c r="F161" s="159" t="s">
        <v>172</v>
      </c>
      <c r="H161" s="160">
        <v>10.8</v>
      </c>
      <c r="I161" s="161"/>
      <c r="L161" s="156"/>
      <c r="M161" s="162"/>
      <c r="T161" s="163"/>
      <c r="AT161" s="158" t="s">
        <v>152</v>
      </c>
      <c r="AU161" s="158" t="s">
        <v>86</v>
      </c>
      <c r="AV161" s="12" t="s">
        <v>86</v>
      </c>
      <c r="AW161" s="12" t="s">
        <v>32</v>
      </c>
      <c r="AX161" s="12" t="s">
        <v>84</v>
      </c>
      <c r="AY161" s="158" t="s">
        <v>143</v>
      </c>
    </row>
    <row r="162" spans="2:65" s="1" customFormat="1" ht="24" customHeight="1">
      <c r="B162" s="142"/>
      <c r="C162" s="143" t="s">
        <v>173</v>
      </c>
      <c r="D162" s="143" t="s">
        <v>145</v>
      </c>
      <c r="E162" s="144" t="s">
        <v>174</v>
      </c>
      <c r="F162" s="145" t="s">
        <v>175</v>
      </c>
      <c r="G162" s="146" t="s">
        <v>156</v>
      </c>
      <c r="H162" s="147">
        <v>8.843</v>
      </c>
      <c r="I162" s="148"/>
      <c r="J162" s="149">
        <f>ROUND(I162*H162,2)</f>
        <v>0</v>
      </c>
      <c r="K162" s="145" t="s">
        <v>176</v>
      </c>
      <c r="L162" s="30"/>
      <c r="M162" s="150" t="s">
        <v>1</v>
      </c>
      <c r="N162" s="151" t="s">
        <v>41</v>
      </c>
      <c r="P162" s="152">
        <f>O162*H162</f>
        <v>0</v>
      </c>
      <c r="Q162" s="152">
        <v>0</v>
      </c>
      <c r="R162" s="152">
        <f>Q162*H162</f>
        <v>0</v>
      </c>
      <c r="S162" s="152">
        <v>0</v>
      </c>
      <c r="T162" s="153">
        <f>S162*H162</f>
        <v>0</v>
      </c>
      <c r="AR162" s="154" t="s">
        <v>150</v>
      </c>
      <c r="AT162" s="154" t="s">
        <v>145</v>
      </c>
      <c r="AU162" s="154" t="s">
        <v>86</v>
      </c>
      <c r="AY162" s="15" t="s">
        <v>143</v>
      </c>
      <c r="BE162" s="155">
        <f>IF(N162="základní",J162,0)</f>
        <v>0</v>
      </c>
      <c r="BF162" s="155">
        <f>IF(N162="snížená",J162,0)</f>
        <v>0</v>
      </c>
      <c r="BG162" s="155">
        <f>IF(N162="zákl. přenesená",J162,0)</f>
        <v>0</v>
      </c>
      <c r="BH162" s="155">
        <f>IF(N162="sníž. přenesená",J162,0)</f>
        <v>0</v>
      </c>
      <c r="BI162" s="155">
        <f>IF(N162="nulová",J162,0)</f>
        <v>0</v>
      </c>
      <c r="BJ162" s="15" t="s">
        <v>84</v>
      </c>
      <c r="BK162" s="155">
        <f>ROUND(I162*H162,2)</f>
        <v>0</v>
      </c>
      <c r="BL162" s="15" t="s">
        <v>150</v>
      </c>
      <c r="BM162" s="154" t="s">
        <v>177</v>
      </c>
    </row>
    <row r="163" spans="2:65" s="12" customFormat="1" ht="10.199999999999999">
      <c r="B163" s="156"/>
      <c r="D163" s="157" t="s">
        <v>152</v>
      </c>
      <c r="E163" s="158" t="s">
        <v>1</v>
      </c>
      <c r="F163" s="159" t="s">
        <v>178</v>
      </c>
      <c r="H163" s="160">
        <v>8.843</v>
      </c>
      <c r="I163" s="161"/>
      <c r="L163" s="156"/>
      <c r="M163" s="162"/>
      <c r="T163" s="163"/>
      <c r="AT163" s="158" t="s">
        <v>152</v>
      </c>
      <c r="AU163" s="158" t="s">
        <v>86</v>
      </c>
      <c r="AV163" s="12" t="s">
        <v>86</v>
      </c>
      <c r="AW163" s="12" t="s">
        <v>32</v>
      </c>
      <c r="AX163" s="12" t="s">
        <v>84</v>
      </c>
      <c r="AY163" s="158" t="s">
        <v>143</v>
      </c>
    </row>
    <row r="164" spans="2:65" s="1" customFormat="1" ht="24" customHeight="1">
      <c r="B164" s="142"/>
      <c r="C164" s="143" t="s">
        <v>179</v>
      </c>
      <c r="D164" s="143" t="s">
        <v>145</v>
      </c>
      <c r="E164" s="144" t="s">
        <v>174</v>
      </c>
      <c r="F164" s="145" t="s">
        <v>175</v>
      </c>
      <c r="G164" s="146" t="s">
        <v>156</v>
      </c>
      <c r="H164" s="147">
        <v>3.84</v>
      </c>
      <c r="I164" s="148"/>
      <c r="J164" s="149">
        <f>ROUND(I164*H164,2)</f>
        <v>0</v>
      </c>
      <c r="K164" s="145" t="s">
        <v>176</v>
      </c>
      <c r="L164" s="30"/>
      <c r="M164" s="150" t="s">
        <v>1</v>
      </c>
      <c r="N164" s="151" t="s">
        <v>41</v>
      </c>
      <c r="P164" s="152">
        <f>O164*H164</f>
        <v>0</v>
      </c>
      <c r="Q164" s="152">
        <v>0</v>
      </c>
      <c r="R164" s="152">
        <f>Q164*H164</f>
        <v>0</v>
      </c>
      <c r="S164" s="152">
        <v>0</v>
      </c>
      <c r="T164" s="153">
        <f>S164*H164</f>
        <v>0</v>
      </c>
      <c r="AR164" s="154" t="s">
        <v>150</v>
      </c>
      <c r="AT164" s="154" t="s">
        <v>145</v>
      </c>
      <c r="AU164" s="154" t="s">
        <v>86</v>
      </c>
      <c r="AY164" s="15" t="s">
        <v>143</v>
      </c>
      <c r="BE164" s="155">
        <f>IF(N164="základní",J164,0)</f>
        <v>0</v>
      </c>
      <c r="BF164" s="155">
        <f>IF(N164="snížená",J164,0)</f>
        <v>0</v>
      </c>
      <c r="BG164" s="155">
        <f>IF(N164="zákl. přenesená",J164,0)</f>
        <v>0</v>
      </c>
      <c r="BH164" s="155">
        <f>IF(N164="sníž. přenesená",J164,0)</f>
        <v>0</v>
      </c>
      <c r="BI164" s="155">
        <f>IF(N164="nulová",J164,0)</f>
        <v>0</v>
      </c>
      <c r="BJ164" s="15" t="s">
        <v>84</v>
      </c>
      <c r="BK164" s="155">
        <f>ROUND(I164*H164,2)</f>
        <v>0</v>
      </c>
      <c r="BL164" s="15" t="s">
        <v>150</v>
      </c>
      <c r="BM164" s="154" t="s">
        <v>180</v>
      </c>
    </row>
    <row r="165" spans="2:65" s="12" customFormat="1" ht="10.199999999999999">
      <c r="B165" s="156"/>
      <c r="D165" s="157" t="s">
        <v>152</v>
      </c>
      <c r="E165" s="158" t="s">
        <v>1</v>
      </c>
      <c r="F165" s="159" t="s">
        <v>181</v>
      </c>
      <c r="H165" s="160">
        <v>3.84</v>
      </c>
      <c r="I165" s="161"/>
      <c r="L165" s="156"/>
      <c r="M165" s="162"/>
      <c r="T165" s="163"/>
      <c r="AT165" s="158" t="s">
        <v>152</v>
      </c>
      <c r="AU165" s="158" t="s">
        <v>86</v>
      </c>
      <c r="AV165" s="12" t="s">
        <v>86</v>
      </c>
      <c r="AW165" s="12" t="s">
        <v>32</v>
      </c>
      <c r="AX165" s="12" t="s">
        <v>84</v>
      </c>
      <c r="AY165" s="158" t="s">
        <v>143</v>
      </c>
    </row>
    <row r="166" spans="2:65" s="1" customFormat="1" ht="24" customHeight="1">
      <c r="B166" s="142"/>
      <c r="C166" s="143" t="s">
        <v>182</v>
      </c>
      <c r="D166" s="143" t="s">
        <v>145</v>
      </c>
      <c r="E166" s="144" t="s">
        <v>183</v>
      </c>
      <c r="F166" s="145" t="s">
        <v>184</v>
      </c>
      <c r="G166" s="146" t="s">
        <v>156</v>
      </c>
      <c r="H166" s="147">
        <v>6.3419999999999996</v>
      </c>
      <c r="I166" s="148"/>
      <c r="J166" s="149">
        <f>ROUND(I166*H166,2)</f>
        <v>0</v>
      </c>
      <c r="K166" s="145" t="s">
        <v>176</v>
      </c>
      <c r="L166" s="30"/>
      <c r="M166" s="150" t="s">
        <v>1</v>
      </c>
      <c r="N166" s="151" t="s">
        <v>41</v>
      </c>
      <c r="P166" s="152">
        <f>O166*H166</f>
        <v>0</v>
      </c>
      <c r="Q166" s="152">
        <v>0</v>
      </c>
      <c r="R166" s="152">
        <f>Q166*H166</f>
        <v>0</v>
      </c>
      <c r="S166" s="152">
        <v>0</v>
      </c>
      <c r="T166" s="153">
        <f>S166*H166</f>
        <v>0</v>
      </c>
      <c r="AR166" s="154" t="s">
        <v>150</v>
      </c>
      <c r="AT166" s="154" t="s">
        <v>145</v>
      </c>
      <c r="AU166" s="154" t="s">
        <v>86</v>
      </c>
      <c r="AY166" s="15" t="s">
        <v>143</v>
      </c>
      <c r="BE166" s="155">
        <f>IF(N166="základní",J166,0)</f>
        <v>0</v>
      </c>
      <c r="BF166" s="155">
        <f>IF(N166="snížená",J166,0)</f>
        <v>0</v>
      </c>
      <c r="BG166" s="155">
        <f>IF(N166="zákl. přenesená",J166,0)</f>
        <v>0</v>
      </c>
      <c r="BH166" s="155">
        <f>IF(N166="sníž. přenesená",J166,0)</f>
        <v>0</v>
      </c>
      <c r="BI166" s="155">
        <f>IF(N166="nulová",J166,0)</f>
        <v>0</v>
      </c>
      <c r="BJ166" s="15" t="s">
        <v>84</v>
      </c>
      <c r="BK166" s="155">
        <f>ROUND(I166*H166,2)</f>
        <v>0</v>
      </c>
      <c r="BL166" s="15" t="s">
        <v>150</v>
      </c>
      <c r="BM166" s="154" t="s">
        <v>185</v>
      </c>
    </row>
    <row r="167" spans="2:65" s="12" customFormat="1" ht="10.199999999999999">
      <c r="B167" s="156"/>
      <c r="D167" s="157" t="s">
        <v>152</v>
      </c>
      <c r="E167" s="158" t="s">
        <v>1</v>
      </c>
      <c r="F167" s="159" t="s">
        <v>186</v>
      </c>
      <c r="H167" s="160">
        <v>6.3419999999999996</v>
      </c>
      <c r="I167" s="161"/>
      <c r="L167" s="156"/>
      <c r="M167" s="162"/>
      <c r="T167" s="163"/>
      <c r="AT167" s="158" t="s">
        <v>152</v>
      </c>
      <c r="AU167" s="158" t="s">
        <v>86</v>
      </c>
      <c r="AV167" s="12" t="s">
        <v>86</v>
      </c>
      <c r="AW167" s="12" t="s">
        <v>32</v>
      </c>
      <c r="AX167" s="12" t="s">
        <v>84</v>
      </c>
      <c r="AY167" s="158" t="s">
        <v>143</v>
      </c>
    </row>
    <row r="168" spans="2:65" s="1" customFormat="1" ht="24" customHeight="1">
      <c r="B168" s="142"/>
      <c r="C168" s="143" t="s">
        <v>187</v>
      </c>
      <c r="D168" s="143" t="s">
        <v>145</v>
      </c>
      <c r="E168" s="144" t="s">
        <v>188</v>
      </c>
      <c r="F168" s="145" t="s">
        <v>189</v>
      </c>
      <c r="G168" s="146" t="s">
        <v>156</v>
      </c>
      <c r="H168" s="147">
        <v>52.478000000000002</v>
      </c>
      <c r="I168" s="148"/>
      <c r="J168" s="149">
        <f>ROUND(I168*H168,2)</f>
        <v>0</v>
      </c>
      <c r="K168" s="145" t="s">
        <v>176</v>
      </c>
      <c r="L168" s="30"/>
      <c r="M168" s="150" t="s">
        <v>1</v>
      </c>
      <c r="N168" s="151" t="s">
        <v>41</v>
      </c>
      <c r="P168" s="152">
        <f>O168*H168</f>
        <v>0</v>
      </c>
      <c r="Q168" s="152">
        <v>0</v>
      </c>
      <c r="R168" s="152">
        <f>Q168*H168</f>
        <v>0</v>
      </c>
      <c r="S168" s="152">
        <v>0</v>
      </c>
      <c r="T168" s="153">
        <f>S168*H168</f>
        <v>0</v>
      </c>
      <c r="AR168" s="154" t="s">
        <v>150</v>
      </c>
      <c r="AT168" s="154" t="s">
        <v>145</v>
      </c>
      <c r="AU168" s="154" t="s">
        <v>86</v>
      </c>
      <c r="AY168" s="15" t="s">
        <v>143</v>
      </c>
      <c r="BE168" s="155">
        <f>IF(N168="základní",J168,0)</f>
        <v>0</v>
      </c>
      <c r="BF168" s="155">
        <f>IF(N168="snížená",J168,0)</f>
        <v>0</v>
      </c>
      <c r="BG168" s="155">
        <f>IF(N168="zákl. přenesená",J168,0)</f>
        <v>0</v>
      </c>
      <c r="BH168" s="155">
        <f>IF(N168="sníž. přenesená",J168,0)</f>
        <v>0</v>
      </c>
      <c r="BI168" s="155">
        <f>IF(N168="nulová",J168,0)</f>
        <v>0</v>
      </c>
      <c r="BJ168" s="15" t="s">
        <v>84</v>
      </c>
      <c r="BK168" s="155">
        <f>ROUND(I168*H168,2)</f>
        <v>0</v>
      </c>
      <c r="BL168" s="15" t="s">
        <v>150</v>
      </c>
      <c r="BM168" s="154" t="s">
        <v>190</v>
      </c>
    </row>
    <row r="169" spans="2:65" s="12" customFormat="1" ht="10.199999999999999">
      <c r="B169" s="156"/>
      <c r="D169" s="157" t="s">
        <v>152</v>
      </c>
      <c r="E169" s="158" t="s">
        <v>1</v>
      </c>
      <c r="F169" s="159" t="s">
        <v>191</v>
      </c>
      <c r="H169" s="160">
        <v>52.478000000000002</v>
      </c>
      <c r="I169" s="161"/>
      <c r="L169" s="156"/>
      <c r="M169" s="162"/>
      <c r="T169" s="163"/>
      <c r="AT169" s="158" t="s">
        <v>152</v>
      </c>
      <c r="AU169" s="158" t="s">
        <v>86</v>
      </c>
      <c r="AV169" s="12" t="s">
        <v>86</v>
      </c>
      <c r="AW169" s="12" t="s">
        <v>32</v>
      </c>
      <c r="AX169" s="12" t="s">
        <v>84</v>
      </c>
      <c r="AY169" s="158" t="s">
        <v>143</v>
      </c>
    </row>
    <row r="170" spans="2:65" s="1" customFormat="1" ht="16.5" customHeight="1">
      <c r="B170" s="142"/>
      <c r="C170" s="143" t="s">
        <v>192</v>
      </c>
      <c r="D170" s="143" t="s">
        <v>145</v>
      </c>
      <c r="E170" s="144" t="s">
        <v>193</v>
      </c>
      <c r="F170" s="145" t="s">
        <v>194</v>
      </c>
      <c r="G170" s="146" t="s">
        <v>156</v>
      </c>
      <c r="H170" s="147">
        <v>52.478000000000002</v>
      </c>
      <c r="I170" s="148"/>
      <c r="J170" s="149">
        <f>ROUND(I170*H170,2)</f>
        <v>0</v>
      </c>
      <c r="K170" s="145" t="s">
        <v>176</v>
      </c>
      <c r="L170" s="30"/>
      <c r="M170" s="150" t="s">
        <v>1</v>
      </c>
      <c r="N170" s="151" t="s">
        <v>41</v>
      </c>
      <c r="P170" s="152">
        <f>O170*H170</f>
        <v>0</v>
      </c>
      <c r="Q170" s="152">
        <v>0</v>
      </c>
      <c r="R170" s="152">
        <f>Q170*H170</f>
        <v>0</v>
      </c>
      <c r="S170" s="152">
        <v>0</v>
      </c>
      <c r="T170" s="153">
        <f>S170*H170</f>
        <v>0</v>
      </c>
      <c r="AR170" s="154" t="s">
        <v>150</v>
      </c>
      <c r="AT170" s="154" t="s">
        <v>145</v>
      </c>
      <c r="AU170" s="154" t="s">
        <v>86</v>
      </c>
      <c r="AY170" s="15" t="s">
        <v>143</v>
      </c>
      <c r="BE170" s="155">
        <f>IF(N170="základní",J170,0)</f>
        <v>0</v>
      </c>
      <c r="BF170" s="155">
        <f>IF(N170="snížená",J170,0)</f>
        <v>0</v>
      </c>
      <c r="BG170" s="155">
        <f>IF(N170="zákl. přenesená",J170,0)</f>
        <v>0</v>
      </c>
      <c r="BH170" s="155">
        <f>IF(N170="sníž. přenesená",J170,0)</f>
        <v>0</v>
      </c>
      <c r="BI170" s="155">
        <f>IF(N170="nulová",J170,0)</f>
        <v>0</v>
      </c>
      <c r="BJ170" s="15" t="s">
        <v>84</v>
      </c>
      <c r="BK170" s="155">
        <f>ROUND(I170*H170,2)</f>
        <v>0</v>
      </c>
      <c r="BL170" s="15" t="s">
        <v>150</v>
      </c>
      <c r="BM170" s="154" t="s">
        <v>195</v>
      </c>
    </row>
    <row r="171" spans="2:65" s="1" customFormat="1" ht="16.5" customHeight="1">
      <c r="B171" s="142"/>
      <c r="C171" s="143" t="s">
        <v>196</v>
      </c>
      <c r="D171" s="143" t="s">
        <v>145</v>
      </c>
      <c r="E171" s="144" t="s">
        <v>197</v>
      </c>
      <c r="F171" s="145" t="s">
        <v>198</v>
      </c>
      <c r="G171" s="146" t="s">
        <v>156</v>
      </c>
      <c r="H171" s="147">
        <v>52.478000000000002</v>
      </c>
      <c r="I171" s="148"/>
      <c r="J171" s="149">
        <f>ROUND(I171*H171,2)</f>
        <v>0</v>
      </c>
      <c r="K171" s="145" t="s">
        <v>176</v>
      </c>
      <c r="L171" s="30"/>
      <c r="M171" s="150" t="s">
        <v>1</v>
      </c>
      <c r="N171" s="151" t="s">
        <v>41</v>
      </c>
      <c r="P171" s="152">
        <f>O171*H171</f>
        <v>0</v>
      </c>
      <c r="Q171" s="152">
        <v>0</v>
      </c>
      <c r="R171" s="152">
        <f>Q171*H171</f>
        <v>0</v>
      </c>
      <c r="S171" s="152">
        <v>0</v>
      </c>
      <c r="T171" s="153">
        <f>S171*H171</f>
        <v>0</v>
      </c>
      <c r="AR171" s="154" t="s">
        <v>150</v>
      </c>
      <c r="AT171" s="154" t="s">
        <v>145</v>
      </c>
      <c r="AU171" s="154" t="s">
        <v>86</v>
      </c>
      <c r="AY171" s="15" t="s">
        <v>143</v>
      </c>
      <c r="BE171" s="155">
        <f>IF(N171="základní",J171,0)</f>
        <v>0</v>
      </c>
      <c r="BF171" s="155">
        <f>IF(N171="snížená",J171,0)</f>
        <v>0</v>
      </c>
      <c r="BG171" s="155">
        <f>IF(N171="zákl. přenesená",J171,0)</f>
        <v>0</v>
      </c>
      <c r="BH171" s="155">
        <f>IF(N171="sníž. přenesená",J171,0)</f>
        <v>0</v>
      </c>
      <c r="BI171" s="155">
        <f>IF(N171="nulová",J171,0)</f>
        <v>0</v>
      </c>
      <c r="BJ171" s="15" t="s">
        <v>84</v>
      </c>
      <c r="BK171" s="155">
        <f>ROUND(I171*H171,2)</f>
        <v>0</v>
      </c>
      <c r="BL171" s="15" t="s">
        <v>150</v>
      </c>
      <c r="BM171" s="154" t="s">
        <v>199</v>
      </c>
    </row>
    <row r="172" spans="2:65" s="1" customFormat="1" ht="24" customHeight="1">
      <c r="B172" s="142"/>
      <c r="C172" s="143" t="s">
        <v>200</v>
      </c>
      <c r="D172" s="143" t="s">
        <v>145</v>
      </c>
      <c r="E172" s="144" t="s">
        <v>201</v>
      </c>
      <c r="F172" s="145" t="s">
        <v>202</v>
      </c>
      <c r="G172" s="146" t="s">
        <v>203</v>
      </c>
      <c r="H172" s="147">
        <v>94.46</v>
      </c>
      <c r="I172" s="148"/>
      <c r="J172" s="149">
        <f>ROUND(I172*H172,2)</f>
        <v>0</v>
      </c>
      <c r="K172" s="145" t="s">
        <v>176</v>
      </c>
      <c r="L172" s="30"/>
      <c r="M172" s="150" t="s">
        <v>1</v>
      </c>
      <c r="N172" s="151" t="s">
        <v>41</v>
      </c>
      <c r="P172" s="152">
        <f>O172*H172</f>
        <v>0</v>
      </c>
      <c r="Q172" s="152">
        <v>0</v>
      </c>
      <c r="R172" s="152">
        <f>Q172*H172</f>
        <v>0</v>
      </c>
      <c r="S172" s="152">
        <v>0</v>
      </c>
      <c r="T172" s="153">
        <f>S172*H172</f>
        <v>0</v>
      </c>
      <c r="AR172" s="154" t="s">
        <v>150</v>
      </c>
      <c r="AT172" s="154" t="s">
        <v>145</v>
      </c>
      <c r="AU172" s="154" t="s">
        <v>86</v>
      </c>
      <c r="AY172" s="15" t="s">
        <v>143</v>
      </c>
      <c r="BE172" s="155">
        <f>IF(N172="základní",J172,0)</f>
        <v>0</v>
      </c>
      <c r="BF172" s="155">
        <f>IF(N172="snížená",J172,0)</f>
        <v>0</v>
      </c>
      <c r="BG172" s="155">
        <f>IF(N172="zákl. přenesená",J172,0)</f>
        <v>0</v>
      </c>
      <c r="BH172" s="155">
        <f>IF(N172="sníž. přenesená",J172,0)</f>
        <v>0</v>
      </c>
      <c r="BI172" s="155">
        <f>IF(N172="nulová",J172,0)</f>
        <v>0</v>
      </c>
      <c r="BJ172" s="15" t="s">
        <v>84</v>
      </c>
      <c r="BK172" s="155">
        <f>ROUND(I172*H172,2)</f>
        <v>0</v>
      </c>
      <c r="BL172" s="15" t="s">
        <v>150</v>
      </c>
      <c r="BM172" s="154" t="s">
        <v>204</v>
      </c>
    </row>
    <row r="173" spans="2:65" s="12" customFormat="1" ht="10.199999999999999">
      <c r="B173" s="156"/>
      <c r="D173" s="157" t="s">
        <v>152</v>
      </c>
      <c r="E173" s="158" t="s">
        <v>1</v>
      </c>
      <c r="F173" s="159" t="s">
        <v>205</v>
      </c>
      <c r="H173" s="160">
        <v>94.46</v>
      </c>
      <c r="I173" s="161"/>
      <c r="L173" s="156"/>
      <c r="M173" s="162"/>
      <c r="T173" s="163"/>
      <c r="AT173" s="158" t="s">
        <v>152</v>
      </c>
      <c r="AU173" s="158" t="s">
        <v>86</v>
      </c>
      <c r="AV173" s="12" t="s">
        <v>86</v>
      </c>
      <c r="AW173" s="12" t="s">
        <v>32</v>
      </c>
      <c r="AX173" s="12" t="s">
        <v>84</v>
      </c>
      <c r="AY173" s="158" t="s">
        <v>143</v>
      </c>
    </row>
    <row r="174" spans="2:65" s="1" customFormat="1" ht="24" customHeight="1">
      <c r="B174" s="142"/>
      <c r="C174" s="143" t="s">
        <v>206</v>
      </c>
      <c r="D174" s="143" t="s">
        <v>145</v>
      </c>
      <c r="E174" s="144" t="s">
        <v>207</v>
      </c>
      <c r="F174" s="145" t="s">
        <v>208</v>
      </c>
      <c r="G174" s="146" t="s">
        <v>156</v>
      </c>
      <c r="H174" s="147">
        <v>17.28</v>
      </c>
      <c r="I174" s="148"/>
      <c r="J174" s="149">
        <f>ROUND(I174*H174,2)</f>
        <v>0</v>
      </c>
      <c r="K174" s="145" t="s">
        <v>149</v>
      </c>
      <c r="L174" s="30"/>
      <c r="M174" s="150" t="s">
        <v>1</v>
      </c>
      <c r="N174" s="151" t="s">
        <v>41</v>
      </c>
      <c r="P174" s="152">
        <f>O174*H174</f>
        <v>0</v>
      </c>
      <c r="Q174" s="152">
        <v>0</v>
      </c>
      <c r="R174" s="152">
        <f>Q174*H174</f>
        <v>0</v>
      </c>
      <c r="S174" s="152">
        <v>0</v>
      </c>
      <c r="T174" s="153">
        <f>S174*H174</f>
        <v>0</v>
      </c>
      <c r="AR174" s="154" t="s">
        <v>150</v>
      </c>
      <c r="AT174" s="154" t="s">
        <v>145</v>
      </c>
      <c r="AU174" s="154" t="s">
        <v>86</v>
      </c>
      <c r="AY174" s="15" t="s">
        <v>143</v>
      </c>
      <c r="BE174" s="155">
        <f>IF(N174="základní",J174,0)</f>
        <v>0</v>
      </c>
      <c r="BF174" s="155">
        <f>IF(N174="snížená",J174,0)</f>
        <v>0</v>
      </c>
      <c r="BG174" s="155">
        <f>IF(N174="zákl. přenesená",J174,0)</f>
        <v>0</v>
      </c>
      <c r="BH174" s="155">
        <f>IF(N174="sníž. přenesená",J174,0)</f>
        <v>0</v>
      </c>
      <c r="BI174" s="155">
        <f>IF(N174="nulová",J174,0)</f>
        <v>0</v>
      </c>
      <c r="BJ174" s="15" t="s">
        <v>84</v>
      </c>
      <c r="BK174" s="155">
        <f>ROUND(I174*H174,2)</f>
        <v>0</v>
      </c>
      <c r="BL174" s="15" t="s">
        <v>150</v>
      </c>
      <c r="BM174" s="154" t="s">
        <v>209</v>
      </c>
    </row>
    <row r="175" spans="2:65" s="12" customFormat="1" ht="10.199999999999999">
      <c r="B175" s="156"/>
      <c r="D175" s="157" t="s">
        <v>152</v>
      </c>
      <c r="E175" s="158" t="s">
        <v>1</v>
      </c>
      <c r="F175" s="159" t="s">
        <v>210</v>
      </c>
      <c r="H175" s="160">
        <v>17.28</v>
      </c>
      <c r="I175" s="161"/>
      <c r="L175" s="156"/>
      <c r="M175" s="162"/>
      <c r="T175" s="163"/>
      <c r="AT175" s="158" t="s">
        <v>152</v>
      </c>
      <c r="AU175" s="158" t="s">
        <v>86</v>
      </c>
      <c r="AV175" s="12" t="s">
        <v>86</v>
      </c>
      <c r="AW175" s="12" t="s">
        <v>32</v>
      </c>
      <c r="AX175" s="12" t="s">
        <v>84</v>
      </c>
      <c r="AY175" s="158" t="s">
        <v>143</v>
      </c>
    </row>
    <row r="176" spans="2:65" s="1" customFormat="1" ht="24" customHeight="1">
      <c r="B176" s="142"/>
      <c r="C176" s="143" t="s">
        <v>211</v>
      </c>
      <c r="D176" s="143" t="s">
        <v>145</v>
      </c>
      <c r="E176" s="144" t="s">
        <v>212</v>
      </c>
      <c r="F176" s="145" t="s">
        <v>213</v>
      </c>
      <c r="G176" s="146" t="s">
        <v>156</v>
      </c>
      <c r="H176" s="147">
        <v>12.15</v>
      </c>
      <c r="I176" s="148"/>
      <c r="J176" s="149">
        <f>ROUND(I176*H176,2)</f>
        <v>0</v>
      </c>
      <c r="K176" s="145" t="s">
        <v>149</v>
      </c>
      <c r="L176" s="30"/>
      <c r="M176" s="150" t="s">
        <v>1</v>
      </c>
      <c r="N176" s="151" t="s">
        <v>41</v>
      </c>
      <c r="P176" s="152">
        <f>O176*H176</f>
        <v>0</v>
      </c>
      <c r="Q176" s="152">
        <v>0</v>
      </c>
      <c r="R176" s="152">
        <f>Q176*H176</f>
        <v>0</v>
      </c>
      <c r="S176" s="152">
        <v>0</v>
      </c>
      <c r="T176" s="153">
        <f>S176*H176</f>
        <v>0</v>
      </c>
      <c r="AR176" s="154" t="s">
        <v>150</v>
      </c>
      <c r="AT176" s="154" t="s">
        <v>145</v>
      </c>
      <c r="AU176" s="154" t="s">
        <v>86</v>
      </c>
      <c r="AY176" s="15" t="s">
        <v>143</v>
      </c>
      <c r="BE176" s="155">
        <f>IF(N176="základní",J176,0)</f>
        <v>0</v>
      </c>
      <c r="BF176" s="155">
        <f>IF(N176="snížená",J176,0)</f>
        <v>0</v>
      </c>
      <c r="BG176" s="155">
        <f>IF(N176="zákl. přenesená",J176,0)</f>
        <v>0</v>
      </c>
      <c r="BH176" s="155">
        <f>IF(N176="sníž. přenesená",J176,0)</f>
        <v>0</v>
      </c>
      <c r="BI176" s="155">
        <f>IF(N176="nulová",J176,0)</f>
        <v>0</v>
      </c>
      <c r="BJ176" s="15" t="s">
        <v>84</v>
      </c>
      <c r="BK176" s="155">
        <f>ROUND(I176*H176,2)</f>
        <v>0</v>
      </c>
      <c r="BL176" s="15" t="s">
        <v>150</v>
      </c>
      <c r="BM176" s="154" t="s">
        <v>214</v>
      </c>
    </row>
    <row r="177" spans="2:65" s="12" customFormat="1" ht="10.199999999999999">
      <c r="B177" s="156"/>
      <c r="D177" s="157" t="s">
        <v>152</v>
      </c>
      <c r="E177" s="158" t="s">
        <v>1</v>
      </c>
      <c r="F177" s="159" t="s">
        <v>215</v>
      </c>
      <c r="H177" s="160">
        <v>12.15</v>
      </c>
      <c r="I177" s="161"/>
      <c r="L177" s="156"/>
      <c r="M177" s="162"/>
      <c r="T177" s="163"/>
      <c r="AT177" s="158" t="s">
        <v>152</v>
      </c>
      <c r="AU177" s="158" t="s">
        <v>86</v>
      </c>
      <c r="AV177" s="12" t="s">
        <v>86</v>
      </c>
      <c r="AW177" s="12" t="s">
        <v>32</v>
      </c>
      <c r="AX177" s="12" t="s">
        <v>84</v>
      </c>
      <c r="AY177" s="158" t="s">
        <v>143</v>
      </c>
    </row>
    <row r="178" spans="2:65" s="1" customFormat="1" ht="16.5" customHeight="1">
      <c r="B178" s="142"/>
      <c r="C178" s="164" t="s">
        <v>8</v>
      </c>
      <c r="D178" s="164" t="s">
        <v>216</v>
      </c>
      <c r="E178" s="165" t="s">
        <v>217</v>
      </c>
      <c r="F178" s="166" t="s">
        <v>218</v>
      </c>
      <c r="G178" s="167" t="s">
        <v>203</v>
      </c>
      <c r="H178" s="168">
        <v>24.3</v>
      </c>
      <c r="I178" s="169"/>
      <c r="J178" s="170">
        <f>ROUND(I178*H178,2)</f>
        <v>0</v>
      </c>
      <c r="K178" s="166" t="s">
        <v>149</v>
      </c>
      <c r="L178" s="171"/>
      <c r="M178" s="172" t="s">
        <v>1</v>
      </c>
      <c r="N178" s="173" t="s">
        <v>41</v>
      </c>
      <c r="P178" s="152">
        <f>O178*H178</f>
        <v>0</v>
      </c>
      <c r="Q178" s="152">
        <v>1</v>
      </c>
      <c r="R178" s="152">
        <f>Q178*H178</f>
        <v>24.3</v>
      </c>
      <c r="S178" s="152">
        <v>0</v>
      </c>
      <c r="T178" s="153">
        <f>S178*H178</f>
        <v>0</v>
      </c>
      <c r="AR178" s="154" t="s">
        <v>182</v>
      </c>
      <c r="AT178" s="154" t="s">
        <v>216</v>
      </c>
      <c r="AU178" s="154" t="s">
        <v>86</v>
      </c>
      <c r="AY178" s="15" t="s">
        <v>143</v>
      </c>
      <c r="BE178" s="155">
        <f>IF(N178="základní",J178,0)</f>
        <v>0</v>
      </c>
      <c r="BF178" s="155">
        <f>IF(N178="snížená",J178,0)</f>
        <v>0</v>
      </c>
      <c r="BG178" s="155">
        <f>IF(N178="zákl. přenesená",J178,0)</f>
        <v>0</v>
      </c>
      <c r="BH178" s="155">
        <f>IF(N178="sníž. přenesená",J178,0)</f>
        <v>0</v>
      </c>
      <c r="BI178" s="155">
        <f>IF(N178="nulová",J178,0)</f>
        <v>0</v>
      </c>
      <c r="BJ178" s="15" t="s">
        <v>84</v>
      </c>
      <c r="BK178" s="155">
        <f>ROUND(I178*H178,2)</f>
        <v>0</v>
      </c>
      <c r="BL178" s="15" t="s">
        <v>150</v>
      </c>
      <c r="BM178" s="154" t="s">
        <v>219</v>
      </c>
    </row>
    <row r="179" spans="2:65" s="12" customFormat="1" ht="10.199999999999999">
      <c r="B179" s="156"/>
      <c r="D179" s="157" t="s">
        <v>152</v>
      </c>
      <c r="F179" s="159" t="s">
        <v>220</v>
      </c>
      <c r="H179" s="160">
        <v>24.3</v>
      </c>
      <c r="I179" s="161"/>
      <c r="L179" s="156"/>
      <c r="M179" s="162"/>
      <c r="T179" s="163"/>
      <c r="AT179" s="158" t="s">
        <v>152</v>
      </c>
      <c r="AU179" s="158" t="s">
        <v>86</v>
      </c>
      <c r="AV179" s="12" t="s">
        <v>86</v>
      </c>
      <c r="AW179" s="12" t="s">
        <v>3</v>
      </c>
      <c r="AX179" s="12" t="s">
        <v>84</v>
      </c>
      <c r="AY179" s="158" t="s">
        <v>143</v>
      </c>
    </row>
    <row r="180" spans="2:65" s="11" customFormat="1" ht="22.8" customHeight="1">
      <c r="B180" s="130"/>
      <c r="D180" s="131" t="s">
        <v>75</v>
      </c>
      <c r="E180" s="140" t="s">
        <v>86</v>
      </c>
      <c r="F180" s="140" t="s">
        <v>221</v>
      </c>
      <c r="I180" s="133"/>
      <c r="J180" s="141">
        <f>BK180</f>
        <v>0</v>
      </c>
      <c r="L180" s="130"/>
      <c r="M180" s="135"/>
      <c r="P180" s="136">
        <f>SUM(P181:P185)</f>
        <v>0</v>
      </c>
      <c r="R180" s="136">
        <f>SUM(R181:R185)</f>
        <v>35.543298030000003</v>
      </c>
      <c r="T180" s="137">
        <f>SUM(T181:T185)</f>
        <v>0</v>
      </c>
      <c r="AR180" s="131" t="s">
        <v>84</v>
      </c>
      <c r="AT180" s="138" t="s">
        <v>75</v>
      </c>
      <c r="AU180" s="138" t="s">
        <v>84</v>
      </c>
      <c r="AY180" s="131" t="s">
        <v>143</v>
      </c>
      <c r="BK180" s="139">
        <f>SUM(BK181:BK185)</f>
        <v>0</v>
      </c>
    </row>
    <row r="181" spans="2:65" s="1" customFormat="1" ht="16.5" customHeight="1">
      <c r="B181" s="142"/>
      <c r="C181" s="143" t="s">
        <v>222</v>
      </c>
      <c r="D181" s="143" t="s">
        <v>145</v>
      </c>
      <c r="E181" s="144" t="s">
        <v>223</v>
      </c>
      <c r="F181" s="145" t="s">
        <v>224</v>
      </c>
      <c r="G181" s="146" t="s">
        <v>156</v>
      </c>
      <c r="H181" s="147">
        <v>12.507</v>
      </c>
      <c r="I181" s="148"/>
      <c r="J181" s="149">
        <f>ROUND(I181*H181,2)</f>
        <v>0</v>
      </c>
      <c r="K181" s="145" t="s">
        <v>176</v>
      </c>
      <c r="L181" s="30"/>
      <c r="M181" s="150" t="s">
        <v>1</v>
      </c>
      <c r="N181" s="151" t="s">
        <v>41</v>
      </c>
      <c r="P181" s="152">
        <f>O181*H181</f>
        <v>0</v>
      </c>
      <c r="Q181" s="152">
        <v>2.45329</v>
      </c>
      <c r="R181" s="152">
        <f>Q181*H181</f>
        <v>30.68329803</v>
      </c>
      <c r="S181" s="152">
        <v>0</v>
      </c>
      <c r="T181" s="153">
        <f>S181*H181</f>
        <v>0</v>
      </c>
      <c r="AR181" s="154" t="s">
        <v>150</v>
      </c>
      <c r="AT181" s="154" t="s">
        <v>145</v>
      </c>
      <c r="AU181" s="154" t="s">
        <v>86</v>
      </c>
      <c r="AY181" s="15" t="s">
        <v>143</v>
      </c>
      <c r="BE181" s="155">
        <f>IF(N181="základní",J181,0)</f>
        <v>0</v>
      </c>
      <c r="BF181" s="155">
        <f>IF(N181="snížená",J181,0)</f>
        <v>0</v>
      </c>
      <c r="BG181" s="155">
        <f>IF(N181="zákl. přenesená",J181,0)</f>
        <v>0</v>
      </c>
      <c r="BH181" s="155">
        <f>IF(N181="sníž. přenesená",J181,0)</f>
        <v>0</v>
      </c>
      <c r="BI181" s="155">
        <f>IF(N181="nulová",J181,0)</f>
        <v>0</v>
      </c>
      <c r="BJ181" s="15" t="s">
        <v>84</v>
      </c>
      <c r="BK181" s="155">
        <f>ROUND(I181*H181,2)</f>
        <v>0</v>
      </c>
      <c r="BL181" s="15" t="s">
        <v>150</v>
      </c>
      <c r="BM181" s="154" t="s">
        <v>225</v>
      </c>
    </row>
    <row r="182" spans="2:65" s="12" customFormat="1" ht="10.199999999999999">
      <c r="B182" s="156"/>
      <c r="D182" s="157" t="s">
        <v>152</v>
      </c>
      <c r="E182" s="158" t="s">
        <v>1</v>
      </c>
      <c r="F182" s="159" t="s">
        <v>226</v>
      </c>
      <c r="H182" s="160">
        <v>9.1539999999999999</v>
      </c>
      <c r="I182" s="161"/>
      <c r="L182" s="156"/>
      <c r="M182" s="162"/>
      <c r="T182" s="163"/>
      <c r="AT182" s="158" t="s">
        <v>152</v>
      </c>
      <c r="AU182" s="158" t="s">
        <v>86</v>
      </c>
      <c r="AV182" s="12" t="s">
        <v>86</v>
      </c>
      <c r="AW182" s="12" t="s">
        <v>32</v>
      </c>
      <c r="AX182" s="12" t="s">
        <v>76</v>
      </c>
      <c r="AY182" s="158" t="s">
        <v>143</v>
      </c>
    </row>
    <row r="183" spans="2:65" s="12" customFormat="1" ht="10.199999999999999">
      <c r="B183" s="156"/>
      <c r="D183" s="157" t="s">
        <v>152</v>
      </c>
      <c r="E183" s="158" t="s">
        <v>1</v>
      </c>
      <c r="F183" s="159" t="s">
        <v>227</v>
      </c>
      <c r="H183" s="160">
        <v>3.3530000000000002</v>
      </c>
      <c r="I183" s="161"/>
      <c r="L183" s="156"/>
      <c r="M183" s="162"/>
      <c r="T183" s="163"/>
      <c r="AT183" s="158" t="s">
        <v>152</v>
      </c>
      <c r="AU183" s="158" t="s">
        <v>86</v>
      </c>
      <c r="AV183" s="12" t="s">
        <v>86</v>
      </c>
      <c r="AW183" s="12" t="s">
        <v>32</v>
      </c>
      <c r="AX183" s="12" t="s">
        <v>76</v>
      </c>
      <c r="AY183" s="158" t="s">
        <v>143</v>
      </c>
    </row>
    <row r="184" spans="2:65" s="13" customFormat="1" ht="10.199999999999999">
      <c r="B184" s="174"/>
      <c r="D184" s="157" t="s">
        <v>152</v>
      </c>
      <c r="E184" s="175" t="s">
        <v>1</v>
      </c>
      <c r="F184" s="176" t="s">
        <v>228</v>
      </c>
      <c r="H184" s="177">
        <v>12.507</v>
      </c>
      <c r="I184" s="178"/>
      <c r="L184" s="174"/>
      <c r="M184" s="179"/>
      <c r="T184" s="180"/>
      <c r="AT184" s="175" t="s">
        <v>152</v>
      </c>
      <c r="AU184" s="175" t="s">
        <v>86</v>
      </c>
      <c r="AV184" s="13" t="s">
        <v>150</v>
      </c>
      <c r="AW184" s="13" t="s">
        <v>32</v>
      </c>
      <c r="AX184" s="13" t="s">
        <v>84</v>
      </c>
      <c r="AY184" s="175" t="s">
        <v>143</v>
      </c>
    </row>
    <row r="185" spans="2:65" s="1" customFormat="1" ht="24" customHeight="1">
      <c r="B185" s="142"/>
      <c r="C185" s="143" t="s">
        <v>229</v>
      </c>
      <c r="D185" s="143" t="s">
        <v>145</v>
      </c>
      <c r="E185" s="144" t="s">
        <v>230</v>
      </c>
      <c r="F185" s="145" t="s">
        <v>231</v>
      </c>
      <c r="G185" s="146" t="s">
        <v>148</v>
      </c>
      <c r="H185" s="147">
        <v>45</v>
      </c>
      <c r="I185" s="148"/>
      <c r="J185" s="149">
        <f>ROUND(I185*H185,2)</f>
        <v>0</v>
      </c>
      <c r="K185" s="145" t="s">
        <v>149</v>
      </c>
      <c r="L185" s="30"/>
      <c r="M185" s="150" t="s">
        <v>1</v>
      </c>
      <c r="N185" s="151" t="s">
        <v>41</v>
      </c>
      <c r="P185" s="152">
        <f>O185*H185</f>
        <v>0</v>
      </c>
      <c r="Q185" s="152">
        <v>0.108</v>
      </c>
      <c r="R185" s="152">
        <f>Q185*H185</f>
        <v>4.8600000000000003</v>
      </c>
      <c r="S185" s="152">
        <v>0</v>
      </c>
      <c r="T185" s="153">
        <f>S185*H185</f>
        <v>0</v>
      </c>
      <c r="AR185" s="154" t="s">
        <v>150</v>
      </c>
      <c r="AT185" s="154" t="s">
        <v>145</v>
      </c>
      <c r="AU185" s="154" t="s">
        <v>86</v>
      </c>
      <c r="AY185" s="15" t="s">
        <v>143</v>
      </c>
      <c r="BE185" s="155">
        <f>IF(N185="základní",J185,0)</f>
        <v>0</v>
      </c>
      <c r="BF185" s="155">
        <f>IF(N185="snížená",J185,0)</f>
        <v>0</v>
      </c>
      <c r="BG185" s="155">
        <f>IF(N185="zákl. přenesená",J185,0)</f>
        <v>0</v>
      </c>
      <c r="BH185" s="155">
        <f>IF(N185="sníž. přenesená",J185,0)</f>
        <v>0</v>
      </c>
      <c r="BI185" s="155">
        <f>IF(N185="nulová",J185,0)</f>
        <v>0</v>
      </c>
      <c r="BJ185" s="15" t="s">
        <v>84</v>
      </c>
      <c r="BK185" s="155">
        <f>ROUND(I185*H185,2)</f>
        <v>0</v>
      </c>
      <c r="BL185" s="15" t="s">
        <v>150</v>
      </c>
      <c r="BM185" s="154" t="s">
        <v>232</v>
      </c>
    </row>
    <row r="186" spans="2:65" s="11" customFormat="1" ht="22.8" customHeight="1">
      <c r="B186" s="130"/>
      <c r="D186" s="131" t="s">
        <v>75</v>
      </c>
      <c r="E186" s="140" t="s">
        <v>159</v>
      </c>
      <c r="F186" s="140" t="s">
        <v>233</v>
      </c>
      <c r="I186" s="133"/>
      <c r="J186" s="141">
        <f>BK186</f>
        <v>0</v>
      </c>
      <c r="L186" s="130"/>
      <c r="M186" s="135"/>
      <c r="P186" s="136">
        <f>SUM(P187:P222)</f>
        <v>0</v>
      </c>
      <c r="R186" s="136">
        <f>SUM(R187:R222)</f>
        <v>31.916451840000004</v>
      </c>
      <c r="T186" s="137">
        <f>SUM(T187:T222)</f>
        <v>0</v>
      </c>
      <c r="AR186" s="131" t="s">
        <v>84</v>
      </c>
      <c r="AT186" s="138" t="s">
        <v>75</v>
      </c>
      <c r="AU186" s="138" t="s">
        <v>84</v>
      </c>
      <c r="AY186" s="131" t="s">
        <v>143</v>
      </c>
      <c r="BK186" s="139">
        <f>SUM(BK187:BK222)</f>
        <v>0</v>
      </c>
    </row>
    <row r="187" spans="2:65" s="1" customFormat="1" ht="24" customHeight="1">
      <c r="B187" s="142"/>
      <c r="C187" s="143" t="s">
        <v>234</v>
      </c>
      <c r="D187" s="143" t="s">
        <v>145</v>
      </c>
      <c r="E187" s="144" t="s">
        <v>235</v>
      </c>
      <c r="F187" s="145" t="s">
        <v>236</v>
      </c>
      <c r="G187" s="146" t="s">
        <v>156</v>
      </c>
      <c r="H187" s="147">
        <v>0.60799999999999998</v>
      </c>
      <c r="I187" s="148"/>
      <c r="J187" s="149">
        <f>ROUND(I187*H187,2)</f>
        <v>0</v>
      </c>
      <c r="K187" s="145" t="s">
        <v>176</v>
      </c>
      <c r="L187" s="30"/>
      <c r="M187" s="150" t="s">
        <v>1</v>
      </c>
      <c r="N187" s="151" t="s">
        <v>41</v>
      </c>
      <c r="P187" s="152">
        <f>O187*H187</f>
        <v>0</v>
      </c>
      <c r="Q187" s="152">
        <v>1.8774999999999999</v>
      </c>
      <c r="R187" s="152">
        <f>Q187*H187</f>
        <v>1.1415199999999999</v>
      </c>
      <c r="S187" s="152">
        <v>0</v>
      </c>
      <c r="T187" s="153">
        <f>S187*H187</f>
        <v>0</v>
      </c>
      <c r="AR187" s="154" t="s">
        <v>150</v>
      </c>
      <c r="AT187" s="154" t="s">
        <v>145</v>
      </c>
      <c r="AU187" s="154" t="s">
        <v>86</v>
      </c>
      <c r="AY187" s="15" t="s">
        <v>143</v>
      </c>
      <c r="BE187" s="155">
        <f>IF(N187="základní",J187,0)</f>
        <v>0</v>
      </c>
      <c r="BF187" s="155">
        <f>IF(N187="snížená",J187,0)</f>
        <v>0</v>
      </c>
      <c r="BG187" s="155">
        <f>IF(N187="zákl. přenesená",J187,0)</f>
        <v>0</v>
      </c>
      <c r="BH187" s="155">
        <f>IF(N187="sníž. přenesená",J187,0)</f>
        <v>0</v>
      </c>
      <c r="BI187" s="155">
        <f>IF(N187="nulová",J187,0)</f>
        <v>0</v>
      </c>
      <c r="BJ187" s="15" t="s">
        <v>84</v>
      </c>
      <c r="BK187" s="155">
        <f>ROUND(I187*H187,2)</f>
        <v>0</v>
      </c>
      <c r="BL187" s="15" t="s">
        <v>150</v>
      </c>
      <c r="BM187" s="154" t="s">
        <v>237</v>
      </c>
    </row>
    <row r="188" spans="2:65" s="12" customFormat="1" ht="10.199999999999999">
      <c r="B188" s="156"/>
      <c r="D188" s="157" t="s">
        <v>152</v>
      </c>
      <c r="E188" s="158" t="s">
        <v>1</v>
      </c>
      <c r="F188" s="159" t="s">
        <v>238</v>
      </c>
      <c r="H188" s="160">
        <v>0.20300000000000001</v>
      </c>
      <c r="I188" s="161"/>
      <c r="L188" s="156"/>
      <c r="M188" s="162"/>
      <c r="T188" s="163"/>
      <c r="AT188" s="158" t="s">
        <v>152</v>
      </c>
      <c r="AU188" s="158" t="s">
        <v>86</v>
      </c>
      <c r="AV188" s="12" t="s">
        <v>86</v>
      </c>
      <c r="AW188" s="12" t="s">
        <v>32</v>
      </c>
      <c r="AX188" s="12" t="s">
        <v>76</v>
      </c>
      <c r="AY188" s="158" t="s">
        <v>143</v>
      </c>
    </row>
    <row r="189" spans="2:65" s="12" customFormat="1" ht="10.199999999999999">
      <c r="B189" s="156"/>
      <c r="D189" s="157" t="s">
        <v>152</v>
      </c>
      <c r="E189" s="158" t="s">
        <v>1</v>
      </c>
      <c r="F189" s="159" t="s">
        <v>239</v>
      </c>
      <c r="H189" s="160">
        <v>0.40500000000000003</v>
      </c>
      <c r="I189" s="161"/>
      <c r="L189" s="156"/>
      <c r="M189" s="162"/>
      <c r="T189" s="163"/>
      <c r="AT189" s="158" t="s">
        <v>152</v>
      </c>
      <c r="AU189" s="158" t="s">
        <v>86</v>
      </c>
      <c r="AV189" s="12" t="s">
        <v>86</v>
      </c>
      <c r="AW189" s="12" t="s">
        <v>32</v>
      </c>
      <c r="AX189" s="12" t="s">
        <v>76</v>
      </c>
      <c r="AY189" s="158" t="s">
        <v>143</v>
      </c>
    </row>
    <row r="190" spans="2:65" s="13" customFormat="1" ht="10.199999999999999">
      <c r="B190" s="174"/>
      <c r="D190" s="157" t="s">
        <v>152</v>
      </c>
      <c r="E190" s="175" t="s">
        <v>1</v>
      </c>
      <c r="F190" s="176" t="s">
        <v>228</v>
      </c>
      <c r="H190" s="177">
        <v>0.6080000000000001</v>
      </c>
      <c r="I190" s="178"/>
      <c r="L190" s="174"/>
      <c r="M190" s="179"/>
      <c r="T190" s="180"/>
      <c r="AT190" s="175" t="s">
        <v>152</v>
      </c>
      <c r="AU190" s="175" t="s">
        <v>86</v>
      </c>
      <c r="AV190" s="13" t="s">
        <v>150</v>
      </c>
      <c r="AW190" s="13" t="s">
        <v>32</v>
      </c>
      <c r="AX190" s="13" t="s">
        <v>84</v>
      </c>
      <c r="AY190" s="175" t="s">
        <v>143</v>
      </c>
    </row>
    <row r="191" spans="2:65" s="1" customFormat="1" ht="24" customHeight="1">
      <c r="B191" s="142"/>
      <c r="C191" s="143" t="s">
        <v>240</v>
      </c>
      <c r="D191" s="143" t="s">
        <v>145</v>
      </c>
      <c r="E191" s="144" t="s">
        <v>241</v>
      </c>
      <c r="F191" s="145" t="s">
        <v>242</v>
      </c>
      <c r="G191" s="146" t="s">
        <v>156</v>
      </c>
      <c r="H191" s="147">
        <v>1.4179999999999999</v>
      </c>
      <c r="I191" s="148"/>
      <c r="J191" s="149">
        <f>ROUND(I191*H191,2)</f>
        <v>0</v>
      </c>
      <c r="K191" s="145" t="s">
        <v>176</v>
      </c>
      <c r="L191" s="30"/>
      <c r="M191" s="150" t="s">
        <v>1</v>
      </c>
      <c r="N191" s="151" t="s">
        <v>41</v>
      </c>
      <c r="P191" s="152">
        <f>O191*H191</f>
        <v>0</v>
      </c>
      <c r="Q191" s="152">
        <v>1.8774999999999999</v>
      </c>
      <c r="R191" s="152">
        <f>Q191*H191</f>
        <v>2.6622949999999999</v>
      </c>
      <c r="S191" s="152">
        <v>0</v>
      </c>
      <c r="T191" s="153">
        <f>S191*H191</f>
        <v>0</v>
      </c>
      <c r="AR191" s="154" t="s">
        <v>150</v>
      </c>
      <c r="AT191" s="154" t="s">
        <v>145</v>
      </c>
      <c r="AU191" s="154" t="s">
        <v>86</v>
      </c>
      <c r="AY191" s="15" t="s">
        <v>143</v>
      </c>
      <c r="BE191" s="155">
        <f>IF(N191="základní",J191,0)</f>
        <v>0</v>
      </c>
      <c r="BF191" s="155">
        <f>IF(N191="snížená",J191,0)</f>
        <v>0</v>
      </c>
      <c r="BG191" s="155">
        <f>IF(N191="zákl. přenesená",J191,0)</f>
        <v>0</v>
      </c>
      <c r="BH191" s="155">
        <f>IF(N191="sníž. přenesená",J191,0)</f>
        <v>0</v>
      </c>
      <c r="BI191" s="155">
        <f>IF(N191="nulová",J191,0)</f>
        <v>0</v>
      </c>
      <c r="BJ191" s="15" t="s">
        <v>84</v>
      </c>
      <c r="BK191" s="155">
        <f>ROUND(I191*H191,2)</f>
        <v>0</v>
      </c>
      <c r="BL191" s="15" t="s">
        <v>150</v>
      </c>
      <c r="BM191" s="154" t="s">
        <v>243</v>
      </c>
    </row>
    <row r="192" spans="2:65" s="12" customFormat="1" ht="10.199999999999999">
      <c r="B192" s="156"/>
      <c r="D192" s="157" t="s">
        <v>152</v>
      </c>
      <c r="E192" s="158" t="s">
        <v>1</v>
      </c>
      <c r="F192" s="159" t="s">
        <v>244</v>
      </c>
      <c r="H192" s="160">
        <v>1.4179999999999999</v>
      </c>
      <c r="I192" s="161"/>
      <c r="L192" s="156"/>
      <c r="M192" s="162"/>
      <c r="T192" s="163"/>
      <c r="AT192" s="158" t="s">
        <v>152</v>
      </c>
      <c r="AU192" s="158" t="s">
        <v>86</v>
      </c>
      <c r="AV192" s="12" t="s">
        <v>86</v>
      </c>
      <c r="AW192" s="12" t="s">
        <v>32</v>
      </c>
      <c r="AX192" s="12" t="s">
        <v>84</v>
      </c>
      <c r="AY192" s="158" t="s">
        <v>143</v>
      </c>
    </row>
    <row r="193" spans="2:65" s="1" customFormat="1" ht="36" customHeight="1">
      <c r="B193" s="142"/>
      <c r="C193" s="143" t="s">
        <v>245</v>
      </c>
      <c r="D193" s="143" t="s">
        <v>145</v>
      </c>
      <c r="E193" s="144" t="s">
        <v>246</v>
      </c>
      <c r="F193" s="145" t="s">
        <v>247</v>
      </c>
      <c r="G193" s="146" t="s">
        <v>148</v>
      </c>
      <c r="H193" s="147">
        <v>34.511000000000003</v>
      </c>
      <c r="I193" s="148"/>
      <c r="J193" s="149">
        <f>ROUND(I193*H193,2)</f>
        <v>0</v>
      </c>
      <c r="K193" s="145" t="s">
        <v>176</v>
      </c>
      <c r="L193" s="30"/>
      <c r="M193" s="150" t="s">
        <v>1</v>
      </c>
      <c r="N193" s="151" t="s">
        <v>41</v>
      </c>
      <c r="P193" s="152">
        <f>O193*H193</f>
        <v>0</v>
      </c>
      <c r="Q193" s="152">
        <v>0.26068000000000002</v>
      </c>
      <c r="R193" s="152">
        <f>Q193*H193</f>
        <v>8.9963274800000015</v>
      </c>
      <c r="S193" s="152">
        <v>0</v>
      </c>
      <c r="T193" s="153">
        <f>S193*H193</f>
        <v>0</v>
      </c>
      <c r="AR193" s="154" t="s">
        <v>150</v>
      </c>
      <c r="AT193" s="154" t="s">
        <v>145</v>
      </c>
      <c r="AU193" s="154" t="s">
        <v>86</v>
      </c>
      <c r="AY193" s="15" t="s">
        <v>143</v>
      </c>
      <c r="BE193" s="155">
        <f>IF(N193="základní",J193,0)</f>
        <v>0</v>
      </c>
      <c r="BF193" s="155">
        <f>IF(N193="snížená",J193,0)</f>
        <v>0</v>
      </c>
      <c r="BG193" s="155">
        <f>IF(N193="zákl. přenesená",J193,0)</f>
        <v>0</v>
      </c>
      <c r="BH193" s="155">
        <f>IF(N193="sníž. přenesená",J193,0)</f>
        <v>0</v>
      </c>
      <c r="BI193" s="155">
        <f>IF(N193="nulová",J193,0)</f>
        <v>0</v>
      </c>
      <c r="BJ193" s="15" t="s">
        <v>84</v>
      </c>
      <c r="BK193" s="155">
        <f>ROUND(I193*H193,2)</f>
        <v>0</v>
      </c>
      <c r="BL193" s="15" t="s">
        <v>150</v>
      </c>
      <c r="BM193" s="154" t="s">
        <v>248</v>
      </c>
    </row>
    <row r="194" spans="2:65" s="12" customFormat="1" ht="10.199999999999999">
      <c r="B194" s="156"/>
      <c r="D194" s="157" t="s">
        <v>152</v>
      </c>
      <c r="E194" s="158" t="s">
        <v>1</v>
      </c>
      <c r="F194" s="159" t="s">
        <v>249</v>
      </c>
      <c r="H194" s="160">
        <v>34.511000000000003</v>
      </c>
      <c r="I194" s="161"/>
      <c r="L194" s="156"/>
      <c r="M194" s="162"/>
      <c r="T194" s="163"/>
      <c r="AT194" s="158" t="s">
        <v>152</v>
      </c>
      <c r="AU194" s="158" t="s">
        <v>86</v>
      </c>
      <c r="AV194" s="12" t="s">
        <v>86</v>
      </c>
      <c r="AW194" s="12" t="s">
        <v>32</v>
      </c>
      <c r="AX194" s="12" t="s">
        <v>84</v>
      </c>
      <c r="AY194" s="158" t="s">
        <v>143</v>
      </c>
    </row>
    <row r="195" spans="2:65" s="1" customFormat="1" ht="24" customHeight="1">
      <c r="B195" s="142"/>
      <c r="C195" s="143" t="s">
        <v>7</v>
      </c>
      <c r="D195" s="143" t="s">
        <v>145</v>
      </c>
      <c r="E195" s="144" t="s">
        <v>250</v>
      </c>
      <c r="F195" s="145" t="s">
        <v>251</v>
      </c>
      <c r="G195" s="146" t="s">
        <v>252</v>
      </c>
      <c r="H195" s="147">
        <v>19</v>
      </c>
      <c r="I195" s="148"/>
      <c r="J195" s="149">
        <f t="shared" ref="J195:J202" si="0">ROUND(I195*H195,2)</f>
        <v>0</v>
      </c>
      <c r="K195" s="145" t="s">
        <v>176</v>
      </c>
      <c r="L195" s="30"/>
      <c r="M195" s="150" t="s">
        <v>1</v>
      </c>
      <c r="N195" s="151" t="s">
        <v>41</v>
      </c>
      <c r="P195" s="152">
        <f t="shared" ref="P195:P202" si="1">O195*H195</f>
        <v>0</v>
      </c>
      <c r="Q195" s="152">
        <v>2.606E-2</v>
      </c>
      <c r="R195" s="152">
        <f t="shared" ref="R195:R202" si="2">Q195*H195</f>
        <v>0.49514000000000002</v>
      </c>
      <c r="S195" s="152">
        <v>0</v>
      </c>
      <c r="T195" s="153">
        <f t="shared" ref="T195:T202" si="3">S195*H195</f>
        <v>0</v>
      </c>
      <c r="AR195" s="154" t="s">
        <v>150</v>
      </c>
      <c r="AT195" s="154" t="s">
        <v>145</v>
      </c>
      <c r="AU195" s="154" t="s">
        <v>86</v>
      </c>
      <c r="AY195" s="15" t="s">
        <v>143</v>
      </c>
      <c r="BE195" s="155">
        <f t="shared" ref="BE195:BE202" si="4">IF(N195="základní",J195,0)</f>
        <v>0</v>
      </c>
      <c r="BF195" s="155">
        <f t="shared" ref="BF195:BF202" si="5">IF(N195="snížená",J195,0)</f>
        <v>0</v>
      </c>
      <c r="BG195" s="155">
        <f t="shared" ref="BG195:BG202" si="6">IF(N195="zákl. přenesená",J195,0)</f>
        <v>0</v>
      </c>
      <c r="BH195" s="155">
        <f t="shared" ref="BH195:BH202" si="7">IF(N195="sníž. přenesená",J195,0)</f>
        <v>0</v>
      </c>
      <c r="BI195" s="155">
        <f t="shared" ref="BI195:BI202" si="8">IF(N195="nulová",J195,0)</f>
        <v>0</v>
      </c>
      <c r="BJ195" s="15" t="s">
        <v>84</v>
      </c>
      <c r="BK195" s="155">
        <f t="shared" ref="BK195:BK202" si="9">ROUND(I195*H195,2)</f>
        <v>0</v>
      </c>
      <c r="BL195" s="15" t="s">
        <v>150</v>
      </c>
      <c r="BM195" s="154" t="s">
        <v>253</v>
      </c>
    </row>
    <row r="196" spans="2:65" s="1" customFormat="1" ht="16.5" customHeight="1">
      <c r="B196" s="142"/>
      <c r="C196" s="143" t="s">
        <v>254</v>
      </c>
      <c r="D196" s="143" t="s">
        <v>145</v>
      </c>
      <c r="E196" s="144" t="s">
        <v>255</v>
      </c>
      <c r="F196" s="145" t="s">
        <v>256</v>
      </c>
      <c r="G196" s="146" t="s">
        <v>252</v>
      </c>
      <c r="H196" s="147">
        <v>3</v>
      </c>
      <c r="I196" s="148"/>
      <c r="J196" s="149">
        <f t="shared" si="0"/>
        <v>0</v>
      </c>
      <c r="K196" s="145" t="s">
        <v>176</v>
      </c>
      <c r="L196" s="30"/>
      <c r="M196" s="150" t="s">
        <v>1</v>
      </c>
      <c r="N196" s="151" t="s">
        <v>41</v>
      </c>
      <c r="P196" s="152">
        <f t="shared" si="1"/>
        <v>0</v>
      </c>
      <c r="Q196" s="152">
        <v>3.1949999999999999E-2</v>
      </c>
      <c r="R196" s="152">
        <f t="shared" si="2"/>
        <v>9.5849999999999991E-2</v>
      </c>
      <c r="S196" s="152">
        <v>0</v>
      </c>
      <c r="T196" s="153">
        <f t="shared" si="3"/>
        <v>0</v>
      </c>
      <c r="AR196" s="154" t="s">
        <v>150</v>
      </c>
      <c r="AT196" s="154" t="s">
        <v>145</v>
      </c>
      <c r="AU196" s="154" t="s">
        <v>86</v>
      </c>
      <c r="AY196" s="15" t="s">
        <v>143</v>
      </c>
      <c r="BE196" s="155">
        <f t="shared" si="4"/>
        <v>0</v>
      </c>
      <c r="BF196" s="155">
        <f t="shared" si="5"/>
        <v>0</v>
      </c>
      <c r="BG196" s="155">
        <f t="shared" si="6"/>
        <v>0</v>
      </c>
      <c r="BH196" s="155">
        <f t="shared" si="7"/>
        <v>0</v>
      </c>
      <c r="BI196" s="155">
        <f t="shared" si="8"/>
        <v>0</v>
      </c>
      <c r="BJ196" s="15" t="s">
        <v>84</v>
      </c>
      <c r="BK196" s="155">
        <f t="shared" si="9"/>
        <v>0</v>
      </c>
      <c r="BL196" s="15" t="s">
        <v>150</v>
      </c>
      <c r="BM196" s="154" t="s">
        <v>257</v>
      </c>
    </row>
    <row r="197" spans="2:65" s="1" customFormat="1" ht="16.5" customHeight="1">
      <c r="B197" s="142"/>
      <c r="C197" s="143" t="s">
        <v>258</v>
      </c>
      <c r="D197" s="143" t="s">
        <v>145</v>
      </c>
      <c r="E197" s="144" t="s">
        <v>259</v>
      </c>
      <c r="F197" s="145" t="s">
        <v>260</v>
      </c>
      <c r="G197" s="146" t="s">
        <v>252</v>
      </c>
      <c r="H197" s="147">
        <v>5</v>
      </c>
      <c r="I197" s="148"/>
      <c r="J197" s="149">
        <f t="shared" si="0"/>
        <v>0</v>
      </c>
      <c r="K197" s="145" t="s">
        <v>176</v>
      </c>
      <c r="L197" s="30"/>
      <c r="M197" s="150" t="s">
        <v>1</v>
      </c>
      <c r="N197" s="151" t="s">
        <v>41</v>
      </c>
      <c r="P197" s="152">
        <f t="shared" si="1"/>
        <v>0</v>
      </c>
      <c r="Q197" s="152">
        <v>3.6549999999999999E-2</v>
      </c>
      <c r="R197" s="152">
        <f t="shared" si="2"/>
        <v>0.18275</v>
      </c>
      <c r="S197" s="152">
        <v>0</v>
      </c>
      <c r="T197" s="153">
        <f t="shared" si="3"/>
        <v>0</v>
      </c>
      <c r="AR197" s="154" t="s">
        <v>150</v>
      </c>
      <c r="AT197" s="154" t="s">
        <v>145</v>
      </c>
      <c r="AU197" s="154" t="s">
        <v>86</v>
      </c>
      <c r="AY197" s="15" t="s">
        <v>143</v>
      </c>
      <c r="BE197" s="155">
        <f t="shared" si="4"/>
        <v>0</v>
      </c>
      <c r="BF197" s="155">
        <f t="shared" si="5"/>
        <v>0</v>
      </c>
      <c r="BG197" s="155">
        <f t="shared" si="6"/>
        <v>0</v>
      </c>
      <c r="BH197" s="155">
        <f t="shared" si="7"/>
        <v>0</v>
      </c>
      <c r="BI197" s="155">
        <f t="shared" si="8"/>
        <v>0</v>
      </c>
      <c r="BJ197" s="15" t="s">
        <v>84</v>
      </c>
      <c r="BK197" s="155">
        <f t="shared" si="9"/>
        <v>0</v>
      </c>
      <c r="BL197" s="15" t="s">
        <v>150</v>
      </c>
      <c r="BM197" s="154" t="s">
        <v>261</v>
      </c>
    </row>
    <row r="198" spans="2:65" s="1" customFormat="1" ht="16.5" customHeight="1">
      <c r="B198" s="142"/>
      <c r="C198" s="143" t="s">
        <v>262</v>
      </c>
      <c r="D198" s="143" t="s">
        <v>145</v>
      </c>
      <c r="E198" s="144" t="s">
        <v>263</v>
      </c>
      <c r="F198" s="145" t="s">
        <v>264</v>
      </c>
      <c r="G198" s="146" t="s">
        <v>252</v>
      </c>
      <c r="H198" s="147">
        <v>15</v>
      </c>
      <c r="I198" s="148"/>
      <c r="J198" s="149">
        <f t="shared" si="0"/>
        <v>0</v>
      </c>
      <c r="K198" s="145" t="s">
        <v>176</v>
      </c>
      <c r="L198" s="30"/>
      <c r="M198" s="150" t="s">
        <v>1</v>
      </c>
      <c r="N198" s="151" t="s">
        <v>41</v>
      </c>
      <c r="P198" s="152">
        <f t="shared" si="1"/>
        <v>0</v>
      </c>
      <c r="Q198" s="152">
        <v>4.555E-2</v>
      </c>
      <c r="R198" s="152">
        <f t="shared" si="2"/>
        <v>0.68325000000000002</v>
      </c>
      <c r="S198" s="152">
        <v>0</v>
      </c>
      <c r="T198" s="153">
        <f t="shared" si="3"/>
        <v>0</v>
      </c>
      <c r="AR198" s="154" t="s">
        <v>150</v>
      </c>
      <c r="AT198" s="154" t="s">
        <v>145</v>
      </c>
      <c r="AU198" s="154" t="s">
        <v>86</v>
      </c>
      <c r="AY198" s="15" t="s">
        <v>143</v>
      </c>
      <c r="BE198" s="155">
        <f t="shared" si="4"/>
        <v>0</v>
      </c>
      <c r="BF198" s="155">
        <f t="shared" si="5"/>
        <v>0</v>
      </c>
      <c r="BG198" s="155">
        <f t="shared" si="6"/>
        <v>0</v>
      </c>
      <c r="BH198" s="155">
        <f t="shared" si="7"/>
        <v>0</v>
      </c>
      <c r="BI198" s="155">
        <f t="shared" si="8"/>
        <v>0</v>
      </c>
      <c r="BJ198" s="15" t="s">
        <v>84</v>
      </c>
      <c r="BK198" s="155">
        <f t="shared" si="9"/>
        <v>0</v>
      </c>
      <c r="BL198" s="15" t="s">
        <v>150</v>
      </c>
      <c r="BM198" s="154" t="s">
        <v>265</v>
      </c>
    </row>
    <row r="199" spans="2:65" s="1" customFormat="1" ht="16.5" customHeight="1">
      <c r="B199" s="142"/>
      <c r="C199" s="143" t="s">
        <v>266</v>
      </c>
      <c r="D199" s="143" t="s">
        <v>145</v>
      </c>
      <c r="E199" s="144" t="s">
        <v>267</v>
      </c>
      <c r="F199" s="145" t="s">
        <v>268</v>
      </c>
      <c r="G199" s="146" t="s">
        <v>252</v>
      </c>
      <c r="H199" s="147">
        <v>19</v>
      </c>
      <c r="I199" s="148"/>
      <c r="J199" s="149">
        <f t="shared" si="0"/>
        <v>0</v>
      </c>
      <c r="K199" s="145" t="s">
        <v>176</v>
      </c>
      <c r="L199" s="30"/>
      <c r="M199" s="150" t="s">
        <v>1</v>
      </c>
      <c r="N199" s="151" t="s">
        <v>41</v>
      </c>
      <c r="P199" s="152">
        <f t="shared" si="1"/>
        <v>0</v>
      </c>
      <c r="Q199" s="152">
        <v>5.4550000000000001E-2</v>
      </c>
      <c r="R199" s="152">
        <f t="shared" si="2"/>
        <v>1.0364500000000001</v>
      </c>
      <c r="S199" s="152">
        <v>0</v>
      </c>
      <c r="T199" s="153">
        <f t="shared" si="3"/>
        <v>0</v>
      </c>
      <c r="AR199" s="154" t="s">
        <v>150</v>
      </c>
      <c r="AT199" s="154" t="s">
        <v>145</v>
      </c>
      <c r="AU199" s="154" t="s">
        <v>86</v>
      </c>
      <c r="AY199" s="15" t="s">
        <v>143</v>
      </c>
      <c r="BE199" s="155">
        <f t="shared" si="4"/>
        <v>0</v>
      </c>
      <c r="BF199" s="155">
        <f t="shared" si="5"/>
        <v>0</v>
      </c>
      <c r="BG199" s="155">
        <f t="shared" si="6"/>
        <v>0</v>
      </c>
      <c r="BH199" s="155">
        <f t="shared" si="7"/>
        <v>0</v>
      </c>
      <c r="BI199" s="155">
        <f t="shared" si="8"/>
        <v>0</v>
      </c>
      <c r="BJ199" s="15" t="s">
        <v>84</v>
      </c>
      <c r="BK199" s="155">
        <f t="shared" si="9"/>
        <v>0</v>
      </c>
      <c r="BL199" s="15" t="s">
        <v>150</v>
      </c>
      <c r="BM199" s="154" t="s">
        <v>269</v>
      </c>
    </row>
    <row r="200" spans="2:65" s="1" customFormat="1" ht="16.5" customHeight="1">
      <c r="B200" s="142"/>
      <c r="C200" s="143" t="s">
        <v>270</v>
      </c>
      <c r="D200" s="143" t="s">
        <v>145</v>
      </c>
      <c r="E200" s="144" t="s">
        <v>271</v>
      </c>
      <c r="F200" s="145" t="s">
        <v>272</v>
      </c>
      <c r="G200" s="146" t="s">
        <v>252</v>
      </c>
      <c r="H200" s="147">
        <v>5</v>
      </c>
      <c r="I200" s="148"/>
      <c r="J200" s="149">
        <f t="shared" si="0"/>
        <v>0</v>
      </c>
      <c r="K200" s="145" t="s">
        <v>176</v>
      </c>
      <c r="L200" s="30"/>
      <c r="M200" s="150" t="s">
        <v>1</v>
      </c>
      <c r="N200" s="151" t="s">
        <v>41</v>
      </c>
      <c r="P200" s="152">
        <f t="shared" si="1"/>
        <v>0</v>
      </c>
      <c r="Q200" s="152">
        <v>6.3549999999999995E-2</v>
      </c>
      <c r="R200" s="152">
        <f t="shared" si="2"/>
        <v>0.31774999999999998</v>
      </c>
      <c r="S200" s="152">
        <v>0</v>
      </c>
      <c r="T200" s="153">
        <f t="shared" si="3"/>
        <v>0</v>
      </c>
      <c r="AR200" s="154" t="s">
        <v>150</v>
      </c>
      <c r="AT200" s="154" t="s">
        <v>145</v>
      </c>
      <c r="AU200" s="154" t="s">
        <v>86</v>
      </c>
      <c r="AY200" s="15" t="s">
        <v>143</v>
      </c>
      <c r="BE200" s="155">
        <f t="shared" si="4"/>
        <v>0</v>
      </c>
      <c r="BF200" s="155">
        <f t="shared" si="5"/>
        <v>0</v>
      </c>
      <c r="BG200" s="155">
        <f t="shared" si="6"/>
        <v>0</v>
      </c>
      <c r="BH200" s="155">
        <f t="shared" si="7"/>
        <v>0</v>
      </c>
      <c r="BI200" s="155">
        <f t="shared" si="8"/>
        <v>0</v>
      </c>
      <c r="BJ200" s="15" t="s">
        <v>84</v>
      </c>
      <c r="BK200" s="155">
        <f t="shared" si="9"/>
        <v>0</v>
      </c>
      <c r="BL200" s="15" t="s">
        <v>150</v>
      </c>
      <c r="BM200" s="154" t="s">
        <v>273</v>
      </c>
    </row>
    <row r="201" spans="2:65" s="1" customFormat="1" ht="16.5" customHeight="1">
      <c r="B201" s="142"/>
      <c r="C201" s="143" t="s">
        <v>274</v>
      </c>
      <c r="D201" s="143" t="s">
        <v>145</v>
      </c>
      <c r="E201" s="144" t="s">
        <v>275</v>
      </c>
      <c r="F201" s="145" t="s">
        <v>276</v>
      </c>
      <c r="G201" s="146" t="s">
        <v>252</v>
      </c>
      <c r="H201" s="147">
        <v>4</v>
      </c>
      <c r="I201" s="148"/>
      <c r="J201" s="149">
        <f t="shared" si="0"/>
        <v>0</v>
      </c>
      <c r="K201" s="145" t="s">
        <v>176</v>
      </c>
      <c r="L201" s="30"/>
      <c r="M201" s="150" t="s">
        <v>1</v>
      </c>
      <c r="N201" s="151" t="s">
        <v>41</v>
      </c>
      <c r="P201" s="152">
        <f t="shared" si="1"/>
        <v>0</v>
      </c>
      <c r="Q201" s="152">
        <v>9.1050000000000006E-2</v>
      </c>
      <c r="R201" s="152">
        <f t="shared" si="2"/>
        <v>0.36420000000000002</v>
      </c>
      <c r="S201" s="152">
        <v>0</v>
      </c>
      <c r="T201" s="153">
        <f t="shared" si="3"/>
        <v>0</v>
      </c>
      <c r="AR201" s="154" t="s">
        <v>150</v>
      </c>
      <c r="AT201" s="154" t="s">
        <v>145</v>
      </c>
      <c r="AU201" s="154" t="s">
        <v>86</v>
      </c>
      <c r="AY201" s="15" t="s">
        <v>143</v>
      </c>
      <c r="BE201" s="155">
        <f t="shared" si="4"/>
        <v>0</v>
      </c>
      <c r="BF201" s="155">
        <f t="shared" si="5"/>
        <v>0</v>
      </c>
      <c r="BG201" s="155">
        <f t="shared" si="6"/>
        <v>0</v>
      </c>
      <c r="BH201" s="155">
        <f t="shared" si="7"/>
        <v>0</v>
      </c>
      <c r="BI201" s="155">
        <f t="shared" si="8"/>
        <v>0</v>
      </c>
      <c r="BJ201" s="15" t="s">
        <v>84</v>
      </c>
      <c r="BK201" s="155">
        <f t="shared" si="9"/>
        <v>0</v>
      </c>
      <c r="BL201" s="15" t="s">
        <v>150</v>
      </c>
      <c r="BM201" s="154" t="s">
        <v>277</v>
      </c>
    </row>
    <row r="202" spans="2:65" s="1" customFormat="1" ht="24" customHeight="1">
      <c r="B202" s="142"/>
      <c r="C202" s="143" t="s">
        <v>278</v>
      </c>
      <c r="D202" s="143" t="s">
        <v>145</v>
      </c>
      <c r="E202" s="144" t="s">
        <v>279</v>
      </c>
      <c r="F202" s="145" t="s">
        <v>280</v>
      </c>
      <c r="G202" s="146" t="s">
        <v>281</v>
      </c>
      <c r="H202" s="147">
        <v>10.25</v>
      </c>
      <c r="I202" s="148"/>
      <c r="J202" s="149">
        <f t="shared" si="0"/>
        <v>0</v>
      </c>
      <c r="K202" s="145" t="s">
        <v>176</v>
      </c>
      <c r="L202" s="30"/>
      <c r="M202" s="150" t="s">
        <v>1</v>
      </c>
      <c r="N202" s="151" t="s">
        <v>41</v>
      </c>
      <c r="P202" s="152">
        <f t="shared" si="1"/>
        <v>0</v>
      </c>
      <c r="Q202" s="152">
        <v>2.9999999999999997E-4</v>
      </c>
      <c r="R202" s="152">
        <f t="shared" si="2"/>
        <v>3.0749999999999996E-3</v>
      </c>
      <c r="S202" s="152">
        <v>0</v>
      </c>
      <c r="T202" s="153">
        <f t="shared" si="3"/>
        <v>0</v>
      </c>
      <c r="AR202" s="154" t="s">
        <v>150</v>
      </c>
      <c r="AT202" s="154" t="s">
        <v>145</v>
      </c>
      <c r="AU202" s="154" t="s">
        <v>86</v>
      </c>
      <c r="AY202" s="15" t="s">
        <v>143</v>
      </c>
      <c r="BE202" s="155">
        <f t="shared" si="4"/>
        <v>0</v>
      </c>
      <c r="BF202" s="155">
        <f t="shared" si="5"/>
        <v>0</v>
      </c>
      <c r="BG202" s="155">
        <f t="shared" si="6"/>
        <v>0</v>
      </c>
      <c r="BH202" s="155">
        <f t="shared" si="7"/>
        <v>0</v>
      </c>
      <c r="BI202" s="155">
        <f t="shared" si="8"/>
        <v>0</v>
      </c>
      <c r="BJ202" s="15" t="s">
        <v>84</v>
      </c>
      <c r="BK202" s="155">
        <f t="shared" si="9"/>
        <v>0</v>
      </c>
      <c r="BL202" s="15" t="s">
        <v>150</v>
      </c>
      <c r="BM202" s="154" t="s">
        <v>282</v>
      </c>
    </row>
    <row r="203" spans="2:65" s="12" customFormat="1" ht="10.199999999999999">
      <c r="B203" s="156"/>
      <c r="D203" s="157" t="s">
        <v>152</v>
      </c>
      <c r="E203" s="158" t="s">
        <v>1</v>
      </c>
      <c r="F203" s="159" t="s">
        <v>283</v>
      </c>
      <c r="H203" s="160">
        <v>10.25</v>
      </c>
      <c r="I203" s="161"/>
      <c r="L203" s="156"/>
      <c r="M203" s="162"/>
      <c r="T203" s="163"/>
      <c r="AT203" s="158" t="s">
        <v>152</v>
      </c>
      <c r="AU203" s="158" t="s">
        <v>86</v>
      </c>
      <c r="AV203" s="12" t="s">
        <v>86</v>
      </c>
      <c r="AW203" s="12" t="s">
        <v>32</v>
      </c>
      <c r="AX203" s="12" t="s">
        <v>84</v>
      </c>
      <c r="AY203" s="158" t="s">
        <v>143</v>
      </c>
    </row>
    <row r="204" spans="2:65" s="1" customFormat="1" ht="24" customHeight="1">
      <c r="B204" s="142"/>
      <c r="C204" s="143" t="s">
        <v>284</v>
      </c>
      <c r="D204" s="143" t="s">
        <v>145</v>
      </c>
      <c r="E204" s="144" t="s">
        <v>285</v>
      </c>
      <c r="F204" s="145" t="s">
        <v>286</v>
      </c>
      <c r="G204" s="146" t="s">
        <v>148</v>
      </c>
      <c r="H204" s="147">
        <v>13.185</v>
      </c>
      <c r="I204" s="148"/>
      <c r="J204" s="149">
        <f>ROUND(I204*H204,2)</f>
        <v>0</v>
      </c>
      <c r="K204" s="145" t="s">
        <v>176</v>
      </c>
      <c r="L204" s="30"/>
      <c r="M204" s="150" t="s">
        <v>1</v>
      </c>
      <c r="N204" s="151" t="s">
        <v>41</v>
      </c>
      <c r="P204" s="152">
        <f>O204*H204</f>
        <v>0</v>
      </c>
      <c r="Q204" s="152">
        <v>1.9130000000000001E-2</v>
      </c>
      <c r="R204" s="152">
        <f>Q204*H204</f>
        <v>0.25222905000000001</v>
      </c>
      <c r="S204" s="152">
        <v>0</v>
      </c>
      <c r="T204" s="153">
        <f>S204*H204</f>
        <v>0</v>
      </c>
      <c r="AR204" s="154" t="s">
        <v>150</v>
      </c>
      <c r="AT204" s="154" t="s">
        <v>145</v>
      </c>
      <c r="AU204" s="154" t="s">
        <v>86</v>
      </c>
      <c r="AY204" s="15" t="s">
        <v>143</v>
      </c>
      <c r="BE204" s="155">
        <f>IF(N204="základní",J204,0)</f>
        <v>0</v>
      </c>
      <c r="BF204" s="155">
        <f>IF(N204="snížená",J204,0)</f>
        <v>0</v>
      </c>
      <c r="BG204" s="155">
        <f>IF(N204="zákl. přenesená",J204,0)</f>
        <v>0</v>
      </c>
      <c r="BH204" s="155">
        <f>IF(N204="sníž. přenesená",J204,0)</f>
        <v>0</v>
      </c>
      <c r="BI204" s="155">
        <f>IF(N204="nulová",J204,0)</f>
        <v>0</v>
      </c>
      <c r="BJ204" s="15" t="s">
        <v>84</v>
      </c>
      <c r="BK204" s="155">
        <f>ROUND(I204*H204,2)</f>
        <v>0</v>
      </c>
      <c r="BL204" s="15" t="s">
        <v>150</v>
      </c>
      <c r="BM204" s="154" t="s">
        <v>287</v>
      </c>
    </row>
    <row r="205" spans="2:65" s="12" customFormat="1" ht="10.199999999999999">
      <c r="B205" s="156"/>
      <c r="D205" s="157" t="s">
        <v>152</v>
      </c>
      <c r="E205" s="158" t="s">
        <v>1</v>
      </c>
      <c r="F205" s="159" t="s">
        <v>288</v>
      </c>
      <c r="H205" s="160">
        <v>13.185</v>
      </c>
      <c r="I205" s="161"/>
      <c r="L205" s="156"/>
      <c r="M205" s="162"/>
      <c r="T205" s="163"/>
      <c r="AT205" s="158" t="s">
        <v>152</v>
      </c>
      <c r="AU205" s="158" t="s">
        <v>86</v>
      </c>
      <c r="AV205" s="12" t="s">
        <v>86</v>
      </c>
      <c r="AW205" s="12" t="s">
        <v>32</v>
      </c>
      <c r="AX205" s="12" t="s">
        <v>84</v>
      </c>
      <c r="AY205" s="158" t="s">
        <v>143</v>
      </c>
    </row>
    <row r="206" spans="2:65" s="1" customFormat="1" ht="24" customHeight="1">
      <c r="B206" s="142"/>
      <c r="C206" s="143" t="s">
        <v>289</v>
      </c>
      <c r="D206" s="143" t="s">
        <v>145</v>
      </c>
      <c r="E206" s="144" t="s">
        <v>290</v>
      </c>
      <c r="F206" s="145" t="s">
        <v>291</v>
      </c>
      <c r="G206" s="146" t="s">
        <v>148</v>
      </c>
      <c r="H206" s="147">
        <v>9.3239999999999998</v>
      </c>
      <c r="I206" s="148"/>
      <c r="J206" s="149">
        <f>ROUND(I206*H206,2)</f>
        <v>0</v>
      </c>
      <c r="K206" s="145" t="s">
        <v>176</v>
      </c>
      <c r="L206" s="30"/>
      <c r="M206" s="150" t="s">
        <v>1</v>
      </c>
      <c r="N206" s="151" t="s">
        <v>41</v>
      </c>
      <c r="P206" s="152">
        <f>O206*H206</f>
        <v>0</v>
      </c>
      <c r="Q206" s="152">
        <v>7.2969999999999993E-2</v>
      </c>
      <c r="R206" s="152">
        <f>Q206*H206</f>
        <v>0.68037227999999994</v>
      </c>
      <c r="S206" s="152">
        <v>0</v>
      </c>
      <c r="T206" s="153">
        <f>S206*H206</f>
        <v>0</v>
      </c>
      <c r="AR206" s="154" t="s">
        <v>150</v>
      </c>
      <c r="AT206" s="154" t="s">
        <v>145</v>
      </c>
      <c r="AU206" s="154" t="s">
        <v>86</v>
      </c>
      <c r="AY206" s="15" t="s">
        <v>143</v>
      </c>
      <c r="BE206" s="155">
        <f>IF(N206="základní",J206,0)</f>
        <v>0</v>
      </c>
      <c r="BF206" s="155">
        <f>IF(N206="snížená",J206,0)</f>
        <v>0</v>
      </c>
      <c r="BG206" s="155">
        <f>IF(N206="zákl. přenesená",J206,0)</f>
        <v>0</v>
      </c>
      <c r="BH206" s="155">
        <f>IF(N206="sníž. přenesená",J206,0)</f>
        <v>0</v>
      </c>
      <c r="BI206" s="155">
        <f>IF(N206="nulová",J206,0)</f>
        <v>0</v>
      </c>
      <c r="BJ206" s="15" t="s">
        <v>84</v>
      </c>
      <c r="BK206" s="155">
        <f>ROUND(I206*H206,2)</f>
        <v>0</v>
      </c>
      <c r="BL206" s="15" t="s">
        <v>150</v>
      </c>
      <c r="BM206" s="154" t="s">
        <v>292</v>
      </c>
    </row>
    <row r="207" spans="2:65" s="12" customFormat="1" ht="10.199999999999999">
      <c r="B207" s="156"/>
      <c r="D207" s="157" t="s">
        <v>152</v>
      </c>
      <c r="E207" s="158" t="s">
        <v>1</v>
      </c>
      <c r="F207" s="159" t="s">
        <v>293</v>
      </c>
      <c r="H207" s="160">
        <v>9.3239999999999998</v>
      </c>
      <c r="I207" s="161"/>
      <c r="L207" s="156"/>
      <c r="M207" s="162"/>
      <c r="T207" s="163"/>
      <c r="AT207" s="158" t="s">
        <v>152</v>
      </c>
      <c r="AU207" s="158" t="s">
        <v>86</v>
      </c>
      <c r="AV207" s="12" t="s">
        <v>86</v>
      </c>
      <c r="AW207" s="12" t="s">
        <v>32</v>
      </c>
      <c r="AX207" s="12" t="s">
        <v>84</v>
      </c>
      <c r="AY207" s="158" t="s">
        <v>143</v>
      </c>
    </row>
    <row r="208" spans="2:65" s="1" customFormat="1" ht="24" customHeight="1">
      <c r="B208" s="142"/>
      <c r="C208" s="143" t="s">
        <v>294</v>
      </c>
      <c r="D208" s="143" t="s">
        <v>145</v>
      </c>
      <c r="E208" s="144" t="s">
        <v>295</v>
      </c>
      <c r="F208" s="145" t="s">
        <v>296</v>
      </c>
      <c r="G208" s="146" t="s">
        <v>148</v>
      </c>
      <c r="H208" s="147">
        <v>179.053</v>
      </c>
      <c r="I208" s="148"/>
      <c r="J208" s="149">
        <f>ROUND(I208*H208,2)</f>
        <v>0</v>
      </c>
      <c r="K208" s="145" t="s">
        <v>176</v>
      </c>
      <c r="L208" s="30"/>
      <c r="M208" s="150" t="s">
        <v>1</v>
      </c>
      <c r="N208" s="151" t="s">
        <v>41</v>
      </c>
      <c r="P208" s="152">
        <f>O208*H208</f>
        <v>0</v>
      </c>
      <c r="Q208" s="152">
        <v>6.9169999999999995E-2</v>
      </c>
      <c r="R208" s="152">
        <f>Q208*H208</f>
        <v>12.38509601</v>
      </c>
      <c r="S208" s="152">
        <v>0</v>
      </c>
      <c r="T208" s="153">
        <f>S208*H208</f>
        <v>0</v>
      </c>
      <c r="AR208" s="154" t="s">
        <v>150</v>
      </c>
      <c r="AT208" s="154" t="s">
        <v>145</v>
      </c>
      <c r="AU208" s="154" t="s">
        <v>86</v>
      </c>
      <c r="AY208" s="15" t="s">
        <v>143</v>
      </c>
      <c r="BE208" s="155">
        <f>IF(N208="základní",J208,0)</f>
        <v>0</v>
      </c>
      <c r="BF208" s="155">
        <f>IF(N208="snížená",J208,0)</f>
        <v>0</v>
      </c>
      <c r="BG208" s="155">
        <f>IF(N208="zákl. přenesená",J208,0)</f>
        <v>0</v>
      </c>
      <c r="BH208" s="155">
        <f>IF(N208="sníž. přenesená",J208,0)</f>
        <v>0</v>
      </c>
      <c r="BI208" s="155">
        <f>IF(N208="nulová",J208,0)</f>
        <v>0</v>
      </c>
      <c r="BJ208" s="15" t="s">
        <v>84</v>
      </c>
      <c r="BK208" s="155">
        <f>ROUND(I208*H208,2)</f>
        <v>0</v>
      </c>
      <c r="BL208" s="15" t="s">
        <v>150</v>
      </c>
      <c r="BM208" s="154" t="s">
        <v>297</v>
      </c>
    </row>
    <row r="209" spans="2:65" s="12" customFormat="1" ht="10.199999999999999">
      <c r="B209" s="156"/>
      <c r="D209" s="157" t="s">
        <v>152</v>
      </c>
      <c r="E209" s="158" t="s">
        <v>1</v>
      </c>
      <c r="F209" s="159" t="s">
        <v>298</v>
      </c>
      <c r="H209" s="160">
        <v>73.887</v>
      </c>
      <c r="I209" s="161"/>
      <c r="L209" s="156"/>
      <c r="M209" s="162"/>
      <c r="T209" s="163"/>
      <c r="AT209" s="158" t="s">
        <v>152</v>
      </c>
      <c r="AU209" s="158" t="s">
        <v>86</v>
      </c>
      <c r="AV209" s="12" t="s">
        <v>86</v>
      </c>
      <c r="AW209" s="12" t="s">
        <v>32</v>
      </c>
      <c r="AX209" s="12" t="s">
        <v>76</v>
      </c>
      <c r="AY209" s="158" t="s">
        <v>143</v>
      </c>
    </row>
    <row r="210" spans="2:65" s="12" customFormat="1" ht="10.199999999999999">
      <c r="B210" s="156"/>
      <c r="D210" s="157" t="s">
        <v>152</v>
      </c>
      <c r="E210" s="158" t="s">
        <v>1</v>
      </c>
      <c r="F210" s="159" t="s">
        <v>299</v>
      </c>
      <c r="H210" s="160">
        <v>43.692</v>
      </c>
      <c r="I210" s="161"/>
      <c r="L210" s="156"/>
      <c r="M210" s="162"/>
      <c r="T210" s="163"/>
      <c r="AT210" s="158" t="s">
        <v>152</v>
      </c>
      <c r="AU210" s="158" t="s">
        <v>86</v>
      </c>
      <c r="AV210" s="12" t="s">
        <v>86</v>
      </c>
      <c r="AW210" s="12" t="s">
        <v>32</v>
      </c>
      <c r="AX210" s="12" t="s">
        <v>76</v>
      </c>
      <c r="AY210" s="158" t="s">
        <v>143</v>
      </c>
    </row>
    <row r="211" spans="2:65" s="12" customFormat="1" ht="10.199999999999999">
      <c r="B211" s="156"/>
      <c r="D211" s="157" t="s">
        <v>152</v>
      </c>
      <c r="E211" s="158" t="s">
        <v>1</v>
      </c>
      <c r="F211" s="159" t="s">
        <v>300</v>
      </c>
      <c r="H211" s="160">
        <v>-13.593</v>
      </c>
      <c r="I211" s="161"/>
      <c r="L211" s="156"/>
      <c r="M211" s="162"/>
      <c r="T211" s="163"/>
      <c r="AT211" s="158" t="s">
        <v>152</v>
      </c>
      <c r="AU211" s="158" t="s">
        <v>86</v>
      </c>
      <c r="AV211" s="12" t="s">
        <v>86</v>
      </c>
      <c r="AW211" s="12" t="s">
        <v>32</v>
      </c>
      <c r="AX211" s="12" t="s">
        <v>76</v>
      </c>
      <c r="AY211" s="158" t="s">
        <v>143</v>
      </c>
    </row>
    <row r="212" spans="2:65" s="12" customFormat="1" ht="30.6">
      <c r="B212" s="156"/>
      <c r="D212" s="157" t="s">
        <v>152</v>
      </c>
      <c r="E212" s="158" t="s">
        <v>1</v>
      </c>
      <c r="F212" s="159" t="s">
        <v>301</v>
      </c>
      <c r="H212" s="160">
        <v>85.507999999999996</v>
      </c>
      <c r="I212" s="161"/>
      <c r="L212" s="156"/>
      <c r="M212" s="162"/>
      <c r="T212" s="163"/>
      <c r="AT212" s="158" t="s">
        <v>152</v>
      </c>
      <c r="AU212" s="158" t="s">
        <v>86</v>
      </c>
      <c r="AV212" s="12" t="s">
        <v>86</v>
      </c>
      <c r="AW212" s="12" t="s">
        <v>32</v>
      </c>
      <c r="AX212" s="12" t="s">
        <v>76</v>
      </c>
      <c r="AY212" s="158" t="s">
        <v>143</v>
      </c>
    </row>
    <row r="213" spans="2:65" s="12" customFormat="1" ht="10.199999999999999">
      <c r="B213" s="156"/>
      <c r="D213" s="157" t="s">
        <v>152</v>
      </c>
      <c r="E213" s="158" t="s">
        <v>1</v>
      </c>
      <c r="F213" s="159" t="s">
        <v>302</v>
      </c>
      <c r="H213" s="160">
        <v>-10.441000000000001</v>
      </c>
      <c r="I213" s="161"/>
      <c r="L213" s="156"/>
      <c r="M213" s="162"/>
      <c r="T213" s="163"/>
      <c r="AT213" s="158" t="s">
        <v>152</v>
      </c>
      <c r="AU213" s="158" t="s">
        <v>86</v>
      </c>
      <c r="AV213" s="12" t="s">
        <v>86</v>
      </c>
      <c r="AW213" s="12" t="s">
        <v>32</v>
      </c>
      <c r="AX213" s="12" t="s">
        <v>76</v>
      </c>
      <c r="AY213" s="158" t="s">
        <v>143</v>
      </c>
    </row>
    <row r="214" spans="2:65" s="13" customFormat="1" ht="10.199999999999999">
      <c r="B214" s="174"/>
      <c r="D214" s="157" t="s">
        <v>152</v>
      </c>
      <c r="E214" s="175" t="s">
        <v>1</v>
      </c>
      <c r="F214" s="176" t="s">
        <v>228</v>
      </c>
      <c r="H214" s="177">
        <v>179.053</v>
      </c>
      <c r="I214" s="178"/>
      <c r="L214" s="174"/>
      <c r="M214" s="179"/>
      <c r="T214" s="180"/>
      <c r="AT214" s="175" t="s">
        <v>152</v>
      </c>
      <c r="AU214" s="175" t="s">
        <v>86</v>
      </c>
      <c r="AV214" s="13" t="s">
        <v>150</v>
      </c>
      <c r="AW214" s="13" t="s">
        <v>32</v>
      </c>
      <c r="AX214" s="13" t="s">
        <v>84</v>
      </c>
      <c r="AY214" s="175" t="s">
        <v>143</v>
      </c>
    </row>
    <row r="215" spans="2:65" s="1" customFormat="1" ht="16.5" customHeight="1">
      <c r="B215" s="142"/>
      <c r="C215" s="143" t="s">
        <v>303</v>
      </c>
      <c r="D215" s="143" t="s">
        <v>145</v>
      </c>
      <c r="E215" s="144" t="s">
        <v>304</v>
      </c>
      <c r="F215" s="145" t="s">
        <v>305</v>
      </c>
      <c r="G215" s="146" t="s">
        <v>148</v>
      </c>
      <c r="H215" s="147">
        <v>2.7360000000000002</v>
      </c>
      <c r="I215" s="148"/>
      <c r="J215" s="149">
        <f>ROUND(I215*H215,2)</f>
        <v>0</v>
      </c>
      <c r="K215" s="145" t="s">
        <v>176</v>
      </c>
      <c r="L215" s="30"/>
      <c r="M215" s="150" t="s">
        <v>1</v>
      </c>
      <c r="N215" s="151" t="s">
        <v>41</v>
      </c>
      <c r="P215" s="152">
        <f>O215*H215</f>
        <v>0</v>
      </c>
      <c r="Q215" s="152">
        <v>7.1970000000000006E-2</v>
      </c>
      <c r="R215" s="152">
        <f>Q215*H215</f>
        <v>0.19690992000000004</v>
      </c>
      <c r="S215" s="152">
        <v>0</v>
      </c>
      <c r="T215" s="153">
        <f>S215*H215</f>
        <v>0</v>
      </c>
      <c r="AR215" s="154" t="s">
        <v>150</v>
      </c>
      <c r="AT215" s="154" t="s">
        <v>145</v>
      </c>
      <c r="AU215" s="154" t="s">
        <v>86</v>
      </c>
      <c r="AY215" s="15" t="s">
        <v>143</v>
      </c>
      <c r="BE215" s="155">
        <f>IF(N215="základní",J215,0)</f>
        <v>0</v>
      </c>
      <c r="BF215" s="155">
        <f>IF(N215="snížená",J215,0)</f>
        <v>0</v>
      </c>
      <c r="BG215" s="155">
        <f>IF(N215="zákl. přenesená",J215,0)</f>
        <v>0</v>
      </c>
      <c r="BH215" s="155">
        <f>IF(N215="sníž. přenesená",J215,0)</f>
        <v>0</v>
      </c>
      <c r="BI215" s="155">
        <f>IF(N215="nulová",J215,0)</f>
        <v>0</v>
      </c>
      <c r="BJ215" s="15" t="s">
        <v>84</v>
      </c>
      <c r="BK215" s="155">
        <f>ROUND(I215*H215,2)</f>
        <v>0</v>
      </c>
      <c r="BL215" s="15" t="s">
        <v>150</v>
      </c>
      <c r="BM215" s="154" t="s">
        <v>306</v>
      </c>
    </row>
    <row r="216" spans="2:65" s="12" customFormat="1" ht="10.199999999999999">
      <c r="B216" s="156"/>
      <c r="D216" s="157" t="s">
        <v>152</v>
      </c>
      <c r="E216" s="158" t="s">
        <v>1</v>
      </c>
      <c r="F216" s="159" t="s">
        <v>307</v>
      </c>
      <c r="H216" s="160">
        <v>2.7360000000000002</v>
      </c>
      <c r="I216" s="161"/>
      <c r="L216" s="156"/>
      <c r="M216" s="162"/>
      <c r="T216" s="163"/>
      <c r="AT216" s="158" t="s">
        <v>152</v>
      </c>
      <c r="AU216" s="158" t="s">
        <v>86</v>
      </c>
      <c r="AV216" s="12" t="s">
        <v>86</v>
      </c>
      <c r="AW216" s="12" t="s">
        <v>32</v>
      </c>
      <c r="AX216" s="12" t="s">
        <v>84</v>
      </c>
      <c r="AY216" s="158" t="s">
        <v>143</v>
      </c>
    </row>
    <row r="217" spans="2:65" s="1" customFormat="1" ht="16.5" customHeight="1">
      <c r="B217" s="142"/>
      <c r="C217" s="143" t="s">
        <v>308</v>
      </c>
      <c r="D217" s="143" t="s">
        <v>145</v>
      </c>
      <c r="E217" s="144" t="s">
        <v>309</v>
      </c>
      <c r="F217" s="145" t="s">
        <v>310</v>
      </c>
      <c r="G217" s="146" t="s">
        <v>148</v>
      </c>
      <c r="H217" s="147">
        <v>9.57</v>
      </c>
      <c r="I217" s="148"/>
      <c r="J217" s="149">
        <f>ROUND(I217*H217,2)</f>
        <v>0</v>
      </c>
      <c r="K217" s="145" t="s">
        <v>176</v>
      </c>
      <c r="L217" s="30"/>
      <c r="M217" s="150" t="s">
        <v>1</v>
      </c>
      <c r="N217" s="151" t="s">
        <v>41</v>
      </c>
      <c r="P217" s="152">
        <f>O217*H217</f>
        <v>0</v>
      </c>
      <c r="Q217" s="152">
        <v>0.10745</v>
      </c>
      <c r="R217" s="152">
        <f>Q217*H217</f>
        <v>1.0282965000000002</v>
      </c>
      <c r="S217" s="152">
        <v>0</v>
      </c>
      <c r="T217" s="153">
        <f>S217*H217</f>
        <v>0</v>
      </c>
      <c r="AR217" s="154" t="s">
        <v>150</v>
      </c>
      <c r="AT217" s="154" t="s">
        <v>145</v>
      </c>
      <c r="AU217" s="154" t="s">
        <v>86</v>
      </c>
      <c r="AY217" s="15" t="s">
        <v>143</v>
      </c>
      <c r="BE217" s="155">
        <f>IF(N217="základní",J217,0)</f>
        <v>0</v>
      </c>
      <c r="BF217" s="155">
        <f>IF(N217="snížená",J217,0)</f>
        <v>0</v>
      </c>
      <c r="BG217" s="155">
        <f>IF(N217="zákl. přenesená",J217,0)</f>
        <v>0</v>
      </c>
      <c r="BH217" s="155">
        <f>IF(N217="sníž. přenesená",J217,0)</f>
        <v>0</v>
      </c>
      <c r="BI217" s="155">
        <f>IF(N217="nulová",J217,0)</f>
        <v>0</v>
      </c>
      <c r="BJ217" s="15" t="s">
        <v>84</v>
      </c>
      <c r="BK217" s="155">
        <f>ROUND(I217*H217,2)</f>
        <v>0</v>
      </c>
      <c r="BL217" s="15" t="s">
        <v>150</v>
      </c>
      <c r="BM217" s="154" t="s">
        <v>311</v>
      </c>
    </row>
    <row r="218" spans="2:65" s="12" customFormat="1" ht="10.199999999999999">
      <c r="B218" s="156"/>
      <c r="D218" s="157" t="s">
        <v>152</v>
      </c>
      <c r="E218" s="158" t="s">
        <v>1</v>
      </c>
      <c r="F218" s="159" t="s">
        <v>312</v>
      </c>
      <c r="H218" s="160">
        <v>9.57</v>
      </c>
      <c r="I218" s="161"/>
      <c r="L218" s="156"/>
      <c r="M218" s="162"/>
      <c r="T218" s="163"/>
      <c r="AT218" s="158" t="s">
        <v>152</v>
      </c>
      <c r="AU218" s="158" t="s">
        <v>86</v>
      </c>
      <c r="AV218" s="12" t="s">
        <v>86</v>
      </c>
      <c r="AW218" s="12" t="s">
        <v>32</v>
      </c>
      <c r="AX218" s="12" t="s">
        <v>84</v>
      </c>
      <c r="AY218" s="158" t="s">
        <v>143</v>
      </c>
    </row>
    <row r="219" spans="2:65" s="1" customFormat="1" ht="16.5" customHeight="1">
      <c r="B219" s="142"/>
      <c r="C219" s="143" t="s">
        <v>313</v>
      </c>
      <c r="D219" s="143" t="s">
        <v>145</v>
      </c>
      <c r="E219" s="144" t="s">
        <v>314</v>
      </c>
      <c r="F219" s="145" t="s">
        <v>315</v>
      </c>
      <c r="G219" s="146" t="s">
        <v>148</v>
      </c>
      <c r="H219" s="147">
        <v>1.44</v>
      </c>
      <c r="I219" s="148"/>
      <c r="J219" s="149">
        <f>ROUND(I219*H219,2)</f>
        <v>0</v>
      </c>
      <c r="K219" s="145" t="s">
        <v>176</v>
      </c>
      <c r="L219" s="30"/>
      <c r="M219" s="150" t="s">
        <v>1</v>
      </c>
      <c r="N219" s="151" t="s">
        <v>41</v>
      </c>
      <c r="P219" s="152">
        <f>O219*H219</f>
        <v>0</v>
      </c>
      <c r="Q219" s="152">
        <v>0.26723000000000002</v>
      </c>
      <c r="R219" s="152">
        <f>Q219*H219</f>
        <v>0.38481120000000002</v>
      </c>
      <c r="S219" s="152">
        <v>0</v>
      </c>
      <c r="T219" s="153">
        <f>S219*H219</f>
        <v>0</v>
      </c>
      <c r="AR219" s="154" t="s">
        <v>150</v>
      </c>
      <c r="AT219" s="154" t="s">
        <v>145</v>
      </c>
      <c r="AU219" s="154" t="s">
        <v>86</v>
      </c>
      <c r="AY219" s="15" t="s">
        <v>143</v>
      </c>
      <c r="BE219" s="155">
        <f>IF(N219="základní",J219,0)</f>
        <v>0</v>
      </c>
      <c r="BF219" s="155">
        <f>IF(N219="snížená",J219,0)</f>
        <v>0</v>
      </c>
      <c r="BG219" s="155">
        <f>IF(N219="zákl. přenesená",J219,0)</f>
        <v>0</v>
      </c>
      <c r="BH219" s="155">
        <f>IF(N219="sníž. přenesená",J219,0)</f>
        <v>0</v>
      </c>
      <c r="BI219" s="155">
        <f>IF(N219="nulová",J219,0)</f>
        <v>0</v>
      </c>
      <c r="BJ219" s="15" t="s">
        <v>84</v>
      </c>
      <c r="BK219" s="155">
        <f>ROUND(I219*H219,2)</f>
        <v>0</v>
      </c>
      <c r="BL219" s="15" t="s">
        <v>150</v>
      </c>
      <c r="BM219" s="154" t="s">
        <v>316</v>
      </c>
    </row>
    <row r="220" spans="2:65" s="12" customFormat="1" ht="10.199999999999999">
      <c r="B220" s="156"/>
      <c r="D220" s="157" t="s">
        <v>152</v>
      </c>
      <c r="E220" s="158" t="s">
        <v>1</v>
      </c>
      <c r="F220" s="159" t="s">
        <v>317</v>
      </c>
      <c r="H220" s="160">
        <v>1.44</v>
      </c>
      <c r="I220" s="161"/>
      <c r="L220" s="156"/>
      <c r="M220" s="162"/>
      <c r="T220" s="163"/>
      <c r="AT220" s="158" t="s">
        <v>152</v>
      </c>
      <c r="AU220" s="158" t="s">
        <v>86</v>
      </c>
      <c r="AV220" s="12" t="s">
        <v>86</v>
      </c>
      <c r="AW220" s="12" t="s">
        <v>32</v>
      </c>
      <c r="AX220" s="12" t="s">
        <v>84</v>
      </c>
      <c r="AY220" s="158" t="s">
        <v>143</v>
      </c>
    </row>
    <row r="221" spans="2:65" s="1" customFormat="1" ht="16.5" customHeight="1">
      <c r="B221" s="142"/>
      <c r="C221" s="143" t="s">
        <v>318</v>
      </c>
      <c r="D221" s="143" t="s">
        <v>145</v>
      </c>
      <c r="E221" s="144" t="s">
        <v>314</v>
      </c>
      <c r="F221" s="145" t="s">
        <v>315</v>
      </c>
      <c r="G221" s="146" t="s">
        <v>148</v>
      </c>
      <c r="H221" s="147">
        <v>3.78</v>
      </c>
      <c r="I221" s="148"/>
      <c r="J221" s="149">
        <f>ROUND(I221*H221,2)</f>
        <v>0</v>
      </c>
      <c r="K221" s="145" t="s">
        <v>176</v>
      </c>
      <c r="L221" s="30"/>
      <c r="M221" s="150" t="s">
        <v>1</v>
      </c>
      <c r="N221" s="151" t="s">
        <v>41</v>
      </c>
      <c r="P221" s="152">
        <f>O221*H221</f>
        <v>0</v>
      </c>
      <c r="Q221" s="152">
        <v>0.26723000000000002</v>
      </c>
      <c r="R221" s="152">
        <f>Q221*H221</f>
        <v>1.0101294000000001</v>
      </c>
      <c r="S221" s="152">
        <v>0</v>
      </c>
      <c r="T221" s="153">
        <f>S221*H221</f>
        <v>0</v>
      </c>
      <c r="AR221" s="154" t="s">
        <v>150</v>
      </c>
      <c r="AT221" s="154" t="s">
        <v>145</v>
      </c>
      <c r="AU221" s="154" t="s">
        <v>86</v>
      </c>
      <c r="AY221" s="15" t="s">
        <v>143</v>
      </c>
      <c r="BE221" s="155">
        <f>IF(N221="základní",J221,0)</f>
        <v>0</v>
      </c>
      <c r="BF221" s="155">
        <f>IF(N221="snížená",J221,0)</f>
        <v>0</v>
      </c>
      <c r="BG221" s="155">
        <f>IF(N221="zákl. přenesená",J221,0)</f>
        <v>0</v>
      </c>
      <c r="BH221" s="155">
        <f>IF(N221="sníž. přenesená",J221,0)</f>
        <v>0</v>
      </c>
      <c r="BI221" s="155">
        <f>IF(N221="nulová",J221,0)</f>
        <v>0</v>
      </c>
      <c r="BJ221" s="15" t="s">
        <v>84</v>
      </c>
      <c r="BK221" s="155">
        <f>ROUND(I221*H221,2)</f>
        <v>0</v>
      </c>
      <c r="BL221" s="15" t="s">
        <v>150</v>
      </c>
      <c r="BM221" s="154" t="s">
        <v>319</v>
      </c>
    </row>
    <row r="222" spans="2:65" s="12" customFormat="1" ht="10.199999999999999">
      <c r="B222" s="156"/>
      <c r="D222" s="157" t="s">
        <v>152</v>
      </c>
      <c r="E222" s="158" t="s">
        <v>1</v>
      </c>
      <c r="F222" s="159" t="s">
        <v>320</v>
      </c>
      <c r="H222" s="160">
        <v>3.78</v>
      </c>
      <c r="I222" s="161"/>
      <c r="L222" s="156"/>
      <c r="M222" s="162"/>
      <c r="T222" s="163"/>
      <c r="AT222" s="158" t="s">
        <v>152</v>
      </c>
      <c r="AU222" s="158" t="s">
        <v>86</v>
      </c>
      <c r="AV222" s="12" t="s">
        <v>86</v>
      </c>
      <c r="AW222" s="12" t="s">
        <v>32</v>
      </c>
      <c r="AX222" s="12" t="s">
        <v>84</v>
      </c>
      <c r="AY222" s="158" t="s">
        <v>143</v>
      </c>
    </row>
    <row r="223" spans="2:65" s="11" customFormat="1" ht="22.8" customHeight="1">
      <c r="B223" s="130"/>
      <c r="D223" s="131" t="s">
        <v>75</v>
      </c>
      <c r="E223" s="140" t="s">
        <v>150</v>
      </c>
      <c r="F223" s="140" t="s">
        <v>321</v>
      </c>
      <c r="I223" s="133"/>
      <c r="J223" s="141">
        <f>BK223</f>
        <v>0</v>
      </c>
      <c r="L223" s="130"/>
      <c r="M223" s="135"/>
      <c r="P223" s="136">
        <f>SUM(P224:P234)</f>
        <v>0</v>
      </c>
      <c r="R223" s="136">
        <f>SUM(R224:R234)</f>
        <v>2.8589774100000005</v>
      </c>
      <c r="T223" s="137">
        <f>SUM(T224:T234)</f>
        <v>0</v>
      </c>
      <c r="AR223" s="131" t="s">
        <v>84</v>
      </c>
      <c r="AT223" s="138" t="s">
        <v>75</v>
      </c>
      <c r="AU223" s="138" t="s">
        <v>84</v>
      </c>
      <c r="AY223" s="131" t="s">
        <v>143</v>
      </c>
      <c r="BK223" s="139">
        <f>SUM(BK224:BK234)</f>
        <v>0</v>
      </c>
    </row>
    <row r="224" spans="2:65" s="1" customFormat="1" ht="24" customHeight="1">
      <c r="B224" s="142"/>
      <c r="C224" s="143" t="s">
        <v>322</v>
      </c>
      <c r="D224" s="143" t="s">
        <v>145</v>
      </c>
      <c r="E224" s="144" t="s">
        <v>323</v>
      </c>
      <c r="F224" s="145" t="s">
        <v>324</v>
      </c>
      <c r="G224" s="146" t="s">
        <v>281</v>
      </c>
      <c r="H224" s="147">
        <v>12.38</v>
      </c>
      <c r="I224" s="148"/>
      <c r="J224" s="149">
        <f>ROUND(I224*H224,2)</f>
        <v>0</v>
      </c>
      <c r="K224" s="145" t="s">
        <v>176</v>
      </c>
      <c r="L224" s="30"/>
      <c r="M224" s="150" t="s">
        <v>1</v>
      </c>
      <c r="N224" s="151" t="s">
        <v>41</v>
      </c>
      <c r="P224" s="152">
        <f>O224*H224</f>
        <v>0</v>
      </c>
      <c r="Q224" s="152">
        <v>1.686E-2</v>
      </c>
      <c r="R224" s="152">
        <f>Q224*H224</f>
        <v>0.20872680000000002</v>
      </c>
      <c r="S224" s="152">
        <v>0</v>
      </c>
      <c r="T224" s="153">
        <f>S224*H224</f>
        <v>0</v>
      </c>
      <c r="AR224" s="154" t="s">
        <v>150</v>
      </c>
      <c r="AT224" s="154" t="s">
        <v>145</v>
      </c>
      <c r="AU224" s="154" t="s">
        <v>86</v>
      </c>
      <c r="AY224" s="15" t="s">
        <v>143</v>
      </c>
      <c r="BE224" s="155">
        <f>IF(N224="základní",J224,0)</f>
        <v>0</v>
      </c>
      <c r="BF224" s="155">
        <f>IF(N224="snížená",J224,0)</f>
        <v>0</v>
      </c>
      <c r="BG224" s="155">
        <f>IF(N224="zákl. přenesená",J224,0)</f>
        <v>0</v>
      </c>
      <c r="BH224" s="155">
        <f>IF(N224="sníž. přenesená",J224,0)</f>
        <v>0</v>
      </c>
      <c r="BI224" s="155">
        <f>IF(N224="nulová",J224,0)</f>
        <v>0</v>
      </c>
      <c r="BJ224" s="15" t="s">
        <v>84</v>
      </c>
      <c r="BK224" s="155">
        <f>ROUND(I224*H224,2)</f>
        <v>0</v>
      </c>
      <c r="BL224" s="15" t="s">
        <v>150</v>
      </c>
      <c r="BM224" s="154" t="s">
        <v>325</v>
      </c>
    </row>
    <row r="225" spans="2:65" s="1" customFormat="1" ht="16.5" customHeight="1">
      <c r="B225" s="142"/>
      <c r="C225" s="143" t="s">
        <v>326</v>
      </c>
      <c r="D225" s="143" t="s">
        <v>145</v>
      </c>
      <c r="E225" s="144" t="s">
        <v>327</v>
      </c>
      <c r="F225" s="145" t="s">
        <v>328</v>
      </c>
      <c r="G225" s="146" t="s">
        <v>148</v>
      </c>
      <c r="H225" s="147">
        <v>5.4470000000000001</v>
      </c>
      <c r="I225" s="148"/>
      <c r="J225" s="149">
        <f>ROUND(I225*H225,2)</f>
        <v>0</v>
      </c>
      <c r="K225" s="145" t="s">
        <v>176</v>
      </c>
      <c r="L225" s="30"/>
      <c r="M225" s="150" t="s">
        <v>1</v>
      </c>
      <c r="N225" s="151" t="s">
        <v>41</v>
      </c>
      <c r="P225" s="152">
        <f>O225*H225</f>
        <v>0</v>
      </c>
      <c r="Q225" s="152">
        <v>5.1900000000000002E-3</v>
      </c>
      <c r="R225" s="152">
        <f>Q225*H225</f>
        <v>2.8269930000000002E-2</v>
      </c>
      <c r="S225" s="152">
        <v>0</v>
      </c>
      <c r="T225" s="153">
        <f>S225*H225</f>
        <v>0</v>
      </c>
      <c r="AR225" s="154" t="s">
        <v>150</v>
      </c>
      <c r="AT225" s="154" t="s">
        <v>145</v>
      </c>
      <c r="AU225" s="154" t="s">
        <v>86</v>
      </c>
      <c r="AY225" s="15" t="s">
        <v>143</v>
      </c>
      <c r="BE225" s="155">
        <f>IF(N225="základní",J225,0)</f>
        <v>0</v>
      </c>
      <c r="BF225" s="155">
        <f>IF(N225="snížená",J225,0)</f>
        <v>0</v>
      </c>
      <c r="BG225" s="155">
        <f>IF(N225="zákl. přenesená",J225,0)</f>
        <v>0</v>
      </c>
      <c r="BH225" s="155">
        <f>IF(N225="sníž. přenesená",J225,0)</f>
        <v>0</v>
      </c>
      <c r="BI225" s="155">
        <f>IF(N225="nulová",J225,0)</f>
        <v>0</v>
      </c>
      <c r="BJ225" s="15" t="s">
        <v>84</v>
      </c>
      <c r="BK225" s="155">
        <f>ROUND(I225*H225,2)</f>
        <v>0</v>
      </c>
      <c r="BL225" s="15" t="s">
        <v>150</v>
      </c>
      <c r="BM225" s="154" t="s">
        <v>329</v>
      </c>
    </row>
    <row r="226" spans="2:65" s="12" customFormat="1" ht="10.199999999999999">
      <c r="B226" s="156"/>
      <c r="D226" s="157" t="s">
        <v>152</v>
      </c>
      <c r="E226" s="158" t="s">
        <v>1</v>
      </c>
      <c r="F226" s="159" t="s">
        <v>330</v>
      </c>
      <c r="H226" s="160">
        <v>5.4470000000000001</v>
      </c>
      <c r="I226" s="161"/>
      <c r="L226" s="156"/>
      <c r="M226" s="162"/>
      <c r="T226" s="163"/>
      <c r="AT226" s="158" t="s">
        <v>152</v>
      </c>
      <c r="AU226" s="158" t="s">
        <v>86</v>
      </c>
      <c r="AV226" s="12" t="s">
        <v>86</v>
      </c>
      <c r="AW226" s="12" t="s">
        <v>32</v>
      </c>
      <c r="AX226" s="12" t="s">
        <v>84</v>
      </c>
      <c r="AY226" s="158" t="s">
        <v>143</v>
      </c>
    </row>
    <row r="227" spans="2:65" s="1" customFormat="1" ht="16.5" customHeight="1">
      <c r="B227" s="142"/>
      <c r="C227" s="143" t="s">
        <v>331</v>
      </c>
      <c r="D227" s="143" t="s">
        <v>145</v>
      </c>
      <c r="E227" s="144" t="s">
        <v>332</v>
      </c>
      <c r="F227" s="145" t="s">
        <v>333</v>
      </c>
      <c r="G227" s="146" t="s">
        <v>148</v>
      </c>
      <c r="H227" s="147">
        <v>5.4470000000000001</v>
      </c>
      <c r="I227" s="148"/>
      <c r="J227" s="149">
        <f>ROUND(I227*H227,2)</f>
        <v>0</v>
      </c>
      <c r="K227" s="145" t="s">
        <v>176</v>
      </c>
      <c r="L227" s="30"/>
      <c r="M227" s="150" t="s">
        <v>1</v>
      </c>
      <c r="N227" s="151" t="s">
        <v>41</v>
      </c>
      <c r="P227" s="152">
        <f>O227*H227</f>
        <v>0</v>
      </c>
      <c r="Q227" s="152">
        <v>0</v>
      </c>
      <c r="R227" s="152">
        <f>Q227*H227</f>
        <v>0</v>
      </c>
      <c r="S227" s="152">
        <v>0</v>
      </c>
      <c r="T227" s="153">
        <f>S227*H227</f>
        <v>0</v>
      </c>
      <c r="AR227" s="154" t="s">
        <v>150</v>
      </c>
      <c r="AT227" s="154" t="s">
        <v>145</v>
      </c>
      <c r="AU227" s="154" t="s">
        <v>86</v>
      </c>
      <c r="AY227" s="15" t="s">
        <v>143</v>
      </c>
      <c r="BE227" s="155">
        <f>IF(N227="základní",J227,0)</f>
        <v>0</v>
      </c>
      <c r="BF227" s="155">
        <f>IF(N227="snížená",J227,0)</f>
        <v>0</v>
      </c>
      <c r="BG227" s="155">
        <f>IF(N227="zákl. přenesená",J227,0)</f>
        <v>0</v>
      </c>
      <c r="BH227" s="155">
        <f>IF(N227="sníž. přenesená",J227,0)</f>
        <v>0</v>
      </c>
      <c r="BI227" s="155">
        <f>IF(N227="nulová",J227,0)</f>
        <v>0</v>
      </c>
      <c r="BJ227" s="15" t="s">
        <v>84</v>
      </c>
      <c r="BK227" s="155">
        <f>ROUND(I227*H227,2)</f>
        <v>0</v>
      </c>
      <c r="BL227" s="15" t="s">
        <v>150</v>
      </c>
      <c r="BM227" s="154" t="s">
        <v>334</v>
      </c>
    </row>
    <row r="228" spans="2:65" s="1" customFormat="1" ht="24" customHeight="1">
      <c r="B228" s="142"/>
      <c r="C228" s="143" t="s">
        <v>335</v>
      </c>
      <c r="D228" s="143" t="s">
        <v>145</v>
      </c>
      <c r="E228" s="144" t="s">
        <v>336</v>
      </c>
      <c r="F228" s="145" t="s">
        <v>337</v>
      </c>
      <c r="G228" s="146" t="s">
        <v>281</v>
      </c>
      <c r="H228" s="147">
        <v>5.5</v>
      </c>
      <c r="I228" s="148"/>
      <c r="J228" s="149">
        <f>ROUND(I228*H228,2)</f>
        <v>0</v>
      </c>
      <c r="K228" s="145" t="s">
        <v>176</v>
      </c>
      <c r="L228" s="30"/>
      <c r="M228" s="150" t="s">
        <v>1</v>
      </c>
      <c r="N228" s="151" t="s">
        <v>41</v>
      </c>
      <c r="P228" s="152">
        <f>O228*H228</f>
        <v>0</v>
      </c>
      <c r="Q228" s="152">
        <v>0.14621000000000001</v>
      </c>
      <c r="R228" s="152">
        <f>Q228*H228</f>
        <v>0.80415500000000006</v>
      </c>
      <c r="S228" s="152">
        <v>0</v>
      </c>
      <c r="T228" s="153">
        <f>S228*H228</f>
        <v>0</v>
      </c>
      <c r="AR228" s="154" t="s">
        <v>150</v>
      </c>
      <c r="AT228" s="154" t="s">
        <v>145</v>
      </c>
      <c r="AU228" s="154" t="s">
        <v>86</v>
      </c>
      <c r="AY228" s="15" t="s">
        <v>143</v>
      </c>
      <c r="BE228" s="155">
        <f>IF(N228="základní",J228,0)</f>
        <v>0</v>
      </c>
      <c r="BF228" s="155">
        <f>IF(N228="snížená",J228,0)</f>
        <v>0</v>
      </c>
      <c r="BG228" s="155">
        <f>IF(N228="zákl. přenesená",J228,0)</f>
        <v>0</v>
      </c>
      <c r="BH228" s="155">
        <f>IF(N228="sníž. přenesená",J228,0)</f>
        <v>0</v>
      </c>
      <c r="BI228" s="155">
        <f>IF(N228="nulová",J228,0)</f>
        <v>0</v>
      </c>
      <c r="BJ228" s="15" t="s">
        <v>84</v>
      </c>
      <c r="BK228" s="155">
        <f>ROUND(I228*H228,2)</f>
        <v>0</v>
      </c>
      <c r="BL228" s="15" t="s">
        <v>150</v>
      </c>
      <c r="BM228" s="154" t="s">
        <v>338</v>
      </c>
    </row>
    <row r="229" spans="2:65" s="1" customFormat="1" ht="24" customHeight="1">
      <c r="B229" s="142"/>
      <c r="C229" s="143" t="s">
        <v>339</v>
      </c>
      <c r="D229" s="143" t="s">
        <v>145</v>
      </c>
      <c r="E229" s="144" t="s">
        <v>340</v>
      </c>
      <c r="F229" s="145" t="s">
        <v>341</v>
      </c>
      <c r="G229" s="146" t="s">
        <v>281</v>
      </c>
      <c r="H229" s="147">
        <v>12.38</v>
      </c>
      <c r="I229" s="148"/>
      <c r="J229" s="149">
        <f>ROUND(I229*H229,2)</f>
        <v>0</v>
      </c>
      <c r="K229" s="145" t="s">
        <v>176</v>
      </c>
      <c r="L229" s="30"/>
      <c r="M229" s="150" t="s">
        <v>1</v>
      </c>
      <c r="N229" s="151" t="s">
        <v>41</v>
      </c>
      <c r="P229" s="152">
        <f>O229*H229</f>
        <v>0</v>
      </c>
      <c r="Q229" s="152">
        <v>0.11239</v>
      </c>
      <c r="R229" s="152">
        <f>Q229*H229</f>
        <v>1.3913882000000002</v>
      </c>
      <c r="S229" s="152">
        <v>0</v>
      </c>
      <c r="T229" s="153">
        <f>S229*H229</f>
        <v>0</v>
      </c>
      <c r="AR229" s="154" t="s">
        <v>150</v>
      </c>
      <c r="AT229" s="154" t="s">
        <v>145</v>
      </c>
      <c r="AU229" s="154" t="s">
        <v>86</v>
      </c>
      <c r="AY229" s="15" t="s">
        <v>143</v>
      </c>
      <c r="BE229" s="155">
        <f>IF(N229="základní",J229,0)</f>
        <v>0</v>
      </c>
      <c r="BF229" s="155">
        <f>IF(N229="snížená",J229,0)</f>
        <v>0</v>
      </c>
      <c r="BG229" s="155">
        <f>IF(N229="zákl. přenesená",J229,0)</f>
        <v>0</v>
      </c>
      <c r="BH229" s="155">
        <f>IF(N229="sníž. přenesená",J229,0)</f>
        <v>0</v>
      </c>
      <c r="BI229" s="155">
        <f>IF(N229="nulová",J229,0)</f>
        <v>0</v>
      </c>
      <c r="BJ229" s="15" t="s">
        <v>84</v>
      </c>
      <c r="BK229" s="155">
        <f>ROUND(I229*H229,2)</f>
        <v>0</v>
      </c>
      <c r="BL229" s="15" t="s">
        <v>150</v>
      </c>
      <c r="BM229" s="154" t="s">
        <v>342</v>
      </c>
    </row>
    <row r="230" spans="2:65" s="1" customFormat="1" ht="24" customHeight="1">
      <c r="B230" s="142"/>
      <c r="C230" s="143" t="s">
        <v>343</v>
      </c>
      <c r="D230" s="143" t="s">
        <v>145</v>
      </c>
      <c r="E230" s="144" t="s">
        <v>344</v>
      </c>
      <c r="F230" s="145" t="s">
        <v>345</v>
      </c>
      <c r="G230" s="146" t="s">
        <v>281</v>
      </c>
      <c r="H230" s="147">
        <v>3.75</v>
      </c>
      <c r="I230" s="148"/>
      <c r="J230" s="149">
        <f>ROUND(I230*H230,2)</f>
        <v>0</v>
      </c>
      <c r="K230" s="145" t="s">
        <v>176</v>
      </c>
      <c r="L230" s="30"/>
      <c r="M230" s="150" t="s">
        <v>1</v>
      </c>
      <c r="N230" s="151" t="s">
        <v>41</v>
      </c>
      <c r="P230" s="152">
        <f>O230*H230</f>
        <v>0</v>
      </c>
      <c r="Q230" s="152">
        <v>0.11046</v>
      </c>
      <c r="R230" s="152">
        <f>Q230*H230</f>
        <v>0.41422500000000001</v>
      </c>
      <c r="S230" s="152">
        <v>0</v>
      </c>
      <c r="T230" s="153">
        <f>S230*H230</f>
        <v>0</v>
      </c>
      <c r="AR230" s="154" t="s">
        <v>150</v>
      </c>
      <c r="AT230" s="154" t="s">
        <v>145</v>
      </c>
      <c r="AU230" s="154" t="s">
        <v>86</v>
      </c>
      <c r="AY230" s="15" t="s">
        <v>143</v>
      </c>
      <c r="BE230" s="155">
        <f>IF(N230="základní",J230,0)</f>
        <v>0</v>
      </c>
      <c r="BF230" s="155">
        <f>IF(N230="snížená",J230,0)</f>
        <v>0</v>
      </c>
      <c r="BG230" s="155">
        <f>IF(N230="zákl. přenesená",J230,0)</f>
        <v>0</v>
      </c>
      <c r="BH230" s="155">
        <f>IF(N230="sníž. přenesená",J230,0)</f>
        <v>0</v>
      </c>
      <c r="BI230" s="155">
        <f>IF(N230="nulová",J230,0)</f>
        <v>0</v>
      </c>
      <c r="BJ230" s="15" t="s">
        <v>84</v>
      </c>
      <c r="BK230" s="155">
        <f>ROUND(I230*H230,2)</f>
        <v>0</v>
      </c>
      <c r="BL230" s="15" t="s">
        <v>150</v>
      </c>
      <c r="BM230" s="154" t="s">
        <v>346</v>
      </c>
    </row>
    <row r="231" spans="2:65" s="12" customFormat="1" ht="10.199999999999999">
      <c r="B231" s="156"/>
      <c r="D231" s="157" t="s">
        <v>152</v>
      </c>
      <c r="E231" s="158" t="s">
        <v>1</v>
      </c>
      <c r="F231" s="159" t="s">
        <v>347</v>
      </c>
      <c r="H231" s="160">
        <v>3.75</v>
      </c>
      <c r="I231" s="161"/>
      <c r="L231" s="156"/>
      <c r="M231" s="162"/>
      <c r="T231" s="163"/>
      <c r="AT231" s="158" t="s">
        <v>152</v>
      </c>
      <c r="AU231" s="158" t="s">
        <v>86</v>
      </c>
      <c r="AV231" s="12" t="s">
        <v>86</v>
      </c>
      <c r="AW231" s="12" t="s">
        <v>32</v>
      </c>
      <c r="AX231" s="12" t="s">
        <v>84</v>
      </c>
      <c r="AY231" s="158" t="s">
        <v>143</v>
      </c>
    </row>
    <row r="232" spans="2:65" s="1" customFormat="1" ht="16.5" customHeight="1">
      <c r="B232" s="142"/>
      <c r="C232" s="143" t="s">
        <v>348</v>
      </c>
      <c r="D232" s="143" t="s">
        <v>145</v>
      </c>
      <c r="E232" s="144" t="s">
        <v>349</v>
      </c>
      <c r="F232" s="145" t="s">
        <v>350</v>
      </c>
      <c r="G232" s="146" t="s">
        <v>148</v>
      </c>
      <c r="H232" s="147">
        <v>1.8560000000000001</v>
      </c>
      <c r="I232" s="148"/>
      <c r="J232" s="149">
        <f>ROUND(I232*H232,2)</f>
        <v>0</v>
      </c>
      <c r="K232" s="145" t="s">
        <v>176</v>
      </c>
      <c r="L232" s="30"/>
      <c r="M232" s="150" t="s">
        <v>1</v>
      </c>
      <c r="N232" s="151" t="s">
        <v>41</v>
      </c>
      <c r="P232" s="152">
        <f>O232*H232</f>
        <v>0</v>
      </c>
      <c r="Q232" s="152">
        <v>6.5799999999999999E-3</v>
      </c>
      <c r="R232" s="152">
        <f>Q232*H232</f>
        <v>1.2212480000000001E-2</v>
      </c>
      <c r="S232" s="152">
        <v>0</v>
      </c>
      <c r="T232" s="153">
        <f>S232*H232</f>
        <v>0</v>
      </c>
      <c r="AR232" s="154" t="s">
        <v>150</v>
      </c>
      <c r="AT232" s="154" t="s">
        <v>145</v>
      </c>
      <c r="AU232" s="154" t="s">
        <v>86</v>
      </c>
      <c r="AY232" s="15" t="s">
        <v>143</v>
      </c>
      <c r="BE232" s="155">
        <f>IF(N232="základní",J232,0)</f>
        <v>0</v>
      </c>
      <c r="BF232" s="155">
        <f>IF(N232="snížená",J232,0)</f>
        <v>0</v>
      </c>
      <c r="BG232" s="155">
        <f>IF(N232="zákl. přenesená",J232,0)</f>
        <v>0</v>
      </c>
      <c r="BH232" s="155">
        <f>IF(N232="sníž. přenesená",J232,0)</f>
        <v>0</v>
      </c>
      <c r="BI232" s="155">
        <f>IF(N232="nulová",J232,0)</f>
        <v>0</v>
      </c>
      <c r="BJ232" s="15" t="s">
        <v>84</v>
      </c>
      <c r="BK232" s="155">
        <f>ROUND(I232*H232,2)</f>
        <v>0</v>
      </c>
      <c r="BL232" s="15" t="s">
        <v>150</v>
      </c>
      <c r="BM232" s="154" t="s">
        <v>351</v>
      </c>
    </row>
    <row r="233" spans="2:65" s="12" customFormat="1" ht="10.199999999999999">
      <c r="B233" s="156"/>
      <c r="D233" s="157" t="s">
        <v>152</v>
      </c>
      <c r="E233" s="158" t="s">
        <v>1</v>
      </c>
      <c r="F233" s="159" t="s">
        <v>352</v>
      </c>
      <c r="H233" s="160">
        <v>1.8560000000000001</v>
      </c>
      <c r="I233" s="161"/>
      <c r="L233" s="156"/>
      <c r="M233" s="162"/>
      <c r="T233" s="163"/>
      <c r="AT233" s="158" t="s">
        <v>152</v>
      </c>
      <c r="AU233" s="158" t="s">
        <v>86</v>
      </c>
      <c r="AV233" s="12" t="s">
        <v>86</v>
      </c>
      <c r="AW233" s="12" t="s">
        <v>32</v>
      </c>
      <c r="AX233" s="12" t="s">
        <v>84</v>
      </c>
      <c r="AY233" s="158" t="s">
        <v>143</v>
      </c>
    </row>
    <row r="234" spans="2:65" s="1" customFormat="1" ht="16.5" customHeight="1">
      <c r="B234" s="142"/>
      <c r="C234" s="143" t="s">
        <v>353</v>
      </c>
      <c r="D234" s="143" t="s">
        <v>145</v>
      </c>
      <c r="E234" s="144" t="s">
        <v>354</v>
      </c>
      <c r="F234" s="145" t="s">
        <v>355</v>
      </c>
      <c r="G234" s="146" t="s">
        <v>148</v>
      </c>
      <c r="H234" s="147">
        <v>1.8560000000000001</v>
      </c>
      <c r="I234" s="148"/>
      <c r="J234" s="149">
        <f>ROUND(I234*H234,2)</f>
        <v>0</v>
      </c>
      <c r="K234" s="145" t="s">
        <v>176</v>
      </c>
      <c r="L234" s="30"/>
      <c r="M234" s="150" t="s">
        <v>1</v>
      </c>
      <c r="N234" s="151" t="s">
        <v>41</v>
      </c>
      <c r="P234" s="152">
        <f>O234*H234</f>
        <v>0</v>
      </c>
      <c r="Q234" s="152">
        <v>0</v>
      </c>
      <c r="R234" s="152">
        <f>Q234*H234</f>
        <v>0</v>
      </c>
      <c r="S234" s="152">
        <v>0</v>
      </c>
      <c r="T234" s="153">
        <f>S234*H234</f>
        <v>0</v>
      </c>
      <c r="AR234" s="154" t="s">
        <v>150</v>
      </c>
      <c r="AT234" s="154" t="s">
        <v>145</v>
      </c>
      <c r="AU234" s="154" t="s">
        <v>86</v>
      </c>
      <c r="AY234" s="15" t="s">
        <v>143</v>
      </c>
      <c r="BE234" s="155">
        <f>IF(N234="základní",J234,0)</f>
        <v>0</v>
      </c>
      <c r="BF234" s="155">
        <f>IF(N234="snížená",J234,0)</f>
        <v>0</v>
      </c>
      <c r="BG234" s="155">
        <f>IF(N234="zákl. přenesená",J234,0)</f>
        <v>0</v>
      </c>
      <c r="BH234" s="155">
        <f>IF(N234="sníž. přenesená",J234,0)</f>
        <v>0</v>
      </c>
      <c r="BI234" s="155">
        <f>IF(N234="nulová",J234,0)</f>
        <v>0</v>
      </c>
      <c r="BJ234" s="15" t="s">
        <v>84</v>
      </c>
      <c r="BK234" s="155">
        <f>ROUND(I234*H234,2)</f>
        <v>0</v>
      </c>
      <c r="BL234" s="15" t="s">
        <v>150</v>
      </c>
      <c r="BM234" s="154" t="s">
        <v>356</v>
      </c>
    </row>
    <row r="235" spans="2:65" s="11" customFormat="1" ht="22.8" customHeight="1">
      <c r="B235" s="130"/>
      <c r="D235" s="131" t="s">
        <v>75</v>
      </c>
      <c r="E235" s="140" t="s">
        <v>168</v>
      </c>
      <c r="F235" s="140" t="s">
        <v>357</v>
      </c>
      <c r="I235" s="133"/>
      <c r="J235" s="141">
        <f>BK235</f>
        <v>0</v>
      </c>
      <c r="L235" s="130"/>
      <c r="M235" s="135"/>
      <c r="P235" s="136">
        <f>SUM(P236:P249)</f>
        <v>0</v>
      </c>
      <c r="R235" s="136">
        <f>SUM(R236:R249)</f>
        <v>24.408374999999999</v>
      </c>
      <c r="T235" s="137">
        <f>SUM(T236:T249)</f>
        <v>0</v>
      </c>
      <c r="AR235" s="131" t="s">
        <v>84</v>
      </c>
      <c r="AT235" s="138" t="s">
        <v>75</v>
      </c>
      <c r="AU235" s="138" t="s">
        <v>84</v>
      </c>
      <c r="AY235" s="131" t="s">
        <v>143</v>
      </c>
      <c r="BK235" s="139">
        <f>SUM(BK236:BK249)</f>
        <v>0</v>
      </c>
    </row>
    <row r="236" spans="2:65" s="1" customFormat="1" ht="24" customHeight="1">
      <c r="B236" s="142"/>
      <c r="C236" s="143" t="s">
        <v>358</v>
      </c>
      <c r="D236" s="143" t="s">
        <v>145</v>
      </c>
      <c r="E236" s="144" t="s">
        <v>359</v>
      </c>
      <c r="F236" s="145" t="s">
        <v>360</v>
      </c>
      <c r="G236" s="146" t="s">
        <v>148</v>
      </c>
      <c r="H236" s="147">
        <v>106</v>
      </c>
      <c r="I236" s="148"/>
      <c r="J236" s="149">
        <f>ROUND(I236*H236,2)</f>
        <v>0</v>
      </c>
      <c r="K236" s="145" t="s">
        <v>149</v>
      </c>
      <c r="L236" s="30"/>
      <c r="M236" s="150" t="s">
        <v>1</v>
      </c>
      <c r="N236" s="151" t="s">
        <v>41</v>
      </c>
      <c r="P236" s="152">
        <f>O236*H236</f>
        <v>0</v>
      </c>
      <c r="Q236" s="152">
        <v>0</v>
      </c>
      <c r="R236" s="152">
        <f>Q236*H236</f>
        <v>0</v>
      </c>
      <c r="S236" s="152">
        <v>0</v>
      </c>
      <c r="T236" s="153">
        <f>S236*H236</f>
        <v>0</v>
      </c>
      <c r="AR236" s="154" t="s">
        <v>150</v>
      </c>
      <c r="AT236" s="154" t="s">
        <v>145</v>
      </c>
      <c r="AU236" s="154" t="s">
        <v>86</v>
      </c>
      <c r="AY236" s="15" t="s">
        <v>143</v>
      </c>
      <c r="BE236" s="155">
        <f>IF(N236="základní",J236,0)</f>
        <v>0</v>
      </c>
      <c r="BF236" s="155">
        <f>IF(N236="snížená",J236,0)</f>
        <v>0</v>
      </c>
      <c r="BG236" s="155">
        <f>IF(N236="zákl. přenesená",J236,0)</f>
        <v>0</v>
      </c>
      <c r="BH236" s="155">
        <f>IF(N236="sníž. přenesená",J236,0)</f>
        <v>0</v>
      </c>
      <c r="BI236" s="155">
        <f>IF(N236="nulová",J236,0)</f>
        <v>0</v>
      </c>
      <c r="BJ236" s="15" t="s">
        <v>84</v>
      </c>
      <c r="BK236" s="155">
        <f>ROUND(I236*H236,2)</f>
        <v>0</v>
      </c>
      <c r="BL236" s="15" t="s">
        <v>150</v>
      </c>
      <c r="BM236" s="154" t="s">
        <v>361</v>
      </c>
    </row>
    <row r="237" spans="2:65" s="12" customFormat="1" ht="10.199999999999999">
      <c r="B237" s="156"/>
      <c r="D237" s="157" t="s">
        <v>152</v>
      </c>
      <c r="E237" s="158" t="s">
        <v>1</v>
      </c>
      <c r="F237" s="159" t="s">
        <v>362</v>
      </c>
      <c r="H237" s="160">
        <v>106</v>
      </c>
      <c r="I237" s="161"/>
      <c r="L237" s="156"/>
      <c r="M237" s="162"/>
      <c r="T237" s="163"/>
      <c r="AT237" s="158" t="s">
        <v>152</v>
      </c>
      <c r="AU237" s="158" t="s">
        <v>86</v>
      </c>
      <c r="AV237" s="12" t="s">
        <v>86</v>
      </c>
      <c r="AW237" s="12" t="s">
        <v>32</v>
      </c>
      <c r="AX237" s="12" t="s">
        <v>84</v>
      </c>
      <c r="AY237" s="158" t="s">
        <v>143</v>
      </c>
    </row>
    <row r="238" spans="2:65" s="1" customFormat="1" ht="16.5" customHeight="1">
      <c r="B238" s="142"/>
      <c r="C238" s="143" t="s">
        <v>363</v>
      </c>
      <c r="D238" s="143" t="s">
        <v>145</v>
      </c>
      <c r="E238" s="144" t="s">
        <v>364</v>
      </c>
      <c r="F238" s="145" t="s">
        <v>365</v>
      </c>
      <c r="G238" s="146" t="s">
        <v>148</v>
      </c>
      <c r="H238" s="147">
        <v>68.5</v>
      </c>
      <c r="I238" s="148"/>
      <c r="J238" s="149">
        <f>ROUND(I238*H238,2)</f>
        <v>0</v>
      </c>
      <c r="K238" s="145" t="s">
        <v>149</v>
      </c>
      <c r="L238" s="30"/>
      <c r="M238" s="150" t="s">
        <v>1</v>
      </c>
      <c r="N238" s="151" t="s">
        <v>41</v>
      </c>
      <c r="P238" s="152">
        <f>O238*H238</f>
        <v>0</v>
      </c>
      <c r="Q238" s="152">
        <v>0</v>
      </c>
      <c r="R238" s="152">
        <f>Q238*H238</f>
        <v>0</v>
      </c>
      <c r="S238" s="152">
        <v>0</v>
      </c>
      <c r="T238" s="153">
        <f>S238*H238</f>
        <v>0</v>
      </c>
      <c r="AR238" s="154" t="s">
        <v>150</v>
      </c>
      <c r="AT238" s="154" t="s">
        <v>145</v>
      </c>
      <c r="AU238" s="154" t="s">
        <v>86</v>
      </c>
      <c r="AY238" s="15" t="s">
        <v>143</v>
      </c>
      <c r="BE238" s="155">
        <f>IF(N238="základní",J238,0)</f>
        <v>0</v>
      </c>
      <c r="BF238" s="155">
        <f>IF(N238="snížená",J238,0)</f>
        <v>0</v>
      </c>
      <c r="BG238" s="155">
        <f>IF(N238="zákl. přenesená",J238,0)</f>
        <v>0</v>
      </c>
      <c r="BH238" s="155">
        <f>IF(N238="sníž. přenesená",J238,0)</f>
        <v>0</v>
      </c>
      <c r="BI238" s="155">
        <f>IF(N238="nulová",J238,0)</f>
        <v>0</v>
      </c>
      <c r="BJ238" s="15" t="s">
        <v>84</v>
      </c>
      <c r="BK238" s="155">
        <f>ROUND(I238*H238,2)</f>
        <v>0</v>
      </c>
      <c r="BL238" s="15" t="s">
        <v>150</v>
      </c>
      <c r="BM238" s="154" t="s">
        <v>366</v>
      </c>
    </row>
    <row r="239" spans="2:65" s="12" customFormat="1" ht="10.199999999999999">
      <c r="B239" s="156"/>
      <c r="D239" s="157" t="s">
        <v>152</v>
      </c>
      <c r="E239" s="158" t="s">
        <v>1</v>
      </c>
      <c r="F239" s="159" t="s">
        <v>367</v>
      </c>
      <c r="H239" s="160">
        <v>68.5</v>
      </c>
      <c r="I239" s="161"/>
      <c r="L239" s="156"/>
      <c r="M239" s="162"/>
      <c r="T239" s="163"/>
      <c r="AT239" s="158" t="s">
        <v>152</v>
      </c>
      <c r="AU239" s="158" t="s">
        <v>86</v>
      </c>
      <c r="AV239" s="12" t="s">
        <v>86</v>
      </c>
      <c r="AW239" s="12" t="s">
        <v>32</v>
      </c>
      <c r="AX239" s="12" t="s">
        <v>84</v>
      </c>
      <c r="AY239" s="158" t="s">
        <v>143</v>
      </c>
    </row>
    <row r="240" spans="2:65" s="1" customFormat="1" ht="16.5" customHeight="1">
      <c r="B240" s="142"/>
      <c r="C240" s="143" t="s">
        <v>368</v>
      </c>
      <c r="D240" s="143" t="s">
        <v>145</v>
      </c>
      <c r="E240" s="144" t="s">
        <v>369</v>
      </c>
      <c r="F240" s="145" t="s">
        <v>370</v>
      </c>
      <c r="G240" s="146" t="s">
        <v>148</v>
      </c>
      <c r="H240" s="147">
        <v>37.5</v>
      </c>
      <c r="I240" s="148"/>
      <c r="J240" s="149">
        <f>ROUND(I240*H240,2)</f>
        <v>0</v>
      </c>
      <c r="K240" s="145" t="s">
        <v>149</v>
      </c>
      <c r="L240" s="30"/>
      <c r="M240" s="150" t="s">
        <v>1</v>
      </c>
      <c r="N240" s="151" t="s">
        <v>41</v>
      </c>
      <c r="P240" s="152">
        <f>O240*H240</f>
        <v>0</v>
      </c>
      <c r="Q240" s="152">
        <v>0</v>
      </c>
      <c r="R240" s="152">
        <f>Q240*H240</f>
        <v>0</v>
      </c>
      <c r="S240" s="152">
        <v>0</v>
      </c>
      <c r="T240" s="153">
        <f>S240*H240</f>
        <v>0</v>
      </c>
      <c r="AR240" s="154" t="s">
        <v>150</v>
      </c>
      <c r="AT240" s="154" t="s">
        <v>145</v>
      </c>
      <c r="AU240" s="154" t="s">
        <v>86</v>
      </c>
      <c r="AY240" s="15" t="s">
        <v>143</v>
      </c>
      <c r="BE240" s="155">
        <f>IF(N240="základní",J240,0)</f>
        <v>0</v>
      </c>
      <c r="BF240" s="155">
        <f>IF(N240="snížená",J240,0)</f>
        <v>0</v>
      </c>
      <c r="BG240" s="155">
        <f>IF(N240="zákl. přenesená",J240,0)</f>
        <v>0</v>
      </c>
      <c r="BH240" s="155">
        <f>IF(N240="sníž. přenesená",J240,0)</f>
        <v>0</v>
      </c>
      <c r="BI240" s="155">
        <f>IF(N240="nulová",J240,0)</f>
        <v>0</v>
      </c>
      <c r="BJ240" s="15" t="s">
        <v>84</v>
      </c>
      <c r="BK240" s="155">
        <f>ROUND(I240*H240,2)</f>
        <v>0</v>
      </c>
      <c r="BL240" s="15" t="s">
        <v>150</v>
      </c>
      <c r="BM240" s="154" t="s">
        <v>371</v>
      </c>
    </row>
    <row r="241" spans="2:65" s="12" customFormat="1" ht="10.199999999999999">
      <c r="B241" s="156"/>
      <c r="D241" s="157" t="s">
        <v>152</v>
      </c>
      <c r="E241" s="158" t="s">
        <v>1</v>
      </c>
      <c r="F241" s="159" t="s">
        <v>372</v>
      </c>
      <c r="H241" s="160">
        <v>37.5</v>
      </c>
      <c r="I241" s="161"/>
      <c r="L241" s="156"/>
      <c r="M241" s="162"/>
      <c r="T241" s="163"/>
      <c r="AT241" s="158" t="s">
        <v>152</v>
      </c>
      <c r="AU241" s="158" t="s">
        <v>86</v>
      </c>
      <c r="AV241" s="12" t="s">
        <v>86</v>
      </c>
      <c r="AW241" s="12" t="s">
        <v>32</v>
      </c>
      <c r="AX241" s="12" t="s">
        <v>84</v>
      </c>
      <c r="AY241" s="158" t="s">
        <v>143</v>
      </c>
    </row>
    <row r="242" spans="2:65" s="1" customFormat="1" ht="24" customHeight="1">
      <c r="B242" s="142"/>
      <c r="C242" s="143" t="s">
        <v>373</v>
      </c>
      <c r="D242" s="143" t="s">
        <v>145</v>
      </c>
      <c r="E242" s="144" t="s">
        <v>374</v>
      </c>
      <c r="F242" s="145" t="s">
        <v>375</v>
      </c>
      <c r="G242" s="146" t="s">
        <v>148</v>
      </c>
      <c r="H242" s="147">
        <v>37.5</v>
      </c>
      <c r="I242" s="148"/>
      <c r="J242" s="149">
        <f>ROUND(I242*H242,2)</f>
        <v>0</v>
      </c>
      <c r="K242" s="145" t="s">
        <v>149</v>
      </c>
      <c r="L242" s="30"/>
      <c r="M242" s="150" t="s">
        <v>1</v>
      </c>
      <c r="N242" s="151" t="s">
        <v>41</v>
      </c>
      <c r="P242" s="152">
        <f>O242*H242</f>
        <v>0</v>
      </c>
      <c r="Q242" s="152">
        <v>8.4250000000000005E-2</v>
      </c>
      <c r="R242" s="152">
        <f>Q242*H242</f>
        <v>3.1593750000000003</v>
      </c>
      <c r="S242" s="152">
        <v>0</v>
      </c>
      <c r="T242" s="153">
        <f>S242*H242</f>
        <v>0</v>
      </c>
      <c r="AR242" s="154" t="s">
        <v>150</v>
      </c>
      <c r="AT242" s="154" t="s">
        <v>145</v>
      </c>
      <c r="AU242" s="154" t="s">
        <v>86</v>
      </c>
      <c r="AY242" s="15" t="s">
        <v>143</v>
      </c>
      <c r="BE242" s="155">
        <f>IF(N242="základní",J242,0)</f>
        <v>0</v>
      </c>
      <c r="BF242" s="155">
        <f>IF(N242="snížená",J242,0)</f>
        <v>0</v>
      </c>
      <c r="BG242" s="155">
        <f>IF(N242="zákl. přenesená",J242,0)</f>
        <v>0</v>
      </c>
      <c r="BH242" s="155">
        <f>IF(N242="sníž. přenesená",J242,0)</f>
        <v>0</v>
      </c>
      <c r="BI242" s="155">
        <f>IF(N242="nulová",J242,0)</f>
        <v>0</v>
      </c>
      <c r="BJ242" s="15" t="s">
        <v>84</v>
      </c>
      <c r="BK242" s="155">
        <f>ROUND(I242*H242,2)</f>
        <v>0</v>
      </c>
      <c r="BL242" s="15" t="s">
        <v>150</v>
      </c>
      <c r="BM242" s="154" t="s">
        <v>376</v>
      </c>
    </row>
    <row r="243" spans="2:65" s="12" customFormat="1" ht="10.199999999999999">
      <c r="B243" s="156"/>
      <c r="D243" s="157" t="s">
        <v>152</v>
      </c>
      <c r="E243" s="158" t="s">
        <v>1</v>
      </c>
      <c r="F243" s="159" t="s">
        <v>377</v>
      </c>
      <c r="H243" s="160">
        <v>37.5</v>
      </c>
      <c r="I243" s="161"/>
      <c r="L243" s="156"/>
      <c r="M243" s="162"/>
      <c r="T243" s="163"/>
      <c r="AT243" s="158" t="s">
        <v>152</v>
      </c>
      <c r="AU243" s="158" t="s">
        <v>86</v>
      </c>
      <c r="AV243" s="12" t="s">
        <v>86</v>
      </c>
      <c r="AW243" s="12" t="s">
        <v>32</v>
      </c>
      <c r="AX243" s="12" t="s">
        <v>84</v>
      </c>
      <c r="AY243" s="158" t="s">
        <v>143</v>
      </c>
    </row>
    <row r="244" spans="2:65" s="1" customFormat="1" ht="24" customHeight="1">
      <c r="B244" s="142"/>
      <c r="C244" s="164" t="s">
        <v>378</v>
      </c>
      <c r="D244" s="164" t="s">
        <v>216</v>
      </c>
      <c r="E244" s="165" t="s">
        <v>379</v>
      </c>
      <c r="F244" s="166" t="s">
        <v>380</v>
      </c>
      <c r="G244" s="167" t="s">
        <v>148</v>
      </c>
      <c r="H244" s="168">
        <v>39.375</v>
      </c>
      <c r="I244" s="169"/>
      <c r="J244" s="170">
        <f>ROUND(I244*H244,2)</f>
        <v>0</v>
      </c>
      <c r="K244" s="166" t="s">
        <v>149</v>
      </c>
      <c r="L244" s="171"/>
      <c r="M244" s="172" t="s">
        <v>1</v>
      </c>
      <c r="N244" s="173" t="s">
        <v>41</v>
      </c>
      <c r="P244" s="152">
        <f>O244*H244</f>
        <v>0</v>
      </c>
      <c r="Q244" s="152">
        <v>0.113</v>
      </c>
      <c r="R244" s="152">
        <f>Q244*H244</f>
        <v>4.4493749999999999</v>
      </c>
      <c r="S244" s="152">
        <v>0</v>
      </c>
      <c r="T244" s="153">
        <f>S244*H244</f>
        <v>0</v>
      </c>
      <c r="AR244" s="154" t="s">
        <v>182</v>
      </c>
      <c r="AT244" s="154" t="s">
        <v>216</v>
      </c>
      <c r="AU244" s="154" t="s">
        <v>86</v>
      </c>
      <c r="AY244" s="15" t="s">
        <v>143</v>
      </c>
      <c r="BE244" s="155">
        <f>IF(N244="základní",J244,0)</f>
        <v>0</v>
      </c>
      <c r="BF244" s="155">
        <f>IF(N244="snížená",J244,0)</f>
        <v>0</v>
      </c>
      <c r="BG244" s="155">
        <f>IF(N244="zákl. přenesená",J244,0)</f>
        <v>0</v>
      </c>
      <c r="BH244" s="155">
        <f>IF(N244="sníž. přenesená",J244,0)</f>
        <v>0</v>
      </c>
      <c r="BI244" s="155">
        <f>IF(N244="nulová",J244,0)</f>
        <v>0</v>
      </c>
      <c r="BJ244" s="15" t="s">
        <v>84</v>
      </c>
      <c r="BK244" s="155">
        <f>ROUND(I244*H244,2)</f>
        <v>0</v>
      </c>
      <c r="BL244" s="15" t="s">
        <v>150</v>
      </c>
      <c r="BM244" s="154" t="s">
        <v>381</v>
      </c>
    </row>
    <row r="245" spans="2:65" s="12" customFormat="1" ht="10.199999999999999">
      <c r="B245" s="156"/>
      <c r="D245" s="157" t="s">
        <v>152</v>
      </c>
      <c r="F245" s="159" t="s">
        <v>382</v>
      </c>
      <c r="H245" s="160">
        <v>39.375</v>
      </c>
      <c r="I245" s="161"/>
      <c r="L245" s="156"/>
      <c r="M245" s="162"/>
      <c r="T245" s="163"/>
      <c r="AT245" s="158" t="s">
        <v>152</v>
      </c>
      <c r="AU245" s="158" t="s">
        <v>86</v>
      </c>
      <c r="AV245" s="12" t="s">
        <v>86</v>
      </c>
      <c r="AW245" s="12" t="s">
        <v>3</v>
      </c>
      <c r="AX245" s="12" t="s">
        <v>84</v>
      </c>
      <c r="AY245" s="158" t="s">
        <v>143</v>
      </c>
    </row>
    <row r="246" spans="2:65" s="1" customFormat="1" ht="24" customHeight="1">
      <c r="B246" s="142"/>
      <c r="C246" s="143" t="s">
        <v>383</v>
      </c>
      <c r="D246" s="143" t="s">
        <v>145</v>
      </c>
      <c r="E246" s="144" t="s">
        <v>384</v>
      </c>
      <c r="F246" s="145" t="s">
        <v>385</v>
      </c>
      <c r="G246" s="146" t="s">
        <v>148</v>
      </c>
      <c r="H246" s="147">
        <v>68.5</v>
      </c>
      <c r="I246" s="148"/>
      <c r="J246" s="149">
        <f>ROUND(I246*H246,2)</f>
        <v>0</v>
      </c>
      <c r="K246" s="145" t="s">
        <v>149</v>
      </c>
      <c r="L246" s="30"/>
      <c r="M246" s="150" t="s">
        <v>1</v>
      </c>
      <c r="N246" s="151" t="s">
        <v>41</v>
      </c>
      <c r="P246" s="152">
        <f>O246*H246</f>
        <v>0</v>
      </c>
      <c r="Q246" s="152">
        <v>8.5650000000000004E-2</v>
      </c>
      <c r="R246" s="152">
        <f>Q246*H246</f>
        <v>5.8670249999999999</v>
      </c>
      <c r="S246" s="152">
        <v>0</v>
      </c>
      <c r="T246" s="153">
        <f>S246*H246</f>
        <v>0</v>
      </c>
      <c r="AR246" s="154" t="s">
        <v>150</v>
      </c>
      <c r="AT246" s="154" t="s">
        <v>145</v>
      </c>
      <c r="AU246" s="154" t="s">
        <v>86</v>
      </c>
      <c r="AY246" s="15" t="s">
        <v>143</v>
      </c>
      <c r="BE246" s="155">
        <f>IF(N246="základní",J246,0)</f>
        <v>0</v>
      </c>
      <c r="BF246" s="155">
        <f>IF(N246="snížená",J246,0)</f>
        <v>0</v>
      </c>
      <c r="BG246" s="155">
        <f>IF(N246="zákl. přenesená",J246,0)</f>
        <v>0</v>
      </c>
      <c r="BH246" s="155">
        <f>IF(N246="sníž. přenesená",J246,0)</f>
        <v>0</v>
      </c>
      <c r="BI246" s="155">
        <f>IF(N246="nulová",J246,0)</f>
        <v>0</v>
      </c>
      <c r="BJ246" s="15" t="s">
        <v>84</v>
      </c>
      <c r="BK246" s="155">
        <f>ROUND(I246*H246,2)</f>
        <v>0</v>
      </c>
      <c r="BL246" s="15" t="s">
        <v>150</v>
      </c>
      <c r="BM246" s="154" t="s">
        <v>386</v>
      </c>
    </row>
    <row r="247" spans="2:65" s="12" customFormat="1" ht="10.199999999999999">
      <c r="B247" s="156"/>
      <c r="D247" s="157" t="s">
        <v>152</v>
      </c>
      <c r="E247" s="158" t="s">
        <v>1</v>
      </c>
      <c r="F247" s="159" t="s">
        <v>367</v>
      </c>
      <c r="H247" s="160">
        <v>68.5</v>
      </c>
      <c r="I247" s="161"/>
      <c r="L247" s="156"/>
      <c r="M247" s="162"/>
      <c r="T247" s="163"/>
      <c r="AT247" s="158" t="s">
        <v>152</v>
      </c>
      <c r="AU247" s="158" t="s">
        <v>86</v>
      </c>
      <c r="AV247" s="12" t="s">
        <v>86</v>
      </c>
      <c r="AW247" s="12" t="s">
        <v>32</v>
      </c>
      <c r="AX247" s="12" t="s">
        <v>84</v>
      </c>
      <c r="AY247" s="158" t="s">
        <v>143</v>
      </c>
    </row>
    <row r="248" spans="2:65" s="1" customFormat="1" ht="16.5" customHeight="1">
      <c r="B248" s="142"/>
      <c r="C248" s="164" t="s">
        <v>387</v>
      </c>
      <c r="D248" s="164" t="s">
        <v>216</v>
      </c>
      <c r="E248" s="165" t="s">
        <v>388</v>
      </c>
      <c r="F248" s="166" t="s">
        <v>389</v>
      </c>
      <c r="G248" s="167" t="s">
        <v>148</v>
      </c>
      <c r="H248" s="168">
        <v>71.924999999999997</v>
      </c>
      <c r="I248" s="169"/>
      <c r="J248" s="170">
        <f>ROUND(I248*H248,2)</f>
        <v>0</v>
      </c>
      <c r="K248" s="166" t="s">
        <v>149</v>
      </c>
      <c r="L248" s="171"/>
      <c r="M248" s="172" t="s">
        <v>1</v>
      </c>
      <c r="N248" s="173" t="s">
        <v>41</v>
      </c>
      <c r="P248" s="152">
        <f>O248*H248</f>
        <v>0</v>
      </c>
      <c r="Q248" s="152">
        <v>0.152</v>
      </c>
      <c r="R248" s="152">
        <f>Q248*H248</f>
        <v>10.932599999999999</v>
      </c>
      <c r="S248" s="152">
        <v>0</v>
      </c>
      <c r="T248" s="153">
        <f>S248*H248</f>
        <v>0</v>
      </c>
      <c r="AR248" s="154" t="s">
        <v>182</v>
      </c>
      <c r="AT248" s="154" t="s">
        <v>216</v>
      </c>
      <c r="AU248" s="154" t="s">
        <v>86</v>
      </c>
      <c r="AY248" s="15" t="s">
        <v>143</v>
      </c>
      <c r="BE248" s="155">
        <f>IF(N248="základní",J248,0)</f>
        <v>0</v>
      </c>
      <c r="BF248" s="155">
        <f>IF(N248="snížená",J248,0)</f>
        <v>0</v>
      </c>
      <c r="BG248" s="155">
        <f>IF(N248="zákl. přenesená",J248,0)</f>
        <v>0</v>
      </c>
      <c r="BH248" s="155">
        <f>IF(N248="sníž. přenesená",J248,0)</f>
        <v>0</v>
      </c>
      <c r="BI248" s="155">
        <f>IF(N248="nulová",J248,0)</f>
        <v>0</v>
      </c>
      <c r="BJ248" s="15" t="s">
        <v>84</v>
      </c>
      <c r="BK248" s="155">
        <f>ROUND(I248*H248,2)</f>
        <v>0</v>
      </c>
      <c r="BL248" s="15" t="s">
        <v>150</v>
      </c>
      <c r="BM248" s="154" t="s">
        <v>390</v>
      </c>
    </row>
    <row r="249" spans="2:65" s="12" customFormat="1" ht="10.199999999999999">
      <c r="B249" s="156"/>
      <c r="D249" s="157" t="s">
        <v>152</v>
      </c>
      <c r="F249" s="159" t="s">
        <v>391</v>
      </c>
      <c r="H249" s="160">
        <v>71.924999999999997</v>
      </c>
      <c r="I249" s="161"/>
      <c r="L249" s="156"/>
      <c r="M249" s="162"/>
      <c r="T249" s="163"/>
      <c r="AT249" s="158" t="s">
        <v>152</v>
      </c>
      <c r="AU249" s="158" t="s">
        <v>86</v>
      </c>
      <c r="AV249" s="12" t="s">
        <v>86</v>
      </c>
      <c r="AW249" s="12" t="s">
        <v>3</v>
      </c>
      <c r="AX249" s="12" t="s">
        <v>84</v>
      </c>
      <c r="AY249" s="158" t="s">
        <v>143</v>
      </c>
    </row>
    <row r="250" spans="2:65" s="11" customFormat="1" ht="22.8" customHeight="1">
      <c r="B250" s="130"/>
      <c r="D250" s="131" t="s">
        <v>75</v>
      </c>
      <c r="E250" s="140" t="s">
        <v>173</v>
      </c>
      <c r="F250" s="140" t="s">
        <v>392</v>
      </c>
      <c r="I250" s="133"/>
      <c r="J250" s="141">
        <f>BK250</f>
        <v>0</v>
      </c>
      <c r="L250" s="130"/>
      <c r="M250" s="135"/>
      <c r="P250" s="136">
        <f>SUM(P251:P316)</f>
        <v>0</v>
      </c>
      <c r="R250" s="136">
        <f>SUM(R251:R316)</f>
        <v>82.663468320000007</v>
      </c>
      <c r="T250" s="137">
        <f>SUM(T251:T316)</f>
        <v>0</v>
      </c>
      <c r="AR250" s="131" t="s">
        <v>84</v>
      </c>
      <c r="AT250" s="138" t="s">
        <v>75</v>
      </c>
      <c r="AU250" s="138" t="s">
        <v>84</v>
      </c>
      <c r="AY250" s="131" t="s">
        <v>143</v>
      </c>
      <c r="BK250" s="139">
        <f>SUM(BK251:BK316)</f>
        <v>0</v>
      </c>
    </row>
    <row r="251" spans="2:65" s="1" customFormat="1" ht="24" customHeight="1">
      <c r="B251" s="142"/>
      <c r="C251" s="143" t="s">
        <v>393</v>
      </c>
      <c r="D251" s="143" t="s">
        <v>145</v>
      </c>
      <c r="E251" s="144" t="s">
        <v>394</v>
      </c>
      <c r="F251" s="145" t="s">
        <v>395</v>
      </c>
      <c r="G251" s="146" t="s">
        <v>148</v>
      </c>
      <c r="H251" s="147">
        <v>231.71</v>
      </c>
      <c r="I251" s="148"/>
      <c r="J251" s="149">
        <f>ROUND(I251*H251,2)</f>
        <v>0</v>
      </c>
      <c r="K251" s="145" t="s">
        <v>176</v>
      </c>
      <c r="L251" s="30"/>
      <c r="M251" s="150" t="s">
        <v>1</v>
      </c>
      <c r="N251" s="151" t="s">
        <v>41</v>
      </c>
      <c r="P251" s="152">
        <f>O251*H251</f>
        <v>0</v>
      </c>
      <c r="Q251" s="152">
        <v>3.0000000000000001E-3</v>
      </c>
      <c r="R251" s="152">
        <f>Q251*H251</f>
        <v>0.69513000000000003</v>
      </c>
      <c r="S251" s="152">
        <v>0</v>
      </c>
      <c r="T251" s="153">
        <f>S251*H251</f>
        <v>0</v>
      </c>
      <c r="AR251" s="154" t="s">
        <v>150</v>
      </c>
      <c r="AT251" s="154" t="s">
        <v>145</v>
      </c>
      <c r="AU251" s="154" t="s">
        <v>86</v>
      </c>
      <c r="AY251" s="15" t="s">
        <v>143</v>
      </c>
      <c r="BE251" s="155">
        <f>IF(N251="základní",J251,0)</f>
        <v>0</v>
      </c>
      <c r="BF251" s="155">
        <f>IF(N251="snížená",J251,0)</f>
        <v>0</v>
      </c>
      <c r="BG251" s="155">
        <f>IF(N251="zákl. přenesená",J251,0)</f>
        <v>0</v>
      </c>
      <c r="BH251" s="155">
        <f>IF(N251="sníž. přenesená",J251,0)</f>
        <v>0</v>
      </c>
      <c r="BI251" s="155">
        <f>IF(N251="nulová",J251,0)</f>
        <v>0</v>
      </c>
      <c r="BJ251" s="15" t="s">
        <v>84</v>
      </c>
      <c r="BK251" s="155">
        <f>ROUND(I251*H251,2)</f>
        <v>0</v>
      </c>
      <c r="BL251" s="15" t="s">
        <v>150</v>
      </c>
      <c r="BM251" s="154" t="s">
        <v>396</v>
      </c>
    </row>
    <row r="252" spans="2:65" s="1" customFormat="1" ht="24" customHeight="1">
      <c r="B252" s="142"/>
      <c r="C252" s="143" t="s">
        <v>397</v>
      </c>
      <c r="D252" s="143" t="s">
        <v>145</v>
      </c>
      <c r="E252" s="144" t="s">
        <v>398</v>
      </c>
      <c r="F252" s="145" t="s">
        <v>399</v>
      </c>
      <c r="G252" s="146" t="s">
        <v>148</v>
      </c>
      <c r="H252" s="147">
        <v>12.98</v>
      </c>
      <c r="I252" s="148"/>
      <c r="J252" s="149">
        <f>ROUND(I252*H252,2)</f>
        <v>0</v>
      </c>
      <c r="K252" s="145" t="s">
        <v>176</v>
      </c>
      <c r="L252" s="30"/>
      <c r="M252" s="150" t="s">
        <v>1</v>
      </c>
      <c r="N252" s="151" t="s">
        <v>41</v>
      </c>
      <c r="P252" s="152">
        <f>O252*H252</f>
        <v>0</v>
      </c>
      <c r="Q252" s="152">
        <v>1.8380000000000001E-2</v>
      </c>
      <c r="R252" s="152">
        <f>Q252*H252</f>
        <v>0.23857240000000002</v>
      </c>
      <c r="S252" s="152">
        <v>0</v>
      </c>
      <c r="T252" s="153">
        <f>S252*H252</f>
        <v>0</v>
      </c>
      <c r="AR252" s="154" t="s">
        <v>150</v>
      </c>
      <c r="AT252" s="154" t="s">
        <v>145</v>
      </c>
      <c r="AU252" s="154" t="s">
        <v>86</v>
      </c>
      <c r="AY252" s="15" t="s">
        <v>143</v>
      </c>
      <c r="BE252" s="155">
        <f>IF(N252="základní",J252,0)</f>
        <v>0</v>
      </c>
      <c r="BF252" s="155">
        <f>IF(N252="snížená",J252,0)</f>
        <v>0</v>
      </c>
      <c r="BG252" s="155">
        <f>IF(N252="zákl. přenesená",J252,0)</f>
        <v>0</v>
      </c>
      <c r="BH252" s="155">
        <f>IF(N252="sníž. přenesená",J252,0)</f>
        <v>0</v>
      </c>
      <c r="BI252" s="155">
        <f>IF(N252="nulová",J252,0)</f>
        <v>0</v>
      </c>
      <c r="BJ252" s="15" t="s">
        <v>84</v>
      </c>
      <c r="BK252" s="155">
        <f>ROUND(I252*H252,2)</f>
        <v>0</v>
      </c>
      <c r="BL252" s="15" t="s">
        <v>150</v>
      </c>
      <c r="BM252" s="154" t="s">
        <v>400</v>
      </c>
    </row>
    <row r="253" spans="2:65" s="1" customFormat="1" ht="24" customHeight="1">
      <c r="B253" s="142"/>
      <c r="C253" s="143" t="s">
        <v>401</v>
      </c>
      <c r="D253" s="143" t="s">
        <v>145</v>
      </c>
      <c r="E253" s="144" t="s">
        <v>402</v>
      </c>
      <c r="F253" s="145" t="s">
        <v>403</v>
      </c>
      <c r="G253" s="146" t="s">
        <v>148</v>
      </c>
      <c r="H253" s="147">
        <v>367.67599999999999</v>
      </c>
      <c r="I253" s="148"/>
      <c r="J253" s="149">
        <f>ROUND(I253*H253,2)</f>
        <v>0</v>
      </c>
      <c r="K253" s="145" t="s">
        <v>176</v>
      </c>
      <c r="L253" s="30"/>
      <c r="M253" s="150" t="s">
        <v>1</v>
      </c>
      <c r="N253" s="151" t="s">
        <v>41</v>
      </c>
      <c r="P253" s="152">
        <f>O253*H253</f>
        <v>0</v>
      </c>
      <c r="Q253" s="152">
        <v>4.3800000000000002E-3</v>
      </c>
      <c r="R253" s="152">
        <f>Q253*H253</f>
        <v>1.6104208799999999</v>
      </c>
      <c r="S253" s="152">
        <v>0</v>
      </c>
      <c r="T253" s="153">
        <f>S253*H253</f>
        <v>0</v>
      </c>
      <c r="AR253" s="154" t="s">
        <v>150</v>
      </c>
      <c r="AT253" s="154" t="s">
        <v>145</v>
      </c>
      <c r="AU253" s="154" t="s">
        <v>86</v>
      </c>
      <c r="AY253" s="15" t="s">
        <v>143</v>
      </c>
      <c r="BE253" s="155">
        <f>IF(N253="základní",J253,0)</f>
        <v>0</v>
      </c>
      <c r="BF253" s="155">
        <f>IF(N253="snížená",J253,0)</f>
        <v>0</v>
      </c>
      <c r="BG253" s="155">
        <f>IF(N253="zákl. přenesená",J253,0)</f>
        <v>0</v>
      </c>
      <c r="BH253" s="155">
        <f>IF(N253="sníž. přenesená",J253,0)</f>
        <v>0</v>
      </c>
      <c r="BI253" s="155">
        <f>IF(N253="nulová",J253,0)</f>
        <v>0</v>
      </c>
      <c r="BJ253" s="15" t="s">
        <v>84</v>
      </c>
      <c r="BK253" s="155">
        <f>ROUND(I253*H253,2)</f>
        <v>0</v>
      </c>
      <c r="BL253" s="15" t="s">
        <v>150</v>
      </c>
      <c r="BM253" s="154" t="s">
        <v>404</v>
      </c>
    </row>
    <row r="254" spans="2:65" s="12" customFormat="1" ht="10.199999999999999">
      <c r="B254" s="156"/>
      <c r="D254" s="157" t="s">
        <v>152</v>
      </c>
      <c r="E254" s="158" t="s">
        <v>1</v>
      </c>
      <c r="F254" s="159" t="s">
        <v>405</v>
      </c>
      <c r="H254" s="160">
        <v>367.67599999999999</v>
      </c>
      <c r="I254" s="161"/>
      <c r="L254" s="156"/>
      <c r="M254" s="162"/>
      <c r="T254" s="163"/>
      <c r="AT254" s="158" t="s">
        <v>152</v>
      </c>
      <c r="AU254" s="158" t="s">
        <v>86</v>
      </c>
      <c r="AV254" s="12" t="s">
        <v>86</v>
      </c>
      <c r="AW254" s="12" t="s">
        <v>32</v>
      </c>
      <c r="AX254" s="12" t="s">
        <v>84</v>
      </c>
      <c r="AY254" s="158" t="s">
        <v>143</v>
      </c>
    </row>
    <row r="255" spans="2:65" s="1" customFormat="1" ht="24" customHeight="1">
      <c r="B255" s="142"/>
      <c r="C255" s="143" t="s">
        <v>406</v>
      </c>
      <c r="D255" s="143" t="s">
        <v>145</v>
      </c>
      <c r="E255" s="144" t="s">
        <v>407</v>
      </c>
      <c r="F255" s="145" t="s">
        <v>408</v>
      </c>
      <c r="G255" s="146" t="s">
        <v>148</v>
      </c>
      <c r="H255" s="147">
        <v>794.31</v>
      </c>
      <c r="I255" s="148"/>
      <c r="J255" s="149">
        <f>ROUND(I255*H255,2)</f>
        <v>0</v>
      </c>
      <c r="K255" s="145" t="s">
        <v>176</v>
      </c>
      <c r="L255" s="30"/>
      <c r="M255" s="150" t="s">
        <v>1</v>
      </c>
      <c r="N255" s="151" t="s">
        <v>41</v>
      </c>
      <c r="P255" s="152">
        <f>O255*H255</f>
        <v>0</v>
      </c>
      <c r="Q255" s="152">
        <v>3.0000000000000001E-3</v>
      </c>
      <c r="R255" s="152">
        <f>Q255*H255</f>
        <v>2.38293</v>
      </c>
      <c r="S255" s="152">
        <v>0</v>
      </c>
      <c r="T255" s="153">
        <f>S255*H255</f>
        <v>0</v>
      </c>
      <c r="AR255" s="154" t="s">
        <v>150</v>
      </c>
      <c r="AT255" s="154" t="s">
        <v>145</v>
      </c>
      <c r="AU255" s="154" t="s">
        <v>86</v>
      </c>
      <c r="AY255" s="15" t="s">
        <v>143</v>
      </c>
      <c r="BE255" s="155">
        <f>IF(N255="základní",J255,0)</f>
        <v>0</v>
      </c>
      <c r="BF255" s="155">
        <f>IF(N255="snížená",J255,0)</f>
        <v>0</v>
      </c>
      <c r="BG255" s="155">
        <f>IF(N255="zákl. přenesená",J255,0)</f>
        <v>0</v>
      </c>
      <c r="BH255" s="155">
        <f>IF(N255="sníž. přenesená",J255,0)</f>
        <v>0</v>
      </c>
      <c r="BI255" s="155">
        <f>IF(N255="nulová",J255,0)</f>
        <v>0</v>
      </c>
      <c r="BJ255" s="15" t="s">
        <v>84</v>
      </c>
      <c r="BK255" s="155">
        <f>ROUND(I255*H255,2)</f>
        <v>0</v>
      </c>
      <c r="BL255" s="15" t="s">
        <v>150</v>
      </c>
      <c r="BM255" s="154" t="s">
        <v>409</v>
      </c>
    </row>
    <row r="256" spans="2:65" s="1" customFormat="1" ht="24" customHeight="1">
      <c r="B256" s="142"/>
      <c r="C256" s="143" t="s">
        <v>410</v>
      </c>
      <c r="D256" s="143" t="s">
        <v>145</v>
      </c>
      <c r="E256" s="144" t="s">
        <v>411</v>
      </c>
      <c r="F256" s="145" t="s">
        <v>412</v>
      </c>
      <c r="G256" s="146" t="s">
        <v>148</v>
      </c>
      <c r="H256" s="147">
        <v>231.71</v>
      </c>
      <c r="I256" s="148"/>
      <c r="J256" s="149">
        <f>ROUND(I256*H256,2)</f>
        <v>0</v>
      </c>
      <c r="K256" s="145" t="s">
        <v>176</v>
      </c>
      <c r="L256" s="30"/>
      <c r="M256" s="150" t="s">
        <v>1</v>
      </c>
      <c r="N256" s="151" t="s">
        <v>41</v>
      </c>
      <c r="P256" s="152">
        <f>O256*H256</f>
        <v>0</v>
      </c>
      <c r="Q256" s="152">
        <v>1.5599999999999999E-2</v>
      </c>
      <c r="R256" s="152">
        <f>Q256*H256</f>
        <v>3.6146759999999998</v>
      </c>
      <c r="S256" s="152">
        <v>0</v>
      </c>
      <c r="T256" s="153">
        <f>S256*H256</f>
        <v>0</v>
      </c>
      <c r="AR256" s="154" t="s">
        <v>150</v>
      </c>
      <c r="AT256" s="154" t="s">
        <v>145</v>
      </c>
      <c r="AU256" s="154" t="s">
        <v>86</v>
      </c>
      <c r="AY256" s="15" t="s">
        <v>143</v>
      </c>
      <c r="BE256" s="155">
        <f>IF(N256="základní",J256,0)</f>
        <v>0</v>
      </c>
      <c r="BF256" s="155">
        <f>IF(N256="snížená",J256,0)</f>
        <v>0</v>
      </c>
      <c r="BG256" s="155">
        <f>IF(N256="zákl. přenesená",J256,0)</f>
        <v>0</v>
      </c>
      <c r="BH256" s="155">
        <f>IF(N256="sníž. přenesená",J256,0)</f>
        <v>0</v>
      </c>
      <c r="BI256" s="155">
        <f>IF(N256="nulová",J256,0)</f>
        <v>0</v>
      </c>
      <c r="BJ256" s="15" t="s">
        <v>84</v>
      </c>
      <c r="BK256" s="155">
        <f>ROUND(I256*H256,2)</f>
        <v>0</v>
      </c>
      <c r="BL256" s="15" t="s">
        <v>150</v>
      </c>
      <c r="BM256" s="154" t="s">
        <v>413</v>
      </c>
    </row>
    <row r="257" spans="2:65" s="1" customFormat="1" ht="24" customHeight="1">
      <c r="B257" s="142"/>
      <c r="C257" s="143" t="s">
        <v>414</v>
      </c>
      <c r="D257" s="143" t="s">
        <v>145</v>
      </c>
      <c r="E257" s="144" t="s">
        <v>415</v>
      </c>
      <c r="F257" s="145" t="s">
        <v>416</v>
      </c>
      <c r="G257" s="146" t="s">
        <v>148</v>
      </c>
      <c r="H257" s="147">
        <v>794.31</v>
      </c>
      <c r="I257" s="148"/>
      <c r="J257" s="149">
        <f>ROUND(I257*H257,2)</f>
        <v>0</v>
      </c>
      <c r="K257" s="145" t="s">
        <v>176</v>
      </c>
      <c r="L257" s="30"/>
      <c r="M257" s="150" t="s">
        <v>1</v>
      </c>
      <c r="N257" s="151" t="s">
        <v>41</v>
      </c>
      <c r="P257" s="152">
        <f>O257*H257</f>
        <v>0</v>
      </c>
      <c r="Q257" s="152">
        <v>2.6200000000000001E-2</v>
      </c>
      <c r="R257" s="152">
        <f>Q257*H257</f>
        <v>20.810921999999998</v>
      </c>
      <c r="S257" s="152">
        <v>0</v>
      </c>
      <c r="T257" s="153">
        <f>S257*H257</f>
        <v>0</v>
      </c>
      <c r="AR257" s="154" t="s">
        <v>150</v>
      </c>
      <c r="AT257" s="154" t="s">
        <v>145</v>
      </c>
      <c r="AU257" s="154" t="s">
        <v>86</v>
      </c>
      <c r="AY257" s="15" t="s">
        <v>143</v>
      </c>
      <c r="BE257" s="155">
        <f>IF(N257="základní",J257,0)</f>
        <v>0</v>
      </c>
      <c r="BF257" s="155">
        <f>IF(N257="snížená",J257,0)</f>
        <v>0</v>
      </c>
      <c r="BG257" s="155">
        <f>IF(N257="zákl. přenesená",J257,0)</f>
        <v>0</v>
      </c>
      <c r="BH257" s="155">
        <f>IF(N257="sníž. přenesená",J257,0)</f>
        <v>0</v>
      </c>
      <c r="BI257" s="155">
        <f>IF(N257="nulová",J257,0)</f>
        <v>0</v>
      </c>
      <c r="BJ257" s="15" t="s">
        <v>84</v>
      </c>
      <c r="BK257" s="155">
        <f>ROUND(I257*H257,2)</f>
        <v>0</v>
      </c>
      <c r="BL257" s="15" t="s">
        <v>150</v>
      </c>
      <c r="BM257" s="154" t="s">
        <v>417</v>
      </c>
    </row>
    <row r="258" spans="2:65" s="12" customFormat="1" ht="10.199999999999999">
      <c r="B258" s="156"/>
      <c r="D258" s="157" t="s">
        <v>152</v>
      </c>
      <c r="E258" s="158" t="s">
        <v>1</v>
      </c>
      <c r="F258" s="159" t="s">
        <v>418</v>
      </c>
      <c r="H258" s="160">
        <v>145.52199999999999</v>
      </c>
      <c r="I258" s="161"/>
      <c r="L258" s="156"/>
      <c r="M258" s="162"/>
      <c r="T258" s="163"/>
      <c r="AT258" s="158" t="s">
        <v>152</v>
      </c>
      <c r="AU258" s="158" t="s">
        <v>86</v>
      </c>
      <c r="AV258" s="12" t="s">
        <v>86</v>
      </c>
      <c r="AW258" s="12" t="s">
        <v>32</v>
      </c>
      <c r="AX258" s="12" t="s">
        <v>76</v>
      </c>
      <c r="AY258" s="158" t="s">
        <v>143</v>
      </c>
    </row>
    <row r="259" spans="2:65" s="12" customFormat="1" ht="10.199999999999999">
      <c r="B259" s="156"/>
      <c r="D259" s="157" t="s">
        <v>152</v>
      </c>
      <c r="E259" s="158" t="s">
        <v>1</v>
      </c>
      <c r="F259" s="159" t="s">
        <v>419</v>
      </c>
      <c r="H259" s="160">
        <v>648.78800000000001</v>
      </c>
      <c r="I259" s="161"/>
      <c r="L259" s="156"/>
      <c r="M259" s="162"/>
      <c r="T259" s="163"/>
      <c r="AT259" s="158" t="s">
        <v>152</v>
      </c>
      <c r="AU259" s="158" t="s">
        <v>86</v>
      </c>
      <c r="AV259" s="12" t="s">
        <v>86</v>
      </c>
      <c r="AW259" s="12" t="s">
        <v>32</v>
      </c>
      <c r="AX259" s="12" t="s">
        <v>76</v>
      </c>
      <c r="AY259" s="158" t="s">
        <v>143</v>
      </c>
    </row>
    <row r="260" spans="2:65" s="13" customFormat="1" ht="10.199999999999999">
      <c r="B260" s="174"/>
      <c r="D260" s="157" t="s">
        <v>152</v>
      </c>
      <c r="E260" s="175" t="s">
        <v>1</v>
      </c>
      <c r="F260" s="176" t="s">
        <v>228</v>
      </c>
      <c r="H260" s="177">
        <v>794.31</v>
      </c>
      <c r="I260" s="178"/>
      <c r="L260" s="174"/>
      <c r="M260" s="179"/>
      <c r="T260" s="180"/>
      <c r="AT260" s="175" t="s">
        <v>152</v>
      </c>
      <c r="AU260" s="175" t="s">
        <v>86</v>
      </c>
      <c r="AV260" s="13" t="s">
        <v>150</v>
      </c>
      <c r="AW260" s="13" t="s">
        <v>32</v>
      </c>
      <c r="AX260" s="13" t="s">
        <v>84</v>
      </c>
      <c r="AY260" s="175" t="s">
        <v>143</v>
      </c>
    </row>
    <row r="261" spans="2:65" s="1" customFormat="1" ht="24" customHeight="1">
      <c r="B261" s="142"/>
      <c r="C261" s="143" t="s">
        <v>420</v>
      </c>
      <c r="D261" s="143" t="s">
        <v>145</v>
      </c>
      <c r="E261" s="144" t="s">
        <v>421</v>
      </c>
      <c r="F261" s="145" t="s">
        <v>422</v>
      </c>
      <c r="G261" s="146" t="s">
        <v>148</v>
      </c>
      <c r="H261" s="147">
        <v>195.33</v>
      </c>
      <c r="I261" s="148"/>
      <c r="J261" s="149">
        <f>ROUND(I261*H261,2)</f>
        <v>0</v>
      </c>
      <c r="K261" s="145" t="s">
        <v>176</v>
      </c>
      <c r="L261" s="30"/>
      <c r="M261" s="150" t="s">
        <v>1</v>
      </c>
      <c r="N261" s="151" t="s">
        <v>41</v>
      </c>
      <c r="P261" s="152">
        <f>O261*H261</f>
        <v>0</v>
      </c>
      <c r="Q261" s="152">
        <v>2.1000000000000001E-2</v>
      </c>
      <c r="R261" s="152">
        <f>Q261*H261</f>
        <v>4.1019300000000003</v>
      </c>
      <c r="S261" s="152">
        <v>0</v>
      </c>
      <c r="T261" s="153">
        <f>S261*H261</f>
        <v>0</v>
      </c>
      <c r="AR261" s="154" t="s">
        <v>150</v>
      </c>
      <c r="AT261" s="154" t="s">
        <v>145</v>
      </c>
      <c r="AU261" s="154" t="s">
        <v>86</v>
      </c>
      <c r="AY261" s="15" t="s">
        <v>143</v>
      </c>
      <c r="BE261" s="155">
        <f>IF(N261="základní",J261,0)</f>
        <v>0</v>
      </c>
      <c r="BF261" s="155">
        <f>IF(N261="snížená",J261,0)</f>
        <v>0</v>
      </c>
      <c r="BG261" s="155">
        <f>IF(N261="zákl. přenesená",J261,0)</f>
        <v>0</v>
      </c>
      <c r="BH261" s="155">
        <f>IF(N261="sníž. přenesená",J261,0)</f>
        <v>0</v>
      </c>
      <c r="BI261" s="155">
        <f>IF(N261="nulová",J261,0)</f>
        <v>0</v>
      </c>
      <c r="BJ261" s="15" t="s">
        <v>84</v>
      </c>
      <c r="BK261" s="155">
        <f>ROUND(I261*H261,2)</f>
        <v>0</v>
      </c>
      <c r="BL261" s="15" t="s">
        <v>150</v>
      </c>
      <c r="BM261" s="154" t="s">
        <v>423</v>
      </c>
    </row>
    <row r="262" spans="2:65" s="12" customFormat="1" ht="10.199999999999999">
      <c r="B262" s="156"/>
      <c r="D262" s="157" t="s">
        <v>152</v>
      </c>
      <c r="E262" s="158" t="s">
        <v>1</v>
      </c>
      <c r="F262" s="159" t="s">
        <v>424</v>
      </c>
      <c r="H262" s="160">
        <v>195.33</v>
      </c>
      <c r="I262" s="161"/>
      <c r="L262" s="156"/>
      <c r="M262" s="162"/>
      <c r="T262" s="163"/>
      <c r="AT262" s="158" t="s">
        <v>152</v>
      </c>
      <c r="AU262" s="158" t="s">
        <v>86</v>
      </c>
      <c r="AV262" s="12" t="s">
        <v>86</v>
      </c>
      <c r="AW262" s="12" t="s">
        <v>32</v>
      </c>
      <c r="AX262" s="12" t="s">
        <v>84</v>
      </c>
      <c r="AY262" s="158" t="s">
        <v>143</v>
      </c>
    </row>
    <row r="263" spans="2:65" s="1" customFormat="1" ht="24" customHeight="1">
      <c r="B263" s="142"/>
      <c r="C263" s="143" t="s">
        <v>425</v>
      </c>
      <c r="D263" s="143" t="s">
        <v>145</v>
      </c>
      <c r="E263" s="144" t="s">
        <v>426</v>
      </c>
      <c r="F263" s="145" t="s">
        <v>427</v>
      </c>
      <c r="G263" s="146" t="s">
        <v>148</v>
      </c>
      <c r="H263" s="147">
        <v>367.67599999999999</v>
      </c>
      <c r="I263" s="148"/>
      <c r="J263" s="149">
        <f>ROUND(I263*H263,2)</f>
        <v>0</v>
      </c>
      <c r="K263" s="145" t="s">
        <v>176</v>
      </c>
      <c r="L263" s="30"/>
      <c r="M263" s="150" t="s">
        <v>1</v>
      </c>
      <c r="N263" s="151" t="s">
        <v>41</v>
      </c>
      <c r="P263" s="152">
        <f>O263*H263</f>
        <v>0</v>
      </c>
      <c r="Q263" s="152">
        <v>2.6800000000000001E-3</v>
      </c>
      <c r="R263" s="152">
        <f>Q263*H263</f>
        <v>0.98537167999999997</v>
      </c>
      <c r="S263" s="152">
        <v>0</v>
      </c>
      <c r="T263" s="153">
        <f>S263*H263</f>
        <v>0</v>
      </c>
      <c r="AR263" s="154" t="s">
        <v>150</v>
      </c>
      <c r="AT263" s="154" t="s">
        <v>145</v>
      </c>
      <c r="AU263" s="154" t="s">
        <v>86</v>
      </c>
      <c r="AY263" s="15" t="s">
        <v>143</v>
      </c>
      <c r="BE263" s="155">
        <f>IF(N263="základní",J263,0)</f>
        <v>0</v>
      </c>
      <c r="BF263" s="155">
        <f>IF(N263="snížená",J263,0)</f>
        <v>0</v>
      </c>
      <c r="BG263" s="155">
        <f>IF(N263="zákl. přenesená",J263,0)</f>
        <v>0</v>
      </c>
      <c r="BH263" s="155">
        <f>IF(N263="sníž. přenesená",J263,0)</f>
        <v>0</v>
      </c>
      <c r="BI263" s="155">
        <f>IF(N263="nulová",J263,0)</f>
        <v>0</v>
      </c>
      <c r="BJ263" s="15" t="s">
        <v>84</v>
      </c>
      <c r="BK263" s="155">
        <f>ROUND(I263*H263,2)</f>
        <v>0</v>
      </c>
      <c r="BL263" s="15" t="s">
        <v>150</v>
      </c>
      <c r="BM263" s="154" t="s">
        <v>428</v>
      </c>
    </row>
    <row r="264" spans="2:65" s="12" customFormat="1" ht="10.199999999999999">
      <c r="B264" s="156"/>
      <c r="D264" s="157" t="s">
        <v>152</v>
      </c>
      <c r="E264" s="158" t="s">
        <v>1</v>
      </c>
      <c r="F264" s="159" t="s">
        <v>429</v>
      </c>
      <c r="H264" s="160">
        <v>367.67599999999999</v>
      </c>
      <c r="I264" s="161"/>
      <c r="L264" s="156"/>
      <c r="M264" s="162"/>
      <c r="T264" s="163"/>
      <c r="AT264" s="158" t="s">
        <v>152</v>
      </c>
      <c r="AU264" s="158" t="s">
        <v>86</v>
      </c>
      <c r="AV264" s="12" t="s">
        <v>86</v>
      </c>
      <c r="AW264" s="12" t="s">
        <v>32</v>
      </c>
      <c r="AX264" s="12" t="s">
        <v>84</v>
      </c>
      <c r="AY264" s="158" t="s">
        <v>143</v>
      </c>
    </row>
    <row r="265" spans="2:65" s="1" customFormat="1" ht="24" customHeight="1">
      <c r="B265" s="142"/>
      <c r="C265" s="143" t="s">
        <v>430</v>
      </c>
      <c r="D265" s="143" t="s">
        <v>145</v>
      </c>
      <c r="E265" s="144" t="s">
        <v>431</v>
      </c>
      <c r="F265" s="145" t="s">
        <v>432</v>
      </c>
      <c r="G265" s="146" t="s">
        <v>281</v>
      </c>
      <c r="H265" s="147">
        <v>137.30000000000001</v>
      </c>
      <c r="I265" s="148"/>
      <c r="J265" s="149">
        <f>ROUND(I265*H265,2)</f>
        <v>0</v>
      </c>
      <c r="K265" s="145" t="s">
        <v>176</v>
      </c>
      <c r="L265" s="30"/>
      <c r="M265" s="150" t="s">
        <v>1</v>
      </c>
      <c r="N265" s="151" t="s">
        <v>41</v>
      </c>
      <c r="P265" s="152">
        <f>O265*H265</f>
        <v>0</v>
      </c>
      <c r="Q265" s="152">
        <v>0</v>
      </c>
      <c r="R265" s="152">
        <f>Q265*H265</f>
        <v>0</v>
      </c>
      <c r="S265" s="152">
        <v>0</v>
      </c>
      <c r="T265" s="153">
        <f>S265*H265</f>
        <v>0</v>
      </c>
      <c r="AR265" s="154" t="s">
        <v>150</v>
      </c>
      <c r="AT265" s="154" t="s">
        <v>145</v>
      </c>
      <c r="AU265" s="154" t="s">
        <v>86</v>
      </c>
      <c r="AY265" s="15" t="s">
        <v>143</v>
      </c>
      <c r="BE265" s="155">
        <f>IF(N265="základní",J265,0)</f>
        <v>0</v>
      </c>
      <c r="BF265" s="155">
        <f>IF(N265="snížená",J265,0)</f>
        <v>0</v>
      </c>
      <c r="BG265" s="155">
        <f>IF(N265="zákl. přenesená",J265,0)</f>
        <v>0</v>
      </c>
      <c r="BH265" s="155">
        <f>IF(N265="sníž. přenesená",J265,0)</f>
        <v>0</v>
      </c>
      <c r="BI265" s="155">
        <f>IF(N265="nulová",J265,0)</f>
        <v>0</v>
      </c>
      <c r="BJ265" s="15" t="s">
        <v>84</v>
      </c>
      <c r="BK265" s="155">
        <f>ROUND(I265*H265,2)</f>
        <v>0</v>
      </c>
      <c r="BL265" s="15" t="s">
        <v>150</v>
      </c>
      <c r="BM265" s="154" t="s">
        <v>433</v>
      </c>
    </row>
    <row r="266" spans="2:65" s="12" customFormat="1" ht="10.199999999999999">
      <c r="B266" s="156"/>
      <c r="D266" s="157" t="s">
        <v>152</v>
      </c>
      <c r="E266" s="158" t="s">
        <v>1</v>
      </c>
      <c r="F266" s="159" t="s">
        <v>434</v>
      </c>
      <c r="H266" s="160">
        <v>30.45</v>
      </c>
      <c r="I266" s="161"/>
      <c r="L266" s="156"/>
      <c r="M266" s="162"/>
      <c r="T266" s="163"/>
      <c r="AT266" s="158" t="s">
        <v>152</v>
      </c>
      <c r="AU266" s="158" t="s">
        <v>86</v>
      </c>
      <c r="AV266" s="12" t="s">
        <v>86</v>
      </c>
      <c r="AW266" s="12" t="s">
        <v>32</v>
      </c>
      <c r="AX266" s="12" t="s">
        <v>76</v>
      </c>
      <c r="AY266" s="158" t="s">
        <v>143</v>
      </c>
    </row>
    <row r="267" spans="2:65" s="12" customFormat="1" ht="10.199999999999999">
      <c r="B267" s="156"/>
      <c r="D267" s="157" t="s">
        <v>152</v>
      </c>
      <c r="E267" s="158" t="s">
        <v>1</v>
      </c>
      <c r="F267" s="159" t="s">
        <v>435</v>
      </c>
      <c r="H267" s="160">
        <v>29.2</v>
      </c>
      <c r="I267" s="161"/>
      <c r="L267" s="156"/>
      <c r="M267" s="162"/>
      <c r="T267" s="163"/>
      <c r="AT267" s="158" t="s">
        <v>152</v>
      </c>
      <c r="AU267" s="158" t="s">
        <v>86</v>
      </c>
      <c r="AV267" s="12" t="s">
        <v>86</v>
      </c>
      <c r="AW267" s="12" t="s">
        <v>32</v>
      </c>
      <c r="AX267" s="12" t="s">
        <v>76</v>
      </c>
      <c r="AY267" s="158" t="s">
        <v>143</v>
      </c>
    </row>
    <row r="268" spans="2:65" s="12" customFormat="1" ht="10.199999999999999">
      <c r="B268" s="156"/>
      <c r="D268" s="157" t="s">
        <v>152</v>
      </c>
      <c r="E268" s="158" t="s">
        <v>1</v>
      </c>
      <c r="F268" s="159" t="s">
        <v>436</v>
      </c>
      <c r="H268" s="160">
        <v>77.650000000000006</v>
      </c>
      <c r="I268" s="161"/>
      <c r="L268" s="156"/>
      <c r="M268" s="162"/>
      <c r="T268" s="163"/>
      <c r="AT268" s="158" t="s">
        <v>152</v>
      </c>
      <c r="AU268" s="158" t="s">
        <v>86</v>
      </c>
      <c r="AV268" s="12" t="s">
        <v>86</v>
      </c>
      <c r="AW268" s="12" t="s">
        <v>32</v>
      </c>
      <c r="AX268" s="12" t="s">
        <v>76</v>
      </c>
      <c r="AY268" s="158" t="s">
        <v>143</v>
      </c>
    </row>
    <row r="269" spans="2:65" s="13" customFormat="1" ht="10.199999999999999">
      <c r="B269" s="174"/>
      <c r="D269" s="157" t="s">
        <v>152</v>
      </c>
      <c r="E269" s="175" t="s">
        <v>1</v>
      </c>
      <c r="F269" s="176" t="s">
        <v>228</v>
      </c>
      <c r="H269" s="177">
        <v>137.30000000000001</v>
      </c>
      <c r="I269" s="178"/>
      <c r="L269" s="174"/>
      <c r="M269" s="179"/>
      <c r="T269" s="180"/>
      <c r="AT269" s="175" t="s">
        <v>152</v>
      </c>
      <c r="AU269" s="175" t="s">
        <v>86</v>
      </c>
      <c r="AV269" s="13" t="s">
        <v>150</v>
      </c>
      <c r="AW269" s="13" t="s">
        <v>32</v>
      </c>
      <c r="AX269" s="13" t="s">
        <v>84</v>
      </c>
      <c r="AY269" s="175" t="s">
        <v>143</v>
      </c>
    </row>
    <row r="270" spans="2:65" s="1" customFormat="1" ht="24" customHeight="1">
      <c r="B270" s="142"/>
      <c r="C270" s="164" t="s">
        <v>437</v>
      </c>
      <c r="D270" s="164" t="s">
        <v>216</v>
      </c>
      <c r="E270" s="165" t="s">
        <v>438</v>
      </c>
      <c r="F270" s="166" t="s">
        <v>439</v>
      </c>
      <c r="G270" s="167" t="s">
        <v>281</v>
      </c>
      <c r="H270" s="168">
        <v>144.16499999999999</v>
      </c>
      <c r="I270" s="169"/>
      <c r="J270" s="170">
        <f>ROUND(I270*H270,2)</f>
        <v>0</v>
      </c>
      <c r="K270" s="166" t="s">
        <v>176</v>
      </c>
      <c r="L270" s="171"/>
      <c r="M270" s="172" t="s">
        <v>1</v>
      </c>
      <c r="N270" s="173" t="s">
        <v>41</v>
      </c>
      <c r="P270" s="152">
        <f>O270*H270</f>
        <v>0</v>
      </c>
      <c r="Q270" s="152">
        <v>4.0000000000000003E-5</v>
      </c>
      <c r="R270" s="152">
        <f>Q270*H270</f>
        <v>5.7666000000000002E-3</v>
      </c>
      <c r="S270" s="152">
        <v>0</v>
      </c>
      <c r="T270" s="153">
        <f>S270*H270</f>
        <v>0</v>
      </c>
      <c r="AR270" s="154" t="s">
        <v>182</v>
      </c>
      <c r="AT270" s="154" t="s">
        <v>216</v>
      </c>
      <c r="AU270" s="154" t="s">
        <v>86</v>
      </c>
      <c r="AY270" s="15" t="s">
        <v>143</v>
      </c>
      <c r="BE270" s="155">
        <f>IF(N270="základní",J270,0)</f>
        <v>0</v>
      </c>
      <c r="BF270" s="155">
        <f>IF(N270="snížená",J270,0)</f>
        <v>0</v>
      </c>
      <c r="BG270" s="155">
        <f>IF(N270="zákl. přenesená",J270,0)</f>
        <v>0</v>
      </c>
      <c r="BH270" s="155">
        <f>IF(N270="sníž. přenesená",J270,0)</f>
        <v>0</v>
      </c>
      <c r="BI270" s="155">
        <f>IF(N270="nulová",J270,0)</f>
        <v>0</v>
      </c>
      <c r="BJ270" s="15" t="s">
        <v>84</v>
      </c>
      <c r="BK270" s="155">
        <f>ROUND(I270*H270,2)</f>
        <v>0</v>
      </c>
      <c r="BL270" s="15" t="s">
        <v>150</v>
      </c>
      <c r="BM270" s="154" t="s">
        <v>440</v>
      </c>
    </row>
    <row r="271" spans="2:65" s="12" customFormat="1" ht="10.199999999999999">
      <c r="B271" s="156"/>
      <c r="D271" s="157" t="s">
        <v>152</v>
      </c>
      <c r="F271" s="159" t="s">
        <v>441</v>
      </c>
      <c r="H271" s="160">
        <v>144.16499999999999</v>
      </c>
      <c r="I271" s="161"/>
      <c r="L271" s="156"/>
      <c r="M271" s="162"/>
      <c r="T271" s="163"/>
      <c r="AT271" s="158" t="s">
        <v>152</v>
      </c>
      <c r="AU271" s="158" t="s">
        <v>86</v>
      </c>
      <c r="AV271" s="12" t="s">
        <v>86</v>
      </c>
      <c r="AW271" s="12" t="s">
        <v>3</v>
      </c>
      <c r="AX271" s="12" t="s">
        <v>84</v>
      </c>
      <c r="AY271" s="158" t="s">
        <v>143</v>
      </c>
    </row>
    <row r="272" spans="2:65" s="1" customFormat="1" ht="24" customHeight="1">
      <c r="B272" s="142"/>
      <c r="C272" s="143" t="s">
        <v>442</v>
      </c>
      <c r="D272" s="143" t="s">
        <v>145</v>
      </c>
      <c r="E272" s="144" t="s">
        <v>443</v>
      </c>
      <c r="F272" s="145" t="s">
        <v>444</v>
      </c>
      <c r="G272" s="146" t="s">
        <v>148</v>
      </c>
      <c r="H272" s="147">
        <v>19.600000000000001</v>
      </c>
      <c r="I272" s="148"/>
      <c r="J272" s="149">
        <f>ROUND(I272*H272,2)</f>
        <v>0</v>
      </c>
      <c r="K272" s="145" t="s">
        <v>176</v>
      </c>
      <c r="L272" s="30"/>
      <c r="M272" s="150" t="s">
        <v>1</v>
      </c>
      <c r="N272" s="151" t="s">
        <v>41</v>
      </c>
      <c r="P272" s="152">
        <f>O272*H272</f>
        <v>0</v>
      </c>
      <c r="Q272" s="152">
        <v>8.2500000000000004E-3</v>
      </c>
      <c r="R272" s="152">
        <f>Q272*H272</f>
        <v>0.16170000000000001</v>
      </c>
      <c r="S272" s="152">
        <v>0</v>
      </c>
      <c r="T272" s="153">
        <f>S272*H272</f>
        <v>0</v>
      </c>
      <c r="AR272" s="154" t="s">
        <v>150</v>
      </c>
      <c r="AT272" s="154" t="s">
        <v>145</v>
      </c>
      <c r="AU272" s="154" t="s">
        <v>86</v>
      </c>
      <c r="AY272" s="15" t="s">
        <v>143</v>
      </c>
      <c r="BE272" s="155">
        <f>IF(N272="základní",J272,0)</f>
        <v>0</v>
      </c>
      <c r="BF272" s="155">
        <f>IF(N272="snížená",J272,0)</f>
        <v>0</v>
      </c>
      <c r="BG272" s="155">
        <f>IF(N272="zákl. přenesená",J272,0)</f>
        <v>0</v>
      </c>
      <c r="BH272" s="155">
        <f>IF(N272="sníž. přenesená",J272,0)</f>
        <v>0</v>
      </c>
      <c r="BI272" s="155">
        <f>IF(N272="nulová",J272,0)</f>
        <v>0</v>
      </c>
      <c r="BJ272" s="15" t="s">
        <v>84</v>
      </c>
      <c r="BK272" s="155">
        <f>ROUND(I272*H272,2)</f>
        <v>0</v>
      </c>
      <c r="BL272" s="15" t="s">
        <v>150</v>
      </c>
      <c r="BM272" s="154" t="s">
        <v>445</v>
      </c>
    </row>
    <row r="273" spans="2:65" s="12" customFormat="1" ht="10.199999999999999">
      <c r="B273" s="156"/>
      <c r="D273" s="157" t="s">
        <v>152</v>
      </c>
      <c r="E273" s="158" t="s">
        <v>1</v>
      </c>
      <c r="F273" s="159" t="s">
        <v>446</v>
      </c>
      <c r="H273" s="160">
        <v>19.600000000000001</v>
      </c>
      <c r="I273" s="161"/>
      <c r="L273" s="156"/>
      <c r="M273" s="162"/>
      <c r="T273" s="163"/>
      <c r="AT273" s="158" t="s">
        <v>152</v>
      </c>
      <c r="AU273" s="158" t="s">
        <v>86</v>
      </c>
      <c r="AV273" s="12" t="s">
        <v>86</v>
      </c>
      <c r="AW273" s="12" t="s">
        <v>32</v>
      </c>
      <c r="AX273" s="12" t="s">
        <v>84</v>
      </c>
      <c r="AY273" s="158" t="s">
        <v>143</v>
      </c>
    </row>
    <row r="274" spans="2:65" s="1" customFormat="1" ht="16.5" customHeight="1">
      <c r="B274" s="142"/>
      <c r="C274" s="164" t="s">
        <v>447</v>
      </c>
      <c r="D274" s="164" t="s">
        <v>216</v>
      </c>
      <c r="E274" s="165" t="s">
        <v>448</v>
      </c>
      <c r="F274" s="166" t="s">
        <v>449</v>
      </c>
      <c r="G274" s="167" t="s">
        <v>148</v>
      </c>
      <c r="H274" s="168">
        <v>19.992000000000001</v>
      </c>
      <c r="I274" s="169"/>
      <c r="J274" s="170">
        <f>ROUND(I274*H274,2)</f>
        <v>0</v>
      </c>
      <c r="K274" s="166" t="s">
        <v>176</v>
      </c>
      <c r="L274" s="171"/>
      <c r="M274" s="172" t="s">
        <v>1</v>
      </c>
      <c r="N274" s="173" t="s">
        <v>41</v>
      </c>
      <c r="P274" s="152">
        <f>O274*H274</f>
        <v>0</v>
      </c>
      <c r="Q274" s="152">
        <v>1.1999999999999999E-3</v>
      </c>
      <c r="R274" s="152">
        <f>Q274*H274</f>
        <v>2.3990399999999999E-2</v>
      </c>
      <c r="S274" s="152">
        <v>0</v>
      </c>
      <c r="T274" s="153">
        <f>S274*H274</f>
        <v>0</v>
      </c>
      <c r="AR274" s="154" t="s">
        <v>182</v>
      </c>
      <c r="AT274" s="154" t="s">
        <v>216</v>
      </c>
      <c r="AU274" s="154" t="s">
        <v>86</v>
      </c>
      <c r="AY274" s="15" t="s">
        <v>143</v>
      </c>
      <c r="BE274" s="155">
        <f>IF(N274="základní",J274,0)</f>
        <v>0</v>
      </c>
      <c r="BF274" s="155">
        <f>IF(N274="snížená",J274,0)</f>
        <v>0</v>
      </c>
      <c r="BG274" s="155">
        <f>IF(N274="zákl. přenesená",J274,0)</f>
        <v>0</v>
      </c>
      <c r="BH274" s="155">
        <f>IF(N274="sníž. přenesená",J274,0)</f>
        <v>0</v>
      </c>
      <c r="BI274" s="155">
        <f>IF(N274="nulová",J274,0)</f>
        <v>0</v>
      </c>
      <c r="BJ274" s="15" t="s">
        <v>84</v>
      </c>
      <c r="BK274" s="155">
        <f>ROUND(I274*H274,2)</f>
        <v>0</v>
      </c>
      <c r="BL274" s="15" t="s">
        <v>150</v>
      </c>
      <c r="BM274" s="154" t="s">
        <v>450</v>
      </c>
    </row>
    <row r="275" spans="2:65" s="12" customFormat="1" ht="10.199999999999999">
      <c r="B275" s="156"/>
      <c r="D275" s="157" t="s">
        <v>152</v>
      </c>
      <c r="F275" s="159" t="s">
        <v>451</v>
      </c>
      <c r="H275" s="160">
        <v>19.992000000000001</v>
      </c>
      <c r="I275" s="161"/>
      <c r="L275" s="156"/>
      <c r="M275" s="162"/>
      <c r="T275" s="163"/>
      <c r="AT275" s="158" t="s">
        <v>152</v>
      </c>
      <c r="AU275" s="158" t="s">
        <v>86</v>
      </c>
      <c r="AV275" s="12" t="s">
        <v>86</v>
      </c>
      <c r="AW275" s="12" t="s">
        <v>3</v>
      </c>
      <c r="AX275" s="12" t="s">
        <v>84</v>
      </c>
      <c r="AY275" s="158" t="s">
        <v>143</v>
      </c>
    </row>
    <row r="276" spans="2:65" s="1" customFormat="1" ht="24" customHeight="1">
      <c r="B276" s="142"/>
      <c r="C276" s="143" t="s">
        <v>452</v>
      </c>
      <c r="D276" s="143" t="s">
        <v>145</v>
      </c>
      <c r="E276" s="144" t="s">
        <v>453</v>
      </c>
      <c r="F276" s="145" t="s">
        <v>454</v>
      </c>
      <c r="G276" s="146" t="s">
        <v>148</v>
      </c>
      <c r="H276" s="147">
        <v>144.80000000000001</v>
      </c>
      <c r="I276" s="148"/>
      <c r="J276" s="149">
        <f>ROUND(I276*H276,2)</f>
        <v>0</v>
      </c>
      <c r="K276" s="145" t="s">
        <v>176</v>
      </c>
      <c r="L276" s="30"/>
      <c r="M276" s="150" t="s">
        <v>1</v>
      </c>
      <c r="N276" s="151" t="s">
        <v>41</v>
      </c>
      <c r="P276" s="152">
        <f>O276*H276</f>
        <v>0</v>
      </c>
      <c r="Q276" s="152">
        <v>8.2500000000000004E-3</v>
      </c>
      <c r="R276" s="152">
        <f>Q276*H276</f>
        <v>1.1946000000000001</v>
      </c>
      <c r="S276" s="152">
        <v>0</v>
      </c>
      <c r="T276" s="153">
        <f>S276*H276</f>
        <v>0</v>
      </c>
      <c r="AR276" s="154" t="s">
        <v>150</v>
      </c>
      <c r="AT276" s="154" t="s">
        <v>145</v>
      </c>
      <c r="AU276" s="154" t="s">
        <v>86</v>
      </c>
      <c r="AY276" s="15" t="s">
        <v>143</v>
      </c>
      <c r="BE276" s="155">
        <f>IF(N276="základní",J276,0)</f>
        <v>0</v>
      </c>
      <c r="BF276" s="155">
        <f>IF(N276="snížená",J276,0)</f>
        <v>0</v>
      </c>
      <c r="BG276" s="155">
        <f>IF(N276="zákl. přenesená",J276,0)</f>
        <v>0</v>
      </c>
      <c r="BH276" s="155">
        <f>IF(N276="sníž. přenesená",J276,0)</f>
        <v>0</v>
      </c>
      <c r="BI276" s="155">
        <f>IF(N276="nulová",J276,0)</f>
        <v>0</v>
      </c>
      <c r="BJ276" s="15" t="s">
        <v>84</v>
      </c>
      <c r="BK276" s="155">
        <f>ROUND(I276*H276,2)</f>
        <v>0</v>
      </c>
      <c r="BL276" s="15" t="s">
        <v>150</v>
      </c>
      <c r="BM276" s="154" t="s">
        <v>455</v>
      </c>
    </row>
    <row r="277" spans="2:65" s="12" customFormat="1" ht="10.199999999999999">
      <c r="B277" s="156"/>
      <c r="D277" s="157" t="s">
        <v>152</v>
      </c>
      <c r="E277" s="158" t="s">
        <v>1</v>
      </c>
      <c r="F277" s="159" t="s">
        <v>456</v>
      </c>
      <c r="H277" s="160">
        <v>144.80000000000001</v>
      </c>
      <c r="I277" s="161"/>
      <c r="L277" s="156"/>
      <c r="M277" s="162"/>
      <c r="T277" s="163"/>
      <c r="AT277" s="158" t="s">
        <v>152</v>
      </c>
      <c r="AU277" s="158" t="s">
        <v>86</v>
      </c>
      <c r="AV277" s="12" t="s">
        <v>86</v>
      </c>
      <c r="AW277" s="12" t="s">
        <v>32</v>
      </c>
      <c r="AX277" s="12" t="s">
        <v>84</v>
      </c>
      <c r="AY277" s="158" t="s">
        <v>143</v>
      </c>
    </row>
    <row r="278" spans="2:65" s="1" customFormat="1" ht="16.5" customHeight="1">
      <c r="B278" s="142"/>
      <c r="C278" s="164" t="s">
        <v>457</v>
      </c>
      <c r="D278" s="164" t="s">
        <v>216</v>
      </c>
      <c r="E278" s="165" t="s">
        <v>458</v>
      </c>
      <c r="F278" s="166" t="s">
        <v>459</v>
      </c>
      <c r="G278" s="167" t="s">
        <v>148</v>
      </c>
      <c r="H278" s="168">
        <v>147.696</v>
      </c>
      <c r="I278" s="169"/>
      <c r="J278" s="170">
        <f>ROUND(I278*H278,2)</f>
        <v>0</v>
      </c>
      <c r="K278" s="166" t="s">
        <v>176</v>
      </c>
      <c r="L278" s="171"/>
      <c r="M278" s="172" t="s">
        <v>1</v>
      </c>
      <c r="N278" s="173" t="s">
        <v>41</v>
      </c>
      <c r="P278" s="152">
        <f>O278*H278</f>
        <v>0</v>
      </c>
      <c r="Q278" s="152">
        <v>1.0200000000000001E-3</v>
      </c>
      <c r="R278" s="152">
        <f>Q278*H278</f>
        <v>0.15064992000000002</v>
      </c>
      <c r="S278" s="152">
        <v>0</v>
      </c>
      <c r="T278" s="153">
        <f>S278*H278</f>
        <v>0</v>
      </c>
      <c r="AR278" s="154" t="s">
        <v>182</v>
      </c>
      <c r="AT278" s="154" t="s">
        <v>216</v>
      </c>
      <c r="AU278" s="154" t="s">
        <v>86</v>
      </c>
      <c r="AY278" s="15" t="s">
        <v>143</v>
      </c>
      <c r="BE278" s="155">
        <f>IF(N278="základní",J278,0)</f>
        <v>0</v>
      </c>
      <c r="BF278" s="155">
        <f>IF(N278="snížená",J278,0)</f>
        <v>0</v>
      </c>
      <c r="BG278" s="155">
        <f>IF(N278="zákl. přenesená",J278,0)</f>
        <v>0</v>
      </c>
      <c r="BH278" s="155">
        <f>IF(N278="sníž. přenesená",J278,0)</f>
        <v>0</v>
      </c>
      <c r="BI278" s="155">
        <f>IF(N278="nulová",J278,0)</f>
        <v>0</v>
      </c>
      <c r="BJ278" s="15" t="s">
        <v>84</v>
      </c>
      <c r="BK278" s="155">
        <f>ROUND(I278*H278,2)</f>
        <v>0</v>
      </c>
      <c r="BL278" s="15" t="s">
        <v>150</v>
      </c>
      <c r="BM278" s="154" t="s">
        <v>460</v>
      </c>
    </row>
    <row r="279" spans="2:65" s="12" customFormat="1" ht="10.199999999999999">
      <c r="B279" s="156"/>
      <c r="D279" s="157" t="s">
        <v>152</v>
      </c>
      <c r="F279" s="159" t="s">
        <v>461</v>
      </c>
      <c r="H279" s="160">
        <v>147.696</v>
      </c>
      <c r="I279" s="161"/>
      <c r="L279" s="156"/>
      <c r="M279" s="162"/>
      <c r="T279" s="163"/>
      <c r="AT279" s="158" t="s">
        <v>152</v>
      </c>
      <c r="AU279" s="158" t="s">
        <v>86</v>
      </c>
      <c r="AV279" s="12" t="s">
        <v>86</v>
      </c>
      <c r="AW279" s="12" t="s">
        <v>3</v>
      </c>
      <c r="AX279" s="12" t="s">
        <v>84</v>
      </c>
      <c r="AY279" s="158" t="s">
        <v>143</v>
      </c>
    </row>
    <row r="280" spans="2:65" s="1" customFormat="1" ht="24" customHeight="1">
      <c r="B280" s="142"/>
      <c r="C280" s="143" t="s">
        <v>462</v>
      </c>
      <c r="D280" s="143" t="s">
        <v>145</v>
      </c>
      <c r="E280" s="144" t="s">
        <v>463</v>
      </c>
      <c r="F280" s="145" t="s">
        <v>464</v>
      </c>
      <c r="G280" s="146" t="s">
        <v>148</v>
      </c>
      <c r="H280" s="147">
        <v>65.599999999999994</v>
      </c>
      <c r="I280" s="148"/>
      <c r="J280" s="149">
        <f>ROUND(I280*H280,2)</f>
        <v>0</v>
      </c>
      <c r="K280" s="145" t="s">
        <v>176</v>
      </c>
      <c r="L280" s="30"/>
      <c r="M280" s="150" t="s">
        <v>1</v>
      </c>
      <c r="N280" s="151" t="s">
        <v>41</v>
      </c>
      <c r="P280" s="152">
        <f>O280*H280</f>
        <v>0</v>
      </c>
      <c r="Q280" s="152">
        <v>8.5000000000000006E-3</v>
      </c>
      <c r="R280" s="152">
        <f>Q280*H280</f>
        <v>0.55759999999999998</v>
      </c>
      <c r="S280" s="152">
        <v>0</v>
      </c>
      <c r="T280" s="153">
        <f>S280*H280</f>
        <v>0</v>
      </c>
      <c r="AR280" s="154" t="s">
        <v>150</v>
      </c>
      <c r="AT280" s="154" t="s">
        <v>145</v>
      </c>
      <c r="AU280" s="154" t="s">
        <v>86</v>
      </c>
      <c r="AY280" s="15" t="s">
        <v>143</v>
      </c>
      <c r="BE280" s="155">
        <f>IF(N280="základní",J280,0)</f>
        <v>0</v>
      </c>
      <c r="BF280" s="155">
        <f>IF(N280="snížená",J280,0)</f>
        <v>0</v>
      </c>
      <c r="BG280" s="155">
        <f>IF(N280="zákl. přenesená",J280,0)</f>
        <v>0</v>
      </c>
      <c r="BH280" s="155">
        <f>IF(N280="sníž. přenesená",J280,0)</f>
        <v>0</v>
      </c>
      <c r="BI280" s="155">
        <f>IF(N280="nulová",J280,0)</f>
        <v>0</v>
      </c>
      <c r="BJ280" s="15" t="s">
        <v>84</v>
      </c>
      <c r="BK280" s="155">
        <f>ROUND(I280*H280,2)</f>
        <v>0</v>
      </c>
      <c r="BL280" s="15" t="s">
        <v>150</v>
      </c>
      <c r="BM280" s="154" t="s">
        <v>465</v>
      </c>
    </row>
    <row r="281" spans="2:65" s="12" customFormat="1" ht="10.199999999999999">
      <c r="B281" s="156"/>
      <c r="D281" s="157" t="s">
        <v>152</v>
      </c>
      <c r="E281" s="158" t="s">
        <v>1</v>
      </c>
      <c r="F281" s="159" t="s">
        <v>466</v>
      </c>
      <c r="H281" s="160">
        <v>65.599999999999994</v>
      </c>
      <c r="I281" s="161"/>
      <c r="L281" s="156"/>
      <c r="M281" s="162"/>
      <c r="T281" s="163"/>
      <c r="AT281" s="158" t="s">
        <v>152</v>
      </c>
      <c r="AU281" s="158" t="s">
        <v>86</v>
      </c>
      <c r="AV281" s="12" t="s">
        <v>86</v>
      </c>
      <c r="AW281" s="12" t="s">
        <v>32</v>
      </c>
      <c r="AX281" s="12" t="s">
        <v>84</v>
      </c>
      <c r="AY281" s="158" t="s">
        <v>143</v>
      </c>
    </row>
    <row r="282" spans="2:65" s="1" customFormat="1" ht="16.5" customHeight="1">
      <c r="B282" s="142"/>
      <c r="C282" s="164" t="s">
        <v>467</v>
      </c>
      <c r="D282" s="164" t="s">
        <v>216</v>
      </c>
      <c r="E282" s="165" t="s">
        <v>468</v>
      </c>
      <c r="F282" s="166" t="s">
        <v>469</v>
      </c>
      <c r="G282" s="167" t="s">
        <v>148</v>
      </c>
      <c r="H282" s="168">
        <v>66.912000000000006</v>
      </c>
      <c r="I282" s="169"/>
      <c r="J282" s="170">
        <f>ROUND(I282*H282,2)</f>
        <v>0</v>
      </c>
      <c r="K282" s="166" t="s">
        <v>176</v>
      </c>
      <c r="L282" s="171"/>
      <c r="M282" s="172" t="s">
        <v>1</v>
      </c>
      <c r="N282" s="173" t="s">
        <v>41</v>
      </c>
      <c r="P282" s="152">
        <f>O282*H282</f>
        <v>0</v>
      </c>
      <c r="Q282" s="152">
        <v>2.3800000000000002E-3</v>
      </c>
      <c r="R282" s="152">
        <f>Q282*H282</f>
        <v>0.15925056000000001</v>
      </c>
      <c r="S282" s="152">
        <v>0</v>
      </c>
      <c r="T282" s="153">
        <f>S282*H282</f>
        <v>0</v>
      </c>
      <c r="AR282" s="154" t="s">
        <v>182</v>
      </c>
      <c r="AT282" s="154" t="s">
        <v>216</v>
      </c>
      <c r="AU282" s="154" t="s">
        <v>86</v>
      </c>
      <c r="AY282" s="15" t="s">
        <v>143</v>
      </c>
      <c r="BE282" s="155">
        <f>IF(N282="základní",J282,0)</f>
        <v>0</v>
      </c>
      <c r="BF282" s="155">
        <f>IF(N282="snížená",J282,0)</f>
        <v>0</v>
      </c>
      <c r="BG282" s="155">
        <f>IF(N282="zákl. přenesená",J282,0)</f>
        <v>0</v>
      </c>
      <c r="BH282" s="155">
        <f>IF(N282="sníž. přenesená",J282,0)</f>
        <v>0</v>
      </c>
      <c r="BI282" s="155">
        <f>IF(N282="nulová",J282,0)</f>
        <v>0</v>
      </c>
      <c r="BJ282" s="15" t="s">
        <v>84</v>
      </c>
      <c r="BK282" s="155">
        <f>ROUND(I282*H282,2)</f>
        <v>0</v>
      </c>
      <c r="BL282" s="15" t="s">
        <v>150</v>
      </c>
      <c r="BM282" s="154" t="s">
        <v>470</v>
      </c>
    </row>
    <row r="283" spans="2:65" s="12" customFormat="1" ht="10.199999999999999">
      <c r="B283" s="156"/>
      <c r="D283" s="157" t="s">
        <v>152</v>
      </c>
      <c r="F283" s="159" t="s">
        <v>471</v>
      </c>
      <c r="H283" s="160">
        <v>66.912000000000006</v>
      </c>
      <c r="I283" s="161"/>
      <c r="L283" s="156"/>
      <c r="M283" s="162"/>
      <c r="T283" s="163"/>
      <c r="AT283" s="158" t="s">
        <v>152</v>
      </c>
      <c r="AU283" s="158" t="s">
        <v>86</v>
      </c>
      <c r="AV283" s="12" t="s">
        <v>86</v>
      </c>
      <c r="AW283" s="12" t="s">
        <v>3</v>
      </c>
      <c r="AX283" s="12" t="s">
        <v>84</v>
      </c>
      <c r="AY283" s="158" t="s">
        <v>143</v>
      </c>
    </row>
    <row r="284" spans="2:65" s="1" customFormat="1" ht="16.5" customHeight="1">
      <c r="B284" s="142"/>
      <c r="C284" s="143" t="s">
        <v>472</v>
      </c>
      <c r="D284" s="143" t="s">
        <v>145</v>
      </c>
      <c r="E284" s="144" t="s">
        <v>473</v>
      </c>
      <c r="F284" s="145" t="s">
        <v>474</v>
      </c>
      <c r="G284" s="146" t="s">
        <v>281</v>
      </c>
      <c r="H284" s="147">
        <v>31.8</v>
      </c>
      <c r="I284" s="148"/>
      <c r="J284" s="149">
        <f>ROUND(I284*H284,2)</f>
        <v>0</v>
      </c>
      <c r="K284" s="145" t="s">
        <v>176</v>
      </c>
      <c r="L284" s="30"/>
      <c r="M284" s="150" t="s">
        <v>1</v>
      </c>
      <c r="N284" s="151" t="s">
        <v>41</v>
      </c>
      <c r="P284" s="152">
        <f>O284*H284</f>
        <v>0</v>
      </c>
      <c r="Q284" s="152">
        <v>6.0000000000000002E-5</v>
      </c>
      <c r="R284" s="152">
        <f>Q284*H284</f>
        <v>1.9080000000000002E-3</v>
      </c>
      <c r="S284" s="152">
        <v>0</v>
      </c>
      <c r="T284" s="153">
        <f>S284*H284</f>
        <v>0</v>
      </c>
      <c r="AR284" s="154" t="s">
        <v>150</v>
      </c>
      <c r="AT284" s="154" t="s">
        <v>145</v>
      </c>
      <c r="AU284" s="154" t="s">
        <v>86</v>
      </c>
      <c r="AY284" s="15" t="s">
        <v>143</v>
      </c>
      <c r="BE284" s="155">
        <f>IF(N284="základní",J284,0)</f>
        <v>0</v>
      </c>
      <c r="BF284" s="155">
        <f>IF(N284="snížená",J284,0)</f>
        <v>0</v>
      </c>
      <c r="BG284" s="155">
        <f>IF(N284="zákl. přenesená",J284,0)</f>
        <v>0</v>
      </c>
      <c r="BH284" s="155">
        <f>IF(N284="sníž. přenesená",J284,0)</f>
        <v>0</v>
      </c>
      <c r="BI284" s="155">
        <f>IF(N284="nulová",J284,0)</f>
        <v>0</v>
      </c>
      <c r="BJ284" s="15" t="s">
        <v>84</v>
      </c>
      <c r="BK284" s="155">
        <f>ROUND(I284*H284,2)</f>
        <v>0</v>
      </c>
      <c r="BL284" s="15" t="s">
        <v>150</v>
      </c>
      <c r="BM284" s="154" t="s">
        <v>475</v>
      </c>
    </row>
    <row r="285" spans="2:65" s="12" customFormat="1" ht="10.199999999999999">
      <c r="B285" s="156"/>
      <c r="D285" s="157" t="s">
        <v>152</v>
      </c>
      <c r="E285" s="158" t="s">
        <v>1</v>
      </c>
      <c r="F285" s="159" t="s">
        <v>476</v>
      </c>
      <c r="H285" s="160">
        <v>31.8</v>
      </c>
      <c r="I285" s="161"/>
      <c r="L285" s="156"/>
      <c r="M285" s="162"/>
      <c r="T285" s="163"/>
      <c r="AT285" s="158" t="s">
        <v>152</v>
      </c>
      <c r="AU285" s="158" t="s">
        <v>86</v>
      </c>
      <c r="AV285" s="12" t="s">
        <v>86</v>
      </c>
      <c r="AW285" s="12" t="s">
        <v>32</v>
      </c>
      <c r="AX285" s="12" t="s">
        <v>84</v>
      </c>
      <c r="AY285" s="158" t="s">
        <v>143</v>
      </c>
    </row>
    <row r="286" spans="2:65" s="1" customFormat="1" ht="24" customHeight="1">
      <c r="B286" s="142"/>
      <c r="C286" s="164" t="s">
        <v>477</v>
      </c>
      <c r="D286" s="164" t="s">
        <v>216</v>
      </c>
      <c r="E286" s="165" t="s">
        <v>478</v>
      </c>
      <c r="F286" s="166" t="s">
        <v>479</v>
      </c>
      <c r="G286" s="167" t="s">
        <v>281</v>
      </c>
      <c r="H286" s="168">
        <v>33.39</v>
      </c>
      <c r="I286" s="169"/>
      <c r="J286" s="170">
        <f>ROUND(I286*H286,2)</f>
        <v>0</v>
      </c>
      <c r="K286" s="166" t="s">
        <v>176</v>
      </c>
      <c r="L286" s="171"/>
      <c r="M286" s="172" t="s">
        <v>1</v>
      </c>
      <c r="N286" s="173" t="s">
        <v>41</v>
      </c>
      <c r="P286" s="152">
        <f>O286*H286</f>
        <v>0</v>
      </c>
      <c r="Q286" s="152">
        <v>3.2000000000000003E-4</v>
      </c>
      <c r="R286" s="152">
        <f>Q286*H286</f>
        <v>1.0684800000000001E-2</v>
      </c>
      <c r="S286" s="152">
        <v>0</v>
      </c>
      <c r="T286" s="153">
        <f>S286*H286</f>
        <v>0</v>
      </c>
      <c r="AR286" s="154" t="s">
        <v>182</v>
      </c>
      <c r="AT286" s="154" t="s">
        <v>216</v>
      </c>
      <c r="AU286" s="154" t="s">
        <v>86</v>
      </c>
      <c r="AY286" s="15" t="s">
        <v>143</v>
      </c>
      <c r="BE286" s="155">
        <f>IF(N286="základní",J286,0)</f>
        <v>0</v>
      </c>
      <c r="BF286" s="155">
        <f>IF(N286="snížená",J286,0)</f>
        <v>0</v>
      </c>
      <c r="BG286" s="155">
        <f>IF(N286="zákl. přenesená",J286,0)</f>
        <v>0</v>
      </c>
      <c r="BH286" s="155">
        <f>IF(N286="sníž. přenesená",J286,0)</f>
        <v>0</v>
      </c>
      <c r="BI286" s="155">
        <f>IF(N286="nulová",J286,0)</f>
        <v>0</v>
      </c>
      <c r="BJ286" s="15" t="s">
        <v>84</v>
      </c>
      <c r="BK286" s="155">
        <f>ROUND(I286*H286,2)</f>
        <v>0</v>
      </c>
      <c r="BL286" s="15" t="s">
        <v>150</v>
      </c>
      <c r="BM286" s="154" t="s">
        <v>480</v>
      </c>
    </row>
    <row r="287" spans="2:65" s="12" customFormat="1" ht="10.199999999999999">
      <c r="B287" s="156"/>
      <c r="D287" s="157" t="s">
        <v>152</v>
      </c>
      <c r="F287" s="159" t="s">
        <v>481</v>
      </c>
      <c r="H287" s="160">
        <v>33.39</v>
      </c>
      <c r="I287" s="161"/>
      <c r="L287" s="156"/>
      <c r="M287" s="162"/>
      <c r="T287" s="163"/>
      <c r="AT287" s="158" t="s">
        <v>152</v>
      </c>
      <c r="AU287" s="158" t="s">
        <v>86</v>
      </c>
      <c r="AV287" s="12" t="s">
        <v>86</v>
      </c>
      <c r="AW287" s="12" t="s">
        <v>3</v>
      </c>
      <c r="AX287" s="12" t="s">
        <v>84</v>
      </c>
      <c r="AY287" s="158" t="s">
        <v>143</v>
      </c>
    </row>
    <row r="288" spans="2:65" s="1" customFormat="1" ht="16.5" customHeight="1">
      <c r="B288" s="142"/>
      <c r="C288" s="143" t="s">
        <v>482</v>
      </c>
      <c r="D288" s="143" t="s">
        <v>145</v>
      </c>
      <c r="E288" s="144" t="s">
        <v>483</v>
      </c>
      <c r="F288" s="145" t="s">
        <v>484</v>
      </c>
      <c r="G288" s="146" t="s">
        <v>281</v>
      </c>
      <c r="H288" s="147">
        <v>93.25</v>
      </c>
      <c r="I288" s="148"/>
      <c r="J288" s="149">
        <f>ROUND(I288*H288,2)</f>
        <v>0</v>
      </c>
      <c r="K288" s="145" t="s">
        <v>176</v>
      </c>
      <c r="L288" s="30"/>
      <c r="M288" s="150" t="s">
        <v>1</v>
      </c>
      <c r="N288" s="151" t="s">
        <v>41</v>
      </c>
      <c r="P288" s="152">
        <f>O288*H288</f>
        <v>0</v>
      </c>
      <c r="Q288" s="152">
        <v>2.5000000000000001E-4</v>
      </c>
      <c r="R288" s="152">
        <f>Q288*H288</f>
        <v>2.33125E-2</v>
      </c>
      <c r="S288" s="152">
        <v>0</v>
      </c>
      <c r="T288" s="153">
        <f>S288*H288</f>
        <v>0</v>
      </c>
      <c r="AR288" s="154" t="s">
        <v>150</v>
      </c>
      <c r="AT288" s="154" t="s">
        <v>145</v>
      </c>
      <c r="AU288" s="154" t="s">
        <v>86</v>
      </c>
      <c r="AY288" s="15" t="s">
        <v>143</v>
      </c>
      <c r="BE288" s="155">
        <f>IF(N288="základní",J288,0)</f>
        <v>0</v>
      </c>
      <c r="BF288" s="155">
        <f>IF(N288="snížená",J288,0)</f>
        <v>0</v>
      </c>
      <c r="BG288" s="155">
        <f>IF(N288="zákl. přenesená",J288,0)</f>
        <v>0</v>
      </c>
      <c r="BH288" s="155">
        <f>IF(N288="sníž. přenesená",J288,0)</f>
        <v>0</v>
      </c>
      <c r="BI288" s="155">
        <f>IF(N288="nulová",J288,0)</f>
        <v>0</v>
      </c>
      <c r="BJ288" s="15" t="s">
        <v>84</v>
      </c>
      <c r="BK288" s="155">
        <f>ROUND(I288*H288,2)</f>
        <v>0</v>
      </c>
      <c r="BL288" s="15" t="s">
        <v>150</v>
      </c>
      <c r="BM288" s="154" t="s">
        <v>485</v>
      </c>
    </row>
    <row r="289" spans="2:65" s="12" customFormat="1" ht="10.199999999999999">
      <c r="B289" s="156"/>
      <c r="D289" s="157" t="s">
        <v>152</v>
      </c>
      <c r="E289" s="158" t="s">
        <v>1</v>
      </c>
      <c r="F289" s="159" t="s">
        <v>486</v>
      </c>
      <c r="H289" s="160">
        <v>93.25</v>
      </c>
      <c r="I289" s="161"/>
      <c r="L289" s="156"/>
      <c r="M289" s="162"/>
      <c r="T289" s="163"/>
      <c r="AT289" s="158" t="s">
        <v>152</v>
      </c>
      <c r="AU289" s="158" t="s">
        <v>86</v>
      </c>
      <c r="AV289" s="12" t="s">
        <v>86</v>
      </c>
      <c r="AW289" s="12" t="s">
        <v>32</v>
      </c>
      <c r="AX289" s="12" t="s">
        <v>84</v>
      </c>
      <c r="AY289" s="158" t="s">
        <v>143</v>
      </c>
    </row>
    <row r="290" spans="2:65" s="1" customFormat="1" ht="16.5" customHeight="1">
      <c r="B290" s="142"/>
      <c r="C290" s="164" t="s">
        <v>487</v>
      </c>
      <c r="D290" s="164" t="s">
        <v>216</v>
      </c>
      <c r="E290" s="165" t="s">
        <v>488</v>
      </c>
      <c r="F290" s="166" t="s">
        <v>489</v>
      </c>
      <c r="G290" s="167" t="s">
        <v>281</v>
      </c>
      <c r="H290" s="168">
        <v>97.912999999999997</v>
      </c>
      <c r="I290" s="169"/>
      <c r="J290" s="170">
        <f>ROUND(I290*H290,2)</f>
        <v>0</v>
      </c>
      <c r="K290" s="166" t="s">
        <v>176</v>
      </c>
      <c r="L290" s="171"/>
      <c r="M290" s="172" t="s">
        <v>1</v>
      </c>
      <c r="N290" s="173" t="s">
        <v>41</v>
      </c>
      <c r="P290" s="152">
        <f>O290*H290</f>
        <v>0</v>
      </c>
      <c r="Q290" s="152">
        <v>3.0000000000000001E-5</v>
      </c>
      <c r="R290" s="152">
        <f>Q290*H290</f>
        <v>2.9373899999999998E-3</v>
      </c>
      <c r="S290" s="152">
        <v>0</v>
      </c>
      <c r="T290" s="153">
        <f>S290*H290</f>
        <v>0</v>
      </c>
      <c r="AR290" s="154" t="s">
        <v>182</v>
      </c>
      <c r="AT290" s="154" t="s">
        <v>216</v>
      </c>
      <c r="AU290" s="154" t="s">
        <v>86</v>
      </c>
      <c r="AY290" s="15" t="s">
        <v>143</v>
      </c>
      <c r="BE290" s="155">
        <f>IF(N290="základní",J290,0)</f>
        <v>0</v>
      </c>
      <c r="BF290" s="155">
        <f>IF(N290="snížená",J290,0)</f>
        <v>0</v>
      </c>
      <c r="BG290" s="155">
        <f>IF(N290="zákl. přenesená",J290,0)</f>
        <v>0</v>
      </c>
      <c r="BH290" s="155">
        <f>IF(N290="sníž. přenesená",J290,0)</f>
        <v>0</v>
      </c>
      <c r="BI290" s="155">
        <f>IF(N290="nulová",J290,0)</f>
        <v>0</v>
      </c>
      <c r="BJ290" s="15" t="s">
        <v>84</v>
      </c>
      <c r="BK290" s="155">
        <f>ROUND(I290*H290,2)</f>
        <v>0</v>
      </c>
      <c r="BL290" s="15" t="s">
        <v>150</v>
      </c>
      <c r="BM290" s="154" t="s">
        <v>490</v>
      </c>
    </row>
    <row r="291" spans="2:65" s="12" customFormat="1" ht="10.199999999999999">
      <c r="B291" s="156"/>
      <c r="D291" s="157" t="s">
        <v>152</v>
      </c>
      <c r="F291" s="159" t="s">
        <v>491</v>
      </c>
      <c r="H291" s="160">
        <v>97.912999999999997</v>
      </c>
      <c r="I291" s="161"/>
      <c r="L291" s="156"/>
      <c r="M291" s="162"/>
      <c r="T291" s="163"/>
      <c r="AT291" s="158" t="s">
        <v>152</v>
      </c>
      <c r="AU291" s="158" t="s">
        <v>86</v>
      </c>
      <c r="AV291" s="12" t="s">
        <v>86</v>
      </c>
      <c r="AW291" s="12" t="s">
        <v>3</v>
      </c>
      <c r="AX291" s="12" t="s">
        <v>84</v>
      </c>
      <c r="AY291" s="158" t="s">
        <v>143</v>
      </c>
    </row>
    <row r="292" spans="2:65" s="1" customFormat="1" ht="24" customHeight="1">
      <c r="B292" s="142"/>
      <c r="C292" s="143" t="s">
        <v>492</v>
      </c>
      <c r="D292" s="143" t="s">
        <v>145</v>
      </c>
      <c r="E292" s="144" t="s">
        <v>493</v>
      </c>
      <c r="F292" s="145" t="s">
        <v>494</v>
      </c>
      <c r="G292" s="146" t="s">
        <v>148</v>
      </c>
      <c r="H292" s="147">
        <v>217.9</v>
      </c>
      <c r="I292" s="148"/>
      <c r="J292" s="149">
        <f>ROUND(I292*H292,2)</f>
        <v>0</v>
      </c>
      <c r="K292" s="145" t="s">
        <v>176</v>
      </c>
      <c r="L292" s="30"/>
      <c r="M292" s="150" t="s">
        <v>1</v>
      </c>
      <c r="N292" s="151" t="s">
        <v>41</v>
      </c>
      <c r="P292" s="152">
        <f>O292*H292</f>
        <v>0</v>
      </c>
      <c r="Q292" s="152">
        <v>1.146E-2</v>
      </c>
      <c r="R292" s="152">
        <f>Q292*H292</f>
        <v>2.497134</v>
      </c>
      <c r="S292" s="152">
        <v>0</v>
      </c>
      <c r="T292" s="153">
        <f>S292*H292</f>
        <v>0</v>
      </c>
      <c r="AR292" s="154" t="s">
        <v>150</v>
      </c>
      <c r="AT292" s="154" t="s">
        <v>145</v>
      </c>
      <c r="AU292" s="154" t="s">
        <v>86</v>
      </c>
      <c r="AY292" s="15" t="s">
        <v>143</v>
      </c>
      <c r="BE292" s="155">
        <f>IF(N292="základní",J292,0)</f>
        <v>0</v>
      </c>
      <c r="BF292" s="155">
        <f>IF(N292="snížená",J292,0)</f>
        <v>0</v>
      </c>
      <c r="BG292" s="155">
        <f>IF(N292="zákl. přenesená",J292,0)</f>
        <v>0</v>
      </c>
      <c r="BH292" s="155">
        <f>IF(N292="sníž. přenesená",J292,0)</f>
        <v>0</v>
      </c>
      <c r="BI292" s="155">
        <f>IF(N292="nulová",J292,0)</f>
        <v>0</v>
      </c>
      <c r="BJ292" s="15" t="s">
        <v>84</v>
      </c>
      <c r="BK292" s="155">
        <f>ROUND(I292*H292,2)</f>
        <v>0</v>
      </c>
      <c r="BL292" s="15" t="s">
        <v>150</v>
      </c>
      <c r="BM292" s="154" t="s">
        <v>495</v>
      </c>
    </row>
    <row r="293" spans="2:65" s="1" customFormat="1" ht="24" customHeight="1">
      <c r="B293" s="142"/>
      <c r="C293" s="143" t="s">
        <v>496</v>
      </c>
      <c r="D293" s="143" t="s">
        <v>145</v>
      </c>
      <c r="E293" s="144" t="s">
        <v>497</v>
      </c>
      <c r="F293" s="145" t="s">
        <v>498</v>
      </c>
      <c r="G293" s="146" t="s">
        <v>148</v>
      </c>
      <c r="H293" s="147">
        <v>210.4</v>
      </c>
      <c r="I293" s="148"/>
      <c r="J293" s="149">
        <f>ROUND(I293*H293,2)</f>
        <v>0</v>
      </c>
      <c r="K293" s="145" t="s">
        <v>176</v>
      </c>
      <c r="L293" s="30"/>
      <c r="M293" s="150" t="s">
        <v>1</v>
      </c>
      <c r="N293" s="151" t="s">
        <v>41</v>
      </c>
      <c r="P293" s="152">
        <f>O293*H293</f>
        <v>0</v>
      </c>
      <c r="Q293" s="152">
        <v>3.48E-3</v>
      </c>
      <c r="R293" s="152">
        <f>Q293*H293</f>
        <v>0.73219200000000007</v>
      </c>
      <c r="S293" s="152">
        <v>0</v>
      </c>
      <c r="T293" s="153">
        <f>S293*H293</f>
        <v>0</v>
      </c>
      <c r="AR293" s="154" t="s">
        <v>150</v>
      </c>
      <c r="AT293" s="154" t="s">
        <v>145</v>
      </c>
      <c r="AU293" s="154" t="s">
        <v>86</v>
      </c>
      <c r="AY293" s="15" t="s">
        <v>143</v>
      </c>
      <c r="BE293" s="155">
        <f>IF(N293="základní",J293,0)</f>
        <v>0</v>
      </c>
      <c r="BF293" s="155">
        <f>IF(N293="snížená",J293,0)</f>
        <v>0</v>
      </c>
      <c r="BG293" s="155">
        <f>IF(N293="zákl. přenesená",J293,0)</f>
        <v>0</v>
      </c>
      <c r="BH293" s="155">
        <f>IF(N293="sníž. přenesená",J293,0)</f>
        <v>0</v>
      </c>
      <c r="BI293" s="155">
        <f>IF(N293="nulová",J293,0)</f>
        <v>0</v>
      </c>
      <c r="BJ293" s="15" t="s">
        <v>84</v>
      </c>
      <c r="BK293" s="155">
        <f>ROUND(I293*H293,2)</f>
        <v>0</v>
      </c>
      <c r="BL293" s="15" t="s">
        <v>150</v>
      </c>
      <c r="BM293" s="154" t="s">
        <v>499</v>
      </c>
    </row>
    <row r="294" spans="2:65" s="12" customFormat="1" ht="10.199999999999999">
      <c r="B294" s="156"/>
      <c r="D294" s="157" t="s">
        <v>152</v>
      </c>
      <c r="E294" s="158" t="s">
        <v>1</v>
      </c>
      <c r="F294" s="159" t="s">
        <v>500</v>
      </c>
      <c r="H294" s="160">
        <v>210.4</v>
      </c>
      <c r="I294" s="161"/>
      <c r="L294" s="156"/>
      <c r="M294" s="162"/>
      <c r="T294" s="163"/>
      <c r="AT294" s="158" t="s">
        <v>152</v>
      </c>
      <c r="AU294" s="158" t="s">
        <v>86</v>
      </c>
      <c r="AV294" s="12" t="s">
        <v>86</v>
      </c>
      <c r="AW294" s="12" t="s">
        <v>32</v>
      </c>
      <c r="AX294" s="12" t="s">
        <v>84</v>
      </c>
      <c r="AY294" s="158" t="s">
        <v>143</v>
      </c>
    </row>
    <row r="295" spans="2:65" s="1" customFormat="1" ht="24" customHeight="1">
      <c r="B295" s="142"/>
      <c r="C295" s="143" t="s">
        <v>501</v>
      </c>
      <c r="D295" s="143" t="s">
        <v>145</v>
      </c>
      <c r="E295" s="144" t="s">
        <v>502</v>
      </c>
      <c r="F295" s="145" t="s">
        <v>503</v>
      </c>
      <c r="G295" s="146" t="s">
        <v>148</v>
      </c>
      <c r="H295" s="147">
        <v>14.728</v>
      </c>
      <c r="I295" s="148"/>
      <c r="J295" s="149">
        <f>ROUND(I295*H295,2)</f>
        <v>0</v>
      </c>
      <c r="K295" s="145" t="s">
        <v>176</v>
      </c>
      <c r="L295" s="30"/>
      <c r="M295" s="150" t="s">
        <v>1</v>
      </c>
      <c r="N295" s="151" t="s">
        <v>41</v>
      </c>
      <c r="P295" s="152">
        <f>O295*H295</f>
        <v>0</v>
      </c>
      <c r="Q295" s="152">
        <v>3.48E-3</v>
      </c>
      <c r="R295" s="152">
        <f>Q295*H295</f>
        <v>5.1253439999999997E-2</v>
      </c>
      <c r="S295" s="152">
        <v>0</v>
      </c>
      <c r="T295" s="153">
        <f>S295*H295</f>
        <v>0</v>
      </c>
      <c r="AR295" s="154" t="s">
        <v>150</v>
      </c>
      <c r="AT295" s="154" t="s">
        <v>145</v>
      </c>
      <c r="AU295" s="154" t="s">
        <v>86</v>
      </c>
      <c r="AY295" s="15" t="s">
        <v>143</v>
      </c>
      <c r="BE295" s="155">
        <f>IF(N295="základní",J295,0)</f>
        <v>0</v>
      </c>
      <c r="BF295" s="155">
        <f>IF(N295="snížená",J295,0)</f>
        <v>0</v>
      </c>
      <c r="BG295" s="155">
        <f>IF(N295="zákl. přenesená",J295,0)</f>
        <v>0</v>
      </c>
      <c r="BH295" s="155">
        <f>IF(N295="sníž. přenesená",J295,0)</f>
        <v>0</v>
      </c>
      <c r="BI295" s="155">
        <f>IF(N295="nulová",J295,0)</f>
        <v>0</v>
      </c>
      <c r="BJ295" s="15" t="s">
        <v>84</v>
      </c>
      <c r="BK295" s="155">
        <f>ROUND(I295*H295,2)</f>
        <v>0</v>
      </c>
      <c r="BL295" s="15" t="s">
        <v>150</v>
      </c>
      <c r="BM295" s="154" t="s">
        <v>504</v>
      </c>
    </row>
    <row r="296" spans="2:65" s="12" customFormat="1" ht="10.199999999999999">
      <c r="B296" s="156"/>
      <c r="D296" s="157" t="s">
        <v>152</v>
      </c>
      <c r="E296" s="158" t="s">
        <v>1</v>
      </c>
      <c r="F296" s="159" t="s">
        <v>505</v>
      </c>
      <c r="H296" s="160">
        <v>14.728</v>
      </c>
      <c r="I296" s="161"/>
      <c r="L296" s="156"/>
      <c r="M296" s="162"/>
      <c r="T296" s="163"/>
      <c r="AT296" s="158" t="s">
        <v>152</v>
      </c>
      <c r="AU296" s="158" t="s">
        <v>86</v>
      </c>
      <c r="AV296" s="12" t="s">
        <v>86</v>
      </c>
      <c r="AW296" s="12" t="s">
        <v>32</v>
      </c>
      <c r="AX296" s="12" t="s">
        <v>84</v>
      </c>
      <c r="AY296" s="158" t="s">
        <v>143</v>
      </c>
    </row>
    <row r="297" spans="2:65" s="1" customFormat="1" ht="24" customHeight="1">
      <c r="B297" s="142"/>
      <c r="C297" s="143" t="s">
        <v>506</v>
      </c>
      <c r="D297" s="143" t="s">
        <v>145</v>
      </c>
      <c r="E297" s="144" t="s">
        <v>507</v>
      </c>
      <c r="F297" s="145" t="s">
        <v>508</v>
      </c>
      <c r="G297" s="146" t="s">
        <v>148</v>
      </c>
      <c r="H297" s="147">
        <v>33.1</v>
      </c>
      <c r="I297" s="148"/>
      <c r="J297" s="149">
        <f>ROUND(I297*H297,2)</f>
        <v>0</v>
      </c>
      <c r="K297" s="145" t="s">
        <v>176</v>
      </c>
      <c r="L297" s="30"/>
      <c r="M297" s="150" t="s">
        <v>1</v>
      </c>
      <c r="N297" s="151" t="s">
        <v>41</v>
      </c>
      <c r="P297" s="152">
        <f>O297*H297</f>
        <v>0</v>
      </c>
      <c r="Q297" s="152">
        <v>0</v>
      </c>
      <c r="R297" s="152">
        <f>Q297*H297</f>
        <v>0</v>
      </c>
      <c r="S297" s="152">
        <v>0</v>
      </c>
      <c r="T297" s="153">
        <f>S297*H297</f>
        <v>0</v>
      </c>
      <c r="AR297" s="154" t="s">
        <v>150</v>
      </c>
      <c r="AT297" s="154" t="s">
        <v>145</v>
      </c>
      <c r="AU297" s="154" t="s">
        <v>86</v>
      </c>
      <c r="AY297" s="15" t="s">
        <v>143</v>
      </c>
      <c r="BE297" s="155">
        <f>IF(N297="základní",J297,0)</f>
        <v>0</v>
      </c>
      <c r="BF297" s="155">
        <f>IF(N297="snížená",J297,0)</f>
        <v>0</v>
      </c>
      <c r="BG297" s="155">
        <f>IF(N297="zákl. přenesená",J297,0)</f>
        <v>0</v>
      </c>
      <c r="BH297" s="155">
        <f>IF(N297="sníž. přenesená",J297,0)</f>
        <v>0</v>
      </c>
      <c r="BI297" s="155">
        <f>IF(N297="nulová",J297,0)</f>
        <v>0</v>
      </c>
      <c r="BJ297" s="15" t="s">
        <v>84</v>
      </c>
      <c r="BK297" s="155">
        <f>ROUND(I297*H297,2)</f>
        <v>0</v>
      </c>
      <c r="BL297" s="15" t="s">
        <v>150</v>
      </c>
      <c r="BM297" s="154" t="s">
        <v>509</v>
      </c>
    </row>
    <row r="298" spans="2:65" s="12" customFormat="1" ht="10.199999999999999">
      <c r="B298" s="156"/>
      <c r="D298" s="157" t="s">
        <v>152</v>
      </c>
      <c r="E298" s="158" t="s">
        <v>1</v>
      </c>
      <c r="F298" s="159" t="s">
        <v>510</v>
      </c>
      <c r="H298" s="160">
        <v>25.27</v>
      </c>
      <c r="I298" s="161"/>
      <c r="L298" s="156"/>
      <c r="M298" s="162"/>
      <c r="T298" s="163"/>
      <c r="AT298" s="158" t="s">
        <v>152</v>
      </c>
      <c r="AU298" s="158" t="s">
        <v>86</v>
      </c>
      <c r="AV298" s="12" t="s">
        <v>86</v>
      </c>
      <c r="AW298" s="12" t="s">
        <v>32</v>
      </c>
      <c r="AX298" s="12" t="s">
        <v>76</v>
      </c>
      <c r="AY298" s="158" t="s">
        <v>143</v>
      </c>
    </row>
    <row r="299" spans="2:65" s="12" customFormat="1" ht="10.199999999999999">
      <c r="B299" s="156"/>
      <c r="D299" s="157" t="s">
        <v>152</v>
      </c>
      <c r="E299" s="158" t="s">
        <v>1</v>
      </c>
      <c r="F299" s="159" t="s">
        <v>511</v>
      </c>
      <c r="H299" s="160">
        <v>7.83</v>
      </c>
      <c r="I299" s="161"/>
      <c r="L299" s="156"/>
      <c r="M299" s="162"/>
      <c r="T299" s="163"/>
      <c r="AT299" s="158" t="s">
        <v>152</v>
      </c>
      <c r="AU299" s="158" t="s">
        <v>86</v>
      </c>
      <c r="AV299" s="12" t="s">
        <v>86</v>
      </c>
      <c r="AW299" s="12" t="s">
        <v>32</v>
      </c>
      <c r="AX299" s="12" t="s">
        <v>76</v>
      </c>
      <c r="AY299" s="158" t="s">
        <v>143</v>
      </c>
    </row>
    <row r="300" spans="2:65" s="13" customFormat="1" ht="10.199999999999999">
      <c r="B300" s="174"/>
      <c r="D300" s="157" t="s">
        <v>152</v>
      </c>
      <c r="E300" s="175" t="s">
        <v>1</v>
      </c>
      <c r="F300" s="176" t="s">
        <v>228</v>
      </c>
      <c r="H300" s="177">
        <v>33.1</v>
      </c>
      <c r="I300" s="178"/>
      <c r="L300" s="174"/>
      <c r="M300" s="179"/>
      <c r="T300" s="180"/>
      <c r="AT300" s="175" t="s">
        <v>152</v>
      </c>
      <c r="AU300" s="175" t="s">
        <v>86</v>
      </c>
      <c r="AV300" s="13" t="s">
        <v>150</v>
      </c>
      <c r="AW300" s="13" t="s">
        <v>32</v>
      </c>
      <c r="AX300" s="13" t="s">
        <v>84</v>
      </c>
      <c r="AY300" s="175" t="s">
        <v>143</v>
      </c>
    </row>
    <row r="301" spans="2:65" s="1" customFormat="1" ht="24" customHeight="1">
      <c r="B301" s="142"/>
      <c r="C301" s="143" t="s">
        <v>512</v>
      </c>
      <c r="D301" s="143" t="s">
        <v>145</v>
      </c>
      <c r="E301" s="144" t="s">
        <v>513</v>
      </c>
      <c r="F301" s="145" t="s">
        <v>514</v>
      </c>
      <c r="G301" s="146" t="s">
        <v>156</v>
      </c>
      <c r="H301" s="147">
        <v>7.3029999999999999</v>
      </c>
      <c r="I301" s="148"/>
      <c r="J301" s="149">
        <f>ROUND(I301*H301,2)</f>
        <v>0</v>
      </c>
      <c r="K301" s="145" t="s">
        <v>176</v>
      </c>
      <c r="L301" s="30"/>
      <c r="M301" s="150" t="s">
        <v>1</v>
      </c>
      <c r="N301" s="151" t="s">
        <v>41</v>
      </c>
      <c r="P301" s="152">
        <f>O301*H301</f>
        <v>0</v>
      </c>
      <c r="Q301" s="152">
        <v>2.2563399999999998</v>
      </c>
      <c r="R301" s="152">
        <f>Q301*H301</f>
        <v>16.478051019999999</v>
      </c>
      <c r="S301" s="152">
        <v>0</v>
      </c>
      <c r="T301" s="153">
        <f>S301*H301</f>
        <v>0</v>
      </c>
      <c r="AR301" s="154" t="s">
        <v>150</v>
      </c>
      <c r="AT301" s="154" t="s">
        <v>145</v>
      </c>
      <c r="AU301" s="154" t="s">
        <v>86</v>
      </c>
      <c r="AY301" s="15" t="s">
        <v>143</v>
      </c>
      <c r="BE301" s="155">
        <f>IF(N301="základní",J301,0)</f>
        <v>0</v>
      </c>
      <c r="BF301" s="155">
        <f>IF(N301="snížená",J301,0)</f>
        <v>0</v>
      </c>
      <c r="BG301" s="155">
        <f>IF(N301="zákl. přenesená",J301,0)</f>
        <v>0</v>
      </c>
      <c r="BH301" s="155">
        <f>IF(N301="sníž. přenesená",J301,0)</f>
        <v>0</v>
      </c>
      <c r="BI301" s="155">
        <f>IF(N301="nulová",J301,0)</f>
        <v>0</v>
      </c>
      <c r="BJ301" s="15" t="s">
        <v>84</v>
      </c>
      <c r="BK301" s="155">
        <f>ROUND(I301*H301,2)</f>
        <v>0</v>
      </c>
      <c r="BL301" s="15" t="s">
        <v>150</v>
      </c>
      <c r="BM301" s="154" t="s">
        <v>515</v>
      </c>
    </row>
    <row r="302" spans="2:65" s="12" customFormat="1" ht="20.399999999999999">
      <c r="B302" s="156"/>
      <c r="D302" s="157" t="s">
        <v>152</v>
      </c>
      <c r="E302" s="158" t="s">
        <v>1</v>
      </c>
      <c r="F302" s="159" t="s">
        <v>516</v>
      </c>
      <c r="H302" s="160">
        <v>7.3029999999999999</v>
      </c>
      <c r="I302" s="161"/>
      <c r="L302" s="156"/>
      <c r="M302" s="162"/>
      <c r="T302" s="163"/>
      <c r="AT302" s="158" t="s">
        <v>152</v>
      </c>
      <c r="AU302" s="158" t="s">
        <v>86</v>
      </c>
      <c r="AV302" s="12" t="s">
        <v>86</v>
      </c>
      <c r="AW302" s="12" t="s">
        <v>32</v>
      </c>
      <c r="AX302" s="12" t="s">
        <v>84</v>
      </c>
      <c r="AY302" s="158" t="s">
        <v>143</v>
      </c>
    </row>
    <row r="303" spans="2:65" s="1" customFormat="1" ht="24" customHeight="1">
      <c r="B303" s="142"/>
      <c r="C303" s="143" t="s">
        <v>517</v>
      </c>
      <c r="D303" s="143" t="s">
        <v>145</v>
      </c>
      <c r="E303" s="144" t="s">
        <v>518</v>
      </c>
      <c r="F303" s="145" t="s">
        <v>519</v>
      </c>
      <c r="G303" s="146" t="s">
        <v>156</v>
      </c>
      <c r="H303" s="147">
        <v>9.6259999999999994</v>
      </c>
      <c r="I303" s="148"/>
      <c r="J303" s="149">
        <f>ROUND(I303*H303,2)</f>
        <v>0</v>
      </c>
      <c r="K303" s="145" t="s">
        <v>176</v>
      </c>
      <c r="L303" s="30"/>
      <c r="M303" s="150" t="s">
        <v>1</v>
      </c>
      <c r="N303" s="151" t="s">
        <v>41</v>
      </c>
      <c r="P303" s="152">
        <f>O303*H303</f>
        <v>0</v>
      </c>
      <c r="Q303" s="152">
        <v>2.2563399999999998</v>
      </c>
      <c r="R303" s="152">
        <f>Q303*H303</f>
        <v>21.719528839999995</v>
      </c>
      <c r="S303" s="152">
        <v>0</v>
      </c>
      <c r="T303" s="153">
        <f>S303*H303</f>
        <v>0</v>
      </c>
      <c r="AR303" s="154" t="s">
        <v>150</v>
      </c>
      <c r="AT303" s="154" t="s">
        <v>145</v>
      </c>
      <c r="AU303" s="154" t="s">
        <v>86</v>
      </c>
      <c r="AY303" s="15" t="s">
        <v>143</v>
      </c>
      <c r="BE303" s="155">
        <f>IF(N303="základní",J303,0)</f>
        <v>0</v>
      </c>
      <c r="BF303" s="155">
        <f>IF(N303="snížená",J303,0)</f>
        <v>0</v>
      </c>
      <c r="BG303" s="155">
        <f>IF(N303="zákl. přenesená",J303,0)</f>
        <v>0</v>
      </c>
      <c r="BH303" s="155">
        <f>IF(N303="sníž. přenesená",J303,0)</f>
        <v>0</v>
      </c>
      <c r="BI303" s="155">
        <f>IF(N303="nulová",J303,0)</f>
        <v>0</v>
      </c>
      <c r="BJ303" s="15" t="s">
        <v>84</v>
      </c>
      <c r="BK303" s="155">
        <f>ROUND(I303*H303,2)</f>
        <v>0</v>
      </c>
      <c r="BL303" s="15" t="s">
        <v>150</v>
      </c>
      <c r="BM303" s="154" t="s">
        <v>520</v>
      </c>
    </row>
    <row r="304" spans="2:65" s="12" customFormat="1" ht="10.199999999999999">
      <c r="B304" s="156"/>
      <c r="D304" s="157" t="s">
        <v>152</v>
      </c>
      <c r="E304" s="158" t="s">
        <v>1</v>
      </c>
      <c r="F304" s="159" t="s">
        <v>521</v>
      </c>
      <c r="H304" s="160">
        <v>9.6259999999999994</v>
      </c>
      <c r="I304" s="161"/>
      <c r="L304" s="156"/>
      <c r="M304" s="162"/>
      <c r="T304" s="163"/>
      <c r="AT304" s="158" t="s">
        <v>152</v>
      </c>
      <c r="AU304" s="158" t="s">
        <v>86</v>
      </c>
      <c r="AV304" s="12" t="s">
        <v>86</v>
      </c>
      <c r="AW304" s="12" t="s">
        <v>32</v>
      </c>
      <c r="AX304" s="12" t="s">
        <v>84</v>
      </c>
      <c r="AY304" s="158" t="s">
        <v>143</v>
      </c>
    </row>
    <row r="305" spans="2:65" s="1" customFormat="1" ht="24" customHeight="1">
      <c r="B305" s="142"/>
      <c r="C305" s="143" t="s">
        <v>522</v>
      </c>
      <c r="D305" s="143" t="s">
        <v>145</v>
      </c>
      <c r="E305" s="144" t="s">
        <v>523</v>
      </c>
      <c r="F305" s="145" t="s">
        <v>524</v>
      </c>
      <c r="G305" s="146" t="s">
        <v>156</v>
      </c>
      <c r="H305" s="147">
        <v>9.6259999999999994</v>
      </c>
      <c r="I305" s="148"/>
      <c r="J305" s="149">
        <f>ROUND(I305*H305,2)</f>
        <v>0</v>
      </c>
      <c r="K305" s="145" t="s">
        <v>176</v>
      </c>
      <c r="L305" s="30"/>
      <c r="M305" s="150" t="s">
        <v>1</v>
      </c>
      <c r="N305" s="151" t="s">
        <v>41</v>
      </c>
      <c r="P305" s="152">
        <f>O305*H305</f>
        <v>0</v>
      </c>
      <c r="Q305" s="152">
        <v>0</v>
      </c>
      <c r="R305" s="152">
        <f>Q305*H305</f>
        <v>0</v>
      </c>
      <c r="S305" s="152">
        <v>0</v>
      </c>
      <c r="T305" s="153">
        <f>S305*H305</f>
        <v>0</v>
      </c>
      <c r="AR305" s="154" t="s">
        <v>150</v>
      </c>
      <c r="AT305" s="154" t="s">
        <v>145</v>
      </c>
      <c r="AU305" s="154" t="s">
        <v>86</v>
      </c>
      <c r="AY305" s="15" t="s">
        <v>143</v>
      </c>
      <c r="BE305" s="155">
        <f>IF(N305="základní",J305,0)</f>
        <v>0</v>
      </c>
      <c r="BF305" s="155">
        <f>IF(N305="snížená",J305,0)</f>
        <v>0</v>
      </c>
      <c r="BG305" s="155">
        <f>IF(N305="zákl. přenesená",J305,0)</f>
        <v>0</v>
      </c>
      <c r="BH305" s="155">
        <f>IF(N305="sníž. přenesená",J305,0)</f>
        <v>0</v>
      </c>
      <c r="BI305" s="155">
        <f>IF(N305="nulová",J305,0)</f>
        <v>0</v>
      </c>
      <c r="BJ305" s="15" t="s">
        <v>84</v>
      </c>
      <c r="BK305" s="155">
        <f>ROUND(I305*H305,2)</f>
        <v>0</v>
      </c>
      <c r="BL305" s="15" t="s">
        <v>150</v>
      </c>
      <c r="BM305" s="154" t="s">
        <v>525</v>
      </c>
    </row>
    <row r="306" spans="2:65" s="1" customFormat="1" ht="16.5" customHeight="1">
      <c r="B306" s="142"/>
      <c r="C306" s="143" t="s">
        <v>526</v>
      </c>
      <c r="D306" s="143" t="s">
        <v>145</v>
      </c>
      <c r="E306" s="144" t="s">
        <v>527</v>
      </c>
      <c r="F306" s="145" t="s">
        <v>528</v>
      </c>
      <c r="G306" s="146" t="s">
        <v>203</v>
      </c>
      <c r="H306" s="147">
        <v>0.373</v>
      </c>
      <c r="I306" s="148"/>
      <c r="J306" s="149">
        <f>ROUND(I306*H306,2)</f>
        <v>0</v>
      </c>
      <c r="K306" s="145" t="s">
        <v>176</v>
      </c>
      <c r="L306" s="30"/>
      <c r="M306" s="150" t="s">
        <v>1</v>
      </c>
      <c r="N306" s="151" t="s">
        <v>41</v>
      </c>
      <c r="P306" s="152">
        <f>O306*H306</f>
        <v>0</v>
      </c>
      <c r="Q306" s="152">
        <v>1.06277</v>
      </c>
      <c r="R306" s="152">
        <f>Q306*H306</f>
        <v>0.39641321000000002</v>
      </c>
      <c r="S306" s="152">
        <v>0</v>
      </c>
      <c r="T306" s="153">
        <f>S306*H306</f>
        <v>0</v>
      </c>
      <c r="AR306" s="154" t="s">
        <v>150</v>
      </c>
      <c r="AT306" s="154" t="s">
        <v>145</v>
      </c>
      <c r="AU306" s="154" t="s">
        <v>86</v>
      </c>
      <c r="AY306" s="15" t="s">
        <v>143</v>
      </c>
      <c r="BE306" s="155">
        <f>IF(N306="základní",J306,0)</f>
        <v>0</v>
      </c>
      <c r="BF306" s="155">
        <f>IF(N306="snížená",J306,0)</f>
        <v>0</v>
      </c>
      <c r="BG306" s="155">
        <f>IF(N306="zákl. přenesená",J306,0)</f>
        <v>0</v>
      </c>
      <c r="BH306" s="155">
        <f>IF(N306="sníž. přenesená",J306,0)</f>
        <v>0</v>
      </c>
      <c r="BI306" s="155">
        <f>IF(N306="nulová",J306,0)</f>
        <v>0</v>
      </c>
      <c r="BJ306" s="15" t="s">
        <v>84</v>
      </c>
      <c r="BK306" s="155">
        <f>ROUND(I306*H306,2)</f>
        <v>0</v>
      </c>
      <c r="BL306" s="15" t="s">
        <v>150</v>
      </c>
      <c r="BM306" s="154" t="s">
        <v>529</v>
      </c>
    </row>
    <row r="307" spans="2:65" s="12" customFormat="1" ht="10.199999999999999">
      <c r="B307" s="156"/>
      <c r="D307" s="157" t="s">
        <v>152</v>
      </c>
      <c r="E307" s="158" t="s">
        <v>1</v>
      </c>
      <c r="F307" s="159" t="s">
        <v>530</v>
      </c>
      <c r="H307" s="160">
        <v>0.373</v>
      </c>
      <c r="I307" s="161"/>
      <c r="L307" s="156"/>
      <c r="M307" s="162"/>
      <c r="T307" s="163"/>
      <c r="AT307" s="158" t="s">
        <v>152</v>
      </c>
      <c r="AU307" s="158" t="s">
        <v>86</v>
      </c>
      <c r="AV307" s="12" t="s">
        <v>86</v>
      </c>
      <c r="AW307" s="12" t="s">
        <v>32</v>
      </c>
      <c r="AX307" s="12" t="s">
        <v>84</v>
      </c>
      <c r="AY307" s="158" t="s">
        <v>143</v>
      </c>
    </row>
    <row r="308" spans="2:65" s="1" customFormat="1" ht="16.5" customHeight="1">
      <c r="B308" s="142"/>
      <c r="C308" s="143" t="s">
        <v>531</v>
      </c>
      <c r="D308" s="143" t="s">
        <v>145</v>
      </c>
      <c r="E308" s="144" t="s">
        <v>532</v>
      </c>
      <c r="F308" s="145" t="s">
        <v>533</v>
      </c>
      <c r="G308" s="146" t="s">
        <v>148</v>
      </c>
      <c r="H308" s="147">
        <v>96.26</v>
      </c>
      <c r="I308" s="148"/>
      <c r="J308" s="149">
        <f>ROUND(I308*H308,2)</f>
        <v>0</v>
      </c>
      <c r="K308" s="145" t="s">
        <v>176</v>
      </c>
      <c r="L308" s="30"/>
      <c r="M308" s="150" t="s">
        <v>1</v>
      </c>
      <c r="N308" s="151" t="s">
        <v>41</v>
      </c>
      <c r="P308" s="152">
        <f>O308*H308</f>
        <v>0</v>
      </c>
      <c r="Q308" s="152">
        <v>1.2999999999999999E-4</v>
      </c>
      <c r="R308" s="152">
        <f>Q308*H308</f>
        <v>1.25138E-2</v>
      </c>
      <c r="S308" s="152">
        <v>0</v>
      </c>
      <c r="T308" s="153">
        <f>S308*H308</f>
        <v>0</v>
      </c>
      <c r="AR308" s="154" t="s">
        <v>150</v>
      </c>
      <c r="AT308" s="154" t="s">
        <v>145</v>
      </c>
      <c r="AU308" s="154" t="s">
        <v>86</v>
      </c>
      <c r="AY308" s="15" t="s">
        <v>143</v>
      </c>
      <c r="BE308" s="155">
        <f>IF(N308="základní",J308,0)</f>
        <v>0</v>
      </c>
      <c r="BF308" s="155">
        <f>IF(N308="snížená",J308,0)</f>
        <v>0</v>
      </c>
      <c r="BG308" s="155">
        <f>IF(N308="zákl. přenesená",J308,0)</f>
        <v>0</v>
      </c>
      <c r="BH308" s="155">
        <f>IF(N308="sníž. přenesená",J308,0)</f>
        <v>0</v>
      </c>
      <c r="BI308" s="155">
        <f>IF(N308="nulová",J308,0)</f>
        <v>0</v>
      </c>
      <c r="BJ308" s="15" t="s">
        <v>84</v>
      </c>
      <c r="BK308" s="155">
        <f>ROUND(I308*H308,2)</f>
        <v>0</v>
      </c>
      <c r="BL308" s="15" t="s">
        <v>150</v>
      </c>
      <c r="BM308" s="154" t="s">
        <v>534</v>
      </c>
    </row>
    <row r="309" spans="2:65" s="12" customFormat="1" ht="10.199999999999999">
      <c r="B309" s="156"/>
      <c r="D309" s="157" t="s">
        <v>152</v>
      </c>
      <c r="E309" s="158" t="s">
        <v>1</v>
      </c>
      <c r="F309" s="159" t="s">
        <v>535</v>
      </c>
      <c r="H309" s="160">
        <v>96.26</v>
      </c>
      <c r="I309" s="161"/>
      <c r="L309" s="156"/>
      <c r="M309" s="162"/>
      <c r="T309" s="163"/>
      <c r="AT309" s="158" t="s">
        <v>152</v>
      </c>
      <c r="AU309" s="158" t="s">
        <v>86</v>
      </c>
      <c r="AV309" s="12" t="s">
        <v>86</v>
      </c>
      <c r="AW309" s="12" t="s">
        <v>32</v>
      </c>
      <c r="AX309" s="12" t="s">
        <v>84</v>
      </c>
      <c r="AY309" s="158" t="s">
        <v>143</v>
      </c>
    </row>
    <row r="310" spans="2:65" s="1" customFormat="1" ht="24" customHeight="1">
      <c r="B310" s="142"/>
      <c r="C310" s="143" t="s">
        <v>536</v>
      </c>
      <c r="D310" s="143" t="s">
        <v>145</v>
      </c>
      <c r="E310" s="144" t="s">
        <v>537</v>
      </c>
      <c r="F310" s="145" t="s">
        <v>538</v>
      </c>
      <c r="G310" s="146" t="s">
        <v>281</v>
      </c>
      <c r="H310" s="147">
        <v>101.07299999999999</v>
      </c>
      <c r="I310" s="148"/>
      <c r="J310" s="149">
        <f>ROUND(I310*H310,2)</f>
        <v>0</v>
      </c>
      <c r="K310" s="145" t="s">
        <v>176</v>
      </c>
      <c r="L310" s="30"/>
      <c r="M310" s="150" t="s">
        <v>1</v>
      </c>
      <c r="N310" s="151" t="s">
        <v>41</v>
      </c>
      <c r="P310" s="152">
        <f>O310*H310</f>
        <v>0</v>
      </c>
      <c r="Q310" s="152">
        <v>6.0000000000000002E-5</v>
      </c>
      <c r="R310" s="152">
        <f>Q310*H310</f>
        <v>6.0643799999999994E-3</v>
      </c>
      <c r="S310" s="152">
        <v>0</v>
      </c>
      <c r="T310" s="153">
        <f>S310*H310</f>
        <v>0</v>
      </c>
      <c r="AR310" s="154" t="s">
        <v>150</v>
      </c>
      <c r="AT310" s="154" t="s">
        <v>145</v>
      </c>
      <c r="AU310" s="154" t="s">
        <v>86</v>
      </c>
      <c r="AY310" s="15" t="s">
        <v>143</v>
      </c>
      <c r="BE310" s="155">
        <f>IF(N310="základní",J310,0)</f>
        <v>0</v>
      </c>
      <c r="BF310" s="155">
        <f>IF(N310="snížená",J310,0)</f>
        <v>0</v>
      </c>
      <c r="BG310" s="155">
        <f>IF(N310="zákl. přenesená",J310,0)</f>
        <v>0</v>
      </c>
      <c r="BH310" s="155">
        <f>IF(N310="sníž. přenesená",J310,0)</f>
        <v>0</v>
      </c>
      <c r="BI310" s="155">
        <f>IF(N310="nulová",J310,0)</f>
        <v>0</v>
      </c>
      <c r="BJ310" s="15" t="s">
        <v>84</v>
      </c>
      <c r="BK310" s="155">
        <f>ROUND(I310*H310,2)</f>
        <v>0</v>
      </c>
      <c r="BL310" s="15" t="s">
        <v>150</v>
      </c>
      <c r="BM310" s="154" t="s">
        <v>539</v>
      </c>
    </row>
    <row r="311" spans="2:65" s="12" customFormat="1" ht="10.199999999999999">
      <c r="B311" s="156"/>
      <c r="D311" s="157" t="s">
        <v>152</v>
      </c>
      <c r="E311" s="158" t="s">
        <v>1</v>
      </c>
      <c r="F311" s="159" t="s">
        <v>540</v>
      </c>
      <c r="H311" s="160">
        <v>101.07299999999999</v>
      </c>
      <c r="I311" s="161"/>
      <c r="L311" s="156"/>
      <c r="M311" s="162"/>
      <c r="T311" s="163"/>
      <c r="AT311" s="158" t="s">
        <v>152</v>
      </c>
      <c r="AU311" s="158" t="s">
        <v>86</v>
      </c>
      <c r="AV311" s="12" t="s">
        <v>86</v>
      </c>
      <c r="AW311" s="12" t="s">
        <v>32</v>
      </c>
      <c r="AX311" s="12" t="s">
        <v>84</v>
      </c>
      <c r="AY311" s="158" t="s">
        <v>143</v>
      </c>
    </row>
    <row r="312" spans="2:65" s="1" customFormat="1" ht="24" customHeight="1">
      <c r="B312" s="142"/>
      <c r="C312" s="143" t="s">
        <v>541</v>
      </c>
      <c r="D312" s="143" t="s">
        <v>145</v>
      </c>
      <c r="E312" s="144" t="s">
        <v>542</v>
      </c>
      <c r="F312" s="145" t="s">
        <v>543</v>
      </c>
      <c r="G312" s="146" t="s">
        <v>148</v>
      </c>
      <c r="H312" s="147">
        <v>13.45</v>
      </c>
      <c r="I312" s="148"/>
      <c r="J312" s="149">
        <f>ROUND(I312*H312,2)</f>
        <v>0</v>
      </c>
      <c r="K312" s="145" t="s">
        <v>176</v>
      </c>
      <c r="L312" s="30"/>
      <c r="M312" s="150" t="s">
        <v>1</v>
      </c>
      <c r="N312" s="151" t="s">
        <v>41</v>
      </c>
      <c r="P312" s="152">
        <f>O312*H312</f>
        <v>0</v>
      </c>
      <c r="Q312" s="152">
        <v>0.26140999999999998</v>
      </c>
      <c r="R312" s="152">
        <f>Q312*H312</f>
        <v>3.5159644999999995</v>
      </c>
      <c r="S312" s="152">
        <v>0</v>
      </c>
      <c r="T312" s="153">
        <f>S312*H312</f>
        <v>0</v>
      </c>
      <c r="AR312" s="154" t="s">
        <v>150</v>
      </c>
      <c r="AT312" s="154" t="s">
        <v>145</v>
      </c>
      <c r="AU312" s="154" t="s">
        <v>86</v>
      </c>
      <c r="AY312" s="15" t="s">
        <v>143</v>
      </c>
      <c r="BE312" s="155">
        <f>IF(N312="základní",J312,0)</f>
        <v>0</v>
      </c>
      <c r="BF312" s="155">
        <f>IF(N312="snížená",J312,0)</f>
        <v>0</v>
      </c>
      <c r="BG312" s="155">
        <f>IF(N312="zákl. přenesená",J312,0)</f>
        <v>0</v>
      </c>
      <c r="BH312" s="155">
        <f>IF(N312="sníž. přenesená",J312,0)</f>
        <v>0</v>
      </c>
      <c r="BI312" s="155">
        <f>IF(N312="nulová",J312,0)</f>
        <v>0</v>
      </c>
      <c r="BJ312" s="15" t="s">
        <v>84</v>
      </c>
      <c r="BK312" s="155">
        <f>ROUND(I312*H312,2)</f>
        <v>0</v>
      </c>
      <c r="BL312" s="15" t="s">
        <v>150</v>
      </c>
      <c r="BM312" s="154" t="s">
        <v>544</v>
      </c>
    </row>
    <row r="313" spans="2:65" s="12" customFormat="1" ht="10.199999999999999">
      <c r="B313" s="156"/>
      <c r="D313" s="157" t="s">
        <v>152</v>
      </c>
      <c r="E313" s="158" t="s">
        <v>1</v>
      </c>
      <c r="F313" s="159" t="s">
        <v>545</v>
      </c>
      <c r="H313" s="160">
        <v>13.45</v>
      </c>
      <c r="I313" s="161"/>
      <c r="L313" s="156"/>
      <c r="M313" s="162"/>
      <c r="T313" s="163"/>
      <c r="AT313" s="158" t="s">
        <v>152</v>
      </c>
      <c r="AU313" s="158" t="s">
        <v>86</v>
      </c>
      <c r="AV313" s="12" t="s">
        <v>86</v>
      </c>
      <c r="AW313" s="12" t="s">
        <v>32</v>
      </c>
      <c r="AX313" s="12" t="s">
        <v>84</v>
      </c>
      <c r="AY313" s="158" t="s">
        <v>143</v>
      </c>
    </row>
    <row r="314" spans="2:65" s="1" customFormat="1" ht="24" customHeight="1">
      <c r="B314" s="142"/>
      <c r="C314" s="143" t="s">
        <v>546</v>
      </c>
      <c r="D314" s="143" t="s">
        <v>145</v>
      </c>
      <c r="E314" s="144" t="s">
        <v>547</v>
      </c>
      <c r="F314" s="145" t="s">
        <v>548</v>
      </c>
      <c r="G314" s="146" t="s">
        <v>252</v>
      </c>
      <c r="H314" s="147">
        <v>26</v>
      </c>
      <c r="I314" s="148"/>
      <c r="J314" s="149">
        <f>ROUND(I314*H314,2)</f>
        <v>0</v>
      </c>
      <c r="K314" s="145" t="s">
        <v>176</v>
      </c>
      <c r="L314" s="30"/>
      <c r="M314" s="150" t="s">
        <v>1</v>
      </c>
      <c r="N314" s="151" t="s">
        <v>41</v>
      </c>
      <c r="P314" s="152">
        <f>O314*H314</f>
        <v>0</v>
      </c>
      <c r="Q314" s="152">
        <v>4.8000000000000001E-4</v>
      </c>
      <c r="R314" s="152">
        <f>Q314*H314</f>
        <v>1.248E-2</v>
      </c>
      <c r="S314" s="152">
        <v>0</v>
      </c>
      <c r="T314" s="153">
        <f>S314*H314</f>
        <v>0</v>
      </c>
      <c r="AR314" s="154" t="s">
        <v>150</v>
      </c>
      <c r="AT314" s="154" t="s">
        <v>145</v>
      </c>
      <c r="AU314" s="154" t="s">
        <v>86</v>
      </c>
      <c r="AY314" s="15" t="s">
        <v>143</v>
      </c>
      <c r="BE314" s="155">
        <f>IF(N314="základní",J314,0)</f>
        <v>0</v>
      </c>
      <c r="BF314" s="155">
        <f>IF(N314="snížená",J314,0)</f>
        <v>0</v>
      </c>
      <c r="BG314" s="155">
        <f>IF(N314="zákl. přenesená",J314,0)</f>
        <v>0</v>
      </c>
      <c r="BH314" s="155">
        <f>IF(N314="sníž. přenesená",J314,0)</f>
        <v>0</v>
      </c>
      <c r="BI314" s="155">
        <f>IF(N314="nulová",J314,0)</f>
        <v>0</v>
      </c>
      <c r="BJ314" s="15" t="s">
        <v>84</v>
      </c>
      <c r="BK314" s="155">
        <f>ROUND(I314*H314,2)</f>
        <v>0</v>
      </c>
      <c r="BL314" s="15" t="s">
        <v>150</v>
      </c>
      <c r="BM314" s="154" t="s">
        <v>549</v>
      </c>
    </row>
    <row r="315" spans="2:65" s="1" customFormat="1" ht="16.5" customHeight="1">
      <c r="B315" s="142"/>
      <c r="C315" s="164" t="s">
        <v>550</v>
      </c>
      <c r="D315" s="164" t="s">
        <v>216</v>
      </c>
      <c r="E315" s="165" t="s">
        <v>551</v>
      </c>
      <c r="F315" s="166" t="s">
        <v>552</v>
      </c>
      <c r="G315" s="167" t="s">
        <v>252</v>
      </c>
      <c r="H315" s="168">
        <v>15</v>
      </c>
      <c r="I315" s="169"/>
      <c r="J315" s="170">
        <f>ROUND(I315*H315,2)</f>
        <v>0</v>
      </c>
      <c r="K315" s="166" t="s">
        <v>176</v>
      </c>
      <c r="L315" s="171"/>
      <c r="M315" s="172" t="s">
        <v>1</v>
      </c>
      <c r="N315" s="173" t="s">
        <v>41</v>
      </c>
      <c r="P315" s="152">
        <f>O315*H315</f>
        <v>0</v>
      </c>
      <c r="Q315" s="152">
        <v>1.9359999999999999E-2</v>
      </c>
      <c r="R315" s="152">
        <f>Q315*H315</f>
        <v>0.29039999999999999</v>
      </c>
      <c r="S315" s="152">
        <v>0</v>
      </c>
      <c r="T315" s="153">
        <f>S315*H315</f>
        <v>0</v>
      </c>
      <c r="AR315" s="154" t="s">
        <v>182</v>
      </c>
      <c r="AT315" s="154" t="s">
        <v>216</v>
      </c>
      <c r="AU315" s="154" t="s">
        <v>86</v>
      </c>
      <c r="AY315" s="15" t="s">
        <v>143</v>
      </c>
      <c r="BE315" s="155">
        <f>IF(N315="základní",J315,0)</f>
        <v>0</v>
      </c>
      <c r="BF315" s="155">
        <f>IF(N315="snížená",J315,0)</f>
        <v>0</v>
      </c>
      <c r="BG315" s="155">
        <f>IF(N315="zákl. přenesená",J315,0)</f>
        <v>0</v>
      </c>
      <c r="BH315" s="155">
        <f>IF(N315="sníž. přenesená",J315,0)</f>
        <v>0</v>
      </c>
      <c r="BI315" s="155">
        <f>IF(N315="nulová",J315,0)</f>
        <v>0</v>
      </c>
      <c r="BJ315" s="15" t="s">
        <v>84</v>
      </c>
      <c r="BK315" s="155">
        <f>ROUND(I315*H315,2)</f>
        <v>0</v>
      </c>
      <c r="BL315" s="15" t="s">
        <v>150</v>
      </c>
      <c r="BM315" s="154" t="s">
        <v>553</v>
      </c>
    </row>
    <row r="316" spans="2:65" s="1" customFormat="1" ht="16.5" customHeight="1">
      <c r="B316" s="142"/>
      <c r="C316" s="164" t="s">
        <v>554</v>
      </c>
      <c r="D316" s="164" t="s">
        <v>216</v>
      </c>
      <c r="E316" s="165" t="s">
        <v>555</v>
      </c>
      <c r="F316" s="166" t="s">
        <v>556</v>
      </c>
      <c r="G316" s="167" t="s">
        <v>252</v>
      </c>
      <c r="H316" s="168">
        <v>11</v>
      </c>
      <c r="I316" s="169"/>
      <c r="J316" s="170">
        <f>ROUND(I316*H316,2)</f>
        <v>0</v>
      </c>
      <c r="K316" s="166" t="s">
        <v>176</v>
      </c>
      <c r="L316" s="171"/>
      <c r="M316" s="172" t="s">
        <v>1</v>
      </c>
      <c r="N316" s="173" t="s">
        <v>41</v>
      </c>
      <c r="P316" s="152">
        <f>O316*H316</f>
        <v>0</v>
      </c>
      <c r="Q316" s="152">
        <v>1.992E-2</v>
      </c>
      <c r="R316" s="152">
        <f>Q316*H316</f>
        <v>0.21912000000000001</v>
      </c>
      <c r="S316" s="152">
        <v>0</v>
      </c>
      <c r="T316" s="153">
        <f>S316*H316</f>
        <v>0</v>
      </c>
      <c r="AR316" s="154" t="s">
        <v>182</v>
      </c>
      <c r="AT316" s="154" t="s">
        <v>216</v>
      </c>
      <c r="AU316" s="154" t="s">
        <v>86</v>
      </c>
      <c r="AY316" s="15" t="s">
        <v>143</v>
      </c>
      <c r="BE316" s="155">
        <f>IF(N316="základní",J316,0)</f>
        <v>0</v>
      </c>
      <c r="BF316" s="155">
        <f>IF(N316="snížená",J316,0)</f>
        <v>0</v>
      </c>
      <c r="BG316" s="155">
        <f>IF(N316="zákl. přenesená",J316,0)</f>
        <v>0</v>
      </c>
      <c r="BH316" s="155">
        <f>IF(N316="sníž. přenesená",J316,0)</f>
        <v>0</v>
      </c>
      <c r="BI316" s="155">
        <f>IF(N316="nulová",J316,0)</f>
        <v>0</v>
      </c>
      <c r="BJ316" s="15" t="s">
        <v>84</v>
      </c>
      <c r="BK316" s="155">
        <f>ROUND(I316*H316,2)</f>
        <v>0</v>
      </c>
      <c r="BL316" s="15" t="s">
        <v>150</v>
      </c>
      <c r="BM316" s="154" t="s">
        <v>557</v>
      </c>
    </row>
    <row r="317" spans="2:65" s="11" customFormat="1" ht="22.8" customHeight="1">
      <c r="B317" s="130"/>
      <c r="D317" s="131" t="s">
        <v>75</v>
      </c>
      <c r="E317" s="140" t="s">
        <v>187</v>
      </c>
      <c r="F317" s="140" t="s">
        <v>558</v>
      </c>
      <c r="I317" s="133"/>
      <c r="J317" s="141">
        <f>BK317</f>
        <v>0</v>
      </c>
      <c r="L317" s="130"/>
      <c r="M317" s="135"/>
      <c r="P317" s="136">
        <f>SUM(P318:P378)</f>
        <v>0</v>
      </c>
      <c r="R317" s="136">
        <f>SUM(R318:R378)</f>
        <v>13.70326373</v>
      </c>
      <c r="T317" s="137">
        <f>SUM(T318:T378)</f>
        <v>119.70843500000001</v>
      </c>
      <c r="AR317" s="131" t="s">
        <v>84</v>
      </c>
      <c r="AT317" s="138" t="s">
        <v>75</v>
      </c>
      <c r="AU317" s="138" t="s">
        <v>84</v>
      </c>
      <c r="AY317" s="131" t="s">
        <v>143</v>
      </c>
      <c r="BK317" s="139">
        <f>SUM(BK318:BK378)</f>
        <v>0</v>
      </c>
    </row>
    <row r="318" spans="2:65" s="1" customFormat="1" ht="24" customHeight="1">
      <c r="B318" s="142"/>
      <c r="C318" s="143" t="s">
        <v>559</v>
      </c>
      <c r="D318" s="143" t="s">
        <v>145</v>
      </c>
      <c r="E318" s="144" t="s">
        <v>560</v>
      </c>
      <c r="F318" s="145" t="s">
        <v>561</v>
      </c>
      <c r="G318" s="146" t="s">
        <v>252</v>
      </c>
      <c r="H318" s="147">
        <v>2</v>
      </c>
      <c r="I318" s="148"/>
      <c r="J318" s="149">
        <f>ROUND(I318*H318,2)</f>
        <v>0</v>
      </c>
      <c r="K318" s="145" t="s">
        <v>149</v>
      </c>
      <c r="L318" s="30"/>
      <c r="M318" s="150" t="s">
        <v>1</v>
      </c>
      <c r="N318" s="151" t="s">
        <v>41</v>
      </c>
      <c r="P318" s="152">
        <f>O318*H318</f>
        <v>0</v>
      </c>
      <c r="Q318" s="152">
        <v>6.9999999999999999E-4</v>
      </c>
      <c r="R318" s="152">
        <f>Q318*H318</f>
        <v>1.4E-3</v>
      </c>
      <c r="S318" s="152">
        <v>0</v>
      </c>
      <c r="T318" s="153">
        <f>S318*H318</f>
        <v>0</v>
      </c>
      <c r="AR318" s="154" t="s">
        <v>150</v>
      </c>
      <c r="AT318" s="154" t="s">
        <v>145</v>
      </c>
      <c r="AU318" s="154" t="s">
        <v>86</v>
      </c>
      <c r="AY318" s="15" t="s">
        <v>143</v>
      </c>
      <c r="BE318" s="155">
        <f>IF(N318="základní",J318,0)</f>
        <v>0</v>
      </c>
      <c r="BF318" s="155">
        <f>IF(N318="snížená",J318,0)</f>
        <v>0</v>
      </c>
      <c r="BG318" s="155">
        <f>IF(N318="zákl. přenesená",J318,0)</f>
        <v>0</v>
      </c>
      <c r="BH318" s="155">
        <f>IF(N318="sníž. přenesená",J318,0)</f>
        <v>0</v>
      </c>
      <c r="BI318" s="155">
        <f>IF(N318="nulová",J318,0)</f>
        <v>0</v>
      </c>
      <c r="BJ318" s="15" t="s">
        <v>84</v>
      </c>
      <c r="BK318" s="155">
        <f>ROUND(I318*H318,2)</f>
        <v>0</v>
      </c>
      <c r="BL318" s="15" t="s">
        <v>150</v>
      </c>
      <c r="BM318" s="154" t="s">
        <v>562</v>
      </c>
    </row>
    <row r="319" spans="2:65" s="12" customFormat="1" ht="10.199999999999999">
      <c r="B319" s="156"/>
      <c r="D319" s="157" t="s">
        <v>152</v>
      </c>
      <c r="E319" s="158" t="s">
        <v>1</v>
      </c>
      <c r="F319" s="159" t="s">
        <v>86</v>
      </c>
      <c r="H319" s="160">
        <v>2</v>
      </c>
      <c r="I319" s="161"/>
      <c r="L319" s="156"/>
      <c r="M319" s="162"/>
      <c r="T319" s="163"/>
      <c r="AT319" s="158" t="s">
        <v>152</v>
      </c>
      <c r="AU319" s="158" t="s">
        <v>86</v>
      </c>
      <c r="AV319" s="12" t="s">
        <v>86</v>
      </c>
      <c r="AW319" s="12" t="s">
        <v>32</v>
      </c>
      <c r="AX319" s="12" t="s">
        <v>84</v>
      </c>
      <c r="AY319" s="158" t="s">
        <v>143</v>
      </c>
    </row>
    <row r="320" spans="2:65" s="1" customFormat="1" ht="24" customHeight="1">
      <c r="B320" s="142"/>
      <c r="C320" s="143" t="s">
        <v>563</v>
      </c>
      <c r="D320" s="143" t="s">
        <v>145</v>
      </c>
      <c r="E320" s="144" t="s">
        <v>564</v>
      </c>
      <c r="F320" s="145" t="s">
        <v>565</v>
      </c>
      <c r="G320" s="146" t="s">
        <v>281</v>
      </c>
      <c r="H320" s="147">
        <v>54</v>
      </c>
      <c r="I320" s="148"/>
      <c r="J320" s="149">
        <f>ROUND(I320*H320,2)</f>
        <v>0</v>
      </c>
      <c r="K320" s="145" t="s">
        <v>149</v>
      </c>
      <c r="L320" s="30"/>
      <c r="M320" s="150" t="s">
        <v>1</v>
      </c>
      <c r="N320" s="151" t="s">
        <v>41</v>
      </c>
      <c r="P320" s="152">
        <f>O320*H320</f>
        <v>0</v>
      </c>
      <c r="Q320" s="152">
        <v>0.15540000000000001</v>
      </c>
      <c r="R320" s="152">
        <f>Q320*H320</f>
        <v>8.3916000000000004</v>
      </c>
      <c r="S320" s="152">
        <v>0</v>
      </c>
      <c r="T320" s="153">
        <f>S320*H320</f>
        <v>0</v>
      </c>
      <c r="AR320" s="154" t="s">
        <v>150</v>
      </c>
      <c r="AT320" s="154" t="s">
        <v>145</v>
      </c>
      <c r="AU320" s="154" t="s">
        <v>86</v>
      </c>
      <c r="AY320" s="15" t="s">
        <v>143</v>
      </c>
      <c r="BE320" s="155">
        <f>IF(N320="základní",J320,0)</f>
        <v>0</v>
      </c>
      <c r="BF320" s="155">
        <f>IF(N320="snížená",J320,0)</f>
        <v>0</v>
      </c>
      <c r="BG320" s="155">
        <f>IF(N320="zákl. přenesená",J320,0)</f>
        <v>0</v>
      </c>
      <c r="BH320" s="155">
        <f>IF(N320="sníž. přenesená",J320,0)</f>
        <v>0</v>
      </c>
      <c r="BI320" s="155">
        <f>IF(N320="nulová",J320,0)</f>
        <v>0</v>
      </c>
      <c r="BJ320" s="15" t="s">
        <v>84</v>
      </c>
      <c r="BK320" s="155">
        <f>ROUND(I320*H320,2)</f>
        <v>0</v>
      </c>
      <c r="BL320" s="15" t="s">
        <v>150</v>
      </c>
      <c r="BM320" s="154" t="s">
        <v>566</v>
      </c>
    </row>
    <row r="321" spans="2:65" s="12" customFormat="1" ht="10.199999999999999">
      <c r="B321" s="156"/>
      <c r="D321" s="157" t="s">
        <v>152</v>
      </c>
      <c r="E321" s="158" t="s">
        <v>1</v>
      </c>
      <c r="F321" s="159" t="s">
        <v>567</v>
      </c>
      <c r="H321" s="160">
        <v>54</v>
      </c>
      <c r="I321" s="161"/>
      <c r="L321" s="156"/>
      <c r="M321" s="162"/>
      <c r="T321" s="163"/>
      <c r="AT321" s="158" t="s">
        <v>152</v>
      </c>
      <c r="AU321" s="158" t="s">
        <v>86</v>
      </c>
      <c r="AV321" s="12" t="s">
        <v>86</v>
      </c>
      <c r="AW321" s="12" t="s">
        <v>32</v>
      </c>
      <c r="AX321" s="12" t="s">
        <v>84</v>
      </c>
      <c r="AY321" s="158" t="s">
        <v>143</v>
      </c>
    </row>
    <row r="322" spans="2:65" s="1" customFormat="1" ht="16.5" customHeight="1">
      <c r="B322" s="142"/>
      <c r="C322" s="164" t="s">
        <v>568</v>
      </c>
      <c r="D322" s="164" t="s">
        <v>216</v>
      </c>
      <c r="E322" s="165" t="s">
        <v>569</v>
      </c>
      <c r="F322" s="166" t="s">
        <v>570</v>
      </c>
      <c r="G322" s="167" t="s">
        <v>281</v>
      </c>
      <c r="H322" s="168">
        <v>56.7</v>
      </c>
      <c r="I322" s="169"/>
      <c r="J322" s="170">
        <f>ROUND(I322*H322,2)</f>
        <v>0</v>
      </c>
      <c r="K322" s="166" t="s">
        <v>149</v>
      </c>
      <c r="L322" s="171"/>
      <c r="M322" s="172" t="s">
        <v>1</v>
      </c>
      <c r="N322" s="173" t="s">
        <v>41</v>
      </c>
      <c r="P322" s="152">
        <f>O322*H322</f>
        <v>0</v>
      </c>
      <c r="Q322" s="152">
        <v>8.1000000000000003E-2</v>
      </c>
      <c r="R322" s="152">
        <f>Q322*H322</f>
        <v>4.5927000000000007</v>
      </c>
      <c r="S322" s="152">
        <v>0</v>
      </c>
      <c r="T322" s="153">
        <f>S322*H322</f>
        <v>0</v>
      </c>
      <c r="AR322" s="154" t="s">
        <v>182</v>
      </c>
      <c r="AT322" s="154" t="s">
        <v>216</v>
      </c>
      <c r="AU322" s="154" t="s">
        <v>86</v>
      </c>
      <c r="AY322" s="15" t="s">
        <v>143</v>
      </c>
      <c r="BE322" s="155">
        <f>IF(N322="základní",J322,0)</f>
        <v>0</v>
      </c>
      <c r="BF322" s="155">
        <f>IF(N322="snížená",J322,0)</f>
        <v>0</v>
      </c>
      <c r="BG322" s="155">
        <f>IF(N322="zákl. přenesená",J322,0)</f>
        <v>0</v>
      </c>
      <c r="BH322" s="155">
        <f>IF(N322="sníž. přenesená",J322,0)</f>
        <v>0</v>
      </c>
      <c r="BI322" s="155">
        <f>IF(N322="nulová",J322,0)</f>
        <v>0</v>
      </c>
      <c r="BJ322" s="15" t="s">
        <v>84</v>
      </c>
      <c r="BK322" s="155">
        <f>ROUND(I322*H322,2)</f>
        <v>0</v>
      </c>
      <c r="BL322" s="15" t="s">
        <v>150</v>
      </c>
      <c r="BM322" s="154" t="s">
        <v>571</v>
      </c>
    </row>
    <row r="323" spans="2:65" s="12" customFormat="1" ht="10.199999999999999">
      <c r="B323" s="156"/>
      <c r="D323" s="157" t="s">
        <v>152</v>
      </c>
      <c r="F323" s="159" t="s">
        <v>572</v>
      </c>
      <c r="H323" s="160">
        <v>56.7</v>
      </c>
      <c r="I323" s="161"/>
      <c r="L323" s="156"/>
      <c r="M323" s="162"/>
      <c r="T323" s="163"/>
      <c r="AT323" s="158" t="s">
        <v>152</v>
      </c>
      <c r="AU323" s="158" t="s">
        <v>86</v>
      </c>
      <c r="AV323" s="12" t="s">
        <v>86</v>
      </c>
      <c r="AW323" s="12" t="s">
        <v>3</v>
      </c>
      <c r="AX323" s="12" t="s">
        <v>84</v>
      </c>
      <c r="AY323" s="158" t="s">
        <v>143</v>
      </c>
    </row>
    <row r="324" spans="2:65" s="1" customFormat="1" ht="24" customHeight="1">
      <c r="B324" s="142"/>
      <c r="C324" s="143" t="s">
        <v>573</v>
      </c>
      <c r="D324" s="143" t="s">
        <v>145</v>
      </c>
      <c r="E324" s="144" t="s">
        <v>574</v>
      </c>
      <c r="F324" s="145" t="s">
        <v>575</v>
      </c>
      <c r="G324" s="146" t="s">
        <v>148</v>
      </c>
      <c r="H324" s="147">
        <v>288.64999999999998</v>
      </c>
      <c r="I324" s="148"/>
      <c r="J324" s="149">
        <f>ROUND(I324*H324,2)</f>
        <v>0</v>
      </c>
      <c r="K324" s="145" t="s">
        <v>176</v>
      </c>
      <c r="L324" s="30"/>
      <c r="M324" s="150" t="s">
        <v>1</v>
      </c>
      <c r="N324" s="151" t="s">
        <v>41</v>
      </c>
      <c r="P324" s="152">
        <f>O324*H324</f>
        <v>0</v>
      </c>
      <c r="Q324" s="152">
        <v>0</v>
      </c>
      <c r="R324" s="152">
        <f>Q324*H324</f>
        <v>0</v>
      </c>
      <c r="S324" s="152">
        <v>0</v>
      </c>
      <c r="T324" s="153">
        <f>S324*H324</f>
        <v>0</v>
      </c>
      <c r="AR324" s="154" t="s">
        <v>150</v>
      </c>
      <c r="AT324" s="154" t="s">
        <v>145</v>
      </c>
      <c r="AU324" s="154" t="s">
        <v>86</v>
      </c>
      <c r="AY324" s="15" t="s">
        <v>143</v>
      </c>
      <c r="BE324" s="155">
        <f>IF(N324="základní",J324,0)</f>
        <v>0</v>
      </c>
      <c r="BF324" s="155">
        <f>IF(N324="snížená",J324,0)</f>
        <v>0</v>
      </c>
      <c r="BG324" s="155">
        <f>IF(N324="zákl. přenesená",J324,0)</f>
        <v>0</v>
      </c>
      <c r="BH324" s="155">
        <f>IF(N324="sníž. přenesená",J324,0)</f>
        <v>0</v>
      </c>
      <c r="BI324" s="155">
        <f>IF(N324="nulová",J324,0)</f>
        <v>0</v>
      </c>
      <c r="BJ324" s="15" t="s">
        <v>84</v>
      </c>
      <c r="BK324" s="155">
        <f>ROUND(I324*H324,2)</f>
        <v>0</v>
      </c>
      <c r="BL324" s="15" t="s">
        <v>150</v>
      </c>
      <c r="BM324" s="154" t="s">
        <v>576</v>
      </c>
    </row>
    <row r="325" spans="2:65" s="12" customFormat="1" ht="10.199999999999999">
      <c r="B325" s="156"/>
      <c r="D325" s="157" t="s">
        <v>152</v>
      </c>
      <c r="E325" s="158" t="s">
        <v>1</v>
      </c>
      <c r="F325" s="159" t="s">
        <v>577</v>
      </c>
      <c r="H325" s="160">
        <v>288.64999999999998</v>
      </c>
      <c r="I325" s="161"/>
      <c r="L325" s="156"/>
      <c r="M325" s="162"/>
      <c r="T325" s="163"/>
      <c r="AT325" s="158" t="s">
        <v>152</v>
      </c>
      <c r="AU325" s="158" t="s">
        <v>86</v>
      </c>
      <c r="AV325" s="12" t="s">
        <v>86</v>
      </c>
      <c r="AW325" s="12" t="s">
        <v>32</v>
      </c>
      <c r="AX325" s="12" t="s">
        <v>84</v>
      </c>
      <c r="AY325" s="158" t="s">
        <v>143</v>
      </c>
    </row>
    <row r="326" spans="2:65" s="1" customFormat="1" ht="24" customHeight="1">
      <c r="B326" s="142"/>
      <c r="C326" s="143" t="s">
        <v>578</v>
      </c>
      <c r="D326" s="143" t="s">
        <v>145</v>
      </c>
      <c r="E326" s="144" t="s">
        <v>579</v>
      </c>
      <c r="F326" s="145" t="s">
        <v>580</v>
      </c>
      <c r="G326" s="146" t="s">
        <v>148</v>
      </c>
      <c r="H326" s="147">
        <v>8659.5</v>
      </c>
      <c r="I326" s="148"/>
      <c r="J326" s="149">
        <f>ROUND(I326*H326,2)</f>
        <v>0</v>
      </c>
      <c r="K326" s="145" t="s">
        <v>176</v>
      </c>
      <c r="L326" s="30"/>
      <c r="M326" s="150" t="s">
        <v>1</v>
      </c>
      <c r="N326" s="151" t="s">
        <v>41</v>
      </c>
      <c r="P326" s="152">
        <f>O326*H326</f>
        <v>0</v>
      </c>
      <c r="Q326" s="152">
        <v>0</v>
      </c>
      <c r="R326" s="152">
        <f>Q326*H326</f>
        <v>0</v>
      </c>
      <c r="S326" s="152">
        <v>0</v>
      </c>
      <c r="T326" s="153">
        <f>S326*H326</f>
        <v>0</v>
      </c>
      <c r="AR326" s="154" t="s">
        <v>150</v>
      </c>
      <c r="AT326" s="154" t="s">
        <v>145</v>
      </c>
      <c r="AU326" s="154" t="s">
        <v>86</v>
      </c>
      <c r="AY326" s="15" t="s">
        <v>143</v>
      </c>
      <c r="BE326" s="155">
        <f>IF(N326="základní",J326,0)</f>
        <v>0</v>
      </c>
      <c r="BF326" s="155">
        <f>IF(N326="snížená",J326,0)</f>
        <v>0</v>
      </c>
      <c r="BG326" s="155">
        <f>IF(N326="zákl. přenesená",J326,0)</f>
        <v>0</v>
      </c>
      <c r="BH326" s="155">
        <f>IF(N326="sníž. přenesená",J326,0)</f>
        <v>0</v>
      </c>
      <c r="BI326" s="155">
        <f>IF(N326="nulová",J326,0)</f>
        <v>0</v>
      </c>
      <c r="BJ326" s="15" t="s">
        <v>84</v>
      </c>
      <c r="BK326" s="155">
        <f>ROUND(I326*H326,2)</f>
        <v>0</v>
      </c>
      <c r="BL326" s="15" t="s">
        <v>150</v>
      </c>
      <c r="BM326" s="154" t="s">
        <v>581</v>
      </c>
    </row>
    <row r="327" spans="2:65" s="12" customFormat="1" ht="10.199999999999999">
      <c r="B327" s="156"/>
      <c r="D327" s="157" t="s">
        <v>152</v>
      </c>
      <c r="E327" s="158" t="s">
        <v>1</v>
      </c>
      <c r="F327" s="159" t="s">
        <v>582</v>
      </c>
      <c r="H327" s="160">
        <v>8659.5</v>
      </c>
      <c r="I327" s="161"/>
      <c r="L327" s="156"/>
      <c r="M327" s="162"/>
      <c r="T327" s="163"/>
      <c r="AT327" s="158" t="s">
        <v>152</v>
      </c>
      <c r="AU327" s="158" t="s">
        <v>86</v>
      </c>
      <c r="AV327" s="12" t="s">
        <v>86</v>
      </c>
      <c r="AW327" s="12" t="s">
        <v>32</v>
      </c>
      <c r="AX327" s="12" t="s">
        <v>84</v>
      </c>
      <c r="AY327" s="158" t="s">
        <v>143</v>
      </c>
    </row>
    <row r="328" spans="2:65" s="1" customFormat="1" ht="24" customHeight="1">
      <c r="B328" s="142"/>
      <c r="C328" s="143" t="s">
        <v>583</v>
      </c>
      <c r="D328" s="143" t="s">
        <v>145</v>
      </c>
      <c r="E328" s="144" t="s">
        <v>584</v>
      </c>
      <c r="F328" s="145" t="s">
        <v>585</v>
      </c>
      <c r="G328" s="146" t="s">
        <v>148</v>
      </c>
      <c r="H328" s="147">
        <v>288.64999999999998</v>
      </c>
      <c r="I328" s="148"/>
      <c r="J328" s="149">
        <f>ROUND(I328*H328,2)</f>
        <v>0</v>
      </c>
      <c r="K328" s="145" t="s">
        <v>176</v>
      </c>
      <c r="L328" s="30"/>
      <c r="M328" s="150" t="s">
        <v>1</v>
      </c>
      <c r="N328" s="151" t="s">
        <v>41</v>
      </c>
      <c r="P328" s="152">
        <f>O328*H328</f>
        <v>0</v>
      </c>
      <c r="Q328" s="152">
        <v>0</v>
      </c>
      <c r="R328" s="152">
        <f>Q328*H328</f>
        <v>0</v>
      </c>
      <c r="S328" s="152">
        <v>0</v>
      </c>
      <c r="T328" s="153">
        <f>S328*H328</f>
        <v>0</v>
      </c>
      <c r="AR328" s="154" t="s">
        <v>150</v>
      </c>
      <c r="AT328" s="154" t="s">
        <v>145</v>
      </c>
      <c r="AU328" s="154" t="s">
        <v>86</v>
      </c>
      <c r="AY328" s="15" t="s">
        <v>143</v>
      </c>
      <c r="BE328" s="155">
        <f>IF(N328="základní",J328,0)</f>
        <v>0</v>
      </c>
      <c r="BF328" s="155">
        <f>IF(N328="snížená",J328,0)</f>
        <v>0</v>
      </c>
      <c r="BG328" s="155">
        <f>IF(N328="zákl. přenesená",J328,0)</f>
        <v>0</v>
      </c>
      <c r="BH328" s="155">
        <f>IF(N328="sníž. přenesená",J328,0)</f>
        <v>0</v>
      </c>
      <c r="BI328" s="155">
        <f>IF(N328="nulová",J328,0)</f>
        <v>0</v>
      </c>
      <c r="BJ328" s="15" t="s">
        <v>84</v>
      </c>
      <c r="BK328" s="155">
        <f>ROUND(I328*H328,2)</f>
        <v>0</v>
      </c>
      <c r="BL328" s="15" t="s">
        <v>150</v>
      </c>
      <c r="BM328" s="154" t="s">
        <v>586</v>
      </c>
    </row>
    <row r="329" spans="2:65" s="1" customFormat="1" ht="24" customHeight="1">
      <c r="B329" s="142"/>
      <c r="C329" s="143" t="s">
        <v>587</v>
      </c>
      <c r="D329" s="143" t="s">
        <v>145</v>
      </c>
      <c r="E329" s="144" t="s">
        <v>588</v>
      </c>
      <c r="F329" s="145" t="s">
        <v>589</v>
      </c>
      <c r="G329" s="146" t="s">
        <v>148</v>
      </c>
      <c r="H329" s="147">
        <v>358.94900000000001</v>
      </c>
      <c r="I329" s="148"/>
      <c r="J329" s="149">
        <f>ROUND(I329*H329,2)</f>
        <v>0</v>
      </c>
      <c r="K329" s="145" t="s">
        <v>176</v>
      </c>
      <c r="L329" s="30"/>
      <c r="M329" s="150" t="s">
        <v>1</v>
      </c>
      <c r="N329" s="151" t="s">
        <v>41</v>
      </c>
      <c r="P329" s="152">
        <f>O329*H329</f>
        <v>0</v>
      </c>
      <c r="Q329" s="152">
        <v>1.2999999999999999E-4</v>
      </c>
      <c r="R329" s="152">
        <f>Q329*H329</f>
        <v>4.6663369999999996E-2</v>
      </c>
      <c r="S329" s="152">
        <v>0</v>
      </c>
      <c r="T329" s="153">
        <f>S329*H329</f>
        <v>0</v>
      </c>
      <c r="AR329" s="154" t="s">
        <v>150</v>
      </c>
      <c r="AT329" s="154" t="s">
        <v>145</v>
      </c>
      <c r="AU329" s="154" t="s">
        <v>86</v>
      </c>
      <c r="AY329" s="15" t="s">
        <v>143</v>
      </c>
      <c r="BE329" s="155">
        <f>IF(N329="základní",J329,0)</f>
        <v>0</v>
      </c>
      <c r="BF329" s="155">
        <f>IF(N329="snížená",J329,0)</f>
        <v>0</v>
      </c>
      <c r="BG329" s="155">
        <f>IF(N329="zákl. přenesená",J329,0)</f>
        <v>0</v>
      </c>
      <c r="BH329" s="155">
        <f>IF(N329="sníž. přenesená",J329,0)</f>
        <v>0</v>
      </c>
      <c r="BI329" s="155">
        <f>IF(N329="nulová",J329,0)</f>
        <v>0</v>
      </c>
      <c r="BJ329" s="15" t="s">
        <v>84</v>
      </c>
      <c r="BK329" s="155">
        <f>ROUND(I329*H329,2)</f>
        <v>0</v>
      </c>
      <c r="BL329" s="15" t="s">
        <v>150</v>
      </c>
      <c r="BM329" s="154" t="s">
        <v>590</v>
      </c>
    </row>
    <row r="330" spans="2:65" s="1" customFormat="1" ht="24" customHeight="1">
      <c r="B330" s="142"/>
      <c r="C330" s="143" t="s">
        <v>591</v>
      </c>
      <c r="D330" s="143" t="s">
        <v>145</v>
      </c>
      <c r="E330" s="144" t="s">
        <v>592</v>
      </c>
      <c r="F330" s="145" t="s">
        <v>593</v>
      </c>
      <c r="G330" s="146" t="s">
        <v>148</v>
      </c>
      <c r="H330" s="147">
        <v>358.94900000000001</v>
      </c>
      <c r="I330" s="148"/>
      <c r="J330" s="149">
        <f>ROUND(I330*H330,2)</f>
        <v>0</v>
      </c>
      <c r="K330" s="145" t="s">
        <v>176</v>
      </c>
      <c r="L330" s="30"/>
      <c r="M330" s="150" t="s">
        <v>1</v>
      </c>
      <c r="N330" s="151" t="s">
        <v>41</v>
      </c>
      <c r="P330" s="152">
        <f>O330*H330</f>
        <v>0</v>
      </c>
      <c r="Q330" s="152">
        <v>4.0000000000000003E-5</v>
      </c>
      <c r="R330" s="152">
        <f>Q330*H330</f>
        <v>1.4357960000000001E-2</v>
      </c>
      <c r="S330" s="152">
        <v>0</v>
      </c>
      <c r="T330" s="153">
        <f>S330*H330</f>
        <v>0</v>
      </c>
      <c r="AR330" s="154" t="s">
        <v>150</v>
      </c>
      <c r="AT330" s="154" t="s">
        <v>145</v>
      </c>
      <c r="AU330" s="154" t="s">
        <v>86</v>
      </c>
      <c r="AY330" s="15" t="s">
        <v>143</v>
      </c>
      <c r="BE330" s="155">
        <f>IF(N330="základní",J330,0)</f>
        <v>0</v>
      </c>
      <c r="BF330" s="155">
        <f>IF(N330="snížená",J330,0)</f>
        <v>0</v>
      </c>
      <c r="BG330" s="155">
        <f>IF(N330="zákl. přenesená",J330,0)</f>
        <v>0</v>
      </c>
      <c r="BH330" s="155">
        <f>IF(N330="sníž. přenesená",J330,0)</f>
        <v>0</v>
      </c>
      <c r="BI330" s="155">
        <f>IF(N330="nulová",J330,0)</f>
        <v>0</v>
      </c>
      <c r="BJ330" s="15" t="s">
        <v>84</v>
      </c>
      <c r="BK330" s="155">
        <f>ROUND(I330*H330,2)</f>
        <v>0</v>
      </c>
      <c r="BL330" s="15" t="s">
        <v>150</v>
      </c>
      <c r="BM330" s="154" t="s">
        <v>594</v>
      </c>
    </row>
    <row r="331" spans="2:65" s="1" customFormat="1" ht="24" customHeight="1">
      <c r="B331" s="142"/>
      <c r="C331" s="143" t="s">
        <v>595</v>
      </c>
      <c r="D331" s="143" t="s">
        <v>145</v>
      </c>
      <c r="E331" s="144" t="s">
        <v>596</v>
      </c>
      <c r="F331" s="145" t="s">
        <v>597</v>
      </c>
      <c r="G331" s="146" t="s">
        <v>252</v>
      </c>
      <c r="H331" s="147">
        <v>1</v>
      </c>
      <c r="I331" s="148"/>
      <c r="J331" s="149">
        <f>ROUND(I331*H331,2)</f>
        <v>0</v>
      </c>
      <c r="K331" s="145" t="s">
        <v>176</v>
      </c>
      <c r="L331" s="30"/>
      <c r="M331" s="150" t="s">
        <v>1</v>
      </c>
      <c r="N331" s="151" t="s">
        <v>41</v>
      </c>
      <c r="P331" s="152">
        <f>O331*H331</f>
        <v>0</v>
      </c>
      <c r="Q331" s="152">
        <v>4.5900000000000003E-3</v>
      </c>
      <c r="R331" s="152">
        <f>Q331*H331</f>
        <v>4.5900000000000003E-3</v>
      </c>
      <c r="S331" s="152">
        <v>0</v>
      </c>
      <c r="T331" s="153">
        <f>S331*H331</f>
        <v>0</v>
      </c>
      <c r="AR331" s="154" t="s">
        <v>150</v>
      </c>
      <c r="AT331" s="154" t="s">
        <v>145</v>
      </c>
      <c r="AU331" s="154" t="s">
        <v>86</v>
      </c>
      <c r="AY331" s="15" t="s">
        <v>143</v>
      </c>
      <c r="BE331" s="155">
        <f>IF(N331="základní",J331,0)</f>
        <v>0</v>
      </c>
      <c r="BF331" s="155">
        <f>IF(N331="snížená",J331,0)</f>
        <v>0</v>
      </c>
      <c r="BG331" s="155">
        <f>IF(N331="zákl. přenesená",J331,0)</f>
        <v>0</v>
      </c>
      <c r="BH331" s="155">
        <f>IF(N331="sníž. přenesená",J331,0)</f>
        <v>0</v>
      </c>
      <c r="BI331" s="155">
        <f>IF(N331="nulová",J331,0)</f>
        <v>0</v>
      </c>
      <c r="BJ331" s="15" t="s">
        <v>84</v>
      </c>
      <c r="BK331" s="155">
        <f>ROUND(I331*H331,2)</f>
        <v>0</v>
      </c>
      <c r="BL331" s="15" t="s">
        <v>150</v>
      </c>
      <c r="BM331" s="154" t="s">
        <v>598</v>
      </c>
    </row>
    <row r="332" spans="2:65" s="12" customFormat="1" ht="10.199999999999999">
      <c r="B332" s="156"/>
      <c r="D332" s="157" t="s">
        <v>152</v>
      </c>
      <c r="E332" s="158" t="s">
        <v>1</v>
      </c>
      <c r="F332" s="159" t="s">
        <v>599</v>
      </c>
      <c r="H332" s="160">
        <v>1</v>
      </c>
      <c r="I332" s="161"/>
      <c r="L332" s="156"/>
      <c r="M332" s="162"/>
      <c r="T332" s="163"/>
      <c r="AT332" s="158" t="s">
        <v>152</v>
      </c>
      <c r="AU332" s="158" t="s">
        <v>86</v>
      </c>
      <c r="AV332" s="12" t="s">
        <v>86</v>
      </c>
      <c r="AW332" s="12" t="s">
        <v>32</v>
      </c>
      <c r="AX332" s="12" t="s">
        <v>84</v>
      </c>
      <c r="AY332" s="158" t="s">
        <v>143</v>
      </c>
    </row>
    <row r="333" spans="2:65" s="1" customFormat="1" ht="24" customHeight="1">
      <c r="B333" s="142"/>
      <c r="C333" s="164" t="s">
        <v>600</v>
      </c>
      <c r="D333" s="164" t="s">
        <v>216</v>
      </c>
      <c r="E333" s="165" t="s">
        <v>601</v>
      </c>
      <c r="F333" s="166" t="s">
        <v>602</v>
      </c>
      <c r="G333" s="167" t="s">
        <v>252</v>
      </c>
      <c r="H333" s="168">
        <v>1</v>
      </c>
      <c r="I333" s="169"/>
      <c r="J333" s="170">
        <f>ROUND(I333*H333,2)</f>
        <v>0</v>
      </c>
      <c r="K333" s="166" t="s">
        <v>176</v>
      </c>
      <c r="L333" s="171"/>
      <c r="M333" s="172" t="s">
        <v>1</v>
      </c>
      <c r="N333" s="173" t="s">
        <v>41</v>
      </c>
      <c r="P333" s="152">
        <f>O333*H333</f>
        <v>0</v>
      </c>
      <c r="Q333" s="152">
        <v>1.0999999999999999E-2</v>
      </c>
      <c r="R333" s="152">
        <f>Q333*H333</f>
        <v>1.0999999999999999E-2</v>
      </c>
      <c r="S333" s="152">
        <v>0</v>
      </c>
      <c r="T333" s="153">
        <f>S333*H333</f>
        <v>0</v>
      </c>
      <c r="AR333" s="154" t="s">
        <v>182</v>
      </c>
      <c r="AT333" s="154" t="s">
        <v>216</v>
      </c>
      <c r="AU333" s="154" t="s">
        <v>86</v>
      </c>
      <c r="AY333" s="15" t="s">
        <v>143</v>
      </c>
      <c r="BE333" s="155">
        <f>IF(N333="základní",J333,0)</f>
        <v>0</v>
      </c>
      <c r="BF333" s="155">
        <f>IF(N333="snížená",J333,0)</f>
        <v>0</v>
      </c>
      <c r="BG333" s="155">
        <f>IF(N333="zákl. přenesená",J333,0)</f>
        <v>0</v>
      </c>
      <c r="BH333" s="155">
        <f>IF(N333="sníž. přenesená",J333,0)</f>
        <v>0</v>
      </c>
      <c r="BI333" s="155">
        <f>IF(N333="nulová",J333,0)</f>
        <v>0</v>
      </c>
      <c r="BJ333" s="15" t="s">
        <v>84</v>
      </c>
      <c r="BK333" s="155">
        <f>ROUND(I333*H333,2)</f>
        <v>0</v>
      </c>
      <c r="BL333" s="15" t="s">
        <v>150</v>
      </c>
      <c r="BM333" s="154" t="s">
        <v>603</v>
      </c>
    </row>
    <row r="334" spans="2:65" s="1" customFormat="1" ht="16.5" customHeight="1">
      <c r="B334" s="142"/>
      <c r="C334" s="143" t="s">
        <v>604</v>
      </c>
      <c r="D334" s="143" t="s">
        <v>145</v>
      </c>
      <c r="E334" s="144" t="s">
        <v>605</v>
      </c>
      <c r="F334" s="145" t="s">
        <v>606</v>
      </c>
      <c r="G334" s="146" t="s">
        <v>148</v>
      </c>
      <c r="H334" s="147">
        <v>18.071999999999999</v>
      </c>
      <c r="I334" s="148"/>
      <c r="J334" s="149">
        <f>ROUND(I334*H334,2)</f>
        <v>0</v>
      </c>
      <c r="K334" s="145" t="s">
        <v>176</v>
      </c>
      <c r="L334" s="30"/>
      <c r="M334" s="150" t="s">
        <v>1</v>
      </c>
      <c r="N334" s="151" t="s">
        <v>41</v>
      </c>
      <c r="P334" s="152">
        <f>O334*H334</f>
        <v>0</v>
      </c>
      <c r="Q334" s="152">
        <v>0</v>
      </c>
      <c r="R334" s="152">
        <f>Q334*H334</f>
        <v>0</v>
      </c>
      <c r="S334" s="152">
        <v>0.13100000000000001</v>
      </c>
      <c r="T334" s="153">
        <f>S334*H334</f>
        <v>2.367432</v>
      </c>
      <c r="AR334" s="154" t="s">
        <v>150</v>
      </c>
      <c r="AT334" s="154" t="s">
        <v>145</v>
      </c>
      <c r="AU334" s="154" t="s">
        <v>86</v>
      </c>
      <c r="AY334" s="15" t="s">
        <v>143</v>
      </c>
      <c r="BE334" s="155">
        <f>IF(N334="základní",J334,0)</f>
        <v>0</v>
      </c>
      <c r="BF334" s="155">
        <f>IF(N334="snížená",J334,0)</f>
        <v>0</v>
      </c>
      <c r="BG334" s="155">
        <f>IF(N334="zákl. přenesená",J334,0)</f>
        <v>0</v>
      </c>
      <c r="BH334" s="155">
        <f>IF(N334="sníž. přenesená",J334,0)</f>
        <v>0</v>
      </c>
      <c r="BI334" s="155">
        <f>IF(N334="nulová",J334,0)</f>
        <v>0</v>
      </c>
      <c r="BJ334" s="15" t="s">
        <v>84</v>
      </c>
      <c r="BK334" s="155">
        <f>ROUND(I334*H334,2)</f>
        <v>0</v>
      </c>
      <c r="BL334" s="15" t="s">
        <v>150</v>
      </c>
      <c r="BM334" s="154" t="s">
        <v>607</v>
      </c>
    </row>
    <row r="335" spans="2:65" s="12" customFormat="1" ht="10.199999999999999">
      <c r="B335" s="156"/>
      <c r="D335" s="157" t="s">
        <v>152</v>
      </c>
      <c r="E335" s="158" t="s">
        <v>1</v>
      </c>
      <c r="F335" s="159" t="s">
        <v>608</v>
      </c>
      <c r="H335" s="160">
        <v>18.071999999999999</v>
      </c>
      <c r="I335" s="161"/>
      <c r="L335" s="156"/>
      <c r="M335" s="162"/>
      <c r="T335" s="163"/>
      <c r="AT335" s="158" t="s">
        <v>152</v>
      </c>
      <c r="AU335" s="158" t="s">
        <v>86</v>
      </c>
      <c r="AV335" s="12" t="s">
        <v>86</v>
      </c>
      <c r="AW335" s="12" t="s">
        <v>32</v>
      </c>
      <c r="AX335" s="12" t="s">
        <v>84</v>
      </c>
      <c r="AY335" s="158" t="s">
        <v>143</v>
      </c>
    </row>
    <row r="336" spans="2:65" s="1" customFormat="1" ht="24" customHeight="1">
      <c r="B336" s="142"/>
      <c r="C336" s="143" t="s">
        <v>609</v>
      </c>
      <c r="D336" s="143" t="s">
        <v>145</v>
      </c>
      <c r="E336" s="144" t="s">
        <v>610</v>
      </c>
      <c r="F336" s="145" t="s">
        <v>611</v>
      </c>
      <c r="G336" s="146" t="s">
        <v>156</v>
      </c>
      <c r="H336" s="147">
        <v>5.8239999999999998</v>
      </c>
      <c r="I336" s="148"/>
      <c r="J336" s="149">
        <f>ROUND(I336*H336,2)</f>
        <v>0</v>
      </c>
      <c r="K336" s="145" t="s">
        <v>176</v>
      </c>
      <c r="L336" s="30"/>
      <c r="M336" s="150" t="s">
        <v>1</v>
      </c>
      <c r="N336" s="151" t="s">
        <v>41</v>
      </c>
      <c r="P336" s="152">
        <f>O336*H336</f>
        <v>0</v>
      </c>
      <c r="Q336" s="152">
        <v>0</v>
      </c>
      <c r="R336" s="152">
        <f>Q336*H336</f>
        <v>0</v>
      </c>
      <c r="S336" s="152">
        <v>1.8</v>
      </c>
      <c r="T336" s="153">
        <f>S336*H336</f>
        <v>10.4832</v>
      </c>
      <c r="AR336" s="154" t="s">
        <v>150</v>
      </c>
      <c r="AT336" s="154" t="s">
        <v>145</v>
      </c>
      <c r="AU336" s="154" t="s">
        <v>86</v>
      </c>
      <c r="AY336" s="15" t="s">
        <v>143</v>
      </c>
      <c r="BE336" s="155">
        <f>IF(N336="základní",J336,0)</f>
        <v>0</v>
      </c>
      <c r="BF336" s="155">
        <f>IF(N336="snížená",J336,0)</f>
        <v>0</v>
      </c>
      <c r="BG336" s="155">
        <f>IF(N336="zákl. přenesená",J336,0)</f>
        <v>0</v>
      </c>
      <c r="BH336" s="155">
        <f>IF(N336="sníž. přenesená",J336,0)</f>
        <v>0</v>
      </c>
      <c r="BI336" s="155">
        <f>IF(N336="nulová",J336,0)</f>
        <v>0</v>
      </c>
      <c r="BJ336" s="15" t="s">
        <v>84</v>
      </c>
      <c r="BK336" s="155">
        <f>ROUND(I336*H336,2)</f>
        <v>0</v>
      </c>
      <c r="BL336" s="15" t="s">
        <v>150</v>
      </c>
      <c r="BM336" s="154" t="s">
        <v>612</v>
      </c>
    </row>
    <row r="337" spans="2:65" s="12" customFormat="1" ht="10.199999999999999">
      <c r="B337" s="156"/>
      <c r="D337" s="157" t="s">
        <v>152</v>
      </c>
      <c r="E337" s="158" t="s">
        <v>1</v>
      </c>
      <c r="F337" s="159" t="s">
        <v>613</v>
      </c>
      <c r="H337" s="160">
        <v>5.8239999999999998</v>
      </c>
      <c r="I337" s="161"/>
      <c r="L337" s="156"/>
      <c r="M337" s="162"/>
      <c r="T337" s="163"/>
      <c r="AT337" s="158" t="s">
        <v>152</v>
      </c>
      <c r="AU337" s="158" t="s">
        <v>86</v>
      </c>
      <c r="AV337" s="12" t="s">
        <v>86</v>
      </c>
      <c r="AW337" s="12" t="s">
        <v>32</v>
      </c>
      <c r="AX337" s="12" t="s">
        <v>84</v>
      </c>
      <c r="AY337" s="158" t="s">
        <v>143</v>
      </c>
    </row>
    <row r="338" spans="2:65" s="1" customFormat="1" ht="36" customHeight="1">
      <c r="B338" s="142"/>
      <c r="C338" s="143" t="s">
        <v>614</v>
      </c>
      <c r="D338" s="143" t="s">
        <v>145</v>
      </c>
      <c r="E338" s="144" t="s">
        <v>615</v>
      </c>
      <c r="F338" s="145" t="s">
        <v>616</v>
      </c>
      <c r="G338" s="146" t="s">
        <v>156</v>
      </c>
      <c r="H338" s="147">
        <v>1.2210000000000001</v>
      </c>
      <c r="I338" s="148"/>
      <c r="J338" s="149">
        <f>ROUND(I338*H338,2)</f>
        <v>0</v>
      </c>
      <c r="K338" s="145" t="s">
        <v>176</v>
      </c>
      <c r="L338" s="30"/>
      <c r="M338" s="150" t="s">
        <v>1</v>
      </c>
      <c r="N338" s="151" t="s">
        <v>41</v>
      </c>
      <c r="P338" s="152">
        <f>O338*H338</f>
        <v>0</v>
      </c>
      <c r="Q338" s="152">
        <v>0</v>
      </c>
      <c r="R338" s="152">
        <f>Q338*H338</f>
        <v>0</v>
      </c>
      <c r="S338" s="152">
        <v>2.2000000000000002</v>
      </c>
      <c r="T338" s="153">
        <f>S338*H338</f>
        <v>2.6862000000000004</v>
      </c>
      <c r="AR338" s="154" t="s">
        <v>150</v>
      </c>
      <c r="AT338" s="154" t="s">
        <v>145</v>
      </c>
      <c r="AU338" s="154" t="s">
        <v>86</v>
      </c>
      <c r="AY338" s="15" t="s">
        <v>143</v>
      </c>
      <c r="BE338" s="155">
        <f>IF(N338="základní",J338,0)</f>
        <v>0</v>
      </c>
      <c r="BF338" s="155">
        <f>IF(N338="snížená",J338,0)</f>
        <v>0</v>
      </c>
      <c r="BG338" s="155">
        <f>IF(N338="zákl. přenesená",J338,0)</f>
        <v>0</v>
      </c>
      <c r="BH338" s="155">
        <f>IF(N338="sníž. přenesená",J338,0)</f>
        <v>0</v>
      </c>
      <c r="BI338" s="155">
        <f>IF(N338="nulová",J338,0)</f>
        <v>0</v>
      </c>
      <c r="BJ338" s="15" t="s">
        <v>84</v>
      </c>
      <c r="BK338" s="155">
        <f>ROUND(I338*H338,2)</f>
        <v>0</v>
      </c>
      <c r="BL338" s="15" t="s">
        <v>150</v>
      </c>
      <c r="BM338" s="154" t="s">
        <v>617</v>
      </c>
    </row>
    <row r="339" spans="2:65" s="12" customFormat="1" ht="10.199999999999999">
      <c r="B339" s="156"/>
      <c r="D339" s="157" t="s">
        <v>152</v>
      </c>
      <c r="E339" s="158" t="s">
        <v>1</v>
      </c>
      <c r="F339" s="159" t="s">
        <v>618</v>
      </c>
      <c r="H339" s="160">
        <v>1.2210000000000001</v>
      </c>
      <c r="I339" s="161"/>
      <c r="L339" s="156"/>
      <c r="M339" s="162"/>
      <c r="T339" s="163"/>
      <c r="AT339" s="158" t="s">
        <v>152</v>
      </c>
      <c r="AU339" s="158" t="s">
        <v>86</v>
      </c>
      <c r="AV339" s="12" t="s">
        <v>86</v>
      </c>
      <c r="AW339" s="12" t="s">
        <v>32</v>
      </c>
      <c r="AX339" s="12" t="s">
        <v>84</v>
      </c>
      <c r="AY339" s="158" t="s">
        <v>143</v>
      </c>
    </row>
    <row r="340" spans="2:65" s="1" customFormat="1" ht="36" customHeight="1">
      <c r="B340" s="142"/>
      <c r="C340" s="143" t="s">
        <v>619</v>
      </c>
      <c r="D340" s="143" t="s">
        <v>145</v>
      </c>
      <c r="E340" s="144" t="s">
        <v>620</v>
      </c>
      <c r="F340" s="145" t="s">
        <v>621</v>
      </c>
      <c r="G340" s="146" t="s">
        <v>156</v>
      </c>
      <c r="H340" s="147">
        <v>24.065000000000001</v>
      </c>
      <c r="I340" s="148"/>
      <c r="J340" s="149">
        <f>ROUND(I340*H340,2)</f>
        <v>0</v>
      </c>
      <c r="K340" s="145" t="s">
        <v>176</v>
      </c>
      <c r="L340" s="30"/>
      <c r="M340" s="150" t="s">
        <v>1</v>
      </c>
      <c r="N340" s="151" t="s">
        <v>41</v>
      </c>
      <c r="P340" s="152">
        <f>O340*H340</f>
        <v>0</v>
      </c>
      <c r="Q340" s="152">
        <v>0</v>
      </c>
      <c r="R340" s="152">
        <f>Q340*H340</f>
        <v>0</v>
      </c>
      <c r="S340" s="152">
        <v>2.2000000000000002</v>
      </c>
      <c r="T340" s="153">
        <f>S340*H340</f>
        <v>52.943000000000005</v>
      </c>
      <c r="AR340" s="154" t="s">
        <v>150</v>
      </c>
      <c r="AT340" s="154" t="s">
        <v>145</v>
      </c>
      <c r="AU340" s="154" t="s">
        <v>86</v>
      </c>
      <c r="AY340" s="15" t="s">
        <v>143</v>
      </c>
      <c r="BE340" s="155">
        <f>IF(N340="základní",J340,0)</f>
        <v>0</v>
      </c>
      <c r="BF340" s="155">
        <f>IF(N340="snížená",J340,0)</f>
        <v>0</v>
      </c>
      <c r="BG340" s="155">
        <f>IF(N340="zákl. přenesená",J340,0)</f>
        <v>0</v>
      </c>
      <c r="BH340" s="155">
        <f>IF(N340="sníž. přenesená",J340,0)</f>
        <v>0</v>
      </c>
      <c r="BI340" s="155">
        <f>IF(N340="nulová",J340,0)</f>
        <v>0</v>
      </c>
      <c r="BJ340" s="15" t="s">
        <v>84</v>
      </c>
      <c r="BK340" s="155">
        <f>ROUND(I340*H340,2)</f>
        <v>0</v>
      </c>
      <c r="BL340" s="15" t="s">
        <v>150</v>
      </c>
      <c r="BM340" s="154" t="s">
        <v>622</v>
      </c>
    </row>
    <row r="341" spans="2:65" s="12" customFormat="1" ht="20.399999999999999">
      <c r="B341" s="156"/>
      <c r="D341" s="157" t="s">
        <v>152</v>
      </c>
      <c r="E341" s="158" t="s">
        <v>1</v>
      </c>
      <c r="F341" s="159" t="s">
        <v>623</v>
      </c>
      <c r="H341" s="160">
        <v>24.065000000000001</v>
      </c>
      <c r="I341" s="161"/>
      <c r="L341" s="156"/>
      <c r="M341" s="162"/>
      <c r="T341" s="163"/>
      <c r="AT341" s="158" t="s">
        <v>152</v>
      </c>
      <c r="AU341" s="158" t="s">
        <v>86</v>
      </c>
      <c r="AV341" s="12" t="s">
        <v>86</v>
      </c>
      <c r="AW341" s="12" t="s">
        <v>32</v>
      </c>
      <c r="AX341" s="12" t="s">
        <v>84</v>
      </c>
      <c r="AY341" s="158" t="s">
        <v>143</v>
      </c>
    </row>
    <row r="342" spans="2:65" s="1" customFormat="1" ht="16.5" customHeight="1">
      <c r="B342" s="142"/>
      <c r="C342" s="143" t="s">
        <v>624</v>
      </c>
      <c r="D342" s="143" t="s">
        <v>145</v>
      </c>
      <c r="E342" s="144" t="s">
        <v>625</v>
      </c>
      <c r="F342" s="145" t="s">
        <v>626</v>
      </c>
      <c r="G342" s="146" t="s">
        <v>148</v>
      </c>
      <c r="H342" s="147">
        <v>358.94900000000001</v>
      </c>
      <c r="I342" s="148"/>
      <c r="J342" s="149">
        <f>ROUND(I342*H342,2)</f>
        <v>0</v>
      </c>
      <c r="K342" s="145" t="s">
        <v>176</v>
      </c>
      <c r="L342" s="30"/>
      <c r="M342" s="150" t="s">
        <v>1</v>
      </c>
      <c r="N342" s="151" t="s">
        <v>41</v>
      </c>
      <c r="P342" s="152">
        <f>O342*H342</f>
        <v>0</v>
      </c>
      <c r="Q342" s="152">
        <v>0</v>
      </c>
      <c r="R342" s="152">
        <f>Q342*H342</f>
        <v>0</v>
      </c>
      <c r="S342" s="152">
        <v>0</v>
      </c>
      <c r="T342" s="153">
        <f>S342*H342</f>
        <v>0</v>
      </c>
      <c r="AR342" s="154" t="s">
        <v>150</v>
      </c>
      <c r="AT342" s="154" t="s">
        <v>145</v>
      </c>
      <c r="AU342" s="154" t="s">
        <v>86</v>
      </c>
      <c r="AY342" s="15" t="s">
        <v>143</v>
      </c>
      <c r="BE342" s="155">
        <f>IF(N342="základní",J342,0)</f>
        <v>0</v>
      </c>
      <c r="BF342" s="155">
        <f>IF(N342="snížená",J342,0)</f>
        <v>0</v>
      </c>
      <c r="BG342" s="155">
        <f>IF(N342="zákl. přenesená",J342,0)</f>
        <v>0</v>
      </c>
      <c r="BH342" s="155">
        <f>IF(N342="sníž. přenesená",J342,0)</f>
        <v>0</v>
      </c>
      <c r="BI342" s="155">
        <f>IF(N342="nulová",J342,0)</f>
        <v>0</v>
      </c>
      <c r="BJ342" s="15" t="s">
        <v>84</v>
      </c>
      <c r="BK342" s="155">
        <f>ROUND(I342*H342,2)</f>
        <v>0</v>
      </c>
      <c r="BL342" s="15" t="s">
        <v>150</v>
      </c>
      <c r="BM342" s="154" t="s">
        <v>627</v>
      </c>
    </row>
    <row r="343" spans="2:65" s="12" customFormat="1" ht="10.199999999999999">
      <c r="B343" s="156"/>
      <c r="D343" s="157" t="s">
        <v>152</v>
      </c>
      <c r="E343" s="158" t="s">
        <v>1</v>
      </c>
      <c r="F343" s="159" t="s">
        <v>628</v>
      </c>
      <c r="H343" s="160">
        <v>127.239</v>
      </c>
      <c r="I343" s="161"/>
      <c r="L343" s="156"/>
      <c r="M343" s="162"/>
      <c r="T343" s="163"/>
      <c r="AT343" s="158" t="s">
        <v>152</v>
      </c>
      <c r="AU343" s="158" t="s">
        <v>86</v>
      </c>
      <c r="AV343" s="12" t="s">
        <v>86</v>
      </c>
      <c r="AW343" s="12" t="s">
        <v>32</v>
      </c>
      <c r="AX343" s="12" t="s">
        <v>76</v>
      </c>
      <c r="AY343" s="158" t="s">
        <v>143</v>
      </c>
    </row>
    <row r="344" spans="2:65" s="12" customFormat="1" ht="10.199999999999999">
      <c r="B344" s="156"/>
      <c r="D344" s="157" t="s">
        <v>152</v>
      </c>
      <c r="E344" s="158" t="s">
        <v>1</v>
      </c>
      <c r="F344" s="159" t="s">
        <v>629</v>
      </c>
      <c r="H344" s="160">
        <v>231.71</v>
      </c>
      <c r="I344" s="161"/>
      <c r="L344" s="156"/>
      <c r="M344" s="162"/>
      <c r="T344" s="163"/>
      <c r="AT344" s="158" t="s">
        <v>152</v>
      </c>
      <c r="AU344" s="158" t="s">
        <v>86</v>
      </c>
      <c r="AV344" s="12" t="s">
        <v>86</v>
      </c>
      <c r="AW344" s="12" t="s">
        <v>32</v>
      </c>
      <c r="AX344" s="12" t="s">
        <v>76</v>
      </c>
      <c r="AY344" s="158" t="s">
        <v>143</v>
      </c>
    </row>
    <row r="345" spans="2:65" s="13" customFormat="1" ht="10.199999999999999">
      <c r="B345" s="174"/>
      <c r="D345" s="157" t="s">
        <v>152</v>
      </c>
      <c r="E345" s="175" t="s">
        <v>1</v>
      </c>
      <c r="F345" s="176" t="s">
        <v>228</v>
      </c>
      <c r="H345" s="177">
        <v>358.94900000000001</v>
      </c>
      <c r="I345" s="178"/>
      <c r="L345" s="174"/>
      <c r="M345" s="179"/>
      <c r="T345" s="180"/>
      <c r="AT345" s="175" t="s">
        <v>152</v>
      </c>
      <c r="AU345" s="175" t="s">
        <v>86</v>
      </c>
      <c r="AV345" s="13" t="s">
        <v>150</v>
      </c>
      <c r="AW345" s="13" t="s">
        <v>32</v>
      </c>
      <c r="AX345" s="13" t="s">
        <v>84</v>
      </c>
      <c r="AY345" s="175" t="s">
        <v>143</v>
      </c>
    </row>
    <row r="346" spans="2:65" s="1" customFormat="1" ht="24" customHeight="1">
      <c r="B346" s="142"/>
      <c r="C346" s="143" t="s">
        <v>630</v>
      </c>
      <c r="D346" s="143" t="s">
        <v>145</v>
      </c>
      <c r="E346" s="144" t="s">
        <v>631</v>
      </c>
      <c r="F346" s="145" t="s">
        <v>632</v>
      </c>
      <c r="G346" s="146" t="s">
        <v>148</v>
      </c>
      <c r="H346" s="147">
        <v>108.339</v>
      </c>
      <c r="I346" s="148"/>
      <c r="J346" s="149">
        <f>ROUND(I346*H346,2)</f>
        <v>0</v>
      </c>
      <c r="K346" s="145" t="s">
        <v>176</v>
      </c>
      <c r="L346" s="30"/>
      <c r="M346" s="150" t="s">
        <v>1</v>
      </c>
      <c r="N346" s="151" t="s">
        <v>41</v>
      </c>
      <c r="P346" s="152">
        <f>O346*H346</f>
        <v>0</v>
      </c>
      <c r="Q346" s="152">
        <v>0</v>
      </c>
      <c r="R346" s="152">
        <f>Q346*H346</f>
        <v>0</v>
      </c>
      <c r="S346" s="152">
        <v>3.5000000000000003E-2</v>
      </c>
      <c r="T346" s="153">
        <f>S346*H346</f>
        <v>3.7918650000000005</v>
      </c>
      <c r="AR346" s="154" t="s">
        <v>150</v>
      </c>
      <c r="AT346" s="154" t="s">
        <v>145</v>
      </c>
      <c r="AU346" s="154" t="s">
        <v>86</v>
      </c>
      <c r="AY346" s="15" t="s">
        <v>143</v>
      </c>
      <c r="BE346" s="155">
        <f>IF(N346="základní",J346,0)</f>
        <v>0</v>
      </c>
      <c r="BF346" s="155">
        <f>IF(N346="snížená",J346,0)</f>
        <v>0</v>
      </c>
      <c r="BG346" s="155">
        <f>IF(N346="zákl. přenesená",J346,0)</f>
        <v>0</v>
      </c>
      <c r="BH346" s="155">
        <f>IF(N346="sníž. přenesená",J346,0)</f>
        <v>0</v>
      </c>
      <c r="BI346" s="155">
        <f>IF(N346="nulová",J346,0)</f>
        <v>0</v>
      </c>
      <c r="BJ346" s="15" t="s">
        <v>84</v>
      </c>
      <c r="BK346" s="155">
        <f>ROUND(I346*H346,2)</f>
        <v>0</v>
      </c>
      <c r="BL346" s="15" t="s">
        <v>150</v>
      </c>
      <c r="BM346" s="154" t="s">
        <v>633</v>
      </c>
    </row>
    <row r="347" spans="2:65" s="12" customFormat="1" ht="10.199999999999999">
      <c r="B347" s="156"/>
      <c r="D347" s="157" t="s">
        <v>152</v>
      </c>
      <c r="E347" s="158" t="s">
        <v>1</v>
      </c>
      <c r="F347" s="159" t="s">
        <v>634</v>
      </c>
      <c r="H347" s="160">
        <v>19.184000000000001</v>
      </c>
      <c r="I347" s="161"/>
      <c r="L347" s="156"/>
      <c r="M347" s="162"/>
      <c r="T347" s="163"/>
      <c r="AT347" s="158" t="s">
        <v>152</v>
      </c>
      <c r="AU347" s="158" t="s">
        <v>86</v>
      </c>
      <c r="AV347" s="12" t="s">
        <v>86</v>
      </c>
      <c r="AW347" s="12" t="s">
        <v>32</v>
      </c>
      <c r="AX347" s="12" t="s">
        <v>76</v>
      </c>
      <c r="AY347" s="158" t="s">
        <v>143</v>
      </c>
    </row>
    <row r="348" spans="2:65" s="12" customFormat="1" ht="30.6">
      <c r="B348" s="156"/>
      <c r="D348" s="157" t="s">
        <v>152</v>
      </c>
      <c r="E348" s="158" t="s">
        <v>1</v>
      </c>
      <c r="F348" s="159" t="s">
        <v>635</v>
      </c>
      <c r="H348" s="160">
        <v>89.155000000000001</v>
      </c>
      <c r="I348" s="161"/>
      <c r="L348" s="156"/>
      <c r="M348" s="162"/>
      <c r="T348" s="163"/>
      <c r="AT348" s="158" t="s">
        <v>152</v>
      </c>
      <c r="AU348" s="158" t="s">
        <v>86</v>
      </c>
      <c r="AV348" s="12" t="s">
        <v>86</v>
      </c>
      <c r="AW348" s="12" t="s">
        <v>32</v>
      </c>
      <c r="AX348" s="12" t="s">
        <v>76</v>
      </c>
      <c r="AY348" s="158" t="s">
        <v>143</v>
      </c>
    </row>
    <row r="349" spans="2:65" s="13" customFormat="1" ht="10.199999999999999">
      <c r="B349" s="174"/>
      <c r="D349" s="157" t="s">
        <v>152</v>
      </c>
      <c r="E349" s="175" t="s">
        <v>1</v>
      </c>
      <c r="F349" s="176" t="s">
        <v>228</v>
      </c>
      <c r="H349" s="177">
        <v>108.339</v>
      </c>
      <c r="I349" s="178"/>
      <c r="L349" s="174"/>
      <c r="M349" s="179"/>
      <c r="T349" s="180"/>
      <c r="AT349" s="175" t="s">
        <v>152</v>
      </c>
      <c r="AU349" s="175" t="s">
        <v>86</v>
      </c>
      <c r="AV349" s="13" t="s">
        <v>150</v>
      </c>
      <c r="AW349" s="13" t="s">
        <v>32</v>
      </c>
      <c r="AX349" s="13" t="s">
        <v>84</v>
      </c>
      <c r="AY349" s="175" t="s">
        <v>143</v>
      </c>
    </row>
    <row r="350" spans="2:65" s="1" customFormat="1" ht="24" customHeight="1">
      <c r="B350" s="142"/>
      <c r="C350" s="143" t="s">
        <v>636</v>
      </c>
      <c r="D350" s="143" t="s">
        <v>145</v>
      </c>
      <c r="E350" s="144" t="s">
        <v>637</v>
      </c>
      <c r="F350" s="145" t="s">
        <v>638</v>
      </c>
      <c r="G350" s="146" t="s">
        <v>148</v>
      </c>
      <c r="H350" s="147">
        <v>13.45</v>
      </c>
      <c r="I350" s="148"/>
      <c r="J350" s="149">
        <f>ROUND(I350*H350,2)</f>
        <v>0</v>
      </c>
      <c r="K350" s="145" t="s">
        <v>176</v>
      </c>
      <c r="L350" s="30"/>
      <c r="M350" s="150" t="s">
        <v>1</v>
      </c>
      <c r="N350" s="151" t="s">
        <v>41</v>
      </c>
      <c r="P350" s="152">
        <f>O350*H350</f>
        <v>0</v>
      </c>
      <c r="Q350" s="152">
        <v>0</v>
      </c>
      <c r="R350" s="152">
        <f>Q350*H350</f>
        <v>0</v>
      </c>
      <c r="S350" s="152">
        <v>0.12</v>
      </c>
      <c r="T350" s="153">
        <f>S350*H350</f>
        <v>1.6139999999999999</v>
      </c>
      <c r="AR350" s="154" t="s">
        <v>150</v>
      </c>
      <c r="AT350" s="154" t="s">
        <v>145</v>
      </c>
      <c r="AU350" s="154" t="s">
        <v>86</v>
      </c>
      <c r="AY350" s="15" t="s">
        <v>143</v>
      </c>
      <c r="BE350" s="155">
        <f>IF(N350="základní",J350,0)</f>
        <v>0</v>
      </c>
      <c r="BF350" s="155">
        <f>IF(N350="snížená",J350,0)</f>
        <v>0</v>
      </c>
      <c r="BG350" s="155">
        <f>IF(N350="zákl. přenesená",J350,0)</f>
        <v>0</v>
      </c>
      <c r="BH350" s="155">
        <f>IF(N350="sníž. přenesená",J350,0)</f>
        <v>0</v>
      </c>
      <c r="BI350" s="155">
        <f>IF(N350="nulová",J350,0)</f>
        <v>0</v>
      </c>
      <c r="BJ350" s="15" t="s">
        <v>84</v>
      </c>
      <c r="BK350" s="155">
        <f>ROUND(I350*H350,2)</f>
        <v>0</v>
      </c>
      <c r="BL350" s="15" t="s">
        <v>150</v>
      </c>
      <c r="BM350" s="154" t="s">
        <v>639</v>
      </c>
    </row>
    <row r="351" spans="2:65" s="1" customFormat="1" ht="24" customHeight="1">
      <c r="B351" s="142"/>
      <c r="C351" s="143" t="s">
        <v>640</v>
      </c>
      <c r="D351" s="143" t="s">
        <v>145</v>
      </c>
      <c r="E351" s="144" t="s">
        <v>641</v>
      </c>
      <c r="F351" s="145" t="s">
        <v>642</v>
      </c>
      <c r="G351" s="146" t="s">
        <v>148</v>
      </c>
      <c r="H351" s="147">
        <v>6.2329999999999997</v>
      </c>
      <c r="I351" s="148"/>
      <c r="J351" s="149">
        <f>ROUND(I351*H351,2)</f>
        <v>0</v>
      </c>
      <c r="K351" s="145" t="s">
        <v>176</v>
      </c>
      <c r="L351" s="30"/>
      <c r="M351" s="150" t="s">
        <v>1</v>
      </c>
      <c r="N351" s="151" t="s">
        <v>41</v>
      </c>
      <c r="P351" s="152">
        <f>O351*H351</f>
        <v>0</v>
      </c>
      <c r="Q351" s="152">
        <v>0</v>
      </c>
      <c r="R351" s="152">
        <f>Q351*H351</f>
        <v>0</v>
      </c>
      <c r="S351" s="152">
        <v>5.5E-2</v>
      </c>
      <c r="T351" s="153">
        <f>S351*H351</f>
        <v>0.34281499999999998</v>
      </c>
      <c r="AR351" s="154" t="s">
        <v>150</v>
      </c>
      <c r="AT351" s="154" t="s">
        <v>145</v>
      </c>
      <c r="AU351" s="154" t="s">
        <v>86</v>
      </c>
      <c r="AY351" s="15" t="s">
        <v>143</v>
      </c>
      <c r="BE351" s="155">
        <f>IF(N351="základní",J351,0)</f>
        <v>0</v>
      </c>
      <c r="BF351" s="155">
        <f>IF(N351="snížená",J351,0)</f>
        <v>0</v>
      </c>
      <c r="BG351" s="155">
        <f>IF(N351="zákl. přenesená",J351,0)</f>
        <v>0</v>
      </c>
      <c r="BH351" s="155">
        <f>IF(N351="sníž. přenesená",J351,0)</f>
        <v>0</v>
      </c>
      <c r="BI351" s="155">
        <f>IF(N351="nulová",J351,0)</f>
        <v>0</v>
      </c>
      <c r="BJ351" s="15" t="s">
        <v>84</v>
      </c>
      <c r="BK351" s="155">
        <f>ROUND(I351*H351,2)</f>
        <v>0</v>
      </c>
      <c r="BL351" s="15" t="s">
        <v>150</v>
      </c>
      <c r="BM351" s="154" t="s">
        <v>643</v>
      </c>
    </row>
    <row r="352" spans="2:65" s="12" customFormat="1" ht="10.199999999999999">
      <c r="B352" s="156"/>
      <c r="D352" s="157" t="s">
        <v>152</v>
      </c>
      <c r="E352" s="158" t="s">
        <v>1</v>
      </c>
      <c r="F352" s="159" t="s">
        <v>644</v>
      </c>
      <c r="H352" s="160">
        <v>6.2329999999999997</v>
      </c>
      <c r="I352" s="161"/>
      <c r="L352" s="156"/>
      <c r="M352" s="162"/>
      <c r="T352" s="163"/>
      <c r="AT352" s="158" t="s">
        <v>152</v>
      </c>
      <c r="AU352" s="158" t="s">
        <v>86</v>
      </c>
      <c r="AV352" s="12" t="s">
        <v>86</v>
      </c>
      <c r="AW352" s="12" t="s">
        <v>32</v>
      </c>
      <c r="AX352" s="12" t="s">
        <v>84</v>
      </c>
      <c r="AY352" s="158" t="s">
        <v>143</v>
      </c>
    </row>
    <row r="353" spans="2:65" s="1" customFormat="1" ht="24" customHeight="1">
      <c r="B353" s="142"/>
      <c r="C353" s="143" t="s">
        <v>645</v>
      </c>
      <c r="D353" s="143" t="s">
        <v>145</v>
      </c>
      <c r="E353" s="144" t="s">
        <v>646</v>
      </c>
      <c r="F353" s="145" t="s">
        <v>647</v>
      </c>
      <c r="G353" s="146" t="s">
        <v>148</v>
      </c>
      <c r="H353" s="147">
        <v>0.72</v>
      </c>
      <c r="I353" s="148"/>
      <c r="J353" s="149">
        <f>ROUND(I353*H353,2)</f>
        <v>0</v>
      </c>
      <c r="K353" s="145" t="s">
        <v>176</v>
      </c>
      <c r="L353" s="30"/>
      <c r="M353" s="150" t="s">
        <v>1</v>
      </c>
      <c r="N353" s="151" t="s">
        <v>41</v>
      </c>
      <c r="P353" s="152">
        <f>O353*H353</f>
        <v>0</v>
      </c>
      <c r="Q353" s="152">
        <v>0</v>
      </c>
      <c r="R353" s="152">
        <f>Q353*H353</f>
        <v>0</v>
      </c>
      <c r="S353" s="152">
        <v>0.54500000000000004</v>
      </c>
      <c r="T353" s="153">
        <f>S353*H353</f>
        <v>0.39240000000000003</v>
      </c>
      <c r="AR353" s="154" t="s">
        <v>150</v>
      </c>
      <c r="AT353" s="154" t="s">
        <v>145</v>
      </c>
      <c r="AU353" s="154" t="s">
        <v>86</v>
      </c>
      <c r="AY353" s="15" t="s">
        <v>143</v>
      </c>
      <c r="BE353" s="155">
        <f>IF(N353="základní",J353,0)</f>
        <v>0</v>
      </c>
      <c r="BF353" s="155">
        <f>IF(N353="snížená",J353,0)</f>
        <v>0</v>
      </c>
      <c r="BG353" s="155">
        <f>IF(N353="zákl. přenesená",J353,0)</f>
        <v>0</v>
      </c>
      <c r="BH353" s="155">
        <f>IF(N353="sníž. přenesená",J353,0)</f>
        <v>0</v>
      </c>
      <c r="BI353" s="155">
        <f>IF(N353="nulová",J353,0)</f>
        <v>0</v>
      </c>
      <c r="BJ353" s="15" t="s">
        <v>84</v>
      </c>
      <c r="BK353" s="155">
        <f>ROUND(I353*H353,2)</f>
        <v>0</v>
      </c>
      <c r="BL353" s="15" t="s">
        <v>150</v>
      </c>
      <c r="BM353" s="154" t="s">
        <v>648</v>
      </c>
    </row>
    <row r="354" spans="2:65" s="12" customFormat="1" ht="10.199999999999999">
      <c r="B354" s="156"/>
      <c r="D354" s="157" t="s">
        <v>152</v>
      </c>
      <c r="E354" s="158" t="s">
        <v>1</v>
      </c>
      <c r="F354" s="159" t="s">
        <v>649</v>
      </c>
      <c r="H354" s="160">
        <v>0.72</v>
      </c>
      <c r="I354" s="161"/>
      <c r="L354" s="156"/>
      <c r="M354" s="162"/>
      <c r="T354" s="163"/>
      <c r="AT354" s="158" t="s">
        <v>152</v>
      </c>
      <c r="AU354" s="158" t="s">
        <v>86</v>
      </c>
      <c r="AV354" s="12" t="s">
        <v>86</v>
      </c>
      <c r="AW354" s="12" t="s">
        <v>32</v>
      </c>
      <c r="AX354" s="12" t="s">
        <v>84</v>
      </c>
      <c r="AY354" s="158" t="s">
        <v>143</v>
      </c>
    </row>
    <row r="355" spans="2:65" s="1" customFormat="1" ht="24" customHeight="1">
      <c r="B355" s="142"/>
      <c r="C355" s="143" t="s">
        <v>650</v>
      </c>
      <c r="D355" s="143" t="s">
        <v>145</v>
      </c>
      <c r="E355" s="144" t="s">
        <v>651</v>
      </c>
      <c r="F355" s="145" t="s">
        <v>652</v>
      </c>
      <c r="G355" s="146" t="s">
        <v>148</v>
      </c>
      <c r="H355" s="147">
        <v>11.52</v>
      </c>
      <c r="I355" s="148"/>
      <c r="J355" s="149">
        <f>ROUND(I355*H355,2)</f>
        <v>0</v>
      </c>
      <c r="K355" s="145" t="s">
        <v>176</v>
      </c>
      <c r="L355" s="30"/>
      <c r="M355" s="150" t="s">
        <v>1</v>
      </c>
      <c r="N355" s="151" t="s">
        <v>41</v>
      </c>
      <c r="P355" s="152">
        <f>O355*H355</f>
        <v>0</v>
      </c>
      <c r="Q355" s="152">
        <v>0</v>
      </c>
      <c r="R355" s="152">
        <f>Q355*H355</f>
        <v>0</v>
      </c>
      <c r="S355" s="152">
        <v>3.4000000000000002E-2</v>
      </c>
      <c r="T355" s="153">
        <f>S355*H355</f>
        <v>0.39168000000000003</v>
      </c>
      <c r="AR355" s="154" t="s">
        <v>150</v>
      </c>
      <c r="AT355" s="154" t="s">
        <v>145</v>
      </c>
      <c r="AU355" s="154" t="s">
        <v>86</v>
      </c>
      <c r="AY355" s="15" t="s">
        <v>143</v>
      </c>
      <c r="BE355" s="155">
        <f>IF(N355="základní",J355,0)</f>
        <v>0</v>
      </c>
      <c r="BF355" s="155">
        <f>IF(N355="snížená",J355,0)</f>
        <v>0</v>
      </c>
      <c r="BG355" s="155">
        <f>IF(N355="zákl. přenesená",J355,0)</f>
        <v>0</v>
      </c>
      <c r="BH355" s="155">
        <f>IF(N355="sníž. přenesená",J355,0)</f>
        <v>0</v>
      </c>
      <c r="BI355" s="155">
        <f>IF(N355="nulová",J355,0)</f>
        <v>0</v>
      </c>
      <c r="BJ355" s="15" t="s">
        <v>84</v>
      </c>
      <c r="BK355" s="155">
        <f>ROUND(I355*H355,2)</f>
        <v>0</v>
      </c>
      <c r="BL355" s="15" t="s">
        <v>150</v>
      </c>
      <c r="BM355" s="154" t="s">
        <v>653</v>
      </c>
    </row>
    <row r="356" spans="2:65" s="12" customFormat="1" ht="10.199999999999999">
      <c r="B356" s="156"/>
      <c r="D356" s="157" t="s">
        <v>152</v>
      </c>
      <c r="E356" s="158" t="s">
        <v>1</v>
      </c>
      <c r="F356" s="159" t="s">
        <v>654</v>
      </c>
      <c r="H356" s="160">
        <v>11.52</v>
      </c>
      <c r="I356" s="161"/>
      <c r="L356" s="156"/>
      <c r="M356" s="162"/>
      <c r="T356" s="163"/>
      <c r="AT356" s="158" t="s">
        <v>152</v>
      </c>
      <c r="AU356" s="158" t="s">
        <v>86</v>
      </c>
      <c r="AV356" s="12" t="s">
        <v>86</v>
      </c>
      <c r="AW356" s="12" t="s">
        <v>32</v>
      </c>
      <c r="AX356" s="12" t="s">
        <v>84</v>
      </c>
      <c r="AY356" s="158" t="s">
        <v>143</v>
      </c>
    </row>
    <row r="357" spans="2:65" s="1" customFormat="1" ht="16.5" customHeight="1">
      <c r="B357" s="142"/>
      <c r="C357" s="143" t="s">
        <v>655</v>
      </c>
      <c r="D357" s="143" t="s">
        <v>145</v>
      </c>
      <c r="E357" s="144" t="s">
        <v>656</v>
      </c>
      <c r="F357" s="145" t="s">
        <v>657</v>
      </c>
      <c r="G357" s="146" t="s">
        <v>148</v>
      </c>
      <c r="H357" s="147">
        <v>17.927</v>
      </c>
      <c r="I357" s="148"/>
      <c r="J357" s="149">
        <f>ROUND(I357*H357,2)</f>
        <v>0</v>
      </c>
      <c r="K357" s="145" t="s">
        <v>176</v>
      </c>
      <c r="L357" s="30"/>
      <c r="M357" s="150" t="s">
        <v>1</v>
      </c>
      <c r="N357" s="151" t="s">
        <v>41</v>
      </c>
      <c r="P357" s="152">
        <f>O357*H357</f>
        <v>0</v>
      </c>
      <c r="Q357" s="152">
        <v>0</v>
      </c>
      <c r="R357" s="152">
        <f>Q357*H357</f>
        <v>0</v>
      </c>
      <c r="S357" s="152">
        <v>7.5999999999999998E-2</v>
      </c>
      <c r="T357" s="153">
        <f>S357*H357</f>
        <v>1.362452</v>
      </c>
      <c r="AR357" s="154" t="s">
        <v>150</v>
      </c>
      <c r="AT357" s="154" t="s">
        <v>145</v>
      </c>
      <c r="AU357" s="154" t="s">
        <v>86</v>
      </c>
      <c r="AY357" s="15" t="s">
        <v>143</v>
      </c>
      <c r="BE357" s="155">
        <f>IF(N357="základní",J357,0)</f>
        <v>0</v>
      </c>
      <c r="BF357" s="155">
        <f>IF(N357="snížená",J357,0)</f>
        <v>0</v>
      </c>
      <c r="BG357" s="155">
        <f>IF(N357="zákl. přenesená",J357,0)</f>
        <v>0</v>
      </c>
      <c r="BH357" s="155">
        <f>IF(N357="sníž. přenesená",J357,0)</f>
        <v>0</v>
      </c>
      <c r="BI357" s="155">
        <f>IF(N357="nulová",J357,0)</f>
        <v>0</v>
      </c>
      <c r="BJ357" s="15" t="s">
        <v>84</v>
      </c>
      <c r="BK357" s="155">
        <f>ROUND(I357*H357,2)</f>
        <v>0</v>
      </c>
      <c r="BL357" s="15" t="s">
        <v>150</v>
      </c>
      <c r="BM357" s="154" t="s">
        <v>658</v>
      </c>
    </row>
    <row r="358" spans="2:65" s="12" customFormat="1" ht="20.399999999999999">
      <c r="B358" s="156"/>
      <c r="D358" s="157" t="s">
        <v>152</v>
      </c>
      <c r="E358" s="158" t="s">
        <v>1</v>
      </c>
      <c r="F358" s="159" t="s">
        <v>659</v>
      </c>
      <c r="H358" s="160">
        <v>17.927</v>
      </c>
      <c r="I358" s="161"/>
      <c r="L358" s="156"/>
      <c r="M358" s="162"/>
      <c r="T358" s="163"/>
      <c r="AT358" s="158" t="s">
        <v>152</v>
      </c>
      <c r="AU358" s="158" t="s">
        <v>86</v>
      </c>
      <c r="AV358" s="12" t="s">
        <v>86</v>
      </c>
      <c r="AW358" s="12" t="s">
        <v>32</v>
      </c>
      <c r="AX358" s="12" t="s">
        <v>84</v>
      </c>
      <c r="AY358" s="158" t="s">
        <v>143</v>
      </c>
    </row>
    <row r="359" spans="2:65" s="1" customFormat="1" ht="16.5" customHeight="1">
      <c r="B359" s="142"/>
      <c r="C359" s="143" t="s">
        <v>660</v>
      </c>
      <c r="D359" s="143" t="s">
        <v>145</v>
      </c>
      <c r="E359" s="144" t="s">
        <v>661</v>
      </c>
      <c r="F359" s="145" t="s">
        <v>662</v>
      </c>
      <c r="G359" s="146" t="s">
        <v>148</v>
      </c>
      <c r="H359" s="147">
        <v>2.8570000000000002</v>
      </c>
      <c r="I359" s="148"/>
      <c r="J359" s="149">
        <f>ROUND(I359*H359,2)</f>
        <v>0</v>
      </c>
      <c r="K359" s="145" t="s">
        <v>176</v>
      </c>
      <c r="L359" s="30"/>
      <c r="M359" s="150" t="s">
        <v>1</v>
      </c>
      <c r="N359" s="151" t="s">
        <v>41</v>
      </c>
      <c r="P359" s="152">
        <f>O359*H359</f>
        <v>0</v>
      </c>
      <c r="Q359" s="152">
        <v>0</v>
      </c>
      <c r="R359" s="152">
        <f>Q359*H359</f>
        <v>0</v>
      </c>
      <c r="S359" s="152">
        <v>6.3E-2</v>
      </c>
      <c r="T359" s="153">
        <f>S359*H359</f>
        <v>0.17999100000000001</v>
      </c>
      <c r="AR359" s="154" t="s">
        <v>150</v>
      </c>
      <c r="AT359" s="154" t="s">
        <v>145</v>
      </c>
      <c r="AU359" s="154" t="s">
        <v>86</v>
      </c>
      <c r="AY359" s="15" t="s">
        <v>143</v>
      </c>
      <c r="BE359" s="155">
        <f>IF(N359="základní",J359,0)</f>
        <v>0</v>
      </c>
      <c r="BF359" s="155">
        <f>IF(N359="snížená",J359,0)</f>
        <v>0</v>
      </c>
      <c r="BG359" s="155">
        <f>IF(N359="zákl. přenesená",J359,0)</f>
        <v>0</v>
      </c>
      <c r="BH359" s="155">
        <f>IF(N359="sníž. přenesená",J359,0)</f>
        <v>0</v>
      </c>
      <c r="BI359" s="155">
        <f>IF(N359="nulová",J359,0)</f>
        <v>0</v>
      </c>
      <c r="BJ359" s="15" t="s">
        <v>84</v>
      </c>
      <c r="BK359" s="155">
        <f>ROUND(I359*H359,2)</f>
        <v>0</v>
      </c>
      <c r="BL359" s="15" t="s">
        <v>150</v>
      </c>
      <c r="BM359" s="154" t="s">
        <v>663</v>
      </c>
    </row>
    <row r="360" spans="2:65" s="12" customFormat="1" ht="10.199999999999999">
      <c r="B360" s="156"/>
      <c r="D360" s="157" t="s">
        <v>152</v>
      </c>
      <c r="E360" s="158" t="s">
        <v>1</v>
      </c>
      <c r="F360" s="159" t="s">
        <v>664</v>
      </c>
      <c r="H360" s="160">
        <v>2.8570000000000002</v>
      </c>
      <c r="I360" s="161"/>
      <c r="L360" s="156"/>
      <c r="M360" s="162"/>
      <c r="T360" s="163"/>
      <c r="AT360" s="158" t="s">
        <v>152</v>
      </c>
      <c r="AU360" s="158" t="s">
        <v>86</v>
      </c>
      <c r="AV360" s="12" t="s">
        <v>86</v>
      </c>
      <c r="AW360" s="12" t="s">
        <v>32</v>
      </c>
      <c r="AX360" s="12" t="s">
        <v>84</v>
      </c>
      <c r="AY360" s="158" t="s">
        <v>143</v>
      </c>
    </row>
    <row r="361" spans="2:65" s="1" customFormat="1" ht="24" customHeight="1">
      <c r="B361" s="142"/>
      <c r="C361" s="143" t="s">
        <v>665</v>
      </c>
      <c r="D361" s="143" t="s">
        <v>145</v>
      </c>
      <c r="E361" s="144" t="s">
        <v>666</v>
      </c>
      <c r="F361" s="145" t="s">
        <v>667</v>
      </c>
      <c r="G361" s="146" t="s">
        <v>156</v>
      </c>
      <c r="H361" s="147">
        <v>0.30399999999999999</v>
      </c>
      <c r="I361" s="148"/>
      <c r="J361" s="149">
        <f>ROUND(I361*H361,2)</f>
        <v>0</v>
      </c>
      <c r="K361" s="145" t="s">
        <v>176</v>
      </c>
      <c r="L361" s="30"/>
      <c r="M361" s="150" t="s">
        <v>1</v>
      </c>
      <c r="N361" s="151" t="s">
        <v>41</v>
      </c>
      <c r="P361" s="152">
        <f>O361*H361</f>
        <v>0</v>
      </c>
      <c r="Q361" s="152">
        <v>0</v>
      </c>
      <c r="R361" s="152">
        <f>Q361*H361</f>
        <v>0</v>
      </c>
      <c r="S361" s="152">
        <v>1.8</v>
      </c>
      <c r="T361" s="153">
        <f>S361*H361</f>
        <v>0.54720000000000002</v>
      </c>
      <c r="AR361" s="154" t="s">
        <v>150</v>
      </c>
      <c r="AT361" s="154" t="s">
        <v>145</v>
      </c>
      <c r="AU361" s="154" t="s">
        <v>86</v>
      </c>
      <c r="AY361" s="15" t="s">
        <v>143</v>
      </c>
      <c r="BE361" s="155">
        <f>IF(N361="základní",J361,0)</f>
        <v>0</v>
      </c>
      <c r="BF361" s="155">
        <f>IF(N361="snížená",J361,0)</f>
        <v>0</v>
      </c>
      <c r="BG361" s="155">
        <f>IF(N361="zákl. přenesená",J361,0)</f>
        <v>0</v>
      </c>
      <c r="BH361" s="155">
        <f>IF(N361="sníž. přenesená",J361,0)</f>
        <v>0</v>
      </c>
      <c r="BI361" s="155">
        <f>IF(N361="nulová",J361,0)</f>
        <v>0</v>
      </c>
      <c r="BJ361" s="15" t="s">
        <v>84</v>
      </c>
      <c r="BK361" s="155">
        <f>ROUND(I361*H361,2)</f>
        <v>0</v>
      </c>
      <c r="BL361" s="15" t="s">
        <v>150</v>
      </c>
      <c r="BM361" s="154" t="s">
        <v>668</v>
      </c>
    </row>
    <row r="362" spans="2:65" s="12" customFormat="1" ht="10.199999999999999">
      <c r="B362" s="156"/>
      <c r="D362" s="157" t="s">
        <v>152</v>
      </c>
      <c r="E362" s="158" t="s">
        <v>1</v>
      </c>
      <c r="F362" s="159" t="s">
        <v>669</v>
      </c>
      <c r="H362" s="160">
        <v>0.30399999999999999</v>
      </c>
      <c r="I362" s="161"/>
      <c r="L362" s="156"/>
      <c r="M362" s="162"/>
      <c r="T362" s="163"/>
      <c r="AT362" s="158" t="s">
        <v>152</v>
      </c>
      <c r="AU362" s="158" t="s">
        <v>86</v>
      </c>
      <c r="AV362" s="12" t="s">
        <v>86</v>
      </c>
      <c r="AW362" s="12" t="s">
        <v>32</v>
      </c>
      <c r="AX362" s="12" t="s">
        <v>84</v>
      </c>
      <c r="AY362" s="158" t="s">
        <v>143</v>
      </c>
    </row>
    <row r="363" spans="2:65" s="1" customFormat="1" ht="24" customHeight="1">
      <c r="B363" s="142"/>
      <c r="C363" s="143" t="s">
        <v>670</v>
      </c>
      <c r="D363" s="143" t="s">
        <v>145</v>
      </c>
      <c r="E363" s="144" t="s">
        <v>671</v>
      </c>
      <c r="F363" s="145" t="s">
        <v>672</v>
      </c>
      <c r="G363" s="146" t="s">
        <v>156</v>
      </c>
      <c r="H363" s="147">
        <v>4.0789999999999997</v>
      </c>
      <c r="I363" s="148"/>
      <c r="J363" s="149">
        <f>ROUND(I363*H363,2)</f>
        <v>0</v>
      </c>
      <c r="K363" s="145" t="s">
        <v>176</v>
      </c>
      <c r="L363" s="30"/>
      <c r="M363" s="150" t="s">
        <v>1</v>
      </c>
      <c r="N363" s="151" t="s">
        <v>41</v>
      </c>
      <c r="P363" s="152">
        <f>O363*H363</f>
        <v>0</v>
      </c>
      <c r="Q363" s="152">
        <v>0</v>
      </c>
      <c r="R363" s="152">
        <f>Q363*H363</f>
        <v>0</v>
      </c>
      <c r="S363" s="152">
        <v>1.8</v>
      </c>
      <c r="T363" s="153">
        <f>S363*H363</f>
        <v>7.3422000000000001</v>
      </c>
      <c r="AR363" s="154" t="s">
        <v>150</v>
      </c>
      <c r="AT363" s="154" t="s">
        <v>145</v>
      </c>
      <c r="AU363" s="154" t="s">
        <v>86</v>
      </c>
      <c r="AY363" s="15" t="s">
        <v>143</v>
      </c>
      <c r="BE363" s="155">
        <f>IF(N363="základní",J363,0)</f>
        <v>0</v>
      </c>
      <c r="BF363" s="155">
        <f>IF(N363="snížená",J363,0)</f>
        <v>0</v>
      </c>
      <c r="BG363" s="155">
        <f>IF(N363="zákl. přenesená",J363,0)</f>
        <v>0</v>
      </c>
      <c r="BH363" s="155">
        <f>IF(N363="sníž. přenesená",J363,0)</f>
        <v>0</v>
      </c>
      <c r="BI363" s="155">
        <f>IF(N363="nulová",J363,0)</f>
        <v>0</v>
      </c>
      <c r="BJ363" s="15" t="s">
        <v>84</v>
      </c>
      <c r="BK363" s="155">
        <f>ROUND(I363*H363,2)</f>
        <v>0</v>
      </c>
      <c r="BL363" s="15" t="s">
        <v>150</v>
      </c>
      <c r="BM363" s="154" t="s">
        <v>673</v>
      </c>
    </row>
    <row r="364" spans="2:65" s="12" customFormat="1" ht="10.199999999999999">
      <c r="B364" s="156"/>
      <c r="D364" s="157" t="s">
        <v>152</v>
      </c>
      <c r="E364" s="158" t="s">
        <v>1</v>
      </c>
      <c r="F364" s="159" t="s">
        <v>674</v>
      </c>
      <c r="H364" s="160">
        <v>2.621</v>
      </c>
      <c r="I364" s="161"/>
      <c r="L364" s="156"/>
      <c r="M364" s="162"/>
      <c r="T364" s="163"/>
      <c r="AT364" s="158" t="s">
        <v>152</v>
      </c>
      <c r="AU364" s="158" t="s">
        <v>86</v>
      </c>
      <c r="AV364" s="12" t="s">
        <v>86</v>
      </c>
      <c r="AW364" s="12" t="s">
        <v>32</v>
      </c>
      <c r="AX364" s="12" t="s">
        <v>76</v>
      </c>
      <c r="AY364" s="158" t="s">
        <v>143</v>
      </c>
    </row>
    <row r="365" spans="2:65" s="12" customFormat="1" ht="10.199999999999999">
      <c r="B365" s="156"/>
      <c r="D365" s="157" t="s">
        <v>152</v>
      </c>
      <c r="E365" s="158" t="s">
        <v>1</v>
      </c>
      <c r="F365" s="159" t="s">
        <v>675</v>
      </c>
      <c r="H365" s="160">
        <v>1.458</v>
      </c>
      <c r="I365" s="161"/>
      <c r="L365" s="156"/>
      <c r="M365" s="162"/>
      <c r="T365" s="163"/>
      <c r="AT365" s="158" t="s">
        <v>152</v>
      </c>
      <c r="AU365" s="158" t="s">
        <v>86</v>
      </c>
      <c r="AV365" s="12" t="s">
        <v>86</v>
      </c>
      <c r="AW365" s="12" t="s">
        <v>32</v>
      </c>
      <c r="AX365" s="12" t="s">
        <v>76</v>
      </c>
      <c r="AY365" s="158" t="s">
        <v>143</v>
      </c>
    </row>
    <row r="366" spans="2:65" s="13" customFormat="1" ht="10.199999999999999">
      <c r="B366" s="174"/>
      <c r="D366" s="157" t="s">
        <v>152</v>
      </c>
      <c r="E366" s="175" t="s">
        <v>1</v>
      </c>
      <c r="F366" s="176" t="s">
        <v>228</v>
      </c>
      <c r="H366" s="177">
        <v>4.0789999999999997</v>
      </c>
      <c r="I366" s="178"/>
      <c r="L366" s="174"/>
      <c r="M366" s="179"/>
      <c r="T366" s="180"/>
      <c r="AT366" s="175" t="s">
        <v>152</v>
      </c>
      <c r="AU366" s="175" t="s">
        <v>86</v>
      </c>
      <c r="AV366" s="13" t="s">
        <v>150</v>
      </c>
      <c r="AW366" s="13" t="s">
        <v>32</v>
      </c>
      <c r="AX366" s="13" t="s">
        <v>84</v>
      </c>
      <c r="AY366" s="175" t="s">
        <v>143</v>
      </c>
    </row>
    <row r="367" spans="2:65" s="1" customFormat="1" ht="24" customHeight="1">
      <c r="B367" s="142"/>
      <c r="C367" s="143" t="s">
        <v>676</v>
      </c>
      <c r="D367" s="143" t="s">
        <v>145</v>
      </c>
      <c r="E367" s="144" t="s">
        <v>677</v>
      </c>
      <c r="F367" s="145" t="s">
        <v>678</v>
      </c>
      <c r="G367" s="146" t="s">
        <v>281</v>
      </c>
      <c r="H367" s="147">
        <v>68.5</v>
      </c>
      <c r="I367" s="148"/>
      <c r="J367" s="149">
        <f>ROUND(I367*H367,2)</f>
        <v>0</v>
      </c>
      <c r="K367" s="145" t="s">
        <v>176</v>
      </c>
      <c r="L367" s="30"/>
      <c r="M367" s="150" t="s">
        <v>1</v>
      </c>
      <c r="N367" s="151" t="s">
        <v>41</v>
      </c>
      <c r="P367" s="152">
        <f>O367*H367</f>
        <v>0</v>
      </c>
      <c r="Q367" s="152">
        <v>0</v>
      </c>
      <c r="R367" s="152">
        <f>Q367*H367</f>
        <v>0</v>
      </c>
      <c r="S367" s="152">
        <v>6.5000000000000002E-2</v>
      </c>
      <c r="T367" s="153">
        <f>S367*H367</f>
        <v>4.4525000000000006</v>
      </c>
      <c r="AR367" s="154" t="s">
        <v>150</v>
      </c>
      <c r="AT367" s="154" t="s">
        <v>145</v>
      </c>
      <c r="AU367" s="154" t="s">
        <v>86</v>
      </c>
      <c r="AY367" s="15" t="s">
        <v>143</v>
      </c>
      <c r="BE367" s="155">
        <f>IF(N367="základní",J367,0)</f>
        <v>0</v>
      </c>
      <c r="BF367" s="155">
        <f>IF(N367="snížená",J367,0)</f>
        <v>0</v>
      </c>
      <c r="BG367" s="155">
        <f>IF(N367="zákl. přenesená",J367,0)</f>
        <v>0</v>
      </c>
      <c r="BH367" s="155">
        <f>IF(N367="sníž. přenesená",J367,0)</f>
        <v>0</v>
      </c>
      <c r="BI367" s="155">
        <f>IF(N367="nulová",J367,0)</f>
        <v>0</v>
      </c>
      <c r="BJ367" s="15" t="s">
        <v>84</v>
      </c>
      <c r="BK367" s="155">
        <f>ROUND(I367*H367,2)</f>
        <v>0</v>
      </c>
      <c r="BL367" s="15" t="s">
        <v>150</v>
      </c>
      <c r="BM367" s="154" t="s">
        <v>679</v>
      </c>
    </row>
    <row r="368" spans="2:65" s="12" customFormat="1" ht="10.199999999999999">
      <c r="B368" s="156"/>
      <c r="D368" s="157" t="s">
        <v>152</v>
      </c>
      <c r="E368" s="158" t="s">
        <v>1</v>
      </c>
      <c r="F368" s="159" t="s">
        <v>680</v>
      </c>
      <c r="H368" s="160">
        <v>68.5</v>
      </c>
      <c r="I368" s="161"/>
      <c r="L368" s="156"/>
      <c r="M368" s="162"/>
      <c r="T368" s="163"/>
      <c r="AT368" s="158" t="s">
        <v>152</v>
      </c>
      <c r="AU368" s="158" t="s">
        <v>86</v>
      </c>
      <c r="AV368" s="12" t="s">
        <v>86</v>
      </c>
      <c r="AW368" s="12" t="s">
        <v>32</v>
      </c>
      <c r="AX368" s="12" t="s">
        <v>84</v>
      </c>
      <c r="AY368" s="158" t="s">
        <v>143</v>
      </c>
    </row>
    <row r="369" spans="2:65" s="1" customFormat="1" ht="24" customHeight="1">
      <c r="B369" s="142"/>
      <c r="C369" s="143" t="s">
        <v>681</v>
      </c>
      <c r="D369" s="143" t="s">
        <v>145</v>
      </c>
      <c r="E369" s="144" t="s">
        <v>682</v>
      </c>
      <c r="F369" s="145" t="s">
        <v>683</v>
      </c>
      <c r="G369" s="146" t="s">
        <v>281</v>
      </c>
      <c r="H369" s="147">
        <v>12.98</v>
      </c>
      <c r="I369" s="148"/>
      <c r="J369" s="149">
        <f>ROUND(I369*H369,2)</f>
        <v>0</v>
      </c>
      <c r="K369" s="145" t="s">
        <v>176</v>
      </c>
      <c r="L369" s="30"/>
      <c r="M369" s="150" t="s">
        <v>1</v>
      </c>
      <c r="N369" s="151" t="s">
        <v>41</v>
      </c>
      <c r="P369" s="152">
        <f>O369*H369</f>
        <v>0</v>
      </c>
      <c r="Q369" s="152">
        <v>4.938E-2</v>
      </c>
      <c r="R369" s="152">
        <f>Q369*H369</f>
        <v>0.64095239999999998</v>
      </c>
      <c r="S369" s="152">
        <v>0</v>
      </c>
      <c r="T369" s="153">
        <f>S369*H369</f>
        <v>0</v>
      </c>
      <c r="AR369" s="154" t="s">
        <v>150</v>
      </c>
      <c r="AT369" s="154" t="s">
        <v>145</v>
      </c>
      <c r="AU369" s="154" t="s">
        <v>86</v>
      </c>
      <c r="AY369" s="15" t="s">
        <v>143</v>
      </c>
      <c r="BE369" s="155">
        <f>IF(N369="základní",J369,0)</f>
        <v>0</v>
      </c>
      <c r="BF369" s="155">
        <f>IF(N369="snížená",J369,0)</f>
        <v>0</v>
      </c>
      <c r="BG369" s="155">
        <f>IF(N369="zákl. přenesená",J369,0)</f>
        <v>0</v>
      </c>
      <c r="BH369" s="155">
        <f>IF(N369="sníž. přenesená",J369,0)</f>
        <v>0</v>
      </c>
      <c r="BI369" s="155">
        <f>IF(N369="nulová",J369,0)</f>
        <v>0</v>
      </c>
      <c r="BJ369" s="15" t="s">
        <v>84</v>
      </c>
      <c r="BK369" s="155">
        <f>ROUND(I369*H369,2)</f>
        <v>0</v>
      </c>
      <c r="BL369" s="15" t="s">
        <v>150</v>
      </c>
      <c r="BM369" s="154" t="s">
        <v>684</v>
      </c>
    </row>
    <row r="370" spans="2:65" s="1" customFormat="1" ht="24" customHeight="1">
      <c r="B370" s="142"/>
      <c r="C370" s="143" t="s">
        <v>685</v>
      </c>
      <c r="D370" s="143" t="s">
        <v>145</v>
      </c>
      <c r="E370" s="144" t="s">
        <v>686</v>
      </c>
      <c r="F370" s="145" t="s">
        <v>687</v>
      </c>
      <c r="G370" s="146" t="s">
        <v>148</v>
      </c>
      <c r="H370" s="147">
        <v>231.71</v>
      </c>
      <c r="I370" s="148"/>
      <c r="J370" s="149">
        <f>ROUND(I370*H370,2)</f>
        <v>0</v>
      </c>
      <c r="K370" s="145" t="s">
        <v>176</v>
      </c>
      <c r="L370" s="30"/>
      <c r="M370" s="150" t="s">
        <v>1</v>
      </c>
      <c r="N370" s="151" t="s">
        <v>41</v>
      </c>
      <c r="P370" s="152">
        <f>O370*H370</f>
        <v>0</v>
      </c>
      <c r="Q370" s="152">
        <v>0</v>
      </c>
      <c r="R370" s="152">
        <f>Q370*H370</f>
        <v>0</v>
      </c>
      <c r="S370" s="152">
        <v>0.01</v>
      </c>
      <c r="T370" s="153">
        <f>S370*H370</f>
        <v>2.3170999999999999</v>
      </c>
      <c r="AR370" s="154" t="s">
        <v>150</v>
      </c>
      <c r="AT370" s="154" t="s">
        <v>145</v>
      </c>
      <c r="AU370" s="154" t="s">
        <v>86</v>
      </c>
      <c r="AY370" s="15" t="s">
        <v>143</v>
      </c>
      <c r="BE370" s="155">
        <f>IF(N370="základní",J370,0)</f>
        <v>0</v>
      </c>
      <c r="BF370" s="155">
        <f>IF(N370="snížená",J370,0)</f>
        <v>0</v>
      </c>
      <c r="BG370" s="155">
        <f>IF(N370="zákl. přenesená",J370,0)</f>
        <v>0</v>
      </c>
      <c r="BH370" s="155">
        <f>IF(N370="sníž. přenesená",J370,0)</f>
        <v>0</v>
      </c>
      <c r="BI370" s="155">
        <f>IF(N370="nulová",J370,0)</f>
        <v>0</v>
      </c>
      <c r="BJ370" s="15" t="s">
        <v>84</v>
      </c>
      <c r="BK370" s="155">
        <f>ROUND(I370*H370,2)</f>
        <v>0</v>
      </c>
      <c r="BL370" s="15" t="s">
        <v>150</v>
      </c>
      <c r="BM370" s="154" t="s">
        <v>688</v>
      </c>
    </row>
    <row r="371" spans="2:65" s="12" customFormat="1" ht="10.199999999999999">
      <c r="B371" s="156"/>
      <c r="D371" s="157" t="s">
        <v>152</v>
      </c>
      <c r="E371" s="158" t="s">
        <v>1</v>
      </c>
      <c r="F371" s="159" t="s">
        <v>629</v>
      </c>
      <c r="H371" s="160">
        <v>231.71</v>
      </c>
      <c r="I371" s="161"/>
      <c r="L371" s="156"/>
      <c r="M371" s="162"/>
      <c r="T371" s="163"/>
      <c r="AT371" s="158" t="s">
        <v>152</v>
      </c>
      <c r="AU371" s="158" t="s">
        <v>86</v>
      </c>
      <c r="AV371" s="12" t="s">
        <v>86</v>
      </c>
      <c r="AW371" s="12" t="s">
        <v>32</v>
      </c>
      <c r="AX371" s="12" t="s">
        <v>84</v>
      </c>
      <c r="AY371" s="158" t="s">
        <v>143</v>
      </c>
    </row>
    <row r="372" spans="2:65" s="1" customFormat="1" ht="36" customHeight="1">
      <c r="B372" s="142"/>
      <c r="C372" s="143" t="s">
        <v>689</v>
      </c>
      <c r="D372" s="143" t="s">
        <v>145</v>
      </c>
      <c r="E372" s="144" t="s">
        <v>690</v>
      </c>
      <c r="F372" s="145" t="s">
        <v>691</v>
      </c>
      <c r="G372" s="146" t="s">
        <v>148</v>
      </c>
      <c r="H372" s="147">
        <v>12.98</v>
      </c>
      <c r="I372" s="148"/>
      <c r="J372" s="149">
        <f>ROUND(I372*H372,2)</f>
        <v>0</v>
      </c>
      <c r="K372" s="145" t="s">
        <v>176</v>
      </c>
      <c r="L372" s="30"/>
      <c r="M372" s="150" t="s">
        <v>1</v>
      </c>
      <c r="N372" s="151" t="s">
        <v>41</v>
      </c>
      <c r="P372" s="152">
        <f>O372*H372</f>
        <v>0</v>
      </c>
      <c r="Q372" s="152">
        <v>0</v>
      </c>
      <c r="R372" s="152">
        <f>Q372*H372</f>
        <v>0</v>
      </c>
      <c r="S372" s="152">
        <v>0.05</v>
      </c>
      <c r="T372" s="153">
        <f>S372*H372</f>
        <v>0.64900000000000002</v>
      </c>
      <c r="AR372" s="154" t="s">
        <v>150</v>
      </c>
      <c r="AT372" s="154" t="s">
        <v>145</v>
      </c>
      <c r="AU372" s="154" t="s">
        <v>86</v>
      </c>
      <c r="AY372" s="15" t="s">
        <v>143</v>
      </c>
      <c r="BE372" s="155">
        <f>IF(N372="základní",J372,0)</f>
        <v>0</v>
      </c>
      <c r="BF372" s="155">
        <f>IF(N372="snížená",J372,0)</f>
        <v>0</v>
      </c>
      <c r="BG372" s="155">
        <f>IF(N372="zákl. přenesená",J372,0)</f>
        <v>0</v>
      </c>
      <c r="BH372" s="155">
        <f>IF(N372="sníž. přenesená",J372,0)</f>
        <v>0</v>
      </c>
      <c r="BI372" s="155">
        <f>IF(N372="nulová",J372,0)</f>
        <v>0</v>
      </c>
      <c r="BJ372" s="15" t="s">
        <v>84</v>
      </c>
      <c r="BK372" s="155">
        <f>ROUND(I372*H372,2)</f>
        <v>0</v>
      </c>
      <c r="BL372" s="15" t="s">
        <v>150</v>
      </c>
      <c r="BM372" s="154" t="s">
        <v>692</v>
      </c>
    </row>
    <row r="373" spans="2:65" s="12" customFormat="1" ht="10.199999999999999">
      <c r="B373" s="156"/>
      <c r="D373" s="157" t="s">
        <v>152</v>
      </c>
      <c r="E373" s="158" t="s">
        <v>1</v>
      </c>
      <c r="F373" s="159" t="s">
        <v>693</v>
      </c>
      <c r="H373" s="160">
        <v>12.98</v>
      </c>
      <c r="I373" s="161"/>
      <c r="L373" s="156"/>
      <c r="M373" s="162"/>
      <c r="T373" s="163"/>
      <c r="AT373" s="158" t="s">
        <v>152</v>
      </c>
      <c r="AU373" s="158" t="s">
        <v>86</v>
      </c>
      <c r="AV373" s="12" t="s">
        <v>86</v>
      </c>
      <c r="AW373" s="12" t="s">
        <v>32</v>
      </c>
      <c r="AX373" s="12" t="s">
        <v>84</v>
      </c>
      <c r="AY373" s="158" t="s">
        <v>143</v>
      </c>
    </row>
    <row r="374" spans="2:65" s="1" customFormat="1" ht="24" customHeight="1">
      <c r="B374" s="142"/>
      <c r="C374" s="143" t="s">
        <v>694</v>
      </c>
      <c r="D374" s="143" t="s">
        <v>145</v>
      </c>
      <c r="E374" s="144" t="s">
        <v>695</v>
      </c>
      <c r="F374" s="145" t="s">
        <v>696</v>
      </c>
      <c r="G374" s="146" t="s">
        <v>148</v>
      </c>
      <c r="H374" s="147">
        <v>794.31</v>
      </c>
      <c r="I374" s="148"/>
      <c r="J374" s="149">
        <f>ROUND(I374*H374,2)</f>
        <v>0</v>
      </c>
      <c r="K374" s="145" t="s">
        <v>176</v>
      </c>
      <c r="L374" s="30"/>
      <c r="M374" s="150" t="s">
        <v>1</v>
      </c>
      <c r="N374" s="151" t="s">
        <v>41</v>
      </c>
      <c r="P374" s="152">
        <f>O374*H374</f>
        <v>0</v>
      </c>
      <c r="Q374" s="152">
        <v>0</v>
      </c>
      <c r="R374" s="152">
        <f>Q374*H374</f>
        <v>0</v>
      </c>
      <c r="S374" s="152">
        <v>0.02</v>
      </c>
      <c r="T374" s="153">
        <f>S374*H374</f>
        <v>15.886199999999999</v>
      </c>
      <c r="AR374" s="154" t="s">
        <v>150</v>
      </c>
      <c r="AT374" s="154" t="s">
        <v>145</v>
      </c>
      <c r="AU374" s="154" t="s">
        <v>86</v>
      </c>
      <c r="AY374" s="15" t="s">
        <v>143</v>
      </c>
      <c r="BE374" s="155">
        <f>IF(N374="základní",J374,0)</f>
        <v>0</v>
      </c>
      <c r="BF374" s="155">
        <f>IF(N374="snížená",J374,0)</f>
        <v>0</v>
      </c>
      <c r="BG374" s="155">
        <f>IF(N374="zákl. přenesená",J374,0)</f>
        <v>0</v>
      </c>
      <c r="BH374" s="155">
        <f>IF(N374="sníž. přenesená",J374,0)</f>
        <v>0</v>
      </c>
      <c r="BI374" s="155">
        <f>IF(N374="nulová",J374,0)</f>
        <v>0</v>
      </c>
      <c r="BJ374" s="15" t="s">
        <v>84</v>
      </c>
      <c r="BK374" s="155">
        <f>ROUND(I374*H374,2)</f>
        <v>0</v>
      </c>
      <c r="BL374" s="15" t="s">
        <v>150</v>
      </c>
      <c r="BM374" s="154" t="s">
        <v>697</v>
      </c>
    </row>
    <row r="375" spans="2:65" s="12" customFormat="1" ht="10.199999999999999">
      <c r="B375" s="156"/>
      <c r="D375" s="157" t="s">
        <v>152</v>
      </c>
      <c r="E375" s="158" t="s">
        <v>1</v>
      </c>
      <c r="F375" s="159" t="s">
        <v>698</v>
      </c>
      <c r="H375" s="160">
        <v>794.31</v>
      </c>
      <c r="I375" s="161"/>
      <c r="L375" s="156"/>
      <c r="M375" s="162"/>
      <c r="T375" s="163"/>
      <c r="AT375" s="158" t="s">
        <v>152</v>
      </c>
      <c r="AU375" s="158" t="s">
        <v>86</v>
      </c>
      <c r="AV375" s="12" t="s">
        <v>86</v>
      </c>
      <c r="AW375" s="12" t="s">
        <v>32</v>
      </c>
      <c r="AX375" s="12" t="s">
        <v>84</v>
      </c>
      <c r="AY375" s="158" t="s">
        <v>143</v>
      </c>
    </row>
    <row r="376" spans="2:65" s="1" customFormat="1" ht="36" customHeight="1">
      <c r="B376" s="142"/>
      <c r="C376" s="143" t="s">
        <v>699</v>
      </c>
      <c r="D376" s="143" t="s">
        <v>145</v>
      </c>
      <c r="E376" s="144" t="s">
        <v>700</v>
      </c>
      <c r="F376" s="145" t="s">
        <v>701</v>
      </c>
      <c r="G376" s="146" t="s">
        <v>148</v>
      </c>
      <c r="H376" s="147">
        <v>217.9</v>
      </c>
      <c r="I376" s="148"/>
      <c r="J376" s="149">
        <f>ROUND(I376*H376,2)</f>
        <v>0</v>
      </c>
      <c r="K376" s="145" t="s">
        <v>176</v>
      </c>
      <c r="L376" s="30"/>
      <c r="M376" s="150" t="s">
        <v>1</v>
      </c>
      <c r="N376" s="151" t="s">
        <v>41</v>
      </c>
      <c r="P376" s="152">
        <f>O376*H376</f>
        <v>0</v>
      </c>
      <c r="Q376" s="152">
        <v>0</v>
      </c>
      <c r="R376" s="152">
        <f>Q376*H376</f>
        <v>0</v>
      </c>
      <c r="S376" s="152">
        <v>1.6E-2</v>
      </c>
      <c r="T376" s="153">
        <f>S376*H376</f>
        <v>3.4864000000000002</v>
      </c>
      <c r="AR376" s="154" t="s">
        <v>150</v>
      </c>
      <c r="AT376" s="154" t="s">
        <v>145</v>
      </c>
      <c r="AU376" s="154" t="s">
        <v>86</v>
      </c>
      <c r="AY376" s="15" t="s">
        <v>143</v>
      </c>
      <c r="BE376" s="155">
        <f>IF(N376="základní",J376,0)</f>
        <v>0</v>
      </c>
      <c r="BF376" s="155">
        <f>IF(N376="snížená",J376,0)</f>
        <v>0</v>
      </c>
      <c r="BG376" s="155">
        <f>IF(N376="zákl. přenesená",J376,0)</f>
        <v>0</v>
      </c>
      <c r="BH376" s="155">
        <f>IF(N376="sníž. přenesená",J376,0)</f>
        <v>0</v>
      </c>
      <c r="BI376" s="155">
        <f>IF(N376="nulová",J376,0)</f>
        <v>0</v>
      </c>
      <c r="BJ376" s="15" t="s">
        <v>84</v>
      </c>
      <c r="BK376" s="155">
        <f>ROUND(I376*H376,2)</f>
        <v>0</v>
      </c>
      <c r="BL376" s="15" t="s">
        <v>150</v>
      </c>
      <c r="BM376" s="154" t="s">
        <v>702</v>
      </c>
    </row>
    <row r="377" spans="2:65" s="12" customFormat="1" ht="10.199999999999999">
      <c r="B377" s="156"/>
      <c r="D377" s="157" t="s">
        <v>152</v>
      </c>
      <c r="E377" s="158" t="s">
        <v>1</v>
      </c>
      <c r="F377" s="159" t="s">
        <v>703</v>
      </c>
      <c r="H377" s="160">
        <v>217.9</v>
      </c>
      <c r="I377" s="161"/>
      <c r="L377" s="156"/>
      <c r="M377" s="162"/>
      <c r="T377" s="163"/>
      <c r="AT377" s="158" t="s">
        <v>152</v>
      </c>
      <c r="AU377" s="158" t="s">
        <v>86</v>
      </c>
      <c r="AV377" s="12" t="s">
        <v>86</v>
      </c>
      <c r="AW377" s="12" t="s">
        <v>32</v>
      </c>
      <c r="AX377" s="12" t="s">
        <v>84</v>
      </c>
      <c r="AY377" s="158" t="s">
        <v>143</v>
      </c>
    </row>
    <row r="378" spans="2:65" s="1" customFormat="1" ht="24" customHeight="1">
      <c r="B378" s="142"/>
      <c r="C378" s="143" t="s">
        <v>704</v>
      </c>
      <c r="D378" s="143" t="s">
        <v>145</v>
      </c>
      <c r="E378" s="144" t="s">
        <v>705</v>
      </c>
      <c r="F378" s="145" t="s">
        <v>706</v>
      </c>
      <c r="G378" s="146" t="s">
        <v>148</v>
      </c>
      <c r="H378" s="147">
        <v>124.6</v>
      </c>
      <c r="I378" s="148"/>
      <c r="J378" s="149">
        <f>ROUND(I378*H378,2)</f>
        <v>0</v>
      </c>
      <c r="K378" s="145" t="s">
        <v>176</v>
      </c>
      <c r="L378" s="30"/>
      <c r="M378" s="150" t="s">
        <v>1</v>
      </c>
      <c r="N378" s="151" t="s">
        <v>41</v>
      </c>
      <c r="P378" s="152">
        <f>O378*H378</f>
        <v>0</v>
      </c>
      <c r="Q378" s="152">
        <v>0</v>
      </c>
      <c r="R378" s="152">
        <f>Q378*H378</f>
        <v>0</v>
      </c>
      <c r="S378" s="152">
        <v>6.8000000000000005E-2</v>
      </c>
      <c r="T378" s="153">
        <f>S378*H378</f>
        <v>8.4727999999999994</v>
      </c>
      <c r="AR378" s="154" t="s">
        <v>150</v>
      </c>
      <c r="AT378" s="154" t="s">
        <v>145</v>
      </c>
      <c r="AU378" s="154" t="s">
        <v>86</v>
      </c>
      <c r="AY378" s="15" t="s">
        <v>143</v>
      </c>
      <c r="BE378" s="155">
        <f>IF(N378="základní",J378,0)</f>
        <v>0</v>
      </c>
      <c r="BF378" s="155">
        <f>IF(N378="snížená",J378,0)</f>
        <v>0</v>
      </c>
      <c r="BG378" s="155">
        <f>IF(N378="zákl. přenesená",J378,0)</f>
        <v>0</v>
      </c>
      <c r="BH378" s="155">
        <f>IF(N378="sníž. přenesená",J378,0)</f>
        <v>0</v>
      </c>
      <c r="BI378" s="155">
        <f>IF(N378="nulová",J378,0)</f>
        <v>0</v>
      </c>
      <c r="BJ378" s="15" t="s">
        <v>84</v>
      </c>
      <c r="BK378" s="155">
        <f>ROUND(I378*H378,2)</f>
        <v>0</v>
      </c>
      <c r="BL378" s="15" t="s">
        <v>150</v>
      </c>
      <c r="BM378" s="154" t="s">
        <v>707</v>
      </c>
    </row>
    <row r="379" spans="2:65" s="11" customFormat="1" ht="22.8" customHeight="1">
      <c r="B379" s="130"/>
      <c r="D379" s="131" t="s">
        <v>75</v>
      </c>
      <c r="E379" s="140" t="s">
        <v>708</v>
      </c>
      <c r="F379" s="140" t="s">
        <v>709</v>
      </c>
      <c r="I379" s="133"/>
      <c r="J379" s="141">
        <f>BK379</f>
        <v>0</v>
      </c>
      <c r="L379" s="130"/>
      <c r="M379" s="135"/>
      <c r="P379" s="136">
        <f>SUM(P380:P384)</f>
        <v>0</v>
      </c>
      <c r="R379" s="136">
        <f>SUM(R380:R384)</f>
        <v>0</v>
      </c>
      <c r="T379" s="137">
        <f>SUM(T380:T384)</f>
        <v>0</v>
      </c>
      <c r="AR379" s="131" t="s">
        <v>84</v>
      </c>
      <c r="AT379" s="138" t="s">
        <v>75</v>
      </c>
      <c r="AU379" s="138" t="s">
        <v>84</v>
      </c>
      <c r="AY379" s="131" t="s">
        <v>143</v>
      </c>
      <c r="BK379" s="139">
        <f>SUM(BK380:BK384)</f>
        <v>0</v>
      </c>
    </row>
    <row r="380" spans="2:65" s="1" customFormat="1" ht="24" customHeight="1">
      <c r="B380" s="142"/>
      <c r="C380" s="143" t="s">
        <v>710</v>
      </c>
      <c r="D380" s="143" t="s">
        <v>145</v>
      </c>
      <c r="E380" s="144" t="s">
        <v>711</v>
      </c>
      <c r="F380" s="145" t="s">
        <v>712</v>
      </c>
      <c r="G380" s="146" t="s">
        <v>203</v>
      </c>
      <c r="H380" s="147">
        <v>138.67699999999999</v>
      </c>
      <c r="I380" s="148"/>
      <c r="J380" s="149">
        <f>ROUND(I380*H380,2)</f>
        <v>0</v>
      </c>
      <c r="K380" s="145" t="s">
        <v>176</v>
      </c>
      <c r="L380" s="30"/>
      <c r="M380" s="150" t="s">
        <v>1</v>
      </c>
      <c r="N380" s="151" t="s">
        <v>41</v>
      </c>
      <c r="P380" s="152">
        <f>O380*H380</f>
        <v>0</v>
      </c>
      <c r="Q380" s="152">
        <v>0</v>
      </c>
      <c r="R380" s="152">
        <f>Q380*H380</f>
        <v>0</v>
      </c>
      <c r="S380" s="152">
        <v>0</v>
      </c>
      <c r="T380" s="153">
        <f>S380*H380</f>
        <v>0</v>
      </c>
      <c r="AR380" s="154" t="s">
        <v>150</v>
      </c>
      <c r="AT380" s="154" t="s">
        <v>145</v>
      </c>
      <c r="AU380" s="154" t="s">
        <v>86</v>
      </c>
      <c r="AY380" s="15" t="s">
        <v>143</v>
      </c>
      <c r="BE380" s="155">
        <f>IF(N380="základní",J380,0)</f>
        <v>0</v>
      </c>
      <c r="BF380" s="155">
        <f>IF(N380="snížená",J380,0)</f>
        <v>0</v>
      </c>
      <c r="BG380" s="155">
        <f>IF(N380="zákl. přenesená",J380,0)</f>
        <v>0</v>
      </c>
      <c r="BH380" s="155">
        <f>IF(N380="sníž. přenesená",J380,0)</f>
        <v>0</v>
      </c>
      <c r="BI380" s="155">
        <f>IF(N380="nulová",J380,0)</f>
        <v>0</v>
      </c>
      <c r="BJ380" s="15" t="s">
        <v>84</v>
      </c>
      <c r="BK380" s="155">
        <f>ROUND(I380*H380,2)</f>
        <v>0</v>
      </c>
      <c r="BL380" s="15" t="s">
        <v>150</v>
      </c>
      <c r="BM380" s="154" t="s">
        <v>713</v>
      </c>
    </row>
    <row r="381" spans="2:65" s="1" customFormat="1" ht="24" customHeight="1">
      <c r="B381" s="142"/>
      <c r="C381" s="143" t="s">
        <v>714</v>
      </c>
      <c r="D381" s="143" t="s">
        <v>145</v>
      </c>
      <c r="E381" s="144" t="s">
        <v>715</v>
      </c>
      <c r="F381" s="145" t="s">
        <v>716</v>
      </c>
      <c r="G381" s="146" t="s">
        <v>203</v>
      </c>
      <c r="H381" s="147">
        <v>138.67699999999999</v>
      </c>
      <c r="I381" s="148"/>
      <c r="J381" s="149">
        <f>ROUND(I381*H381,2)</f>
        <v>0</v>
      </c>
      <c r="K381" s="145" t="s">
        <v>176</v>
      </c>
      <c r="L381" s="30"/>
      <c r="M381" s="150" t="s">
        <v>1</v>
      </c>
      <c r="N381" s="151" t="s">
        <v>41</v>
      </c>
      <c r="P381" s="152">
        <f>O381*H381</f>
        <v>0</v>
      </c>
      <c r="Q381" s="152">
        <v>0</v>
      </c>
      <c r="R381" s="152">
        <f>Q381*H381</f>
        <v>0</v>
      </c>
      <c r="S381" s="152">
        <v>0</v>
      </c>
      <c r="T381" s="153">
        <f>S381*H381</f>
        <v>0</v>
      </c>
      <c r="AR381" s="154" t="s">
        <v>150</v>
      </c>
      <c r="AT381" s="154" t="s">
        <v>145</v>
      </c>
      <c r="AU381" s="154" t="s">
        <v>86</v>
      </c>
      <c r="AY381" s="15" t="s">
        <v>143</v>
      </c>
      <c r="BE381" s="155">
        <f>IF(N381="základní",J381,0)</f>
        <v>0</v>
      </c>
      <c r="BF381" s="155">
        <f>IF(N381="snížená",J381,0)</f>
        <v>0</v>
      </c>
      <c r="BG381" s="155">
        <f>IF(N381="zákl. přenesená",J381,0)</f>
        <v>0</v>
      </c>
      <c r="BH381" s="155">
        <f>IF(N381="sníž. přenesená",J381,0)</f>
        <v>0</v>
      </c>
      <c r="BI381" s="155">
        <f>IF(N381="nulová",J381,0)</f>
        <v>0</v>
      </c>
      <c r="BJ381" s="15" t="s">
        <v>84</v>
      </c>
      <c r="BK381" s="155">
        <f>ROUND(I381*H381,2)</f>
        <v>0</v>
      </c>
      <c r="BL381" s="15" t="s">
        <v>150</v>
      </c>
      <c r="BM381" s="154" t="s">
        <v>717</v>
      </c>
    </row>
    <row r="382" spans="2:65" s="1" customFormat="1" ht="24" customHeight="1">
      <c r="B382" s="142"/>
      <c r="C382" s="143" t="s">
        <v>718</v>
      </c>
      <c r="D382" s="143" t="s">
        <v>145</v>
      </c>
      <c r="E382" s="144" t="s">
        <v>719</v>
      </c>
      <c r="F382" s="145" t="s">
        <v>720</v>
      </c>
      <c r="G382" s="146" t="s">
        <v>203</v>
      </c>
      <c r="H382" s="147">
        <v>1082.8530000000001</v>
      </c>
      <c r="I382" s="148"/>
      <c r="J382" s="149">
        <f>ROUND(I382*H382,2)</f>
        <v>0</v>
      </c>
      <c r="K382" s="145" t="s">
        <v>176</v>
      </c>
      <c r="L382" s="30"/>
      <c r="M382" s="150" t="s">
        <v>1</v>
      </c>
      <c r="N382" s="151" t="s">
        <v>41</v>
      </c>
      <c r="P382" s="152">
        <f>O382*H382</f>
        <v>0</v>
      </c>
      <c r="Q382" s="152">
        <v>0</v>
      </c>
      <c r="R382" s="152">
        <f>Q382*H382</f>
        <v>0</v>
      </c>
      <c r="S382" s="152">
        <v>0</v>
      </c>
      <c r="T382" s="153">
        <f>S382*H382</f>
        <v>0</v>
      </c>
      <c r="AR382" s="154" t="s">
        <v>150</v>
      </c>
      <c r="AT382" s="154" t="s">
        <v>145</v>
      </c>
      <c r="AU382" s="154" t="s">
        <v>86</v>
      </c>
      <c r="AY382" s="15" t="s">
        <v>143</v>
      </c>
      <c r="BE382" s="155">
        <f>IF(N382="základní",J382,0)</f>
        <v>0</v>
      </c>
      <c r="BF382" s="155">
        <f>IF(N382="snížená",J382,0)</f>
        <v>0</v>
      </c>
      <c r="BG382" s="155">
        <f>IF(N382="zákl. přenesená",J382,0)</f>
        <v>0</v>
      </c>
      <c r="BH382" s="155">
        <f>IF(N382="sníž. přenesená",J382,0)</f>
        <v>0</v>
      </c>
      <c r="BI382" s="155">
        <f>IF(N382="nulová",J382,0)</f>
        <v>0</v>
      </c>
      <c r="BJ382" s="15" t="s">
        <v>84</v>
      </c>
      <c r="BK382" s="155">
        <f>ROUND(I382*H382,2)</f>
        <v>0</v>
      </c>
      <c r="BL382" s="15" t="s">
        <v>150</v>
      </c>
      <c r="BM382" s="154" t="s">
        <v>721</v>
      </c>
    </row>
    <row r="383" spans="2:65" s="12" customFormat="1" ht="10.199999999999999">
      <c r="B383" s="156"/>
      <c r="D383" s="157" t="s">
        <v>152</v>
      </c>
      <c r="E383" s="158" t="s">
        <v>1</v>
      </c>
      <c r="F383" s="159" t="s">
        <v>722</v>
      </c>
      <c r="H383" s="160">
        <v>1082.8530000000001</v>
      </c>
      <c r="I383" s="161"/>
      <c r="L383" s="156"/>
      <c r="M383" s="162"/>
      <c r="T383" s="163"/>
      <c r="AT383" s="158" t="s">
        <v>152</v>
      </c>
      <c r="AU383" s="158" t="s">
        <v>86</v>
      </c>
      <c r="AV383" s="12" t="s">
        <v>86</v>
      </c>
      <c r="AW383" s="12" t="s">
        <v>32</v>
      </c>
      <c r="AX383" s="12" t="s">
        <v>84</v>
      </c>
      <c r="AY383" s="158" t="s">
        <v>143</v>
      </c>
    </row>
    <row r="384" spans="2:65" s="1" customFormat="1" ht="24" customHeight="1">
      <c r="B384" s="142"/>
      <c r="C384" s="143" t="s">
        <v>723</v>
      </c>
      <c r="D384" s="143" t="s">
        <v>145</v>
      </c>
      <c r="E384" s="144" t="s">
        <v>724</v>
      </c>
      <c r="F384" s="145" t="s">
        <v>725</v>
      </c>
      <c r="G384" s="146" t="s">
        <v>203</v>
      </c>
      <c r="H384" s="147">
        <v>120.31699999999999</v>
      </c>
      <c r="I384" s="148"/>
      <c r="J384" s="149">
        <f>ROUND(I384*H384,2)</f>
        <v>0</v>
      </c>
      <c r="K384" s="145" t="s">
        <v>176</v>
      </c>
      <c r="L384" s="30"/>
      <c r="M384" s="150" t="s">
        <v>1</v>
      </c>
      <c r="N384" s="151" t="s">
        <v>41</v>
      </c>
      <c r="P384" s="152">
        <f>O384*H384</f>
        <v>0</v>
      </c>
      <c r="Q384" s="152">
        <v>0</v>
      </c>
      <c r="R384" s="152">
        <f>Q384*H384</f>
        <v>0</v>
      </c>
      <c r="S384" s="152">
        <v>0</v>
      </c>
      <c r="T384" s="153">
        <f>S384*H384</f>
        <v>0</v>
      </c>
      <c r="AR384" s="154" t="s">
        <v>150</v>
      </c>
      <c r="AT384" s="154" t="s">
        <v>145</v>
      </c>
      <c r="AU384" s="154" t="s">
        <v>86</v>
      </c>
      <c r="AY384" s="15" t="s">
        <v>143</v>
      </c>
      <c r="BE384" s="155">
        <f>IF(N384="základní",J384,0)</f>
        <v>0</v>
      </c>
      <c r="BF384" s="155">
        <f>IF(N384="snížená",J384,0)</f>
        <v>0</v>
      </c>
      <c r="BG384" s="155">
        <f>IF(N384="zákl. přenesená",J384,0)</f>
        <v>0</v>
      </c>
      <c r="BH384" s="155">
        <f>IF(N384="sníž. přenesená",J384,0)</f>
        <v>0</v>
      </c>
      <c r="BI384" s="155">
        <f>IF(N384="nulová",J384,0)</f>
        <v>0</v>
      </c>
      <c r="BJ384" s="15" t="s">
        <v>84</v>
      </c>
      <c r="BK384" s="155">
        <f>ROUND(I384*H384,2)</f>
        <v>0</v>
      </c>
      <c r="BL384" s="15" t="s">
        <v>150</v>
      </c>
      <c r="BM384" s="154" t="s">
        <v>726</v>
      </c>
    </row>
    <row r="385" spans="2:65" s="11" customFormat="1" ht="22.8" customHeight="1">
      <c r="B385" s="130"/>
      <c r="D385" s="131" t="s">
        <v>75</v>
      </c>
      <c r="E385" s="140" t="s">
        <v>727</v>
      </c>
      <c r="F385" s="140" t="s">
        <v>728</v>
      </c>
      <c r="I385" s="133"/>
      <c r="J385" s="141">
        <f>BK385</f>
        <v>0</v>
      </c>
      <c r="L385" s="130"/>
      <c r="M385" s="135"/>
      <c r="P385" s="136">
        <f>P386</f>
        <v>0</v>
      </c>
      <c r="R385" s="136">
        <f>R386</f>
        <v>0</v>
      </c>
      <c r="T385" s="137">
        <f>T386</f>
        <v>0</v>
      </c>
      <c r="AR385" s="131" t="s">
        <v>84</v>
      </c>
      <c r="AT385" s="138" t="s">
        <v>75</v>
      </c>
      <c r="AU385" s="138" t="s">
        <v>84</v>
      </c>
      <c r="AY385" s="131" t="s">
        <v>143</v>
      </c>
      <c r="BK385" s="139">
        <f>BK386</f>
        <v>0</v>
      </c>
    </row>
    <row r="386" spans="2:65" s="1" customFormat="1" ht="16.5" customHeight="1">
      <c r="B386" s="142"/>
      <c r="C386" s="143" t="s">
        <v>729</v>
      </c>
      <c r="D386" s="143" t="s">
        <v>145</v>
      </c>
      <c r="E386" s="144" t="s">
        <v>730</v>
      </c>
      <c r="F386" s="145" t="s">
        <v>731</v>
      </c>
      <c r="G386" s="146" t="s">
        <v>203</v>
      </c>
      <c r="H386" s="147">
        <v>215.39400000000001</v>
      </c>
      <c r="I386" s="148"/>
      <c r="J386" s="149">
        <f>ROUND(I386*H386,2)</f>
        <v>0</v>
      </c>
      <c r="K386" s="145" t="s">
        <v>176</v>
      </c>
      <c r="L386" s="30"/>
      <c r="M386" s="150" t="s">
        <v>1</v>
      </c>
      <c r="N386" s="151" t="s">
        <v>41</v>
      </c>
      <c r="P386" s="152">
        <f>O386*H386</f>
        <v>0</v>
      </c>
      <c r="Q386" s="152">
        <v>0</v>
      </c>
      <c r="R386" s="152">
        <f>Q386*H386</f>
        <v>0</v>
      </c>
      <c r="S386" s="152">
        <v>0</v>
      </c>
      <c r="T386" s="153">
        <f>S386*H386</f>
        <v>0</v>
      </c>
      <c r="AR386" s="154" t="s">
        <v>150</v>
      </c>
      <c r="AT386" s="154" t="s">
        <v>145</v>
      </c>
      <c r="AU386" s="154" t="s">
        <v>86</v>
      </c>
      <c r="AY386" s="15" t="s">
        <v>143</v>
      </c>
      <c r="BE386" s="155">
        <f>IF(N386="základní",J386,0)</f>
        <v>0</v>
      </c>
      <c r="BF386" s="155">
        <f>IF(N386="snížená",J386,0)</f>
        <v>0</v>
      </c>
      <c r="BG386" s="155">
        <f>IF(N386="zákl. přenesená",J386,0)</f>
        <v>0</v>
      </c>
      <c r="BH386" s="155">
        <f>IF(N386="sníž. přenesená",J386,0)</f>
        <v>0</v>
      </c>
      <c r="BI386" s="155">
        <f>IF(N386="nulová",J386,0)</f>
        <v>0</v>
      </c>
      <c r="BJ386" s="15" t="s">
        <v>84</v>
      </c>
      <c r="BK386" s="155">
        <f>ROUND(I386*H386,2)</f>
        <v>0</v>
      </c>
      <c r="BL386" s="15" t="s">
        <v>150</v>
      </c>
      <c r="BM386" s="154" t="s">
        <v>732</v>
      </c>
    </row>
    <row r="387" spans="2:65" s="11" customFormat="1" ht="25.9" customHeight="1">
      <c r="B387" s="130"/>
      <c r="D387" s="131" t="s">
        <v>75</v>
      </c>
      <c r="E387" s="132" t="s">
        <v>733</v>
      </c>
      <c r="F387" s="132" t="s">
        <v>734</v>
      </c>
      <c r="I387" s="133"/>
      <c r="J387" s="134">
        <f>BK387</f>
        <v>0</v>
      </c>
      <c r="L387" s="130"/>
      <c r="M387" s="135"/>
      <c r="P387" s="136">
        <f>P388+P398+P403+P405+P407+P418+P433+P457+P478+P487+P500+P523+P528+P536</f>
        <v>0</v>
      </c>
      <c r="R387" s="136">
        <f>R388+R398+R403+R405+R407+R418+R433+R457+R478+R487+R500+R523+R528+R536</f>
        <v>11.840619259999999</v>
      </c>
      <c r="T387" s="137">
        <f>T388+T398+T403+T405+T407+T418+T433+T457+T478+T487+T500+T523+T528+T536</f>
        <v>0.60825898</v>
      </c>
      <c r="AR387" s="131" t="s">
        <v>86</v>
      </c>
      <c r="AT387" s="138" t="s">
        <v>75</v>
      </c>
      <c r="AU387" s="138" t="s">
        <v>76</v>
      </c>
      <c r="AY387" s="131" t="s">
        <v>143</v>
      </c>
      <c r="BK387" s="139">
        <f>BK388+BK398+BK403+BK405+BK407+BK418+BK433+BK457+BK478+BK487+BK500+BK523+BK528+BK536</f>
        <v>0</v>
      </c>
    </row>
    <row r="388" spans="2:65" s="11" customFormat="1" ht="22.8" customHeight="1">
      <c r="B388" s="130"/>
      <c r="D388" s="131" t="s">
        <v>75</v>
      </c>
      <c r="E388" s="140" t="s">
        <v>735</v>
      </c>
      <c r="F388" s="140" t="s">
        <v>736</v>
      </c>
      <c r="I388" s="133"/>
      <c r="J388" s="141">
        <f>BK388</f>
        <v>0</v>
      </c>
      <c r="L388" s="130"/>
      <c r="M388" s="135"/>
      <c r="P388" s="136">
        <f>SUM(P389:P397)</f>
        <v>0</v>
      </c>
      <c r="R388" s="136">
        <f>SUM(R389:R397)</f>
        <v>0.82742650000000006</v>
      </c>
      <c r="T388" s="137">
        <f>SUM(T389:T397)</f>
        <v>0</v>
      </c>
      <c r="AR388" s="131" t="s">
        <v>86</v>
      </c>
      <c r="AT388" s="138" t="s">
        <v>75</v>
      </c>
      <c r="AU388" s="138" t="s">
        <v>84</v>
      </c>
      <c r="AY388" s="131" t="s">
        <v>143</v>
      </c>
      <c r="BK388" s="139">
        <f>SUM(BK389:BK397)</f>
        <v>0</v>
      </c>
    </row>
    <row r="389" spans="2:65" s="1" customFormat="1" ht="24" customHeight="1">
      <c r="B389" s="142"/>
      <c r="C389" s="143" t="s">
        <v>737</v>
      </c>
      <c r="D389" s="143" t="s">
        <v>145</v>
      </c>
      <c r="E389" s="144" t="s">
        <v>738</v>
      </c>
      <c r="F389" s="145" t="s">
        <v>739</v>
      </c>
      <c r="G389" s="146" t="s">
        <v>148</v>
      </c>
      <c r="H389" s="147">
        <v>142.125</v>
      </c>
      <c r="I389" s="148"/>
      <c r="J389" s="149">
        <f>ROUND(I389*H389,2)</f>
        <v>0</v>
      </c>
      <c r="K389" s="145" t="s">
        <v>176</v>
      </c>
      <c r="L389" s="30"/>
      <c r="M389" s="150" t="s">
        <v>1</v>
      </c>
      <c r="N389" s="151" t="s">
        <v>41</v>
      </c>
      <c r="P389" s="152">
        <f>O389*H389</f>
        <v>0</v>
      </c>
      <c r="Q389" s="152">
        <v>0</v>
      </c>
      <c r="R389" s="152">
        <f>Q389*H389</f>
        <v>0</v>
      </c>
      <c r="S389" s="152">
        <v>0</v>
      </c>
      <c r="T389" s="153">
        <f>S389*H389</f>
        <v>0</v>
      </c>
      <c r="AR389" s="154" t="s">
        <v>222</v>
      </c>
      <c r="AT389" s="154" t="s">
        <v>145</v>
      </c>
      <c r="AU389" s="154" t="s">
        <v>86</v>
      </c>
      <c r="AY389" s="15" t="s">
        <v>143</v>
      </c>
      <c r="BE389" s="155">
        <f>IF(N389="základní",J389,0)</f>
        <v>0</v>
      </c>
      <c r="BF389" s="155">
        <f>IF(N389="snížená",J389,0)</f>
        <v>0</v>
      </c>
      <c r="BG389" s="155">
        <f>IF(N389="zákl. přenesená",J389,0)</f>
        <v>0</v>
      </c>
      <c r="BH389" s="155">
        <f>IF(N389="sníž. přenesená",J389,0)</f>
        <v>0</v>
      </c>
      <c r="BI389" s="155">
        <f>IF(N389="nulová",J389,0)</f>
        <v>0</v>
      </c>
      <c r="BJ389" s="15" t="s">
        <v>84</v>
      </c>
      <c r="BK389" s="155">
        <f>ROUND(I389*H389,2)</f>
        <v>0</v>
      </c>
      <c r="BL389" s="15" t="s">
        <v>222</v>
      </c>
      <c r="BM389" s="154" t="s">
        <v>740</v>
      </c>
    </row>
    <row r="390" spans="2:65" s="12" customFormat="1" ht="20.399999999999999">
      <c r="B390" s="156"/>
      <c r="D390" s="157" t="s">
        <v>152</v>
      </c>
      <c r="E390" s="158" t="s">
        <v>1</v>
      </c>
      <c r="F390" s="159" t="s">
        <v>741</v>
      </c>
      <c r="H390" s="160">
        <v>142.125</v>
      </c>
      <c r="I390" s="161"/>
      <c r="L390" s="156"/>
      <c r="M390" s="162"/>
      <c r="T390" s="163"/>
      <c r="AT390" s="158" t="s">
        <v>152</v>
      </c>
      <c r="AU390" s="158" t="s">
        <v>86</v>
      </c>
      <c r="AV390" s="12" t="s">
        <v>86</v>
      </c>
      <c r="AW390" s="12" t="s">
        <v>32</v>
      </c>
      <c r="AX390" s="12" t="s">
        <v>84</v>
      </c>
      <c r="AY390" s="158" t="s">
        <v>143</v>
      </c>
    </row>
    <row r="391" spans="2:65" s="1" customFormat="1" ht="16.5" customHeight="1">
      <c r="B391" s="142"/>
      <c r="C391" s="164" t="s">
        <v>742</v>
      </c>
      <c r="D391" s="164" t="s">
        <v>216</v>
      </c>
      <c r="E391" s="165" t="s">
        <v>743</v>
      </c>
      <c r="F391" s="166" t="s">
        <v>744</v>
      </c>
      <c r="G391" s="167" t="s">
        <v>203</v>
      </c>
      <c r="H391" s="168">
        <v>4.2999999999999997E-2</v>
      </c>
      <c r="I391" s="169"/>
      <c r="J391" s="170">
        <f>ROUND(I391*H391,2)</f>
        <v>0</v>
      </c>
      <c r="K391" s="166" t="s">
        <v>176</v>
      </c>
      <c r="L391" s="171"/>
      <c r="M391" s="172" t="s">
        <v>1</v>
      </c>
      <c r="N391" s="173" t="s">
        <v>41</v>
      </c>
      <c r="P391" s="152">
        <f>O391*H391</f>
        <v>0</v>
      </c>
      <c r="Q391" s="152">
        <v>1</v>
      </c>
      <c r="R391" s="152">
        <f>Q391*H391</f>
        <v>4.2999999999999997E-2</v>
      </c>
      <c r="S391" s="152">
        <v>0</v>
      </c>
      <c r="T391" s="153">
        <f>S391*H391</f>
        <v>0</v>
      </c>
      <c r="AR391" s="154" t="s">
        <v>303</v>
      </c>
      <c r="AT391" s="154" t="s">
        <v>216</v>
      </c>
      <c r="AU391" s="154" t="s">
        <v>86</v>
      </c>
      <c r="AY391" s="15" t="s">
        <v>143</v>
      </c>
      <c r="BE391" s="155">
        <f>IF(N391="základní",J391,0)</f>
        <v>0</v>
      </c>
      <c r="BF391" s="155">
        <f>IF(N391="snížená",J391,0)</f>
        <v>0</v>
      </c>
      <c r="BG391" s="155">
        <f>IF(N391="zákl. přenesená",J391,0)</f>
        <v>0</v>
      </c>
      <c r="BH391" s="155">
        <f>IF(N391="sníž. přenesená",J391,0)</f>
        <v>0</v>
      </c>
      <c r="BI391" s="155">
        <f>IF(N391="nulová",J391,0)</f>
        <v>0</v>
      </c>
      <c r="BJ391" s="15" t="s">
        <v>84</v>
      </c>
      <c r="BK391" s="155">
        <f>ROUND(I391*H391,2)</f>
        <v>0</v>
      </c>
      <c r="BL391" s="15" t="s">
        <v>222</v>
      </c>
      <c r="BM391" s="154" t="s">
        <v>745</v>
      </c>
    </row>
    <row r="392" spans="2:65" s="12" customFormat="1" ht="10.199999999999999">
      <c r="B392" s="156"/>
      <c r="D392" s="157" t="s">
        <v>152</v>
      </c>
      <c r="F392" s="159" t="s">
        <v>746</v>
      </c>
      <c r="H392" s="160">
        <v>4.2999999999999997E-2</v>
      </c>
      <c r="I392" s="161"/>
      <c r="L392" s="156"/>
      <c r="M392" s="162"/>
      <c r="T392" s="163"/>
      <c r="AT392" s="158" t="s">
        <v>152</v>
      </c>
      <c r="AU392" s="158" t="s">
        <v>86</v>
      </c>
      <c r="AV392" s="12" t="s">
        <v>86</v>
      </c>
      <c r="AW392" s="12" t="s">
        <v>3</v>
      </c>
      <c r="AX392" s="12" t="s">
        <v>84</v>
      </c>
      <c r="AY392" s="158" t="s">
        <v>143</v>
      </c>
    </row>
    <row r="393" spans="2:65" s="1" customFormat="1" ht="24" customHeight="1">
      <c r="B393" s="142"/>
      <c r="C393" s="143" t="s">
        <v>747</v>
      </c>
      <c r="D393" s="143" t="s">
        <v>145</v>
      </c>
      <c r="E393" s="144" t="s">
        <v>748</v>
      </c>
      <c r="F393" s="145" t="s">
        <v>749</v>
      </c>
      <c r="G393" s="146" t="s">
        <v>148</v>
      </c>
      <c r="H393" s="147">
        <v>142.125</v>
      </c>
      <c r="I393" s="148"/>
      <c r="J393" s="149">
        <f>ROUND(I393*H393,2)</f>
        <v>0</v>
      </c>
      <c r="K393" s="145" t="s">
        <v>176</v>
      </c>
      <c r="L393" s="30"/>
      <c r="M393" s="150" t="s">
        <v>1</v>
      </c>
      <c r="N393" s="151" t="s">
        <v>41</v>
      </c>
      <c r="P393" s="152">
        <f>O393*H393</f>
        <v>0</v>
      </c>
      <c r="Q393" s="152">
        <v>4.0000000000000002E-4</v>
      </c>
      <c r="R393" s="152">
        <f>Q393*H393</f>
        <v>5.6850000000000005E-2</v>
      </c>
      <c r="S393" s="152">
        <v>0</v>
      </c>
      <c r="T393" s="153">
        <f>S393*H393</f>
        <v>0</v>
      </c>
      <c r="AR393" s="154" t="s">
        <v>222</v>
      </c>
      <c r="AT393" s="154" t="s">
        <v>145</v>
      </c>
      <c r="AU393" s="154" t="s">
        <v>86</v>
      </c>
      <c r="AY393" s="15" t="s">
        <v>143</v>
      </c>
      <c r="BE393" s="155">
        <f>IF(N393="základní",J393,0)</f>
        <v>0</v>
      </c>
      <c r="BF393" s="155">
        <f>IF(N393="snížená",J393,0)</f>
        <v>0</v>
      </c>
      <c r="BG393" s="155">
        <f>IF(N393="zákl. přenesená",J393,0)</f>
        <v>0</v>
      </c>
      <c r="BH393" s="155">
        <f>IF(N393="sníž. přenesená",J393,0)</f>
        <v>0</v>
      </c>
      <c r="BI393" s="155">
        <f>IF(N393="nulová",J393,0)</f>
        <v>0</v>
      </c>
      <c r="BJ393" s="15" t="s">
        <v>84</v>
      </c>
      <c r="BK393" s="155">
        <f>ROUND(I393*H393,2)</f>
        <v>0</v>
      </c>
      <c r="BL393" s="15" t="s">
        <v>222</v>
      </c>
      <c r="BM393" s="154" t="s">
        <v>750</v>
      </c>
    </row>
    <row r="394" spans="2:65" s="1" customFormat="1" ht="16.5" customHeight="1">
      <c r="B394" s="142"/>
      <c r="C394" s="164" t="s">
        <v>751</v>
      </c>
      <c r="D394" s="164" t="s">
        <v>216</v>
      </c>
      <c r="E394" s="165" t="s">
        <v>752</v>
      </c>
      <c r="F394" s="166" t="s">
        <v>753</v>
      </c>
      <c r="G394" s="167" t="s">
        <v>148</v>
      </c>
      <c r="H394" s="168">
        <v>163.44399999999999</v>
      </c>
      <c r="I394" s="169"/>
      <c r="J394" s="170">
        <f>ROUND(I394*H394,2)</f>
        <v>0</v>
      </c>
      <c r="K394" s="166" t="s">
        <v>176</v>
      </c>
      <c r="L394" s="171"/>
      <c r="M394" s="172" t="s">
        <v>1</v>
      </c>
      <c r="N394" s="173" t="s">
        <v>41</v>
      </c>
      <c r="P394" s="152">
        <f>O394*H394</f>
        <v>0</v>
      </c>
      <c r="Q394" s="152">
        <v>4.1000000000000003E-3</v>
      </c>
      <c r="R394" s="152">
        <f>Q394*H394</f>
        <v>0.67012040000000006</v>
      </c>
      <c r="S394" s="152">
        <v>0</v>
      </c>
      <c r="T394" s="153">
        <f>S394*H394</f>
        <v>0</v>
      </c>
      <c r="AR394" s="154" t="s">
        <v>303</v>
      </c>
      <c r="AT394" s="154" t="s">
        <v>216</v>
      </c>
      <c r="AU394" s="154" t="s">
        <v>86</v>
      </c>
      <c r="AY394" s="15" t="s">
        <v>143</v>
      </c>
      <c r="BE394" s="155">
        <f>IF(N394="základní",J394,0)</f>
        <v>0</v>
      </c>
      <c r="BF394" s="155">
        <f>IF(N394="snížená",J394,0)</f>
        <v>0</v>
      </c>
      <c r="BG394" s="155">
        <f>IF(N394="zákl. přenesená",J394,0)</f>
        <v>0</v>
      </c>
      <c r="BH394" s="155">
        <f>IF(N394="sníž. přenesená",J394,0)</f>
        <v>0</v>
      </c>
      <c r="BI394" s="155">
        <f>IF(N394="nulová",J394,0)</f>
        <v>0</v>
      </c>
      <c r="BJ394" s="15" t="s">
        <v>84</v>
      </c>
      <c r="BK394" s="155">
        <f>ROUND(I394*H394,2)</f>
        <v>0</v>
      </c>
      <c r="BL394" s="15" t="s">
        <v>222</v>
      </c>
      <c r="BM394" s="154" t="s">
        <v>754</v>
      </c>
    </row>
    <row r="395" spans="2:65" s="12" customFormat="1" ht="10.199999999999999">
      <c r="B395" s="156"/>
      <c r="D395" s="157" t="s">
        <v>152</v>
      </c>
      <c r="F395" s="159" t="s">
        <v>755</v>
      </c>
      <c r="H395" s="160">
        <v>163.44399999999999</v>
      </c>
      <c r="I395" s="161"/>
      <c r="L395" s="156"/>
      <c r="M395" s="162"/>
      <c r="T395" s="163"/>
      <c r="AT395" s="158" t="s">
        <v>152</v>
      </c>
      <c r="AU395" s="158" t="s">
        <v>86</v>
      </c>
      <c r="AV395" s="12" t="s">
        <v>86</v>
      </c>
      <c r="AW395" s="12" t="s">
        <v>3</v>
      </c>
      <c r="AX395" s="12" t="s">
        <v>84</v>
      </c>
      <c r="AY395" s="158" t="s">
        <v>143</v>
      </c>
    </row>
    <row r="396" spans="2:65" s="1" customFormat="1" ht="24" customHeight="1">
      <c r="B396" s="142"/>
      <c r="C396" s="143" t="s">
        <v>756</v>
      </c>
      <c r="D396" s="143" t="s">
        <v>145</v>
      </c>
      <c r="E396" s="144" t="s">
        <v>757</v>
      </c>
      <c r="F396" s="145" t="s">
        <v>758</v>
      </c>
      <c r="G396" s="146" t="s">
        <v>148</v>
      </c>
      <c r="H396" s="147">
        <v>12.545</v>
      </c>
      <c r="I396" s="148"/>
      <c r="J396" s="149">
        <f>ROUND(I396*H396,2)</f>
        <v>0</v>
      </c>
      <c r="K396" s="145" t="s">
        <v>176</v>
      </c>
      <c r="L396" s="30"/>
      <c r="M396" s="150" t="s">
        <v>1</v>
      </c>
      <c r="N396" s="151" t="s">
        <v>41</v>
      </c>
      <c r="P396" s="152">
        <f>O396*H396</f>
        <v>0</v>
      </c>
      <c r="Q396" s="152">
        <v>4.5799999999999999E-3</v>
      </c>
      <c r="R396" s="152">
        <f>Q396*H396</f>
        <v>5.7456099999999996E-2</v>
      </c>
      <c r="S396" s="152">
        <v>0</v>
      </c>
      <c r="T396" s="153">
        <f>S396*H396</f>
        <v>0</v>
      </c>
      <c r="AR396" s="154" t="s">
        <v>222</v>
      </c>
      <c r="AT396" s="154" t="s">
        <v>145</v>
      </c>
      <c r="AU396" s="154" t="s">
        <v>86</v>
      </c>
      <c r="AY396" s="15" t="s">
        <v>143</v>
      </c>
      <c r="BE396" s="155">
        <f>IF(N396="základní",J396,0)</f>
        <v>0</v>
      </c>
      <c r="BF396" s="155">
        <f>IF(N396="snížená",J396,0)</f>
        <v>0</v>
      </c>
      <c r="BG396" s="155">
        <f>IF(N396="zákl. přenesená",J396,0)</f>
        <v>0</v>
      </c>
      <c r="BH396" s="155">
        <f>IF(N396="sníž. přenesená",J396,0)</f>
        <v>0</v>
      </c>
      <c r="BI396" s="155">
        <f>IF(N396="nulová",J396,0)</f>
        <v>0</v>
      </c>
      <c r="BJ396" s="15" t="s">
        <v>84</v>
      </c>
      <c r="BK396" s="155">
        <f>ROUND(I396*H396,2)</f>
        <v>0</v>
      </c>
      <c r="BL396" s="15" t="s">
        <v>222</v>
      </c>
      <c r="BM396" s="154" t="s">
        <v>759</v>
      </c>
    </row>
    <row r="397" spans="2:65" s="12" customFormat="1" ht="10.199999999999999">
      <c r="B397" s="156"/>
      <c r="D397" s="157" t="s">
        <v>152</v>
      </c>
      <c r="E397" s="158" t="s">
        <v>1</v>
      </c>
      <c r="F397" s="159" t="s">
        <v>760</v>
      </c>
      <c r="H397" s="160">
        <v>12.545</v>
      </c>
      <c r="I397" s="161"/>
      <c r="L397" s="156"/>
      <c r="M397" s="162"/>
      <c r="T397" s="163"/>
      <c r="AT397" s="158" t="s">
        <v>152</v>
      </c>
      <c r="AU397" s="158" t="s">
        <v>86</v>
      </c>
      <c r="AV397" s="12" t="s">
        <v>86</v>
      </c>
      <c r="AW397" s="12" t="s">
        <v>32</v>
      </c>
      <c r="AX397" s="12" t="s">
        <v>84</v>
      </c>
      <c r="AY397" s="158" t="s">
        <v>143</v>
      </c>
    </row>
    <row r="398" spans="2:65" s="11" customFormat="1" ht="22.8" customHeight="1">
      <c r="B398" s="130"/>
      <c r="D398" s="131" t="s">
        <v>75</v>
      </c>
      <c r="E398" s="140" t="s">
        <v>761</v>
      </c>
      <c r="F398" s="140" t="s">
        <v>762</v>
      </c>
      <c r="I398" s="133"/>
      <c r="J398" s="141">
        <f>BK398</f>
        <v>0</v>
      </c>
      <c r="L398" s="130"/>
      <c r="M398" s="135"/>
      <c r="P398" s="136">
        <f>SUM(P399:P402)</f>
        <v>0</v>
      </c>
      <c r="R398" s="136">
        <f>SUM(R399:R402)</f>
        <v>0.23564399999999999</v>
      </c>
      <c r="T398" s="137">
        <f>SUM(T399:T402)</f>
        <v>0</v>
      </c>
      <c r="AR398" s="131" t="s">
        <v>86</v>
      </c>
      <c r="AT398" s="138" t="s">
        <v>75</v>
      </c>
      <c r="AU398" s="138" t="s">
        <v>84</v>
      </c>
      <c r="AY398" s="131" t="s">
        <v>143</v>
      </c>
      <c r="BK398" s="139">
        <f>SUM(BK399:BK402)</f>
        <v>0</v>
      </c>
    </row>
    <row r="399" spans="2:65" s="1" customFormat="1" ht="24" customHeight="1">
      <c r="B399" s="142"/>
      <c r="C399" s="143" t="s">
        <v>763</v>
      </c>
      <c r="D399" s="143" t="s">
        <v>145</v>
      </c>
      <c r="E399" s="144" t="s">
        <v>764</v>
      </c>
      <c r="F399" s="145" t="s">
        <v>765</v>
      </c>
      <c r="G399" s="146" t="s">
        <v>148</v>
      </c>
      <c r="H399" s="147">
        <v>96.26</v>
      </c>
      <c r="I399" s="148"/>
      <c r="J399" s="149">
        <f>ROUND(I399*H399,2)</f>
        <v>0</v>
      </c>
      <c r="K399" s="145" t="s">
        <v>176</v>
      </c>
      <c r="L399" s="30"/>
      <c r="M399" s="150" t="s">
        <v>1</v>
      </c>
      <c r="N399" s="151" t="s">
        <v>41</v>
      </c>
      <c r="P399" s="152">
        <f>O399*H399</f>
        <v>0</v>
      </c>
      <c r="Q399" s="152">
        <v>0</v>
      </c>
      <c r="R399" s="152">
        <f>Q399*H399</f>
        <v>0</v>
      </c>
      <c r="S399" s="152">
        <v>0</v>
      </c>
      <c r="T399" s="153">
        <f>S399*H399</f>
        <v>0</v>
      </c>
      <c r="AR399" s="154" t="s">
        <v>222</v>
      </c>
      <c r="AT399" s="154" t="s">
        <v>145</v>
      </c>
      <c r="AU399" s="154" t="s">
        <v>86</v>
      </c>
      <c r="AY399" s="15" t="s">
        <v>143</v>
      </c>
      <c r="BE399" s="155">
        <f>IF(N399="základní",J399,0)</f>
        <v>0</v>
      </c>
      <c r="BF399" s="155">
        <f>IF(N399="snížená",J399,0)</f>
        <v>0</v>
      </c>
      <c r="BG399" s="155">
        <f>IF(N399="zákl. přenesená",J399,0)</f>
        <v>0</v>
      </c>
      <c r="BH399" s="155">
        <f>IF(N399="sníž. přenesená",J399,0)</f>
        <v>0</v>
      </c>
      <c r="BI399" s="155">
        <f>IF(N399="nulová",J399,0)</f>
        <v>0</v>
      </c>
      <c r="BJ399" s="15" t="s">
        <v>84</v>
      </c>
      <c r="BK399" s="155">
        <f>ROUND(I399*H399,2)</f>
        <v>0</v>
      </c>
      <c r="BL399" s="15" t="s">
        <v>222</v>
      </c>
      <c r="BM399" s="154" t="s">
        <v>766</v>
      </c>
    </row>
    <row r="400" spans="2:65" s="12" customFormat="1" ht="10.199999999999999">
      <c r="B400" s="156"/>
      <c r="D400" s="157" t="s">
        <v>152</v>
      </c>
      <c r="E400" s="158" t="s">
        <v>1</v>
      </c>
      <c r="F400" s="159" t="s">
        <v>767</v>
      </c>
      <c r="H400" s="160">
        <v>96.26</v>
      </c>
      <c r="I400" s="161"/>
      <c r="L400" s="156"/>
      <c r="M400" s="162"/>
      <c r="T400" s="163"/>
      <c r="AT400" s="158" t="s">
        <v>152</v>
      </c>
      <c r="AU400" s="158" t="s">
        <v>86</v>
      </c>
      <c r="AV400" s="12" t="s">
        <v>86</v>
      </c>
      <c r="AW400" s="12" t="s">
        <v>32</v>
      </c>
      <c r="AX400" s="12" t="s">
        <v>84</v>
      </c>
      <c r="AY400" s="158" t="s">
        <v>143</v>
      </c>
    </row>
    <row r="401" spans="2:65" s="1" customFormat="1" ht="24" customHeight="1">
      <c r="B401" s="142"/>
      <c r="C401" s="164" t="s">
        <v>768</v>
      </c>
      <c r="D401" s="164" t="s">
        <v>216</v>
      </c>
      <c r="E401" s="165" t="s">
        <v>769</v>
      </c>
      <c r="F401" s="166" t="s">
        <v>770</v>
      </c>
      <c r="G401" s="167" t="s">
        <v>148</v>
      </c>
      <c r="H401" s="168">
        <v>98.185000000000002</v>
      </c>
      <c r="I401" s="169"/>
      <c r="J401" s="170">
        <f>ROUND(I401*H401,2)</f>
        <v>0</v>
      </c>
      <c r="K401" s="166" t="s">
        <v>176</v>
      </c>
      <c r="L401" s="171"/>
      <c r="M401" s="172" t="s">
        <v>1</v>
      </c>
      <c r="N401" s="173" t="s">
        <v>41</v>
      </c>
      <c r="P401" s="152">
        <f>O401*H401</f>
        <v>0</v>
      </c>
      <c r="Q401" s="152">
        <v>2.3999999999999998E-3</v>
      </c>
      <c r="R401" s="152">
        <f>Q401*H401</f>
        <v>0.23564399999999999</v>
      </c>
      <c r="S401" s="152">
        <v>0</v>
      </c>
      <c r="T401" s="153">
        <f>S401*H401</f>
        <v>0</v>
      </c>
      <c r="AR401" s="154" t="s">
        <v>303</v>
      </c>
      <c r="AT401" s="154" t="s">
        <v>216</v>
      </c>
      <c r="AU401" s="154" t="s">
        <v>86</v>
      </c>
      <c r="AY401" s="15" t="s">
        <v>143</v>
      </c>
      <c r="BE401" s="155">
        <f>IF(N401="základní",J401,0)</f>
        <v>0</v>
      </c>
      <c r="BF401" s="155">
        <f>IF(N401="snížená",J401,0)</f>
        <v>0</v>
      </c>
      <c r="BG401" s="155">
        <f>IF(N401="zákl. přenesená",J401,0)</f>
        <v>0</v>
      </c>
      <c r="BH401" s="155">
        <f>IF(N401="sníž. přenesená",J401,0)</f>
        <v>0</v>
      </c>
      <c r="BI401" s="155">
        <f>IF(N401="nulová",J401,0)</f>
        <v>0</v>
      </c>
      <c r="BJ401" s="15" t="s">
        <v>84</v>
      </c>
      <c r="BK401" s="155">
        <f>ROUND(I401*H401,2)</f>
        <v>0</v>
      </c>
      <c r="BL401" s="15" t="s">
        <v>222</v>
      </c>
      <c r="BM401" s="154" t="s">
        <v>771</v>
      </c>
    </row>
    <row r="402" spans="2:65" s="12" customFormat="1" ht="10.199999999999999">
      <c r="B402" s="156"/>
      <c r="D402" s="157" t="s">
        <v>152</v>
      </c>
      <c r="F402" s="159" t="s">
        <v>772</v>
      </c>
      <c r="H402" s="160">
        <v>98.185000000000002</v>
      </c>
      <c r="I402" s="161"/>
      <c r="L402" s="156"/>
      <c r="M402" s="162"/>
      <c r="T402" s="163"/>
      <c r="AT402" s="158" t="s">
        <v>152</v>
      </c>
      <c r="AU402" s="158" t="s">
        <v>86</v>
      </c>
      <c r="AV402" s="12" t="s">
        <v>86</v>
      </c>
      <c r="AW402" s="12" t="s">
        <v>3</v>
      </c>
      <c r="AX402" s="12" t="s">
        <v>84</v>
      </c>
      <c r="AY402" s="158" t="s">
        <v>143</v>
      </c>
    </row>
    <row r="403" spans="2:65" s="11" customFormat="1" ht="22.8" customHeight="1">
      <c r="B403" s="130"/>
      <c r="D403" s="131" t="s">
        <v>75</v>
      </c>
      <c r="E403" s="140" t="s">
        <v>773</v>
      </c>
      <c r="F403" s="140" t="s">
        <v>774</v>
      </c>
      <c r="I403" s="133"/>
      <c r="J403" s="141">
        <f>BK403</f>
        <v>0</v>
      </c>
      <c r="L403" s="130"/>
      <c r="M403" s="135"/>
      <c r="P403" s="136">
        <f>P404</f>
        <v>0</v>
      </c>
      <c r="R403" s="136">
        <f>R404</f>
        <v>0</v>
      </c>
      <c r="T403" s="137">
        <f>T404</f>
        <v>0</v>
      </c>
      <c r="AR403" s="131" t="s">
        <v>86</v>
      </c>
      <c r="AT403" s="138" t="s">
        <v>75</v>
      </c>
      <c r="AU403" s="138" t="s">
        <v>84</v>
      </c>
      <c r="AY403" s="131" t="s">
        <v>143</v>
      </c>
      <c r="BK403" s="139">
        <f>BK404</f>
        <v>0</v>
      </c>
    </row>
    <row r="404" spans="2:65" s="1" customFormat="1" ht="24" customHeight="1">
      <c r="B404" s="142"/>
      <c r="C404" s="143" t="s">
        <v>775</v>
      </c>
      <c r="D404" s="143" t="s">
        <v>145</v>
      </c>
      <c r="E404" s="144" t="s">
        <v>776</v>
      </c>
      <c r="F404" s="145" t="s">
        <v>777</v>
      </c>
      <c r="G404" s="146" t="s">
        <v>778</v>
      </c>
      <c r="H404" s="147">
        <v>1</v>
      </c>
      <c r="I404" s="148"/>
      <c r="J404" s="149">
        <f>ROUND(I404*H404,2)</f>
        <v>0</v>
      </c>
      <c r="K404" s="145" t="s">
        <v>1</v>
      </c>
      <c r="L404" s="30"/>
      <c r="M404" s="150" t="s">
        <v>1</v>
      </c>
      <c r="N404" s="151" t="s">
        <v>41</v>
      </c>
      <c r="P404" s="152">
        <f>O404*H404</f>
        <v>0</v>
      </c>
      <c r="Q404" s="152">
        <v>0</v>
      </c>
      <c r="R404" s="152">
        <f>Q404*H404</f>
        <v>0</v>
      </c>
      <c r="S404" s="152">
        <v>0</v>
      </c>
      <c r="T404" s="153">
        <f>S404*H404</f>
        <v>0</v>
      </c>
      <c r="AR404" s="154" t="s">
        <v>222</v>
      </c>
      <c r="AT404" s="154" t="s">
        <v>145</v>
      </c>
      <c r="AU404" s="154" t="s">
        <v>86</v>
      </c>
      <c r="AY404" s="15" t="s">
        <v>143</v>
      </c>
      <c r="BE404" s="155">
        <f>IF(N404="základní",J404,0)</f>
        <v>0</v>
      </c>
      <c r="BF404" s="155">
        <f>IF(N404="snížená",J404,0)</f>
        <v>0</v>
      </c>
      <c r="BG404" s="155">
        <f>IF(N404="zákl. přenesená",J404,0)</f>
        <v>0</v>
      </c>
      <c r="BH404" s="155">
        <f>IF(N404="sníž. přenesená",J404,0)</f>
        <v>0</v>
      </c>
      <c r="BI404" s="155">
        <f>IF(N404="nulová",J404,0)</f>
        <v>0</v>
      </c>
      <c r="BJ404" s="15" t="s">
        <v>84</v>
      </c>
      <c r="BK404" s="155">
        <f>ROUND(I404*H404,2)</f>
        <v>0</v>
      </c>
      <c r="BL404" s="15" t="s">
        <v>222</v>
      </c>
      <c r="BM404" s="154" t="s">
        <v>779</v>
      </c>
    </row>
    <row r="405" spans="2:65" s="11" customFormat="1" ht="22.8" customHeight="1">
      <c r="B405" s="130"/>
      <c r="D405" s="131" t="s">
        <v>75</v>
      </c>
      <c r="E405" s="140" t="s">
        <v>780</v>
      </c>
      <c r="F405" s="140" t="s">
        <v>781</v>
      </c>
      <c r="I405" s="133"/>
      <c r="J405" s="141">
        <f>BK405</f>
        <v>0</v>
      </c>
      <c r="L405" s="130"/>
      <c r="M405" s="135"/>
      <c r="P405" s="136">
        <f>P406</f>
        <v>0</v>
      </c>
      <c r="R405" s="136">
        <f>R406</f>
        <v>0</v>
      </c>
      <c r="T405" s="137">
        <f>T406</f>
        <v>0</v>
      </c>
      <c r="AR405" s="131" t="s">
        <v>86</v>
      </c>
      <c r="AT405" s="138" t="s">
        <v>75</v>
      </c>
      <c r="AU405" s="138" t="s">
        <v>84</v>
      </c>
      <c r="AY405" s="131" t="s">
        <v>143</v>
      </c>
      <c r="BK405" s="139">
        <f>BK406</f>
        <v>0</v>
      </c>
    </row>
    <row r="406" spans="2:65" s="1" customFormat="1" ht="16.5" customHeight="1">
      <c r="B406" s="142"/>
      <c r="C406" s="143" t="s">
        <v>782</v>
      </c>
      <c r="D406" s="143" t="s">
        <v>145</v>
      </c>
      <c r="E406" s="144" t="s">
        <v>783</v>
      </c>
      <c r="F406" s="145" t="s">
        <v>784</v>
      </c>
      <c r="G406" s="146" t="s">
        <v>778</v>
      </c>
      <c r="H406" s="147">
        <v>1</v>
      </c>
      <c r="I406" s="148"/>
      <c r="J406" s="149">
        <f>ROUND(I406*H406,2)</f>
        <v>0</v>
      </c>
      <c r="K406" s="145" t="s">
        <v>1</v>
      </c>
      <c r="L406" s="30"/>
      <c r="M406" s="150" t="s">
        <v>1</v>
      </c>
      <c r="N406" s="151" t="s">
        <v>41</v>
      </c>
      <c r="P406" s="152">
        <f>O406*H406</f>
        <v>0</v>
      </c>
      <c r="Q406" s="152">
        <v>0</v>
      </c>
      <c r="R406" s="152">
        <f>Q406*H406</f>
        <v>0</v>
      </c>
      <c r="S406" s="152">
        <v>0</v>
      </c>
      <c r="T406" s="153">
        <f>S406*H406</f>
        <v>0</v>
      </c>
      <c r="AR406" s="154" t="s">
        <v>222</v>
      </c>
      <c r="AT406" s="154" t="s">
        <v>145</v>
      </c>
      <c r="AU406" s="154" t="s">
        <v>86</v>
      </c>
      <c r="AY406" s="15" t="s">
        <v>143</v>
      </c>
      <c r="BE406" s="155">
        <f>IF(N406="základní",J406,0)</f>
        <v>0</v>
      </c>
      <c r="BF406" s="155">
        <f>IF(N406="snížená",J406,0)</f>
        <v>0</v>
      </c>
      <c r="BG406" s="155">
        <f>IF(N406="zákl. přenesená",J406,0)</f>
        <v>0</v>
      </c>
      <c r="BH406" s="155">
        <f>IF(N406="sníž. přenesená",J406,0)</f>
        <v>0</v>
      </c>
      <c r="BI406" s="155">
        <f>IF(N406="nulová",J406,0)</f>
        <v>0</v>
      </c>
      <c r="BJ406" s="15" t="s">
        <v>84</v>
      </c>
      <c r="BK406" s="155">
        <f>ROUND(I406*H406,2)</f>
        <v>0</v>
      </c>
      <c r="BL406" s="15" t="s">
        <v>222</v>
      </c>
      <c r="BM406" s="154" t="s">
        <v>785</v>
      </c>
    </row>
    <row r="407" spans="2:65" s="11" customFormat="1" ht="22.8" customHeight="1">
      <c r="B407" s="130"/>
      <c r="D407" s="131" t="s">
        <v>75</v>
      </c>
      <c r="E407" s="140" t="s">
        <v>786</v>
      </c>
      <c r="F407" s="140" t="s">
        <v>787</v>
      </c>
      <c r="I407" s="133"/>
      <c r="J407" s="141">
        <f>BK407</f>
        <v>0</v>
      </c>
      <c r="L407" s="130"/>
      <c r="M407" s="135"/>
      <c r="P407" s="136">
        <f>SUM(P408:P417)</f>
        <v>0</v>
      </c>
      <c r="R407" s="136">
        <f>SUM(R408:R417)</f>
        <v>1.9575176999999999</v>
      </c>
      <c r="T407" s="137">
        <f>SUM(T408:T417)</f>
        <v>0</v>
      </c>
      <c r="AR407" s="131" t="s">
        <v>86</v>
      </c>
      <c r="AT407" s="138" t="s">
        <v>75</v>
      </c>
      <c r="AU407" s="138" t="s">
        <v>84</v>
      </c>
      <c r="AY407" s="131" t="s">
        <v>143</v>
      </c>
      <c r="BK407" s="139">
        <f>SUM(BK408:BK417)</f>
        <v>0</v>
      </c>
    </row>
    <row r="408" spans="2:65" s="1" customFormat="1" ht="24" customHeight="1">
      <c r="B408" s="142"/>
      <c r="C408" s="143" t="s">
        <v>788</v>
      </c>
      <c r="D408" s="143" t="s">
        <v>145</v>
      </c>
      <c r="E408" s="144" t="s">
        <v>789</v>
      </c>
      <c r="F408" s="145" t="s">
        <v>790</v>
      </c>
      <c r="G408" s="146" t="s">
        <v>148</v>
      </c>
      <c r="H408" s="147">
        <v>131.28</v>
      </c>
      <c r="I408" s="148"/>
      <c r="J408" s="149">
        <f>ROUND(I408*H408,2)</f>
        <v>0</v>
      </c>
      <c r="K408" s="145" t="s">
        <v>176</v>
      </c>
      <c r="L408" s="30"/>
      <c r="M408" s="150" t="s">
        <v>1</v>
      </c>
      <c r="N408" s="151" t="s">
        <v>41</v>
      </c>
      <c r="P408" s="152">
        <f>O408*H408</f>
        <v>0</v>
      </c>
      <c r="Q408" s="152">
        <v>1.379E-2</v>
      </c>
      <c r="R408" s="152">
        <f>Q408*H408</f>
        <v>1.8103511999999999</v>
      </c>
      <c r="S408" s="152">
        <v>0</v>
      </c>
      <c r="T408" s="153">
        <f>S408*H408</f>
        <v>0</v>
      </c>
      <c r="AR408" s="154" t="s">
        <v>222</v>
      </c>
      <c r="AT408" s="154" t="s">
        <v>145</v>
      </c>
      <c r="AU408" s="154" t="s">
        <v>86</v>
      </c>
      <c r="AY408" s="15" t="s">
        <v>143</v>
      </c>
      <c r="BE408" s="155">
        <f>IF(N408="základní",J408,0)</f>
        <v>0</v>
      </c>
      <c r="BF408" s="155">
        <f>IF(N408="snížená",J408,0)</f>
        <v>0</v>
      </c>
      <c r="BG408" s="155">
        <f>IF(N408="zákl. přenesená",J408,0)</f>
        <v>0</v>
      </c>
      <c r="BH408" s="155">
        <f>IF(N408="sníž. přenesená",J408,0)</f>
        <v>0</v>
      </c>
      <c r="BI408" s="155">
        <f>IF(N408="nulová",J408,0)</f>
        <v>0</v>
      </c>
      <c r="BJ408" s="15" t="s">
        <v>84</v>
      </c>
      <c r="BK408" s="155">
        <f>ROUND(I408*H408,2)</f>
        <v>0</v>
      </c>
      <c r="BL408" s="15" t="s">
        <v>222</v>
      </c>
      <c r="BM408" s="154" t="s">
        <v>791</v>
      </c>
    </row>
    <row r="409" spans="2:65" s="12" customFormat="1" ht="10.199999999999999">
      <c r="B409" s="156"/>
      <c r="D409" s="157" t="s">
        <v>152</v>
      </c>
      <c r="E409" s="158" t="s">
        <v>1</v>
      </c>
      <c r="F409" s="159" t="s">
        <v>792</v>
      </c>
      <c r="H409" s="160">
        <v>87.38</v>
      </c>
      <c r="I409" s="161"/>
      <c r="L409" s="156"/>
      <c r="M409" s="162"/>
      <c r="T409" s="163"/>
      <c r="AT409" s="158" t="s">
        <v>152</v>
      </c>
      <c r="AU409" s="158" t="s">
        <v>86</v>
      </c>
      <c r="AV409" s="12" t="s">
        <v>86</v>
      </c>
      <c r="AW409" s="12" t="s">
        <v>32</v>
      </c>
      <c r="AX409" s="12" t="s">
        <v>76</v>
      </c>
      <c r="AY409" s="158" t="s">
        <v>143</v>
      </c>
    </row>
    <row r="410" spans="2:65" s="12" customFormat="1" ht="10.199999999999999">
      <c r="B410" s="156"/>
      <c r="D410" s="157" t="s">
        <v>152</v>
      </c>
      <c r="E410" s="158" t="s">
        <v>1</v>
      </c>
      <c r="F410" s="159" t="s">
        <v>793</v>
      </c>
      <c r="H410" s="160">
        <v>43.9</v>
      </c>
      <c r="I410" s="161"/>
      <c r="L410" s="156"/>
      <c r="M410" s="162"/>
      <c r="T410" s="163"/>
      <c r="AT410" s="158" t="s">
        <v>152</v>
      </c>
      <c r="AU410" s="158" t="s">
        <v>86</v>
      </c>
      <c r="AV410" s="12" t="s">
        <v>86</v>
      </c>
      <c r="AW410" s="12" t="s">
        <v>32</v>
      </c>
      <c r="AX410" s="12" t="s">
        <v>76</v>
      </c>
      <c r="AY410" s="158" t="s">
        <v>143</v>
      </c>
    </row>
    <row r="411" spans="2:65" s="13" customFormat="1" ht="10.199999999999999">
      <c r="B411" s="174"/>
      <c r="D411" s="157" t="s">
        <v>152</v>
      </c>
      <c r="E411" s="175" t="s">
        <v>1</v>
      </c>
      <c r="F411" s="176" t="s">
        <v>228</v>
      </c>
      <c r="H411" s="177">
        <v>131.28</v>
      </c>
      <c r="I411" s="178"/>
      <c r="L411" s="174"/>
      <c r="M411" s="179"/>
      <c r="T411" s="180"/>
      <c r="AT411" s="175" t="s">
        <v>152</v>
      </c>
      <c r="AU411" s="175" t="s">
        <v>86</v>
      </c>
      <c r="AV411" s="13" t="s">
        <v>150</v>
      </c>
      <c r="AW411" s="13" t="s">
        <v>32</v>
      </c>
      <c r="AX411" s="13" t="s">
        <v>84</v>
      </c>
      <c r="AY411" s="175" t="s">
        <v>143</v>
      </c>
    </row>
    <row r="412" spans="2:65" s="1" customFormat="1" ht="24" customHeight="1">
      <c r="B412" s="142"/>
      <c r="C412" s="143" t="s">
        <v>794</v>
      </c>
      <c r="D412" s="143" t="s">
        <v>145</v>
      </c>
      <c r="E412" s="144" t="s">
        <v>795</v>
      </c>
      <c r="F412" s="145" t="s">
        <v>796</v>
      </c>
      <c r="G412" s="146" t="s">
        <v>148</v>
      </c>
      <c r="H412" s="147">
        <v>9.65</v>
      </c>
      <c r="I412" s="148"/>
      <c r="J412" s="149">
        <f>ROUND(I412*H412,2)</f>
        <v>0</v>
      </c>
      <c r="K412" s="145" t="s">
        <v>176</v>
      </c>
      <c r="L412" s="30"/>
      <c r="M412" s="150" t="s">
        <v>1</v>
      </c>
      <c r="N412" s="151" t="s">
        <v>41</v>
      </c>
      <c r="P412" s="152">
        <f>O412*H412</f>
        <v>0</v>
      </c>
      <c r="Q412" s="152">
        <v>1.379E-2</v>
      </c>
      <c r="R412" s="152">
        <f>Q412*H412</f>
        <v>0.13307350000000001</v>
      </c>
      <c r="S412" s="152">
        <v>0</v>
      </c>
      <c r="T412" s="153">
        <f>S412*H412</f>
        <v>0</v>
      </c>
      <c r="AR412" s="154" t="s">
        <v>222</v>
      </c>
      <c r="AT412" s="154" t="s">
        <v>145</v>
      </c>
      <c r="AU412" s="154" t="s">
        <v>86</v>
      </c>
      <c r="AY412" s="15" t="s">
        <v>143</v>
      </c>
      <c r="BE412" s="155">
        <f>IF(N412="základní",J412,0)</f>
        <v>0</v>
      </c>
      <c r="BF412" s="155">
        <f>IF(N412="snížená",J412,0)</f>
        <v>0</v>
      </c>
      <c r="BG412" s="155">
        <f>IF(N412="zákl. přenesená",J412,0)</f>
        <v>0</v>
      </c>
      <c r="BH412" s="155">
        <f>IF(N412="sníž. přenesená",J412,0)</f>
        <v>0</v>
      </c>
      <c r="BI412" s="155">
        <f>IF(N412="nulová",J412,0)</f>
        <v>0</v>
      </c>
      <c r="BJ412" s="15" t="s">
        <v>84</v>
      </c>
      <c r="BK412" s="155">
        <f>ROUND(I412*H412,2)</f>
        <v>0</v>
      </c>
      <c r="BL412" s="15" t="s">
        <v>222</v>
      </c>
      <c r="BM412" s="154" t="s">
        <v>797</v>
      </c>
    </row>
    <row r="413" spans="2:65" s="12" customFormat="1" ht="10.199999999999999">
      <c r="B413" s="156"/>
      <c r="D413" s="157" t="s">
        <v>152</v>
      </c>
      <c r="E413" s="158" t="s">
        <v>1</v>
      </c>
      <c r="F413" s="159" t="s">
        <v>798</v>
      </c>
      <c r="H413" s="160">
        <v>9.65</v>
      </c>
      <c r="I413" s="161"/>
      <c r="L413" s="156"/>
      <c r="M413" s="162"/>
      <c r="T413" s="163"/>
      <c r="AT413" s="158" t="s">
        <v>152</v>
      </c>
      <c r="AU413" s="158" t="s">
        <v>86</v>
      </c>
      <c r="AV413" s="12" t="s">
        <v>86</v>
      </c>
      <c r="AW413" s="12" t="s">
        <v>32</v>
      </c>
      <c r="AX413" s="12" t="s">
        <v>84</v>
      </c>
      <c r="AY413" s="158" t="s">
        <v>143</v>
      </c>
    </row>
    <row r="414" spans="2:65" s="1" customFormat="1" ht="16.5" customHeight="1">
      <c r="B414" s="142"/>
      <c r="C414" s="143" t="s">
        <v>799</v>
      </c>
      <c r="D414" s="143" t="s">
        <v>145</v>
      </c>
      <c r="E414" s="144" t="s">
        <v>800</v>
      </c>
      <c r="F414" s="145" t="s">
        <v>801</v>
      </c>
      <c r="G414" s="146" t="s">
        <v>148</v>
      </c>
      <c r="H414" s="147">
        <v>140.93</v>
      </c>
      <c r="I414" s="148"/>
      <c r="J414" s="149">
        <f>ROUND(I414*H414,2)</f>
        <v>0</v>
      </c>
      <c r="K414" s="145" t="s">
        <v>176</v>
      </c>
      <c r="L414" s="30"/>
      <c r="M414" s="150" t="s">
        <v>1</v>
      </c>
      <c r="N414" s="151" t="s">
        <v>41</v>
      </c>
      <c r="P414" s="152">
        <f>O414*H414</f>
        <v>0</v>
      </c>
      <c r="Q414" s="152">
        <v>1E-4</v>
      </c>
      <c r="R414" s="152">
        <f>Q414*H414</f>
        <v>1.4093000000000001E-2</v>
      </c>
      <c r="S414" s="152">
        <v>0</v>
      </c>
      <c r="T414" s="153">
        <f>S414*H414</f>
        <v>0</v>
      </c>
      <c r="AR414" s="154" t="s">
        <v>222</v>
      </c>
      <c r="AT414" s="154" t="s">
        <v>145</v>
      </c>
      <c r="AU414" s="154" t="s">
        <v>86</v>
      </c>
      <c r="AY414" s="15" t="s">
        <v>143</v>
      </c>
      <c r="BE414" s="155">
        <f>IF(N414="základní",J414,0)</f>
        <v>0</v>
      </c>
      <c r="BF414" s="155">
        <f>IF(N414="snížená",J414,0)</f>
        <v>0</v>
      </c>
      <c r="BG414" s="155">
        <f>IF(N414="zákl. přenesená",J414,0)</f>
        <v>0</v>
      </c>
      <c r="BH414" s="155">
        <f>IF(N414="sníž. přenesená",J414,0)</f>
        <v>0</v>
      </c>
      <c r="BI414" s="155">
        <f>IF(N414="nulová",J414,0)</f>
        <v>0</v>
      </c>
      <c r="BJ414" s="15" t="s">
        <v>84</v>
      </c>
      <c r="BK414" s="155">
        <f>ROUND(I414*H414,2)</f>
        <v>0</v>
      </c>
      <c r="BL414" s="15" t="s">
        <v>222</v>
      </c>
      <c r="BM414" s="154" t="s">
        <v>802</v>
      </c>
    </row>
    <row r="415" spans="2:65" s="12" customFormat="1" ht="10.199999999999999">
      <c r="B415" s="156"/>
      <c r="D415" s="157" t="s">
        <v>152</v>
      </c>
      <c r="E415" s="158" t="s">
        <v>1</v>
      </c>
      <c r="F415" s="159" t="s">
        <v>803</v>
      </c>
      <c r="H415" s="160">
        <v>140.93</v>
      </c>
      <c r="I415" s="161"/>
      <c r="L415" s="156"/>
      <c r="M415" s="162"/>
      <c r="T415" s="163"/>
      <c r="AT415" s="158" t="s">
        <v>152</v>
      </c>
      <c r="AU415" s="158" t="s">
        <v>86</v>
      </c>
      <c r="AV415" s="12" t="s">
        <v>86</v>
      </c>
      <c r="AW415" s="12" t="s">
        <v>32</v>
      </c>
      <c r="AX415" s="12" t="s">
        <v>84</v>
      </c>
      <c r="AY415" s="158" t="s">
        <v>143</v>
      </c>
    </row>
    <row r="416" spans="2:65" s="1" customFormat="1" ht="16.5" customHeight="1">
      <c r="B416" s="142"/>
      <c r="C416" s="143" t="s">
        <v>804</v>
      </c>
      <c r="D416" s="143" t="s">
        <v>145</v>
      </c>
      <c r="E416" s="144" t="s">
        <v>805</v>
      </c>
      <c r="F416" s="145" t="s">
        <v>806</v>
      </c>
      <c r="G416" s="146" t="s">
        <v>148</v>
      </c>
      <c r="H416" s="147">
        <v>5.56</v>
      </c>
      <c r="I416" s="148"/>
      <c r="J416" s="149">
        <f>ROUND(I416*H416,2)</f>
        <v>0</v>
      </c>
      <c r="K416" s="145" t="s">
        <v>176</v>
      </c>
      <c r="L416" s="30"/>
      <c r="M416" s="150" t="s">
        <v>1</v>
      </c>
      <c r="N416" s="151" t="s">
        <v>41</v>
      </c>
      <c r="P416" s="152">
        <f>O416*H416</f>
        <v>0</v>
      </c>
      <c r="Q416" s="152">
        <v>0</v>
      </c>
      <c r="R416" s="152">
        <f>Q416*H416</f>
        <v>0</v>
      </c>
      <c r="S416" s="152">
        <v>0</v>
      </c>
      <c r="T416" s="153">
        <f>S416*H416</f>
        <v>0</v>
      </c>
      <c r="AR416" s="154" t="s">
        <v>222</v>
      </c>
      <c r="AT416" s="154" t="s">
        <v>145</v>
      </c>
      <c r="AU416" s="154" t="s">
        <v>86</v>
      </c>
      <c r="AY416" s="15" t="s">
        <v>143</v>
      </c>
      <c r="BE416" s="155">
        <f>IF(N416="základní",J416,0)</f>
        <v>0</v>
      </c>
      <c r="BF416" s="155">
        <f>IF(N416="snížená",J416,0)</f>
        <v>0</v>
      </c>
      <c r="BG416" s="155">
        <f>IF(N416="zákl. přenesená",J416,0)</f>
        <v>0</v>
      </c>
      <c r="BH416" s="155">
        <f>IF(N416="sníž. přenesená",J416,0)</f>
        <v>0</v>
      </c>
      <c r="BI416" s="155">
        <f>IF(N416="nulová",J416,0)</f>
        <v>0</v>
      </c>
      <c r="BJ416" s="15" t="s">
        <v>84</v>
      </c>
      <c r="BK416" s="155">
        <f>ROUND(I416*H416,2)</f>
        <v>0</v>
      </c>
      <c r="BL416" s="15" t="s">
        <v>222</v>
      </c>
      <c r="BM416" s="154" t="s">
        <v>807</v>
      </c>
    </row>
    <row r="417" spans="2:65" s="12" customFormat="1" ht="10.199999999999999">
      <c r="B417" s="156"/>
      <c r="D417" s="157" t="s">
        <v>152</v>
      </c>
      <c r="E417" s="158" t="s">
        <v>1</v>
      </c>
      <c r="F417" s="159" t="s">
        <v>808</v>
      </c>
      <c r="H417" s="160">
        <v>5.56</v>
      </c>
      <c r="I417" s="161"/>
      <c r="L417" s="156"/>
      <c r="M417" s="162"/>
      <c r="T417" s="163"/>
      <c r="AT417" s="158" t="s">
        <v>152</v>
      </c>
      <c r="AU417" s="158" t="s">
        <v>86</v>
      </c>
      <c r="AV417" s="12" t="s">
        <v>86</v>
      </c>
      <c r="AW417" s="12" t="s">
        <v>32</v>
      </c>
      <c r="AX417" s="12" t="s">
        <v>84</v>
      </c>
      <c r="AY417" s="158" t="s">
        <v>143</v>
      </c>
    </row>
    <row r="418" spans="2:65" s="11" customFormat="1" ht="22.8" customHeight="1">
      <c r="B418" s="130"/>
      <c r="D418" s="131" t="s">
        <v>75</v>
      </c>
      <c r="E418" s="140" t="s">
        <v>809</v>
      </c>
      <c r="F418" s="140" t="s">
        <v>810</v>
      </c>
      <c r="I418" s="133"/>
      <c r="J418" s="141">
        <f>BK418</f>
        <v>0</v>
      </c>
      <c r="L418" s="130"/>
      <c r="M418" s="135"/>
      <c r="P418" s="136">
        <f>SUM(P419:P432)</f>
        <v>0</v>
      </c>
      <c r="R418" s="136">
        <f>SUM(R419:R432)</f>
        <v>0.21474989999999999</v>
      </c>
      <c r="T418" s="137">
        <f>SUM(T419:T432)</f>
        <v>1.2024E-2</v>
      </c>
      <c r="AR418" s="131" t="s">
        <v>86</v>
      </c>
      <c r="AT418" s="138" t="s">
        <v>75</v>
      </c>
      <c r="AU418" s="138" t="s">
        <v>84</v>
      </c>
      <c r="AY418" s="131" t="s">
        <v>143</v>
      </c>
      <c r="BK418" s="139">
        <f>SUM(BK419:BK432)</f>
        <v>0</v>
      </c>
    </row>
    <row r="419" spans="2:65" s="1" customFormat="1" ht="16.5" customHeight="1">
      <c r="B419" s="142"/>
      <c r="C419" s="143" t="s">
        <v>811</v>
      </c>
      <c r="D419" s="143" t="s">
        <v>145</v>
      </c>
      <c r="E419" s="144" t="s">
        <v>812</v>
      </c>
      <c r="F419" s="145" t="s">
        <v>813</v>
      </c>
      <c r="G419" s="146" t="s">
        <v>281</v>
      </c>
      <c r="H419" s="147">
        <v>7.2</v>
      </c>
      <c r="I419" s="148"/>
      <c r="J419" s="149">
        <f>ROUND(I419*H419,2)</f>
        <v>0</v>
      </c>
      <c r="K419" s="145" t="s">
        <v>176</v>
      </c>
      <c r="L419" s="30"/>
      <c r="M419" s="150" t="s">
        <v>1</v>
      </c>
      <c r="N419" s="151" t="s">
        <v>41</v>
      </c>
      <c r="P419" s="152">
        <f>O419*H419</f>
        <v>0</v>
      </c>
      <c r="Q419" s="152">
        <v>0</v>
      </c>
      <c r="R419" s="152">
        <f>Q419*H419</f>
        <v>0</v>
      </c>
      <c r="S419" s="152">
        <v>1.67E-3</v>
      </c>
      <c r="T419" s="153">
        <f>S419*H419</f>
        <v>1.2024E-2</v>
      </c>
      <c r="AR419" s="154" t="s">
        <v>222</v>
      </c>
      <c r="AT419" s="154" t="s">
        <v>145</v>
      </c>
      <c r="AU419" s="154" t="s">
        <v>86</v>
      </c>
      <c r="AY419" s="15" t="s">
        <v>143</v>
      </c>
      <c r="BE419" s="155">
        <f>IF(N419="základní",J419,0)</f>
        <v>0</v>
      </c>
      <c r="BF419" s="155">
        <f>IF(N419="snížená",J419,0)</f>
        <v>0</v>
      </c>
      <c r="BG419" s="155">
        <f>IF(N419="zákl. přenesená",J419,0)</f>
        <v>0</v>
      </c>
      <c r="BH419" s="155">
        <f>IF(N419="sníž. přenesená",J419,0)</f>
        <v>0</v>
      </c>
      <c r="BI419" s="155">
        <f>IF(N419="nulová",J419,0)</f>
        <v>0</v>
      </c>
      <c r="BJ419" s="15" t="s">
        <v>84</v>
      </c>
      <c r="BK419" s="155">
        <f>ROUND(I419*H419,2)</f>
        <v>0</v>
      </c>
      <c r="BL419" s="15" t="s">
        <v>222</v>
      </c>
      <c r="BM419" s="154" t="s">
        <v>814</v>
      </c>
    </row>
    <row r="420" spans="2:65" s="12" customFormat="1" ht="10.199999999999999">
      <c r="B420" s="156"/>
      <c r="D420" s="157" t="s">
        <v>152</v>
      </c>
      <c r="E420" s="158" t="s">
        <v>1</v>
      </c>
      <c r="F420" s="159" t="s">
        <v>815</v>
      </c>
      <c r="H420" s="160">
        <v>7.2</v>
      </c>
      <c r="I420" s="161"/>
      <c r="L420" s="156"/>
      <c r="M420" s="162"/>
      <c r="T420" s="163"/>
      <c r="AT420" s="158" t="s">
        <v>152</v>
      </c>
      <c r="AU420" s="158" t="s">
        <v>86</v>
      </c>
      <c r="AV420" s="12" t="s">
        <v>86</v>
      </c>
      <c r="AW420" s="12" t="s">
        <v>32</v>
      </c>
      <c r="AX420" s="12" t="s">
        <v>84</v>
      </c>
      <c r="AY420" s="158" t="s">
        <v>143</v>
      </c>
    </row>
    <row r="421" spans="2:65" s="1" customFormat="1" ht="24" customHeight="1">
      <c r="B421" s="142"/>
      <c r="C421" s="143" t="s">
        <v>816</v>
      </c>
      <c r="D421" s="143" t="s">
        <v>145</v>
      </c>
      <c r="E421" s="144" t="s">
        <v>817</v>
      </c>
      <c r="F421" s="145" t="s">
        <v>818</v>
      </c>
      <c r="G421" s="146" t="s">
        <v>148</v>
      </c>
      <c r="H421" s="147">
        <v>1.96</v>
      </c>
      <c r="I421" s="148"/>
      <c r="J421" s="149">
        <f>ROUND(I421*H421,2)</f>
        <v>0</v>
      </c>
      <c r="K421" s="145" t="s">
        <v>176</v>
      </c>
      <c r="L421" s="30"/>
      <c r="M421" s="150" t="s">
        <v>1</v>
      </c>
      <c r="N421" s="151" t="s">
        <v>41</v>
      </c>
      <c r="P421" s="152">
        <f>O421*H421</f>
        <v>0</v>
      </c>
      <c r="Q421" s="152">
        <v>7.5900000000000004E-3</v>
      </c>
      <c r="R421" s="152">
        <f>Q421*H421</f>
        <v>1.48764E-2</v>
      </c>
      <c r="S421" s="152">
        <v>0</v>
      </c>
      <c r="T421" s="153">
        <f>S421*H421</f>
        <v>0</v>
      </c>
      <c r="AR421" s="154" t="s">
        <v>222</v>
      </c>
      <c r="AT421" s="154" t="s">
        <v>145</v>
      </c>
      <c r="AU421" s="154" t="s">
        <v>86</v>
      </c>
      <c r="AY421" s="15" t="s">
        <v>143</v>
      </c>
      <c r="BE421" s="155">
        <f>IF(N421="základní",J421,0)</f>
        <v>0</v>
      </c>
      <c r="BF421" s="155">
        <f>IF(N421="snížená",J421,0)</f>
        <v>0</v>
      </c>
      <c r="BG421" s="155">
        <f>IF(N421="zákl. přenesená",J421,0)</f>
        <v>0</v>
      </c>
      <c r="BH421" s="155">
        <f>IF(N421="sníž. přenesená",J421,0)</f>
        <v>0</v>
      </c>
      <c r="BI421" s="155">
        <f>IF(N421="nulová",J421,0)</f>
        <v>0</v>
      </c>
      <c r="BJ421" s="15" t="s">
        <v>84</v>
      </c>
      <c r="BK421" s="155">
        <f>ROUND(I421*H421,2)</f>
        <v>0</v>
      </c>
      <c r="BL421" s="15" t="s">
        <v>222</v>
      </c>
      <c r="BM421" s="154" t="s">
        <v>819</v>
      </c>
    </row>
    <row r="422" spans="2:65" s="12" customFormat="1" ht="10.199999999999999">
      <c r="B422" s="156"/>
      <c r="D422" s="157" t="s">
        <v>152</v>
      </c>
      <c r="E422" s="158" t="s">
        <v>1</v>
      </c>
      <c r="F422" s="159" t="s">
        <v>820</v>
      </c>
      <c r="H422" s="160">
        <v>1.96</v>
      </c>
      <c r="I422" s="161"/>
      <c r="L422" s="156"/>
      <c r="M422" s="162"/>
      <c r="T422" s="163"/>
      <c r="AT422" s="158" t="s">
        <v>152</v>
      </c>
      <c r="AU422" s="158" t="s">
        <v>86</v>
      </c>
      <c r="AV422" s="12" t="s">
        <v>86</v>
      </c>
      <c r="AW422" s="12" t="s">
        <v>32</v>
      </c>
      <c r="AX422" s="12" t="s">
        <v>84</v>
      </c>
      <c r="AY422" s="158" t="s">
        <v>143</v>
      </c>
    </row>
    <row r="423" spans="2:65" s="1" customFormat="1" ht="24" customHeight="1">
      <c r="B423" s="142"/>
      <c r="C423" s="143" t="s">
        <v>821</v>
      </c>
      <c r="D423" s="143" t="s">
        <v>145</v>
      </c>
      <c r="E423" s="144" t="s">
        <v>822</v>
      </c>
      <c r="F423" s="145" t="s">
        <v>823</v>
      </c>
      <c r="G423" s="146" t="s">
        <v>281</v>
      </c>
      <c r="H423" s="147">
        <v>13.1</v>
      </c>
      <c r="I423" s="148"/>
      <c r="J423" s="149">
        <f>ROUND(I423*H423,2)</f>
        <v>0</v>
      </c>
      <c r="K423" s="145" t="s">
        <v>176</v>
      </c>
      <c r="L423" s="30"/>
      <c r="M423" s="150" t="s">
        <v>1</v>
      </c>
      <c r="N423" s="151" t="s">
        <v>41</v>
      </c>
      <c r="P423" s="152">
        <f>O423*H423</f>
        <v>0</v>
      </c>
      <c r="Q423" s="152">
        <v>5.8399999999999997E-3</v>
      </c>
      <c r="R423" s="152">
        <f>Q423*H423</f>
        <v>7.6503999999999989E-2</v>
      </c>
      <c r="S423" s="152">
        <v>0</v>
      </c>
      <c r="T423" s="153">
        <f>S423*H423</f>
        <v>0</v>
      </c>
      <c r="AR423" s="154" t="s">
        <v>222</v>
      </c>
      <c r="AT423" s="154" t="s">
        <v>145</v>
      </c>
      <c r="AU423" s="154" t="s">
        <v>86</v>
      </c>
      <c r="AY423" s="15" t="s">
        <v>143</v>
      </c>
      <c r="BE423" s="155">
        <f>IF(N423="základní",J423,0)</f>
        <v>0</v>
      </c>
      <c r="BF423" s="155">
        <f>IF(N423="snížená",J423,0)</f>
        <v>0</v>
      </c>
      <c r="BG423" s="155">
        <f>IF(N423="zákl. přenesená",J423,0)</f>
        <v>0</v>
      </c>
      <c r="BH423" s="155">
        <f>IF(N423="sníž. přenesená",J423,0)</f>
        <v>0</v>
      </c>
      <c r="BI423" s="155">
        <f>IF(N423="nulová",J423,0)</f>
        <v>0</v>
      </c>
      <c r="BJ423" s="15" t="s">
        <v>84</v>
      </c>
      <c r="BK423" s="155">
        <f>ROUND(I423*H423,2)</f>
        <v>0</v>
      </c>
      <c r="BL423" s="15" t="s">
        <v>222</v>
      </c>
      <c r="BM423" s="154" t="s">
        <v>824</v>
      </c>
    </row>
    <row r="424" spans="2:65" s="12" customFormat="1" ht="10.199999999999999">
      <c r="B424" s="156"/>
      <c r="D424" s="157" t="s">
        <v>152</v>
      </c>
      <c r="E424" s="158" t="s">
        <v>1</v>
      </c>
      <c r="F424" s="159" t="s">
        <v>825</v>
      </c>
      <c r="H424" s="160">
        <v>13.1</v>
      </c>
      <c r="I424" s="161"/>
      <c r="L424" s="156"/>
      <c r="M424" s="162"/>
      <c r="T424" s="163"/>
      <c r="AT424" s="158" t="s">
        <v>152</v>
      </c>
      <c r="AU424" s="158" t="s">
        <v>86</v>
      </c>
      <c r="AV424" s="12" t="s">
        <v>86</v>
      </c>
      <c r="AW424" s="12" t="s">
        <v>32</v>
      </c>
      <c r="AX424" s="12" t="s">
        <v>84</v>
      </c>
      <c r="AY424" s="158" t="s">
        <v>143</v>
      </c>
    </row>
    <row r="425" spans="2:65" s="1" customFormat="1" ht="24" customHeight="1">
      <c r="B425" s="142"/>
      <c r="C425" s="143" t="s">
        <v>826</v>
      </c>
      <c r="D425" s="143" t="s">
        <v>145</v>
      </c>
      <c r="E425" s="144" t="s">
        <v>827</v>
      </c>
      <c r="F425" s="145" t="s">
        <v>828</v>
      </c>
      <c r="G425" s="146" t="s">
        <v>281</v>
      </c>
      <c r="H425" s="147">
        <v>19.75</v>
      </c>
      <c r="I425" s="148"/>
      <c r="J425" s="149">
        <f>ROUND(I425*H425,2)</f>
        <v>0</v>
      </c>
      <c r="K425" s="145" t="s">
        <v>176</v>
      </c>
      <c r="L425" s="30"/>
      <c r="M425" s="150" t="s">
        <v>1</v>
      </c>
      <c r="N425" s="151" t="s">
        <v>41</v>
      </c>
      <c r="P425" s="152">
        <f>O425*H425</f>
        <v>0</v>
      </c>
      <c r="Q425" s="152">
        <v>2.6900000000000001E-3</v>
      </c>
      <c r="R425" s="152">
        <f>Q425*H425</f>
        <v>5.3127500000000001E-2</v>
      </c>
      <c r="S425" s="152">
        <v>0</v>
      </c>
      <c r="T425" s="153">
        <f>S425*H425</f>
        <v>0</v>
      </c>
      <c r="AR425" s="154" t="s">
        <v>222</v>
      </c>
      <c r="AT425" s="154" t="s">
        <v>145</v>
      </c>
      <c r="AU425" s="154" t="s">
        <v>86</v>
      </c>
      <c r="AY425" s="15" t="s">
        <v>143</v>
      </c>
      <c r="BE425" s="155">
        <f>IF(N425="základní",J425,0)</f>
        <v>0</v>
      </c>
      <c r="BF425" s="155">
        <f>IF(N425="snížená",J425,0)</f>
        <v>0</v>
      </c>
      <c r="BG425" s="155">
        <f>IF(N425="zákl. přenesená",J425,0)</f>
        <v>0</v>
      </c>
      <c r="BH425" s="155">
        <f>IF(N425="sníž. přenesená",J425,0)</f>
        <v>0</v>
      </c>
      <c r="BI425" s="155">
        <f>IF(N425="nulová",J425,0)</f>
        <v>0</v>
      </c>
      <c r="BJ425" s="15" t="s">
        <v>84</v>
      </c>
      <c r="BK425" s="155">
        <f>ROUND(I425*H425,2)</f>
        <v>0</v>
      </c>
      <c r="BL425" s="15" t="s">
        <v>222</v>
      </c>
      <c r="BM425" s="154" t="s">
        <v>829</v>
      </c>
    </row>
    <row r="426" spans="2:65" s="12" customFormat="1" ht="10.199999999999999">
      <c r="B426" s="156"/>
      <c r="D426" s="157" t="s">
        <v>152</v>
      </c>
      <c r="E426" s="158" t="s">
        <v>1</v>
      </c>
      <c r="F426" s="159" t="s">
        <v>830</v>
      </c>
      <c r="H426" s="160">
        <v>19.75</v>
      </c>
      <c r="I426" s="161"/>
      <c r="L426" s="156"/>
      <c r="M426" s="162"/>
      <c r="T426" s="163"/>
      <c r="AT426" s="158" t="s">
        <v>152</v>
      </c>
      <c r="AU426" s="158" t="s">
        <v>86</v>
      </c>
      <c r="AV426" s="12" t="s">
        <v>86</v>
      </c>
      <c r="AW426" s="12" t="s">
        <v>32</v>
      </c>
      <c r="AX426" s="12" t="s">
        <v>84</v>
      </c>
      <c r="AY426" s="158" t="s">
        <v>143</v>
      </c>
    </row>
    <row r="427" spans="2:65" s="1" customFormat="1" ht="24" customHeight="1">
      <c r="B427" s="142"/>
      <c r="C427" s="143" t="s">
        <v>831</v>
      </c>
      <c r="D427" s="143" t="s">
        <v>145</v>
      </c>
      <c r="E427" s="144" t="s">
        <v>832</v>
      </c>
      <c r="F427" s="145" t="s">
        <v>833</v>
      </c>
      <c r="G427" s="146" t="s">
        <v>281</v>
      </c>
      <c r="H427" s="147">
        <v>9.6</v>
      </c>
      <c r="I427" s="148"/>
      <c r="J427" s="149">
        <f>ROUND(I427*H427,2)</f>
        <v>0</v>
      </c>
      <c r="K427" s="145" t="s">
        <v>176</v>
      </c>
      <c r="L427" s="30"/>
      <c r="M427" s="150" t="s">
        <v>1</v>
      </c>
      <c r="N427" s="151" t="s">
        <v>41</v>
      </c>
      <c r="P427" s="152">
        <f>O427*H427</f>
        <v>0</v>
      </c>
      <c r="Q427" s="152">
        <v>1.74E-3</v>
      </c>
      <c r="R427" s="152">
        <f>Q427*H427</f>
        <v>1.6704E-2</v>
      </c>
      <c r="S427" s="152">
        <v>0</v>
      </c>
      <c r="T427" s="153">
        <f>S427*H427</f>
        <v>0</v>
      </c>
      <c r="AR427" s="154" t="s">
        <v>222</v>
      </c>
      <c r="AT427" s="154" t="s">
        <v>145</v>
      </c>
      <c r="AU427" s="154" t="s">
        <v>86</v>
      </c>
      <c r="AY427" s="15" t="s">
        <v>143</v>
      </c>
      <c r="BE427" s="155">
        <f>IF(N427="základní",J427,0)</f>
        <v>0</v>
      </c>
      <c r="BF427" s="155">
        <f>IF(N427="snížená",J427,0)</f>
        <v>0</v>
      </c>
      <c r="BG427" s="155">
        <f>IF(N427="zákl. přenesená",J427,0)</f>
        <v>0</v>
      </c>
      <c r="BH427" s="155">
        <f>IF(N427="sníž. přenesená",J427,0)</f>
        <v>0</v>
      </c>
      <c r="BI427" s="155">
        <f>IF(N427="nulová",J427,0)</f>
        <v>0</v>
      </c>
      <c r="BJ427" s="15" t="s">
        <v>84</v>
      </c>
      <c r="BK427" s="155">
        <f>ROUND(I427*H427,2)</f>
        <v>0</v>
      </c>
      <c r="BL427" s="15" t="s">
        <v>222</v>
      </c>
      <c r="BM427" s="154" t="s">
        <v>834</v>
      </c>
    </row>
    <row r="428" spans="2:65" s="12" customFormat="1" ht="10.199999999999999">
      <c r="B428" s="156"/>
      <c r="D428" s="157" t="s">
        <v>152</v>
      </c>
      <c r="E428" s="158" t="s">
        <v>1</v>
      </c>
      <c r="F428" s="159" t="s">
        <v>835</v>
      </c>
      <c r="H428" s="160">
        <v>9.6</v>
      </c>
      <c r="I428" s="161"/>
      <c r="L428" s="156"/>
      <c r="M428" s="162"/>
      <c r="T428" s="163"/>
      <c r="AT428" s="158" t="s">
        <v>152</v>
      </c>
      <c r="AU428" s="158" t="s">
        <v>86</v>
      </c>
      <c r="AV428" s="12" t="s">
        <v>86</v>
      </c>
      <c r="AW428" s="12" t="s">
        <v>32</v>
      </c>
      <c r="AX428" s="12" t="s">
        <v>84</v>
      </c>
      <c r="AY428" s="158" t="s">
        <v>143</v>
      </c>
    </row>
    <row r="429" spans="2:65" s="1" customFormat="1" ht="24" customHeight="1">
      <c r="B429" s="142"/>
      <c r="C429" s="143" t="s">
        <v>836</v>
      </c>
      <c r="D429" s="143" t="s">
        <v>145</v>
      </c>
      <c r="E429" s="144" t="s">
        <v>837</v>
      </c>
      <c r="F429" s="145" t="s">
        <v>838</v>
      </c>
      <c r="G429" s="146" t="s">
        <v>252</v>
      </c>
      <c r="H429" s="147">
        <v>3</v>
      </c>
      <c r="I429" s="148"/>
      <c r="J429" s="149">
        <f>ROUND(I429*H429,2)</f>
        <v>0</v>
      </c>
      <c r="K429" s="145" t="s">
        <v>176</v>
      </c>
      <c r="L429" s="30"/>
      <c r="M429" s="150" t="s">
        <v>1</v>
      </c>
      <c r="N429" s="151" t="s">
        <v>41</v>
      </c>
      <c r="P429" s="152">
        <f>O429*H429</f>
        <v>0</v>
      </c>
      <c r="Q429" s="152">
        <v>2.5000000000000001E-4</v>
      </c>
      <c r="R429" s="152">
        <f>Q429*H429</f>
        <v>7.5000000000000002E-4</v>
      </c>
      <c r="S429" s="152">
        <v>0</v>
      </c>
      <c r="T429" s="153">
        <f>S429*H429</f>
        <v>0</v>
      </c>
      <c r="AR429" s="154" t="s">
        <v>222</v>
      </c>
      <c r="AT429" s="154" t="s">
        <v>145</v>
      </c>
      <c r="AU429" s="154" t="s">
        <v>86</v>
      </c>
      <c r="AY429" s="15" t="s">
        <v>143</v>
      </c>
      <c r="BE429" s="155">
        <f>IF(N429="základní",J429,0)</f>
        <v>0</v>
      </c>
      <c r="BF429" s="155">
        <f>IF(N429="snížená",J429,0)</f>
        <v>0</v>
      </c>
      <c r="BG429" s="155">
        <f>IF(N429="zákl. přenesená",J429,0)</f>
        <v>0</v>
      </c>
      <c r="BH429" s="155">
        <f>IF(N429="sníž. přenesená",J429,0)</f>
        <v>0</v>
      </c>
      <c r="BI429" s="155">
        <f>IF(N429="nulová",J429,0)</f>
        <v>0</v>
      </c>
      <c r="BJ429" s="15" t="s">
        <v>84</v>
      </c>
      <c r="BK429" s="155">
        <f>ROUND(I429*H429,2)</f>
        <v>0</v>
      </c>
      <c r="BL429" s="15" t="s">
        <v>222</v>
      </c>
      <c r="BM429" s="154" t="s">
        <v>839</v>
      </c>
    </row>
    <row r="430" spans="2:65" s="1" customFormat="1" ht="24" customHeight="1">
      <c r="B430" s="142"/>
      <c r="C430" s="143" t="s">
        <v>840</v>
      </c>
      <c r="D430" s="143" t="s">
        <v>145</v>
      </c>
      <c r="E430" s="144" t="s">
        <v>841</v>
      </c>
      <c r="F430" s="145" t="s">
        <v>842</v>
      </c>
      <c r="G430" s="146" t="s">
        <v>281</v>
      </c>
      <c r="H430" s="147">
        <v>24.9</v>
      </c>
      <c r="I430" s="148"/>
      <c r="J430" s="149">
        <f>ROUND(I430*H430,2)</f>
        <v>0</v>
      </c>
      <c r="K430" s="145" t="s">
        <v>176</v>
      </c>
      <c r="L430" s="30"/>
      <c r="M430" s="150" t="s">
        <v>1</v>
      </c>
      <c r="N430" s="151" t="s">
        <v>41</v>
      </c>
      <c r="P430" s="152">
        <f>O430*H430</f>
        <v>0</v>
      </c>
      <c r="Q430" s="152">
        <v>2.1199999999999999E-3</v>
      </c>
      <c r="R430" s="152">
        <f>Q430*H430</f>
        <v>5.2787999999999995E-2</v>
      </c>
      <c r="S430" s="152">
        <v>0</v>
      </c>
      <c r="T430" s="153">
        <f>S430*H430</f>
        <v>0</v>
      </c>
      <c r="AR430" s="154" t="s">
        <v>222</v>
      </c>
      <c r="AT430" s="154" t="s">
        <v>145</v>
      </c>
      <c r="AU430" s="154" t="s">
        <v>86</v>
      </c>
      <c r="AY430" s="15" t="s">
        <v>143</v>
      </c>
      <c r="BE430" s="155">
        <f>IF(N430="základní",J430,0)</f>
        <v>0</v>
      </c>
      <c r="BF430" s="155">
        <f>IF(N430="snížená",J430,0)</f>
        <v>0</v>
      </c>
      <c r="BG430" s="155">
        <f>IF(N430="zákl. přenesená",J430,0)</f>
        <v>0</v>
      </c>
      <c r="BH430" s="155">
        <f>IF(N430="sníž. přenesená",J430,0)</f>
        <v>0</v>
      </c>
      <c r="BI430" s="155">
        <f>IF(N430="nulová",J430,0)</f>
        <v>0</v>
      </c>
      <c r="BJ430" s="15" t="s">
        <v>84</v>
      </c>
      <c r="BK430" s="155">
        <f>ROUND(I430*H430,2)</f>
        <v>0</v>
      </c>
      <c r="BL430" s="15" t="s">
        <v>222</v>
      </c>
      <c r="BM430" s="154" t="s">
        <v>843</v>
      </c>
    </row>
    <row r="431" spans="2:65" s="12" customFormat="1" ht="10.199999999999999">
      <c r="B431" s="156"/>
      <c r="D431" s="157" t="s">
        <v>152</v>
      </c>
      <c r="E431" s="158" t="s">
        <v>1</v>
      </c>
      <c r="F431" s="159" t="s">
        <v>844</v>
      </c>
      <c r="H431" s="160">
        <v>24.9</v>
      </c>
      <c r="I431" s="161"/>
      <c r="L431" s="156"/>
      <c r="M431" s="162"/>
      <c r="T431" s="163"/>
      <c r="AT431" s="158" t="s">
        <v>152</v>
      </c>
      <c r="AU431" s="158" t="s">
        <v>86</v>
      </c>
      <c r="AV431" s="12" t="s">
        <v>86</v>
      </c>
      <c r="AW431" s="12" t="s">
        <v>32</v>
      </c>
      <c r="AX431" s="12" t="s">
        <v>84</v>
      </c>
      <c r="AY431" s="158" t="s">
        <v>143</v>
      </c>
    </row>
    <row r="432" spans="2:65" s="1" customFormat="1" ht="24" customHeight="1">
      <c r="B432" s="142"/>
      <c r="C432" s="143" t="s">
        <v>845</v>
      </c>
      <c r="D432" s="143" t="s">
        <v>145</v>
      </c>
      <c r="E432" s="144" t="s">
        <v>846</v>
      </c>
      <c r="F432" s="145" t="s">
        <v>847</v>
      </c>
      <c r="G432" s="146" t="s">
        <v>848</v>
      </c>
      <c r="H432" s="181"/>
      <c r="I432" s="148"/>
      <c r="J432" s="149">
        <f>ROUND(I432*H432,2)</f>
        <v>0</v>
      </c>
      <c r="K432" s="145" t="s">
        <v>176</v>
      </c>
      <c r="L432" s="30"/>
      <c r="M432" s="150" t="s">
        <v>1</v>
      </c>
      <c r="N432" s="151" t="s">
        <v>41</v>
      </c>
      <c r="P432" s="152">
        <f>O432*H432</f>
        <v>0</v>
      </c>
      <c r="Q432" s="152">
        <v>0</v>
      </c>
      <c r="R432" s="152">
        <f>Q432*H432</f>
        <v>0</v>
      </c>
      <c r="S432" s="152">
        <v>0</v>
      </c>
      <c r="T432" s="153">
        <f>S432*H432</f>
        <v>0</v>
      </c>
      <c r="AR432" s="154" t="s">
        <v>222</v>
      </c>
      <c r="AT432" s="154" t="s">
        <v>145</v>
      </c>
      <c r="AU432" s="154" t="s">
        <v>86</v>
      </c>
      <c r="AY432" s="15" t="s">
        <v>143</v>
      </c>
      <c r="BE432" s="155">
        <f>IF(N432="základní",J432,0)</f>
        <v>0</v>
      </c>
      <c r="BF432" s="155">
        <f>IF(N432="snížená",J432,0)</f>
        <v>0</v>
      </c>
      <c r="BG432" s="155">
        <f>IF(N432="zákl. přenesená",J432,0)</f>
        <v>0</v>
      </c>
      <c r="BH432" s="155">
        <f>IF(N432="sníž. přenesená",J432,0)</f>
        <v>0</v>
      </c>
      <c r="BI432" s="155">
        <f>IF(N432="nulová",J432,0)</f>
        <v>0</v>
      </c>
      <c r="BJ432" s="15" t="s">
        <v>84</v>
      </c>
      <c r="BK432" s="155">
        <f>ROUND(I432*H432,2)</f>
        <v>0</v>
      </c>
      <c r="BL432" s="15" t="s">
        <v>222</v>
      </c>
      <c r="BM432" s="154" t="s">
        <v>849</v>
      </c>
    </row>
    <row r="433" spans="2:65" s="11" customFormat="1" ht="22.8" customHeight="1">
      <c r="B433" s="130"/>
      <c r="D433" s="131" t="s">
        <v>75</v>
      </c>
      <c r="E433" s="140" t="s">
        <v>850</v>
      </c>
      <c r="F433" s="140" t="s">
        <v>851</v>
      </c>
      <c r="I433" s="133"/>
      <c r="J433" s="141">
        <f>BK433</f>
        <v>0</v>
      </c>
      <c r="L433" s="130"/>
      <c r="M433" s="135"/>
      <c r="P433" s="136">
        <f>SUM(P434:P456)</f>
        <v>0</v>
      </c>
      <c r="R433" s="136">
        <f>SUM(R434:R456)</f>
        <v>0</v>
      </c>
      <c r="T433" s="137">
        <f>SUM(T434:T456)</f>
        <v>1.4999999999999999E-2</v>
      </c>
      <c r="AR433" s="131" t="s">
        <v>86</v>
      </c>
      <c r="AT433" s="138" t="s">
        <v>75</v>
      </c>
      <c r="AU433" s="138" t="s">
        <v>84</v>
      </c>
      <c r="AY433" s="131" t="s">
        <v>143</v>
      </c>
      <c r="BK433" s="139">
        <f>SUM(BK434:BK456)</f>
        <v>0</v>
      </c>
    </row>
    <row r="434" spans="2:65" s="1" customFormat="1" ht="24" customHeight="1">
      <c r="B434" s="142"/>
      <c r="C434" s="143" t="s">
        <v>852</v>
      </c>
      <c r="D434" s="143" t="s">
        <v>145</v>
      </c>
      <c r="E434" s="144" t="s">
        <v>853</v>
      </c>
      <c r="F434" s="145" t="s">
        <v>854</v>
      </c>
      <c r="G434" s="146" t="s">
        <v>855</v>
      </c>
      <c r="H434" s="147">
        <v>20.05</v>
      </c>
      <c r="I434" s="148"/>
      <c r="J434" s="149">
        <f>ROUND(I434*H434,2)</f>
        <v>0</v>
      </c>
      <c r="K434" s="145" t="s">
        <v>1</v>
      </c>
      <c r="L434" s="30"/>
      <c r="M434" s="150" t="s">
        <v>1</v>
      </c>
      <c r="N434" s="151" t="s">
        <v>41</v>
      </c>
      <c r="P434" s="152">
        <f>O434*H434</f>
        <v>0</v>
      </c>
      <c r="Q434" s="152">
        <v>0</v>
      </c>
      <c r="R434" s="152">
        <f>Q434*H434</f>
        <v>0</v>
      </c>
      <c r="S434" s="152">
        <v>0</v>
      </c>
      <c r="T434" s="153">
        <f>S434*H434</f>
        <v>0</v>
      </c>
      <c r="AR434" s="154" t="s">
        <v>222</v>
      </c>
      <c r="AT434" s="154" t="s">
        <v>145</v>
      </c>
      <c r="AU434" s="154" t="s">
        <v>86</v>
      </c>
      <c r="AY434" s="15" t="s">
        <v>143</v>
      </c>
      <c r="BE434" s="155">
        <f>IF(N434="základní",J434,0)</f>
        <v>0</v>
      </c>
      <c r="BF434" s="155">
        <f>IF(N434="snížená",J434,0)</f>
        <v>0</v>
      </c>
      <c r="BG434" s="155">
        <f>IF(N434="zákl. přenesená",J434,0)</f>
        <v>0</v>
      </c>
      <c r="BH434" s="155">
        <f>IF(N434="sníž. přenesená",J434,0)</f>
        <v>0</v>
      </c>
      <c r="BI434" s="155">
        <f>IF(N434="nulová",J434,0)</f>
        <v>0</v>
      </c>
      <c r="BJ434" s="15" t="s">
        <v>84</v>
      </c>
      <c r="BK434" s="155">
        <f>ROUND(I434*H434,2)</f>
        <v>0</v>
      </c>
      <c r="BL434" s="15" t="s">
        <v>222</v>
      </c>
      <c r="BM434" s="154" t="s">
        <v>856</v>
      </c>
    </row>
    <row r="435" spans="2:65" s="12" customFormat="1" ht="10.199999999999999">
      <c r="B435" s="156"/>
      <c r="D435" s="157" t="s">
        <v>152</v>
      </c>
      <c r="E435" s="158" t="s">
        <v>1</v>
      </c>
      <c r="F435" s="159" t="s">
        <v>857</v>
      </c>
      <c r="H435" s="160">
        <v>20.05</v>
      </c>
      <c r="I435" s="161"/>
      <c r="L435" s="156"/>
      <c r="M435" s="162"/>
      <c r="T435" s="163"/>
      <c r="AT435" s="158" t="s">
        <v>152</v>
      </c>
      <c r="AU435" s="158" t="s">
        <v>86</v>
      </c>
      <c r="AV435" s="12" t="s">
        <v>86</v>
      </c>
      <c r="AW435" s="12" t="s">
        <v>32</v>
      </c>
      <c r="AX435" s="12" t="s">
        <v>84</v>
      </c>
      <c r="AY435" s="158" t="s">
        <v>143</v>
      </c>
    </row>
    <row r="436" spans="2:65" s="1" customFormat="1" ht="24" customHeight="1">
      <c r="B436" s="142"/>
      <c r="C436" s="143" t="s">
        <v>858</v>
      </c>
      <c r="D436" s="143" t="s">
        <v>145</v>
      </c>
      <c r="E436" s="144" t="s">
        <v>859</v>
      </c>
      <c r="F436" s="145" t="s">
        <v>860</v>
      </c>
      <c r="G436" s="146" t="s">
        <v>148</v>
      </c>
      <c r="H436" s="147">
        <v>28.9</v>
      </c>
      <c r="I436" s="148"/>
      <c r="J436" s="149">
        <f>ROUND(I436*H436,2)</f>
        <v>0</v>
      </c>
      <c r="K436" s="145" t="s">
        <v>1</v>
      </c>
      <c r="L436" s="30"/>
      <c r="M436" s="150" t="s">
        <v>1</v>
      </c>
      <c r="N436" s="151" t="s">
        <v>41</v>
      </c>
      <c r="P436" s="152">
        <f>O436*H436</f>
        <v>0</v>
      </c>
      <c r="Q436" s="152">
        <v>0</v>
      </c>
      <c r="R436" s="152">
        <f>Q436*H436</f>
        <v>0</v>
      </c>
      <c r="S436" s="152">
        <v>0</v>
      </c>
      <c r="T436" s="153">
        <f>S436*H436</f>
        <v>0</v>
      </c>
      <c r="AR436" s="154" t="s">
        <v>222</v>
      </c>
      <c r="AT436" s="154" t="s">
        <v>145</v>
      </c>
      <c r="AU436" s="154" t="s">
        <v>86</v>
      </c>
      <c r="AY436" s="15" t="s">
        <v>143</v>
      </c>
      <c r="BE436" s="155">
        <f>IF(N436="základní",J436,0)</f>
        <v>0</v>
      </c>
      <c r="BF436" s="155">
        <f>IF(N436="snížená",J436,0)</f>
        <v>0</v>
      </c>
      <c r="BG436" s="155">
        <f>IF(N436="zákl. přenesená",J436,0)</f>
        <v>0</v>
      </c>
      <c r="BH436" s="155">
        <f>IF(N436="sníž. přenesená",J436,0)</f>
        <v>0</v>
      </c>
      <c r="BI436" s="155">
        <f>IF(N436="nulová",J436,0)</f>
        <v>0</v>
      </c>
      <c r="BJ436" s="15" t="s">
        <v>84</v>
      </c>
      <c r="BK436" s="155">
        <f>ROUND(I436*H436,2)</f>
        <v>0</v>
      </c>
      <c r="BL436" s="15" t="s">
        <v>222</v>
      </c>
      <c r="BM436" s="154" t="s">
        <v>861</v>
      </c>
    </row>
    <row r="437" spans="2:65" s="12" customFormat="1" ht="20.399999999999999">
      <c r="B437" s="156"/>
      <c r="D437" s="157" t="s">
        <v>152</v>
      </c>
      <c r="E437" s="158" t="s">
        <v>1</v>
      </c>
      <c r="F437" s="159" t="s">
        <v>862</v>
      </c>
      <c r="H437" s="160">
        <v>9.5500000000000007</v>
      </c>
      <c r="I437" s="161"/>
      <c r="L437" s="156"/>
      <c r="M437" s="162"/>
      <c r="T437" s="163"/>
      <c r="AT437" s="158" t="s">
        <v>152</v>
      </c>
      <c r="AU437" s="158" t="s">
        <v>86</v>
      </c>
      <c r="AV437" s="12" t="s">
        <v>86</v>
      </c>
      <c r="AW437" s="12" t="s">
        <v>32</v>
      </c>
      <c r="AX437" s="12" t="s">
        <v>76</v>
      </c>
      <c r="AY437" s="158" t="s">
        <v>143</v>
      </c>
    </row>
    <row r="438" spans="2:65" s="12" customFormat="1" ht="10.199999999999999">
      <c r="B438" s="156"/>
      <c r="D438" s="157" t="s">
        <v>152</v>
      </c>
      <c r="E438" s="158" t="s">
        <v>1</v>
      </c>
      <c r="F438" s="159" t="s">
        <v>863</v>
      </c>
      <c r="H438" s="160">
        <v>19.350000000000001</v>
      </c>
      <c r="I438" s="161"/>
      <c r="L438" s="156"/>
      <c r="M438" s="162"/>
      <c r="T438" s="163"/>
      <c r="AT438" s="158" t="s">
        <v>152</v>
      </c>
      <c r="AU438" s="158" t="s">
        <v>86</v>
      </c>
      <c r="AV438" s="12" t="s">
        <v>86</v>
      </c>
      <c r="AW438" s="12" t="s">
        <v>32</v>
      </c>
      <c r="AX438" s="12" t="s">
        <v>76</v>
      </c>
      <c r="AY438" s="158" t="s">
        <v>143</v>
      </c>
    </row>
    <row r="439" spans="2:65" s="13" customFormat="1" ht="10.199999999999999">
      <c r="B439" s="174"/>
      <c r="D439" s="157" t="s">
        <v>152</v>
      </c>
      <c r="E439" s="175" t="s">
        <v>1</v>
      </c>
      <c r="F439" s="176" t="s">
        <v>228</v>
      </c>
      <c r="H439" s="177">
        <v>28.900000000000002</v>
      </c>
      <c r="I439" s="178"/>
      <c r="L439" s="174"/>
      <c r="M439" s="179"/>
      <c r="T439" s="180"/>
      <c r="AT439" s="175" t="s">
        <v>152</v>
      </c>
      <c r="AU439" s="175" t="s">
        <v>86</v>
      </c>
      <c r="AV439" s="13" t="s">
        <v>150</v>
      </c>
      <c r="AW439" s="13" t="s">
        <v>32</v>
      </c>
      <c r="AX439" s="13" t="s">
        <v>84</v>
      </c>
      <c r="AY439" s="175" t="s">
        <v>143</v>
      </c>
    </row>
    <row r="440" spans="2:65" s="1" customFormat="1" ht="24" customHeight="1">
      <c r="B440" s="142"/>
      <c r="C440" s="143" t="s">
        <v>864</v>
      </c>
      <c r="D440" s="143" t="s">
        <v>145</v>
      </c>
      <c r="E440" s="144" t="s">
        <v>865</v>
      </c>
      <c r="F440" s="145" t="s">
        <v>866</v>
      </c>
      <c r="G440" s="146" t="s">
        <v>867</v>
      </c>
      <c r="H440" s="147">
        <v>10</v>
      </c>
      <c r="I440" s="148"/>
      <c r="J440" s="149">
        <f>ROUND(I440*H440,2)</f>
        <v>0</v>
      </c>
      <c r="K440" s="145" t="s">
        <v>1</v>
      </c>
      <c r="L440" s="30"/>
      <c r="M440" s="150" t="s">
        <v>1</v>
      </c>
      <c r="N440" s="151" t="s">
        <v>41</v>
      </c>
      <c r="P440" s="152">
        <f>O440*H440</f>
        <v>0</v>
      </c>
      <c r="Q440" s="152">
        <v>0</v>
      </c>
      <c r="R440" s="152">
        <f>Q440*H440</f>
        <v>0</v>
      </c>
      <c r="S440" s="152">
        <v>0</v>
      </c>
      <c r="T440" s="153">
        <f>S440*H440</f>
        <v>0</v>
      </c>
      <c r="AR440" s="154" t="s">
        <v>222</v>
      </c>
      <c r="AT440" s="154" t="s">
        <v>145</v>
      </c>
      <c r="AU440" s="154" t="s">
        <v>86</v>
      </c>
      <c r="AY440" s="15" t="s">
        <v>143</v>
      </c>
      <c r="BE440" s="155">
        <f>IF(N440="základní",J440,0)</f>
        <v>0</v>
      </c>
      <c r="BF440" s="155">
        <f>IF(N440="snížená",J440,0)</f>
        <v>0</v>
      </c>
      <c r="BG440" s="155">
        <f>IF(N440="zákl. přenesená",J440,0)</f>
        <v>0</v>
      </c>
      <c r="BH440" s="155">
        <f>IF(N440="sníž. přenesená",J440,0)</f>
        <v>0</v>
      </c>
      <c r="BI440" s="155">
        <f>IF(N440="nulová",J440,0)</f>
        <v>0</v>
      </c>
      <c r="BJ440" s="15" t="s">
        <v>84</v>
      </c>
      <c r="BK440" s="155">
        <f>ROUND(I440*H440,2)</f>
        <v>0</v>
      </c>
      <c r="BL440" s="15" t="s">
        <v>222</v>
      </c>
      <c r="BM440" s="154" t="s">
        <v>868</v>
      </c>
    </row>
    <row r="441" spans="2:65" s="12" customFormat="1" ht="10.199999999999999">
      <c r="B441" s="156"/>
      <c r="D441" s="157" t="s">
        <v>152</v>
      </c>
      <c r="E441" s="158" t="s">
        <v>1</v>
      </c>
      <c r="F441" s="159" t="s">
        <v>192</v>
      </c>
      <c r="H441" s="160">
        <v>10</v>
      </c>
      <c r="I441" s="161"/>
      <c r="L441" s="156"/>
      <c r="M441" s="162"/>
      <c r="T441" s="163"/>
      <c r="AT441" s="158" t="s">
        <v>152</v>
      </c>
      <c r="AU441" s="158" t="s">
        <v>86</v>
      </c>
      <c r="AV441" s="12" t="s">
        <v>86</v>
      </c>
      <c r="AW441" s="12" t="s">
        <v>32</v>
      </c>
      <c r="AX441" s="12" t="s">
        <v>84</v>
      </c>
      <c r="AY441" s="158" t="s">
        <v>143</v>
      </c>
    </row>
    <row r="442" spans="2:65" s="1" customFormat="1" ht="16.5" customHeight="1">
      <c r="B442" s="142"/>
      <c r="C442" s="143" t="s">
        <v>869</v>
      </c>
      <c r="D442" s="143" t="s">
        <v>145</v>
      </c>
      <c r="E442" s="144" t="s">
        <v>870</v>
      </c>
      <c r="F442" s="145" t="s">
        <v>871</v>
      </c>
      <c r="G442" s="146" t="s">
        <v>867</v>
      </c>
      <c r="H442" s="147">
        <v>21</v>
      </c>
      <c r="I442" s="148"/>
      <c r="J442" s="149">
        <f>ROUND(I442*H442,2)</f>
        <v>0</v>
      </c>
      <c r="K442" s="145" t="s">
        <v>1</v>
      </c>
      <c r="L442" s="30"/>
      <c r="M442" s="150" t="s">
        <v>1</v>
      </c>
      <c r="N442" s="151" t="s">
        <v>41</v>
      </c>
      <c r="P442" s="152">
        <f>O442*H442</f>
        <v>0</v>
      </c>
      <c r="Q442" s="152">
        <v>0</v>
      </c>
      <c r="R442" s="152">
        <f>Q442*H442</f>
        <v>0</v>
      </c>
      <c r="S442" s="152">
        <v>0</v>
      </c>
      <c r="T442" s="153">
        <f>S442*H442</f>
        <v>0</v>
      </c>
      <c r="AR442" s="154" t="s">
        <v>222</v>
      </c>
      <c r="AT442" s="154" t="s">
        <v>145</v>
      </c>
      <c r="AU442" s="154" t="s">
        <v>86</v>
      </c>
      <c r="AY442" s="15" t="s">
        <v>143</v>
      </c>
      <c r="BE442" s="155">
        <f>IF(N442="základní",J442,0)</f>
        <v>0</v>
      </c>
      <c r="BF442" s="155">
        <f>IF(N442="snížená",J442,0)</f>
        <v>0</v>
      </c>
      <c r="BG442" s="155">
        <f>IF(N442="zákl. přenesená",J442,0)</f>
        <v>0</v>
      </c>
      <c r="BH442" s="155">
        <f>IF(N442="sníž. přenesená",J442,0)</f>
        <v>0</v>
      </c>
      <c r="BI442" s="155">
        <f>IF(N442="nulová",J442,0)</f>
        <v>0</v>
      </c>
      <c r="BJ442" s="15" t="s">
        <v>84</v>
      </c>
      <c r="BK442" s="155">
        <f>ROUND(I442*H442,2)</f>
        <v>0</v>
      </c>
      <c r="BL442" s="15" t="s">
        <v>222</v>
      </c>
      <c r="BM442" s="154" t="s">
        <v>872</v>
      </c>
    </row>
    <row r="443" spans="2:65" s="12" customFormat="1" ht="10.199999999999999">
      <c r="B443" s="156"/>
      <c r="D443" s="157" t="s">
        <v>152</v>
      </c>
      <c r="E443" s="158" t="s">
        <v>1</v>
      </c>
      <c r="F443" s="159" t="s">
        <v>7</v>
      </c>
      <c r="H443" s="160">
        <v>21</v>
      </c>
      <c r="I443" s="161"/>
      <c r="L443" s="156"/>
      <c r="M443" s="162"/>
      <c r="T443" s="163"/>
      <c r="AT443" s="158" t="s">
        <v>152</v>
      </c>
      <c r="AU443" s="158" t="s">
        <v>86</v>
      </c>
      <c r="AV443" s="12" t="s">
        <v>86</v>
      </c>
      <c r="AW443" s="12" t="s">
        <v>32</v>
      </c>
      <c r="AX443" s="12" t="s">
        <v>84</v>
      </c>
      <c r="AY443" s="158" t="s">
        <v>143</v>
      </c>
    </row>
    <row r="444" spans="2:65" s="1" customFormat="1" ht="16.5" customHeight="1">
      <c r="B444" s="142"/>
      <c r="C444" s="143" t="s">
        <v>873</v>
      </c>
      <c r="D444" s="143" t="s">
        <v>145</v>
      </c>
      <c r="E444" s="144" t="s">
        <v>874</v>
      </c>
      <c r="F444" s="145" t="s">
        <v>875</v>
      </c>
      <c r="G444" s="146" t="s">
        <v>867</v>
      </c>
      <c r="H444" s="147">
        <v>1</v>
      </c>
      <c r="I444" s="148"/>
      <c r="J444" s="149">
        <f>ROUND(I444*H444,2)</f>
        <v>0</v>
      </c>
      <c r="K444" s="145" t="s">
        <v>1</v>
      </c>
      <c r="L444" s="30"/>
      <c r="M444" s="150" t="s">
        <v>1</v>
      </c>
      <c r="N444" s="151" t="s">
        <v>41</v>
      </c>
      <c r="P444" s="152">
        <f>O444*H444</f>
        <v>0</v>
      </c>
      <c r="Q444" s="152">
        <v>0</v>
      </c>
      <c r="R444" s="152">
        <f>Q444*H444</f>
        <v>0</v>
      </c>
      <c r="S444" s="152">
        <v>0</v>
      </c>
      <c r="T444" s="153">
        <f>S444*H444</f>
        <v>0</v>
      </c>
      <c r="AR444" s="154" t="s">
        <v>222</v>
      </c>
      <c r="AT444" s="154" t="s">
        <v>145</v>
      </c>
      <c r="AU444" s="154" t="s">
        <v>86</v>
      </c>
      <c r="AY444" s="15" t="s">
        <v>143</v>
      </c>
      <c r="BE444" s="155">
        <f>IF(N444="základní",J444,0)</f>
        <v>0</v>
      </c>
      <c r="BF444" s="155">
        <f>IF(N444="snížená",J444,0)</f>
        <v>0</v>
      </c>
      <c r="BG444" s="155">
        <f>IF(N444="zákl. přenesená",J444,0)</f>
        <v>0</v>
      </c>
      <c r="BH444" s="155">
        <f>IF(N444="sníž. přenesená",J444,0)</f>
        <v>0</v>
      </c>
      <c r="BI444" s="155">
        <f>IF(N444="nulová",J444,0)</f>
        <v>0</v>
      </c>
      <c r="BJ444" s="15" t="s">
        <v>84</v>
      </c>
      <c r="BK444" s="155">
        <f>ROUND(I444*H444,2)</f>
        <v>0</v>
      </c>
      <c r="BL444" s="15" t="s">
        <v>222</v>
      </c>
      <c r="BM444" s="154" t="s">
        <v>876</v>
      </c>
    </row>
    <row r="445" spans="2:65" s="12" customFormat="1" ht="10.199999999999999">
      <c r="B445" s="156"/>
      <c r="D445" s="157" t="s">
        <v>152</v>
      </c>
      <c r="E445" s="158" t="s">
        <v>1</v>
      </c>
      <c r="F445" s="159" t="s">
        <v>877</v>
      </c>
      <c r="H445" s="160">
        <v>1</v>
      </c>
      <c r="I445" s="161"/>
      <c r="L445" s="156"/>
      <c r="M445" s="162"/>
      <c r="T445" s="163"/>
      <c r="AT445" s="158" t="s">
        <v>152</v>
      </c>
      <c r="AU445" s="158" t="s">
        <v>86</v>
      </c>
      <c r="AV445" s="12" t="s">
        <v>86</v>
      </c>
      <c r="AW445" s="12" t="s">
        <v>32</v>
      </c>
      <c r="AX445" s="12" t="s">
        <v>84</v>
      </c>
      <c r="AY445" s="158" t="s">
        <v>143</v>
      </c>
    </row>
    <row r="446" spans="2:65" s="1" customFormat="1" ht="16.5" customHeight="1">
      <c r="B446" s="142"/>
      <c r="C446" s="143" t="s">
        <v>878</v>
      </c>
      <c r="D446" s="143" t="s">
        <v>145</v>
      </c>
      <c r="E446" s="144" t="s">
        <v>879</v>
      </c>
      <c r="F446" s="145" t="s">
        <v>880</v>
      </c>
      <c r="G446" s="146" t="s">
        <v>867</v>
      </c>
      <c r="H446" s="147">
        <v>1</v>
      </c>
      <c r="I446" s="148"/>
      <c r="J446" s="149">
        <f>ROUND(I446*H446,2)</f>
        <v>0</v>
      </c>
      <c r="K446" s="145" t="s">
        <v>1</v>
      </c>
      <c r="L446" s="30"/>
      <c r="M446" s="150" t="s">
        <v>1</v>
      </c>
      <c r="N446" s="151" t="s">
        <v>41</v>
      </c>
      <c r="P446" s="152">
        <f>O446*H446</f>
        <v>0</v>
      </c>
      <c r="Q446" s="152">
        <v>0</v>
      </c>
      <c r="R446" s="152">
        <f>Q446*H446</f>
        <v>0</v>
      </c>
      <c r="S446" s="152">
        <v>0</v>
      </c>
      <c r="T446" s="153">
        <f>S446*H446</f>
        <v>0</v>
      </c>
      <c r="AR446" s="154" t="s">
        <v>222</v>
      </c>
      <c r="AT446" s="154" t="s">
        <v>145</v>
      </c>
      <c r="AU446" s="154" t="s">
        <v>86</v>
      </c>
      <c r="AY446" s="15" t="s">
        <v>143</v>
      </c>
      <c r="BE446" s="155">
        <f>IF(N446="základní",J446,0)</f>
        <v>0</v>
      </c>
      <c r="BF446" s="155">
        <f>IF(N446="snížená",J446,0)</f>
        <v>0</v>
      </c>
      <c r="BG446" s="155">
        <f>IF(N446="zákl. přenesená",J446,0)</f>
        <v>0</v>
      </c>
      <c r="BH446" s="155">
        <f>IF(N446="sníž. přenesená",J446,0)</f>
        <v>0</v>
      </c>
      <c r="BI446" s="155">
        <f>IF(N446="nulová",J446,0)</f>
        <v>0</v>
      </c>
      <c r="BJ446" s="15" t="s">
        <v>84</v>
      </c>
      <c r="BK446" s="155">
        <f>ROUND(I446*H446,2)</f>
        <v>0</v>
      </c>
      <c r="BL446" s="15" t="s">
        <v>222</v>
      </c>
      <c r="BM446" s="154" t="s">
        <v>881</v>
      </c>
    </row>
    <row r="447" spans="2:65" s="1" customFormat="1" ht="24" customHeight="1">
      <c r="B447" s="142"/>
      <c r="C447" s="143" t="s">
        <v>882</v>
      </c>
      <c r="D447" s="143" t="s">
        <v>145</v>
      </c>
      <c r="E447" s="144" t="s">
        <v>883</v>
      </c>
      <c r="F447" s="145" t="s">
        <v>884</v>
      </c>
      <c r="G447" s="146" t="s">
        <v>867</v>
      </c>
      <c r="H447" s="147">
        <v>1</v>
      </c>
      <c r="I447" s="148"/>
      <c r="J447" s="149">
        <f>ROUND(I447*H447,2)</f>
        <v>0</v>
      </c>
      <c r="K447" s="145" t="s">
        <v>1</v>
      </c>
      <c r="L447" s="30"/>
      <c r="M447" s="150" t="s">
        <v>1</v>
      </c>
      <c r="N447" s="151" t="s">
        <v>41</v>
      </c>
      <c r="P447" s="152">
        <f>O447*H447</f>
        <v>0</v>
      </c>
      <c r="Q447" s="152">
        <v>0</v>
      </c>
      <c r="R447" s="152">
        <f>Q447*H447</f>
        <v>0</v>
      </c>
      <c r="S447" s="152">
        <v>0</v>
      </c>
      <c r="T447" s="153">
        <f>S447*H447</f>
        <v>0</v>
      </c>
      <c r="AR447" s="154" t="s">
        <v>222</v>
      </c>
      <c r="AT447" s="154" t="s">
        <v>145</v>
      </c>
      <c r="AU447" s="154" t="s">
        <v>86</v>
      </c>
      <c r="AY447" s="15" t="s">
        <v>143</v>
      </c>
      <c r="BE447" s="155">
        <f>IF(N447="základní",J447,0)</f>
        <v>0</v>
      </c>
      <c r="BF447" s="155">
        <f>IF(N447="snížená",J447,0)</f>
        <v>0</v>
      </c>
      <c r="BG447" s="155">
        <f>IF(N447="zákl. přenesená",J447,0)</f>
        <v>0</v>
      </c>
      <c r="BH447" s="155">
        <f>IF(N447="sníž. přenesená",J447,0)</f>
        <v>0</v>
      </c>
      <c r="BI447" s="155">
        <f>IF(N447="nulová",J447,0)</f>
        <v>0</v>
      </c>
      <c r="BJ447" s="15" t="s">
        <v>84</v>
      </c>
      <c r="BK447" s="155">
        <f>ROUND(I447*H447,2)</f>
        <v>0</v>
      </c>
      <c r="BL447" s="15" t="s">
        <v>222</v>
      </c>
      <c r="BM447" s="154" t="s">
        <v>885</v>
      </c>
    </row>
    <row r="448" spans="2:65" s="12" customFormat="1" ht="10.199999999999999">
      <c r="B448" s="156"/>
      <c r="D448" s="157" t="s">
        <v>152</v>
      </c>
      <c r="E448" s="158" t="s">
        <v>1</v>
      </c>
      <c r="F448" s="159" t="s">
        <v>84</v>
      </c>
      <c r="H448" s="160">
        <v>1</v>
      </c>
      <c r="I448" s="161"/>
      <c r="L448" s="156"/>
      <c r="M448" s="162"/>
      <c r="T448" s="163"/>
      <c r="AT448" s="158" t="s">
        <v>152</v>
      </c>
      <c r="AU448" s="158" t="s">
        <v>86</v>
      </c>
      <c r="AV448" s="12" t="s">
        <v>86</v>
      </c>
      <c r="AW448" s="12" t="s">
        <v>32</v>
      </c>
      <c r="AX448" s="12" t="s">
        <v>84</v>
      </c>
      <c r="AY448" s="158" t="s">
        <v>143</v>
      </c>
    </row>
    <row r="449" spans="2:65" s="1" customFormat="1" ht="16.5" customHeight="1">
      <c r="B449" s="142"/>
      <c r="C449" s="143" t="s">
        <v>886</v>
      </c>
      <c r="D449" s="143" t="s">
        <v>145</v>
      </c>
      <c r="E449" s="144" t="s">
        <v>887</v>
      </c>
      <c r="F449" s="145" t="s">
        <v>880</v>
      </c>
      <c r="G449" s="146" t="s">
        <v>867</v>
      </c>
      <c r="H449" s="147">
        <v>2</v>
      </c>
      <c r="I449" s="148"/>
      <c r="J449" s="149">
        <f>ROUND(I449*H449,2)</f>
        <v>0</v>
      </c>
      <c r="K449" s="145" t="s">
        <v>1</v>
      </c>
      <c r="L449" s="30"/>
      <c r="M449" s="150" t="s">
        <v>1</v>
      </c>
      <c r="N449" s="151" t="s">
        <v>41</v>
      </c>
      <c r="P449" s="152">
        <f>O449*H449</f>
        <v>0</v>
      </c>
      <c r="Q449" s="152">
        <v>0</v>
      </c>
      <c r="R449" s="152">
        <f>Q449*H449</f>
        <v>0</v>
      </c>
      <c r="S449" s="152">
        <v>0</v>
      </c>
      <c r="T449" s="153">
        <f>S449*H449</f>
        <v>0</v>
      </c>
      <c r="AR449" s="154" t="s">
        <v>222</v>
      </c>
      <c r="AT449" s="154" t="s">
        <v>145</v>
      </c>
      <c r="AU449" s="154" t="s">
        <v>86</v>
      </c>
      <c r="AY449" s="15" t="s">
        <v>143</v>
      </c>
      <c r="BE449" s="155">
        <f>IF(N449="základní",J449,0)</f>
        <v>0</v>
      </c>
      <c r="BF449" s="155">
        <f>IF(N449="snížená",J449,0)</f>
        <v>0</v>
      </c>
      <c r="BG449" s="155">
        <f>IF(N449="zákl. přenesená",J449,0)</f>
        <v>0</v>
      </c>
      <c r="BH449" s="155">
        <f>IF(N449="sníž. přenesená",J449,0)</f>
        <v>0</v>
      </c>
      <c r="BI449" s="155">
        <f>IF(N449="nulová",J449,0)</f>
        <v>0</v>
      </c>
      <c r="BJ449" s="15" t="s">
        <v>84</v>
      </c>
      <c r="BK449" s="155">
        <f>ROUND(I449*H449,2)</f>
        <v>0</v>
      </c>
      <c r="BL449" s="15" t="s">
        <v>222</v>
      </c>
      <c r="BM449" s="154" t="s">
        <v>888</v>
      </c>
    </row>
    <row r="450" spans="2:65" s="1" customFormat="1" ht="16.5" customHeight="1">
      <c r="B450" s="142"/>
      <c r="C450" s="143" t="s">
        <v>889</v>
      </c>
      <c r="D450" s="143" t="s">
        <v>145</v>
      </c>
      <c r="E450" s="144" t="s">
        <v>890</v>
      </c>
      <c r="F450" s="145" t="s">
        <v>891</v>
      </c>
      <c r="G450" s="146" t="s">
        <v>867</v>
      </c>
      <c r="H450" s="147">
        <v>2</v>
      </c>
      <c r="I450" s="148"/>
      <c r="J450" s="149">
        <f>ROUND(I450*H450,2)</f>
        <v>0</v>
      </c>
      <c r="K450" s="145" t="s">
        <v>1</v>
      </c>
      <c r="L450" s="30"/>
      <c r="M450" s="150" t="s">
        <v>1</v>
      </c>
      <c r="N450" s="151" t="s">
        <v>41</v>
      </c>
      <c r="P450" s="152">
        <f>O450*H450</f>
        <v>0</v>
      </c>
      <c r="Q450" s="152">
        <v>0</v>
      </c>
      <c r="R450" s="152">
        <f>Q450*H450</f>
        <v>0</v>
      </c>
      <c r="S450" s="152">
        <v>0</v>
      </c>
      <c r="T450" s="153">
        <f>S450*H450</f>
        <v>0</v>
      </c>
      <c r="AR450" s="154" t="s">
        <v>222</v>
      </c>
      <c r="AT450" s="154" t="s">
        <v>145</v>
      </c>
      <c r="AU450" s="154" t="s">
        <v>86</v>
      </c>
      <c r="AY450" s="15" t="s">
        <v>143</v>
      </c>
      <c r="BE450" s="155">
        <f>IF(N450="základní",J450,0)</f>
        <v>0</v>
      </c>
      <c r="BF450" s="155">
        <f>IF(N450="snížená",J450,0)</f>
        <v>0</v>
      </c>
      <c r="BG450" s="155">
        <f>IF(N450="zákl. přenesená",J450,0)</f>
        <v>0</v>
      </c>
      <c r="BH450" s="155">
        <f>IF(N450="sníž. přenesená",J450,0)</f>
        <v>0</v>
      </c>
      <c r="BI450" s="155">
        <f>IF(N450="nulová",J450,0)</f>
        <v>0</v>
      </c>
      <c r="BJ450" s="15" t="s">
        <v>84</v>
      </c>
      <c r="BK450" s="155">
        <f>ROUND(I450*H450,2)</f>
        <v>0</v>
      </c>
      <c r="BL450" s="15" t="s">
        <v>222</v>
      </c>
      <c r="BM450" s="154" t="s">
        <v>892</v>
      </c>
    </row>
    <row r="451" spans="2:65" s="12" customFormat="1" ht="10.199999999999999">
      <c r="B451" s="156"/>
      <c r="D451" s="157" t="s">
        <v>152</v>
      </c>
      <c r="E451" s="158" t="s">
        <v>1</v>
      </c>
      <c r="F451" s="159" t="s">
        <v>893</v>
      </c>
      <c r="H451" s="160">
        <v>2</v>
      </c>
      <c r="I451" s="161"/>
      <c r="L451" s="156"/>
      <c r="M451" s="162"/>
      <c r="T451" s="163"/>
      <c r="AT451" s="158" t="s">
        <v>152</v>
      </c>
      <c r="AU451" s="158" t="s">
        <v>86</v>
      </c>
      <c r="AV451" s="12" t="s">
        <v>86</v>
      </c>
      <c r="AW451" s="12" t="s">
        <v>32</v>
      </c>
      <c r="AX451" s="12" t="s">
        <v>84</v>
      </c>
      <c r="AY451" s="158" t="s">
        <v>143</v>
      </c>
    </row>
    <row r="452" spans="2:65" s="1" customFormat="1" ht="16.5" customHeight="1">
      <c r="B452" s="142"/>
      <c r="C452" s="143" t="s">
        <v>894</v>
      </c>
      <c r="D452" s="143" t="s">
        <v>145</v>
      </c>
      <c r="E452" s="144" t="s">
        <v>895</v>
      </c>
      <c r="F452" s="145" t="s">
        <v>896</v>
      </c>
      <c r="G452" s="146" t="s">
        <v>867</v>
      </c>
      <c r="H452" s="147">
        <v>1</v>
      </c>
      <c r="I452" s="148"/>
      <c r="J452" s="149">
        <f>ROUND(I452*H452,2)</f>
        <v>0</v>
      </c>
      <c r="K452" s="145" t="s">
        <v>1</v>
      </c>
      <c r="L452" s="30"/>
      <c r="M452" s="150" t="s">
        <v>1</v>
      </c>
      <c r="N452" s="151" t="s">
        <v>41</v>
      </c>
      <c r="P452" s="152">
        <f>O452*H452</f>
        <v>0</v>
      </c>
      <c r="Q452" s="152">
        <v>0</v>
      </c>
      <c r="R452" s="152">
        <f>Q452*H452</f>
        <v>0</v>
      </c>
      <c r="S452" s="152">
        <v>0</v>
      </c>
      <c r="T452" s="153">
        <f>S452*H452</f>
        <v>0</v>
      </c>
      <c r="AR452" s="154" t="s">
        <v>222</v>
      </c>
      <c r="AT452" s="154" t="s">
        <v>145</v>
      </c>
      <c r="AU452" s="154" t="s">
        <v>86</v>
      </c>
      <c r="AY452" s="15" t="s">
        <v>143</v>
      </c>
      <c r="BE452" s="155">
        <f>IF(N452="základní",J452,0)</f>
        <v>0</v>
      </c>
      <c r="BF452" s="155">
        <f>IF(N452="snížená",J452,0)</f>
        <v>0</v>
      </c>
      <c r="BG452" s="155">
        <f>IF(N452="zákl. přenesená",J452,0)</f>
        <v>0</v>
      </c>
      <c r="BH452" s="155">
        <f>IF(N452="sníž. přenesená",J452,0)</f>
        <v>0</v>
      </c>
      <c r="BI452" s="155">
        <f>IF(N452="nulová",J452,0)</f>
        <v>0</v>
      </c>
      <c r="BJ452" s="15" t="s">
        <v>84</v>
      </c>
      <c r="BK452" s="155">
        <f>ROUND(I452*H452,2)</f>
        <v>0</v>
      </c>
      <c r="BL452" s="15" t="s">
        <v>222</v>
      </c>
      <c r="BM452" s="154" t="s">
        <v>897</v>
      </c>
    </row>
    <row r="453" spans="2:65" s="12" customFormat="1" ht="10.199999999999999">
      <c r="B453" s="156"/>
      <c r="D453" s="157" t="s">
        <v>152</v>
      </c>
      <c r="E453" s="158" t="s">
        <v>1</v>
      </c>
      <c r="F453" s="159" t="s">
        <v>898</v>
      </c>
      <c r="H453" s="160">
        <v>1</v>
      </c>
      <c r="I453" s="161"/>
      <c r="L453" s="156"/>
      <c r="M453" s="162"/>
      <c r="T453" s="163"/>
      <c r="AT453" s="158" t="s">
        <v>152</v>
      </c>
      <c r="AU453" s="158" t="s">
        <v>86</v>
      </c>
      <c r="AV453" s="12" t="s">
        <v>86</v>
      </c>
      <c r="AW453" s="12" t="s">
        <v>32</v>
      </c>
      <c r="AX453" s="12" t="s">
        <v>84</v>
      </c>
      <c r="AY453" s="158" t="s">
        <v>143</v>
      </c>
    </row>
    <row r="454" spans="2:65" s="1" customFormat="1" ht="16.5" customHeight="1">
      <c r="B454" s="142"/>
      <c r="C454" s="143" t="s">
        <v>899</v>
      </c>
      <c r="D454" s="143" t="s">
        <v>145</v>
      </c>
      <c r="E454" s="144" t="s">
        <v>900</v>
      </c>
      <c r="F454" s="145" t="s">
        <v>901</v>
      </c>
      <c r="G454" s="146" t="s">
        <v>867</v>
      </c>
      <c r="H454" s="147">
        <v>1</v>
      </c>
      <c r="I454" s="148"/>
      <c r="J454" s="149">
        <f>ROUND(I454*H454,2)</f>
        <v>0</v>
      </c>
      <c r="K454" s="145" t="s">
        <v>1</v>
      </c>
      <c r="L454" s="30"/>
      <c r="M454" s="150" t="s">
        <v>1</v>
      </c>
      <c r="N454" s="151" t="s">
        <v>41</v>
      </c>
      <c r="P454" s="152">
        <f>O454*H454</f>
        <v>0</v>
      </c>
      <c r="Q454" s="152">
        <v>0</v>
      </c>
      <c r="R454" s="152">
        <f>Q454*H454</f>
        <v>0</v>
      </c>
      <c r="S454" s="152">
        <v>0</v>
      </c>
      <c r="T454" s="153">
        <f>S454*H454</f>
        <v>0</v>
      </c>
      <c r="AR454" s="154" t="s">
        <v>222</v>
      </c>
      <c r="AT454" s="154" t="s">
        <v>145</v>
      </c>
      <c r="AU454" s="154" t="s">
        <v>86</v>
      </c>
      <c r="AY454" s="15" t="s">
        <v>143</v>
      </c>
      <c r="BE454" s="155">
        <f>IF(N454="základní",J454,0)</f>
        <v>0</v>
      </c>
      <c r="BF454" s="155">
        <f>IF(N454="snížená",J454,0)</f>
        <v>0</v>
      </c>
      <c r="BG454" s="155">
        <f>IF(N454="zákl. přenesená",J454,0)</f>
        <v>0</v>
      </c>
      <c r="BH454" s="155">
        <f>IF(N454="sníž. přenesená",J454,0)</f>
        <v>0</v>
      </c>
      <c r="BI454" s="155">
        <f>IF(N454="nulová",J454,0)</f>
        <v>0</v>
      </c>
      <c r="BJ454" s="15" t="s">
        <v>84</v>
      </c>
      <c r="BK454" s="155">
        <f>ROUND(I454*H454,2)</f>
        <v>0</v>
      </c>
      <c r="BL454" s="15" t="s">
        <v>222</v>
      </c>
      <c r="BM454" s="154" t="s">
        <v>902</v>
      </c>
    </row>
    <row r="455" spans="2:65" s="1" customFormat="1" ht="24" customHeight="1">
      <c r="B455" s="142"/>
      <c r="C455" s="143" t="s">
        <v>903</v>
      </c>
      <c r="D455" s="143" t="s">
        <v>145</v>
      </c>
      <c r="E455" s="144" t="s">
        <v>904</v>
      </c>
      <c r="F455" s="145" t="s">
        <v>905</v>
      </c>
      <c r="G455" s="146" t="s">
        <v>252</v>
      </c>
      <c r="H455" s="147">
        <v>3</v>
      </c>
      <c r="I455" s="148"/>
      <c r="J455" s="149">
        <f>ROUND(I455*H455,2)</f>
        <v>0</v>
      </c>
      <c r="K455" s="145" t="s">
        <v>176</v>
      </c>
      <c r="L455" s="30"/>
      <c r="M455" s="150" t="s">
        <v>1</v>
      </c>
      <c r="N455" s="151" t="s">
        <v>41</v>
      </c>
      <c r="P455" s="152">
        <f>O455*H455</f>
        <v>0</v>
      </c>
      <c r="Q455" s="152">
        <v>0</v>
      </c>
      <c r="R455" s="152">
        <f>Q455*H455</f>
        <v>0</v>
      </c>
      <c r="S455" s="152">
        <v>5.0000000000000001E-3</v>
      </c>
      <c r="T455" s="153">
        <f>S455*H455</f>
        <v>1.4999999999999999E-2</v>
      </c>
      <c r="AR455" s="154" t="s">
        <v>222</v>
      </c>
      <c r="AT455" s="154" t="s">
        <v>145</v>
      </c>
      <c r="AU455" s="154" t="s">
        <v>86</v>
      </c>
      <c r="AY455" s="15" t="s">
        <v>143</v>
      </c>
      <c r="BE455" s="155">
        <f>IF(N455="základní",J455,0)</f>
        <v>0</v>
      </c>
      <c r="BF455" s="155">
        <f>IF(N455="snížená",J455,0)</f>
        <v>0</v>
      </c>
      <c r="BG455" s="155">
        <f>IF(N455="zákl. přenesená",J455,0)</f>
        <v>0</v>
      </c>
      <c r="BH455" s="155">
        <f>IF(N455="sníž. přenesená",J455,0)</f>
        <v>0</v>
      </c>
      <c r="BI455" s="155">
        <f>IF(N455="nulová",J455,0)</f>
        <v>0</v>
      </c>
      <c r="BJ455" s="15" t="s">
        <v>84</v>
      </c>
      <c r="BK455" s="155">
        <f>ROUND(I455*H455,2)</f>
        <v>0</v>
      </c>
      <c r="BL455" s="15" t="s">
        <v>222</v>
      </c>
      <c r="BM455" s="154" t="s">
        <v>906</v>
      </c>
    </row>
    <row r="456" spans="2:65" s="1" customFormat="1" ht="24" customHeight="1">
      <c r="B456" s="142"/>
      <c r="C456" s="143" t="s">
        <v>907</v>
      </c>
      <c r="D456" s="143" t="s">
        <v>145</v>
      </c>
      <c r="E456" s="144" t="s">
        <v>908</v>
      </c>
      <c r="F456" s="145" t="s">
        <v>909</v>
      </c>
      <c r="G456" s="146" t="s">
        <v>848</v>
      </c>
      <c r="H456" s="181"/>
      <c r="I456" s="148"/>
      <c r="J456" s="149">
        <f>ROUND(I456*H456,2)</f>
        <v>0</v>
      </c>
      <c r="K456" s="145" t="s">
        <v>176</v>
      </c>
      <c r="L456" s="30"/>
      <c r="M456" s="150" t="s">
        <v>1</v>
      </c>
      <c r="N456" s="151" t="s">
        <v>41</v>
      </c>
      <c r="P456" s="152">
        <f>O456*H456</f>
        <v>0</v>
      </c>
      <c r="Q456" s="152">
        <v>0</v>
      </c>
      <c r="R456" s="152">
        <f>Q456*H456</f>
        <v>0</v>
      </c>
      <c r="S456" s="152">
        <v>0</v>
      </c>
      <c r="T456" s="153">
        <f>S456*H456</f>
        <v>0</v>
      </c>
      <c r="AR456" s="154" t="s">
        <v>222</v>
      </c>
      <c r="AT456" s="154" t="s">
        <v>145</v>
      </c>
      <c r="AU456" s="154" t="s">
        <v>86</v>
      </c>
      <c r="AY456" s="15" t="s">
        <v>143</v>
      </c>
      <c r="BE456" s="155">
        <f>IF(N456="základní",J456,0)</f>
        <v>0</v>
      </c>
      <c r="BF456" s="155">
        <f>IF(N456="snížená",J456,0)</f>
        <v>0</v>
      </c>
      <c r="BG456" s="155">
        <f>IF(N456="zákl. přenesená",J456,0)</f>
        <v>0</v>
      </c>
      <c r="BH456" s="155">
        <f>IF(N456="sníž. přenesená",J456,0)</f>
        <v>0</v>
      </c>
      <c r="BI456" s="155">
        <f>IF(N456="nulová",J456,0)</f>
        <v>0</v>
      </c>
      <c r="BJ456" s="15" t="s">
        <v>84</v>
      </c>
      <c r="BK456" s="155">
        <f>ROUND(I456*H456,2)</f>
        <v>0</v>
      </c>
      <c r="BL456" s="15" t="s">
        <v>222</v>
      </c>
      <c r="BM456" s="154" t="s">
        <v>910</v>
      </c>
    </row>
    <row r="457" spans="2:65" s="11" customFormat="1" ht="22.8" customHeight="1">
      <c r="B457" s="130"/>
      <c r="D457" s="131" t="s">
        <v>75</v>
      </c>
      <c r="E457" s="140" t="s">
        <v>911</v>
      </c>
      <c r="F457" s="140" t="s">
        <v>912</v>
      </c>
      <c r="I457" s="133"/>
      <c r="J457" s="141">
        <f>BK457</f>
        <v>0</v>
      </c>
      <c r="L457" s="130"/>
      <c r="M457" s="135"/>
      <c r="P457" s="136">
        <f>SUM(P458:P477)</f>
        <v>0</v>
      </c>
      <c r="R457" s="136">
        <f>SUM(R458:R477)</f>
        <v>0</v>
      </c>
      <c r="T457" s="137">
        <f>SUM(T458:T477)</f>
        <v>0</v>
      </c>
      <c r="AR457" s="131" t="s">
        <v>86</v>
      </c>
      <c r="AT457" s="138" t="s">
        <v>75</v>
      </c>
      <c r="AU457" s="138" t="s">
        <v>84</v>
      </c>
      <c r="AY457" s="131" t="s">
        <v>143</v>
      </c>
      <c r="BK457" s="139">
        <f>SUM(BK458:BK477)</f>
        <v>0</v>
      </c>
    </row>
    <row r="458" spans="2:65" s="1" customFormat="1" ht="24" customHeight="1">
      <c r="B458" s="142"/>
      <c r="C458" s="143" t="s">
        <v>913</v>
      </c>
      <c r="D458" s="143" t="s">
        <v>145</v>
      </c>
      <c r="E458" s="144" t="s">
        <v>914</v>
      </c>
      <c r="F458" s="145" t="s">
        <v>915</v>
      </c>
      <c r="G458" s="146" t="s">
        <v>867</v>
      </c>
      <c r="H458" s="147">
        <v>1</v>
      </c>
      <c r="I458" s="148"/>
      <c r="J458" s="149">
        <f>ROUND(I458*H458,2)</f>
        <v>0</v>
      </c>
      <c r="K458" s="145" t="s">
        <v>1</v>
      </c>
      <c r="L458" s="30"/>
      <c r="M458" s="150" t="s">
        <v>1</v>
      </c>
      <c r="N458" s="151" t="s">
        <v>41</v>
      </c>
      <c r="P458" s="152">
        <f>O458*H458</f>
        <v>0</v>
      </c>
      <c r="Q458" s="152">
        <v>0</v>
      </c>
      <c r="R458" s="152">
        <f>Q458*H458</f>
        <v>0</v>
      </c>
      <c r="S458" s="152">
        <v>0</v>
      </c>
      <c r="T458" s="153">
        <f>S458*H458</f>
        <v>0</v>
      </c>
      <c r="AR458" s="154" t="s">
        <v>222</v>
      </c>
      <c r="AT458" s="154" t="s">
        <v>145</v>
      </c>
      <c r="AU458" s="154" t="s">
        <v>86</v>
      </c>
      <c r="AY458" s="15" t="s">
        <v>143</v>
      </c>
      <c r="BE458" s="155">
        <f>IF(N458="základní",J458,0)</f>
        <v>0</v>
      </c>
      <c r="BF458" s="155">
        <f>IF(N458="snížená",J458,0)</f>
        <v>0</v>
      </c>
      <c r="BG458" s="155">
        <f>IF(N458="zákl. přenesená",J458,0)</f>
        <v>0</v>
      </c>
      <c r="BH458" s="155">
        <f>IF(N458="sníž. přenesená",J458,0)</f>
        <v>0</v>
      </c>
      <c r="BI458" s="155">
        <f>IF(N458="nulová",J458,0)</f>
        <v>0</v>
      </c>
      <c r="BJ458" s="15" t="s">
        <v>84</v>
      </c>
      <c r="BK458" s="155">
        <f>ROUND(I458*H458,2)</f>
        <v>0</v>
      </c>
      <c r="BL458" s="15" t="s">
        <v>222</v>
      </c>
      <c r="BM458" s="154" t="s">
        <v>916</v>
      </c>
    </row>
    <row r="459" spans="2:65" s="12" customFormat="1" ht="10.199999999999999">
      <c r="B459" s="156"/>
      <c r="D459" s="157" t="s">
        <v>152</v>
      </c>
      <c r="E459" s="158" t="s">
        <v>1</v>
      </c>
      <c r="F459" s="159" t="s">
        <v>917</v>
      </c>
      <c r="H459" s="160">
        <v>1</v>
      </c>
      <c r="I459" s="161"/>
      <c r="L459" s="156"/>
      <c r="M459" s="162"/>
      <c r="T459" s="163"/>
      <c r="AT459" s="158" t="s">
        <v>152</v>
      </c>
      <c r="AU459" s="158" t="s">
        <v>86</v>
      </c>
      <c r="AV459" s="12" t="s">
        <v>86</v>
      </c>
      <c r="AW459" s="12" t="s">
        <v>32</v>
      </c>
      <c r="AX459" s="12" t="s">
        <v>84</v>
      </c>
      <c r="AY459" s="158" t="s">
        <v>143</v>
      </c>
    </row>
    <row r="460" spans="2:65" s="1" customFormat="1" ht="16.5" customHeight="1">
      <c r="B460" s="142"/>
      <c r="C460" s="143" t="s">
        <v>918</v>
      </c>
      <c r="D460" s="143" t="s">
        <v>145</v>
      </c>
      <c r="E460" s="144" t="s">
        <v>919</v>
      </c>
      <c r="F460" s="145" t="s">
        <v>920</v>
      </c>
      <c r="G460" s="146" t="s">
        <v>148</v>
      </c>
      <c r="H460" s="147">
        <v>9.9250000000000007</v>
      </c>
      <c r="I460" s="148"/>
      <c r="J460" s="149">
        <f>ROUND(I460*H460,2)</f>
        <v>0</v>
      </c>
      <c r="K460" s="145" t="s">
        <v>1</v>
      </c>
      <c r="L460" s="30"/>
      <c r="M460" s="150" t="s">
        <v>1</v>
      </c>
      <c r="N460" s="151" t="s">
        <v>41</v>
      </c>
      <c r="P460" s="152">
        <f>O460*H460</f>
        <v>0</v>
      </c>
      <c r="Q460" s="152">
        <v>0</v>
      </c>
      <c r="R460" s="152">
        <f>Q460*H460</f>
        <v>0</v>
      </c>
      <c r="S460" s="152">
        <v>0</v>
      </c>
      <c r="T460" s="153">
        <f>S460*H460</f>
        <v>0</v>
      </c>
      <c r="AR460" s="154" t="s">
        <v>222</v>
      </c>
      <c r="AT460" s="154" t="s">
        <v>145</v>
      </c>
      <c r="AU460" s="154" t="s">
        <v>86</v>
      </c>
      <c r="AY460" s="15" t="s">
        <v>143</v>
      </c>
      <c r="BE460" s="155">
        <f>IF(N460="základní",J460,0)</f>
        <v>0</v>
      </c>
      <c r="BF460" s="155">
        <f>IF(N460="snížená",J460,0)</f>
        <v>0</v>
      </c>
      <c r="BG460" s="155">
        <f>IF(N460="zákl. přenesená",J460,0)</f>
        <v>0</v>
      </c>
      <c r="BH460" s="155">
        <f>IF(N460="sníž. přenesená",J460,0)</f>
        <v>0</v>
      </c>
      <c r="BI460" s="155">
        <f>IF(N460="nulová",J460,0)</f>
        <v>0</v>
      </c>
      <c r="BJ460" s="15" t="s">
        <v>84</v>
      </c>
      <c r="BK460" s="155">
        <f>ROUND(I460*H460,2)</f>
        <v>0</v>
      </c>
      <c r="BL460" s="15" t="s">
        <v>222</v>
      </c>
      <c r="BM460" s="154" t="s">
        <v>921</v>
      </c>
    </row>
    <row r="461" spans="2:65" s="12" customFormat="1" ht="10.199999999999999">
      <c r="B461" s="156"/>
      <c r="D461" s="157" t="s">
        <v>152</v>
      </c>
      <c r="E461" s="158" t="s">
        <v>1</v>
      </c>
      <c r="F461" s="159" t="s">
        <v>922</v>
      </c>
      <c r="H461" s="160">
        <v>9.9250000000000007</v>
      </c>
      <c r="I461" s="161"/>
      <c r="L461" s="156"/>
      <c r="M461" s="162"/>
      <c r="T461" s="163"/>
      <c r="AT461" s="158" t="s">
        <v>152</v>
      </c>
      <c r="AU461" s="158" t="s">
        <v>86</v>
      </c>
      <c r="AV461" s="12" t="s">
        <v>86</v>
      </c>
      <c r="AW461" s="12" t="s">
        <v>32</v>
      </c>
      <c r="AX461" s="12" t="s">
        <v>84</v>
      </c>
      <c r="AY461" s="158" t="s">
        <v>143</v>
      </c>
    </row>
    <row r="462" spans="2:65" s="1" customFormat="1" ht="16.5" customHeight="1">
      <c r="B462" s="142"/>
      <c r="C462" s="143" t="s">
        <v>923</v>
      </c>
      <c r="D462" s="143" t="s">
        <v>145</v>
      </c>
      <c r="E462" s="144" t="s">
        <v>924</v>
      </c>
      <c r="F462" s="145" t="s">
        <v>925</v>
      </c>
      <c r="G462" s="146" t="s">
        <v>867</v>
      </c>
      <c r="H462" s="147">
        <v>1</v>
      </c>
      <c r="I462" s="148"/>
      <c r="J462" s="149">
        <f>ROUND(I462*H462,2)</f>
        <v>0</v>
      </c>
      <c r="K462" s="145" t="s">
        <v>1</v>
      </c>
      <c r="L462" s="30"/>
      <c r="M462" s="150" t="s">
        <v>1</v>
      </c>
      <c r="N462" s="151" t="s">
        <v>41</v>
      </c>
      <c r="P462" s="152">
        <f>O462*H462</f>
        <v>0</v>
      </c>
      <c r="Q462" s="152">
        <v>0</v>
      </c>
      <c r="R462" s="152">
        <f>Q462*H462</f>
        <v>0</v>
      </c>
      <c r="S462" s="152">
        <v>0</v>
      </c>
      <c r="T462" s="153">
        <f>S462*H462</f>
        <v>0</v>
      </c>
      <c r="AR462" s="154" t="s">
        <v>222</v>
      </c>
      <c r="AT462" s="154" t="s">
        <v>145</v>
      </c>
      <c r="AU462" s="154" t="s">
        <v>86</v>
      </c>
      <c r="AY462" s="15" t="s">
        <v>143</v>
      </c>
      <c r="BE462" s="155">
        <f>IF(N462="základní",J462,0)</f>
        <v>0</v>
      </c>
      <c r="BF462" s="155">
        <f>IF(N462="snížená",J462,0)</f>
        <v>0</v>
      </c>
      <c r="BG462" s="155">
        <f>IF(N462="zákl. přenesená",J462,0)</f>
        <v>0</v>
      </c>
      <c r="BH462" s="155">
        <f>IF(N462="sníž. přenesená",J462,0)</f>
        <v>0</v>
      </c>
      <c r="BI462" s="155">
        <f>IF(N462="nulová",J462,0)</f>
        <v>0</v>
      </c>
      <c r="BJ462" s="15" t="s">
        <v>84</v>
      </c>
      <c r="BK462" s="155">
        <f>ROUND(I462*H462,2)</f>
        <v>0</v>
      </c>
      <c r="BL462" s="15" t="s">
        <v>222</v>
      </c>
      <c r="BM462" s="154" t="s">
        <v>926</v>
      </c>
    </row>
    <row r="463" spans="2:65" s="12" customFormat="1" ht="10.199999999999999">
      <c r="B463" s="156"/>
      <c r="D463" s="157" t="s">
        <v>152</v>
      </c>
      <c r="E463" s="158" t="s">
        <v>1</v>
      </c>
      <c r="F463" s="159" t="s">
        <v>927</v>
      </c>
      <c r="H463" s="160">
        <v>1</v>
      </c>
      <c r="I463" s="161"/>
      <c r="L463" s="156"/>
      <c r="M463" s="162"/>
      <c r="T463" s="163"/>
      <c r="AT463" s="158" t="s">
        <v>152</v>
      </c>
      <c r="AU463" s="158" t="s">
        <v>86</v>
      </c>
      <c r="AV463" s="12" t="s">
        <v>86</v>
      </c>
      <c r="AW463" s="12" t="s">
        <v>32</v>
      </c>
      <c r="AX463" s="12" t="s">
        <v>84</v>
      </c>
      <c r="AY463" s="158" t="s">
        <v>143</v>
      </c>
    </row>
    <row r="464" spans="2:65" s="1" customFormat="1" ht="24" customHeight="1">
      <c r="B464" s="142"/>
      <c r="C464" s="143" t="s">
        <v>928</v>
      </c>
      <c r="D464" s="143" t="s">
        <v>145</v>
      </c>
      <c r="E464" s="144" t="s">
        <v>929</v>
      </c>
      <c r="F464" s="145" t="s">
        <v>930</v>
      </c>
      <c r="G464" s="146" t="s">
        <v>867</v>
      </c>
      <c r="H464" s="147">
        <v>1</v>
      </c>
      <c r="I464" s="148"/>
      <c r="J464" s="149">
        <f>ROUND(I464*H464,2)</f>
        <v>0</v>
      </c>
      <c r="K464" s="145" t="s">
        <v>1</v>
      </c>
      <c r="L464" s="30"/>
      <c r="M464" s="150" t="s">
        <v>1</v>
      </c>
      <c r="N464" s="151" t="s">
        <v>41</v>
      </c>
      <c r="P464" s="152">
        <f>O464*H464</f>
        <v>0</v>
      </c>
      <c r="Q464" s="152">
        <v>0</v>
      </c>
      <c r="R464" s="152">
        <f>Q464*H464</f>
        <v>0</v>
      </c>
      <c r="S464" s="152">
        <v>0</v>
      </c>
      <c r="T464" s="153">
        <f>S464*H464</f>
        <v>0</v>
      </c>
      <c r="AR464" s="154" t="s">
        <v>222</v>
      </c>
      <c r="AT464" s="154" t="s">
        <v>145</v>
      </c>
      <c r="AU464" s="154" t="s">
        <v>86</v>
      </c>
      <c r="AY464" s="15" t="s">
        <v>143</v>
      </c>
      <c r="BE464" s="155">
        <f>IF(N464="základní",J464,0)</f>
        <v>0</v>
      </c>
      <c r="BF464" s="155">
        <f>IF(N464="snížená",J464,0)</f>
        <v>0</v>
      </c>
      <c r="BG464" s="155">
        <f>IF(N464="zákl. přenesená",J464,0)</f>
        <v>0</v>
      </c>
      <c r="BH464" s="155">
        <f>IF(N464="sníž. přenesená",J464,0)</f>
        <v>0</v>
      </c>
      <c r="BI464" s="155">
        <f>IF(N464="nulová",J464,0)</f>
        <v>0</v>
      </c>
      <c r="BJ464" s="15" t="s">
        <v>84</v>
      </c>
      <c r="BK464" s="155">
        <f>ROUND(I464*H464,2)</f>
        <v>0</v>
      </c>
      <c r="BL464" s="15" t="s">
        <v>222</v>
      </c>
      <c r="BM464" s="154" t="s">
        <v>931</v>
      </c>
    </row>
    <row r="465" spans="2:65" s="12" customFormat="1" ht="10.199999999999999">
      <c r="B465" s="156"/>
      <c r="D465" s="157" t="s">
        <v>152</v>
      </c>
      <c r="E465" s="158" t="s">
        <v>1</v>
      </c>
      <c r="F465" s="159" t="s">
        <v>932</v>
      </c>
      <c r="H465" s="160">
        <v>1</v>
      </c>
      <c r="I465" s="161"/>
      <c r="L465" s="156"/>
      <c r="M465" s="162"/>
      <c r="T465" s="163"/>
      <c r="AT465" s="158" t="s">
        <v>152</v>
      </c>
      <c r="AU465" s="158" t="s">
        <v>86</v>
      </c>
      <c r="AV465" s="12" t="s">
        <v>86</v>
      </c>
      <c r="AW465" s="12" t="s">
        <v>32</v>
      </c>
      <c r="AX465" s="12" t="s">
        <v>84</v>
      </c>
      <c r="AY465" s="158" t="s">
        <v>143</v>
      </c>
    </row>
    <row r="466" spans="2:65" s="1" customFormat="1" ht="24" customHeight="1">
      <c r="B466" s="142"/>
      <c r="C466" s="143" t="s">
        <v>933</v>
      </c>
      <c r="D466" s="143" t="s">
        <v>145</v>
      </c>
      <c r="E466" s="144" t="s">
        <v>934</v>
      </c>
      <c r="F466" s="145" t="s">
        <v>935</v>
      </c>
      <c r="G466" s="146" t="s">
        <v>936</v>
      </c>
      <c r="H466" s="147">
        <v>6.2</v>
      </c>
      <c r="I466" s="148"/>
      <c r="J466" s="149">
        <f>ROUND(I466*H466,2)</f>
        <v>0</v>
      </c>
      <c r="K466" s="145" t="s">
        <v>1</v>
      </c>
      <c r="L466" s="30"/>
      <c r="M466" s="150" t="s">
        <v>1</v>
      </c>
      <c r="N466" s="151" t="s">
        <v>41</v>
      </c>
      <c r="P466" s="152">
        <f>O466*H466</f>
        <v>0</v>
      </c>
      <c r="Q466" s="152">
        <v>0</v>
      </c>
      <c r="R466" s="152">
        <f>Q466*H466</f>
        <v>0</v>
      </c>
      <c r="S466" s="152">
        <v>0</v>
      </c>
      <c r="T466" s="153">
        <f>S466*H466</f>
        <v>0</v>
      </c>
      <c r="AR466" s="154" t="s">
        <v>222</v>
      </c>
      <c r="AT466" s="154" t="s">
        <v>145</v>
      </c>
      <c r="AU466" s="154" t="s">
        <v>86</v>
      </c>
      <c r="AY466" s="15" t="s">
        <v>143</v>
      </c>
      <c r="BE466" s="155">
        <f>IF(N466="základní",J466,0)</f>
        <v>0</v>
      </c>
      <c r="BF466" s="155">
        <f>IF(N466="snížená",J466,0)</f>
        <v>0</v>
      </c>
      <c r="BG466" s="155">
        <f>IF(N466="zákl. přenesená",J466,0)</f>
        <v>0</v>
      </c>
      <c r="BH466" s="155">
        <f>IF(N466="sníž. přenesená",J466,0)</f>
        <v>0</v>
      </c>
      <c r="BI466" s="155">
        <f>IF(N466="nulová",J466,0)</f>
        <v>0</v>
      </c>
      <c r="BJ466" s="15" t="s">
        <v>84</v>
      </c>
      <c r="BK466" s="155">
        <f>ROUND(I466*H466,2)</f>
        <v>0</v>
      </c>
      <c r="BL466" s="15" t="s">
        <v>222</v>
      </c>
      <c r="BM466" s="154" t="s">
        <v>937</v>
      </c>
    </row>
    <row r="467" spans="2:65" s="12" customFormat="1" ht="10.199999999999999">
      <c r="B467" s="156"/>
      <c r="D467" s="157" t="s">
        <v>152</v>
      </c>
      <c r="E467" s="158" t="s">
        <v>1</v>
      </c>
      <c r="F467" s="159" t="s">
        <v>938</v>
      </c>
      <c r="H467" s="160">
        <v>6.2</v>
      </c>
      <c r="I467" s="161"/>
      <c r="L467" s="156"/>
      <c r="M467" s="162"/>
      <c r="T467" s="163"/>
      <c r="AT467" s="158" t="s">
        <v>152</v>
      </c>
      <c r="AU467" s="158" t="s">
        <v>86</v>
      </c>
      <c r="AV467" s="12" t="s">
        <v>86</v>
      </c>
      <c r="AW467" s="12" t="s">
        <v>32</v>
      </c>
      <c r="AX467" s="12" t="s">
        <v>84</v>
      </c>
      <c r="AY467" s="158" t="s">
        <v>143</v>
      </c>
    </row>
    <row r="468" spans="2:65" s="1" customFormat="1" ht="24" customHeight="1">
      <c r="B468" s="142"/>
      <c r="C468" s="143" t="s">
        <v>939</v>
      </c>
      <c r="D468" s="143" t="s">
        <v>145</v>
      </c>
      <c r="E468" s="144" t="s">
        <v>940</v>
      </c>
      <c r="F468" s="145" t="s">
        <v>941</v>
      </c>
      <c r="G468" s="146" t="s">
        <v>867</v>
      </c>
      <c r="H468" s="147">
        <v>1</v>
      </c>
      <c r="I468" s="148"/>
      <c r="J468" s="149">
        <f>ROUND(I468*H468,2)</f>
        <v>0</v>
      </c>
      <c r="K468" s="145" t="s">
        <v>1</v>
      </c>
      <c r="L468" s="30"/>
      <c r="M468" s="150" t="s">
        <v>1</v>
      </c>
      <c r="N468" s="151" t="s">
        <v>41</v>
      </c>
      <c r="P468" s="152">
        <f>O468*H468</f>
        <v>0</v>
      </c>
      <c r="Q468" s="152">
        <v>0</v>
      </c>
      <c r="R468" s="152">
        <f>Q468*H468</f>
        <v>0</v>
      </c>
      <c r="S468" s="152">
        <v>0</v>
      </c>
      <c r="T468" s="153">
        <f>S468*H468</f>
        <v>0</v>
      </c>
      <c r="AR468" s="154" t="s">
        <v>222</v>
      </c>
      <c r="AT468" s="154" t="s">
        <v>145</v>
      </c>
      <c r="AU468" s="154" t="s">
        <v>86</v>
      </c>
      <c r="AY468" s="15" t="s">
        <v>143</v>
      </c>
      <c r="BE468" s="155">
        <f>IF(N468="základní",J468,0)</f>
        <v>0</v>
      </c>
      <c r="BF468" s="155">
        <f>IF(N468="snížená",J468,0)</f>
        <v>0</v>
      </c>
      <c r="BG468" s="155">
        <f>IF(N468="zákl. přenesená",J468,0)</f>
        <v>0</v>
      </c>
      <c r="BH468" s="155">
        <f>IF(N468="sníž. přenesená",J468,0)</f>
        <v>0</v>
      </c>
      <c r="BI468" s="155">
        <f>IF(N468="nulová",J468,0)</f>
        <v>0</v>
      </c>
      <c r="BJ468" s="15" t="s">
        <v>84</v>
      </c>
      <c r="BK468" s="155">
        <f>ROUND(I468*H468,2)</f>
        <v>0</v>
      </c>
      <c r="BL468" s="15" t="s">
        <v>222</v>
      </c>
      <c r="BM468" s="154" t="s">
        <v>942</v>
      </c>
    </row>
    <row r="469" spans="2:65" s="12" customFormat="1" ht="10.199999999999999">
      <c r="B469" s="156"/>
      <c r="D469" s="157" t="s">
        <v>152</v>
      </c>
      <c r="E469" s="158" t="s">
        <v>1</v>
      </c>
      <c r="F469" s="159" t="s">
        <v>943</v>
      </c>
      <c r="H469" s="160">
        <v>1</v>
      </c>
      <c r="I469" s="161"/>
      <c r="L469" s="156"/>
      <c r="M469" s="162"/>
      <c r="T469" s="163"/>
      <c r="AT469" s="158" t="s">
        <v>152</v>
      </c>
      <c r="AU469" s="158" t="s">
        <v>86</v>
      </c>
      <c r="AV469" s="12" t="s">
        <v>86</v>
      </c>
      <c r="AW469" s="12" t="s">
        <v>32</v>
      </c>
      <c r="AX469" s="12" t="s">
        <v>84</v>
      </c>
      <c r="AY469" s="158" t="s">
        <v>143</v>
      </c>
    </row>
    <row r="470" spans="2:65" s="1" customFormat="1" ht="24" customHeight="1">
      <c r="B470" s="142"/>
      <c r="C470" s="143" t="s">
        <v>944</v>
      </c>
      <c r="D470" s="143" t="s">
        <v>145</v>
      </c>
      <c r="E470" s="144" t="s">
        <v>945</v>
      </c>
      <c r="F470" s="145" t="s">
        <v>946</v>
      </c>
      <c r="G470" s="146" t="s">
        <v>936</v>
      </c>
      <c r="H470" s="147">
        <v>37.950000000000003</v>
      </c>
      <c r="I470" s="148"/>
      <c r="J470" s="149">
        <f>ROUND(I470*H470,2)</f>
        <v>0</v>
      </c>
      <c r="K470" s="145" t="s">
        <v>1</v>
      </c>
      <c r="L470" s="30"/>
      <c r="M470" s="150" t="s">
        <v>1</v>
      </c>
      <c r="N470" s="151" t="s">
        <v>41</v>
      </c>
      <c r="P470" s="152">
        <f>O470*H470</f>
        <v>0</v>
      </c>
      <c r="Q470" s="152">
        <v>0</v>
      </c>
      <c r="R470" s="152">
        <f>Q470*H470</f>
        <v>0</v>
      </c>
      <c r="S470" s="152">
        <v>0</v>
      </c>
      <c r="T470" s="153">
        <f>S470*H470</f>
        <v>0</v>
      </c>
      <c r="AR470" s="154" t="s">
        <v>222</v>
      </c>
      <c r="AT470" s="154" t="s">
        <v>145</v>
      </c>
      <c r="AU470" s="154" t="s">
        <v>86</v>
      </c>
      <c r="AY470" s="15" t="s">
        <v>143</v>
      </c>
      <c r="BE470" s="155">
        <f>IF(N470="základní",J470,0)</f>
        <v>0</v>
      </c>
      <c r="BF470" s="155">
        <f>IF(N470="snížená",J470,0)</f>
        <v>0</v>
      </c>
      <c r="BG470" s="155">
        <f>IF(N470="zákl. přenesená",J470,0)</f>
        <v>0</v>
      </c>
      <c r="BH470" s="155">
        <f>IF(N470="sníž. přenesená",J470,0)</f>
        <v>0</v>
      </c>
      <c r="BI470" s="155">
        <f>IF(N470="nulová",J470,0)</f>
        <v>0</v>
      </c>
      <c r="BJ470" s="15" t="s">
        <v>84</v>
      </c>
      <c r="BK470" s="155">
        <f>ROUND(I470*H470,2)</f>
        <v>0</v>
      </c>
      <c r="BL470" s="15" t="s">
        <v>222</v>
      </c>
      <c r="BM470" s="154" t="s">
        <v>947</v>
      </c>
    </row>
    <row r="471" spans="2:65" s="12" customFormat="1" ht="10.199999999999999">
      <c r="B471" s="156"/>
      <c r="D471" s="157" t="s">
        <v>152</v>
      </c>
      <c r="E471" s="158" t="s">
        <v>1</v>
      </c>
      <c r="F471" s="159" t="s">
        <v>948</v>
      </c>
      <c r="H471" s="160">
        <v>37.950000000000003</v>
      </c>
      <c r="I471" s="161"/>
      <c r="L471" s="156"/>
      <c r="M471" s="162"/>
      <c r="T471" s="163"/>
      <c r="AT471" s="158" t="s">
        <v>152</v>
      </c>
      <c r="AU471" s="158" t="s">
        <v>86</v>
      </c>
      <c r="AV471" s="12" t="s">
        <v>86</v>
      </c>
      <c r="AW471" s="12" t="s">
        <v>32</v>
      </c>
      <c r="AX471" s="12" t="s">
        <v>84</v>
      </c>
      <c r="AY471" s="158" t="s">
        <v>143</v>
      </c>
    </row>
    <row r="472" spans="2:65" s="1" customFormat="1" ht="24" customHeight="1">
      <c r="B472" s="142"/>
      <c r="C472" s="143" t="s">
        <v>949</v>
      </c>
      <c r="D472" s="143" t="s">
        <v>145</v>
      </c>
      <c r="E472" s="144" t="s">
        <v>950</v>
      </c>
      <c r="F472" s="145" t="s">
        <v>951</v>
      </c>
      <c r="G472" s="146" t="s">
        <v>867</v>
      </c>
      <c r="H472" s="147">
        <v>1</v>
      </c>
      <c r="I472" s="148"/>
      <c r="J472" s="149">
        <f>ROUND(I472*H472,2)</f>
        <v>0</v>
      </c>
      <c r="K472" s="145" t="s">
        <v>1</v>
      </c>
      <c r="L472" s="30"/>
      <c r="M472" s="150" t="s">
        <v>1</v>
      </c>
      <c r="N472" s="151" t="s">
        <v>41</v>
      </c>
      <c r="P472" s="152">
        <f>O472*H472</f>
        <v>0</v>
      </c>
      <c r="Q472" s="152">
        <v>0</v>
      </c>
      <c r="R472" s="152">
        <f>Q472*H472</f>
        <v>0</v>
      </c>
      <c r="S472" s="152">
        <v>0</v>
      </c>
      <c r="T472" s="153">
        <f>S472*H472</f>
        <v>0</v>
      </c>
      <c r="AR472" s="154" t="s">
        <v>222</v>
      </c>
      <c r="AT472" s="154" t="s">
        <v>145</v>
      </c>
      <c r="AU472" s="154" t="s">
        <v>86</v>
      </c>
      <c r="AY472" s="15" t="s">
        <v>143</v>
      </c>
      <c r="BE472" s="155">
        <f>IF(N472="základní",J472,0)</f>
        <v>0</v>
      </c>
      <c r="BF472" s="155">
        <f>IF(N472="snížená",J472,0)</f>
        <v>0</v>
      </c>
      <c r="BG472" s="155">
        <f>IF(N472="zákl. přenesená",J472,0)</f>
        <v>0</v>
      </c>
      <c r="BH472" s="155">
        <f>IF(N472="sníž. přenesená",J472,0)</f>
        <v>0</v>
      </c>
      <c r="BI472" s="155">
        <f>IF(N472="nulová",J472,0)</f>
        <v>0</v>
      </c>
      <c r="BJ472" s="15" t="s">
        <v>84</v>
      </c>
      <c r="BK472" s="155">
        <f>ROUND(I472*H472,2)</f>
        <v>0</v>
      </c>
      <c r="BL472" s="15" t="s">
        <v>222</v>
      </c>
      <c r="BM472" s="154" t="s">
        <v>952</v>
      </c>
    </row>
    <row r="473" spans="2:65" s="1" customFormat="1" ht="24" customHeight="1">
      <c r="B473" s="142"/>
      <c r="C473" s="143" t="s">
        <v>953</v>
      </c>
      <c r="D473" s="143" t="s">
        <v>145</v>
      </c>
      <c r="E473" s="144" t="s">
        <v>954</v>
      </c>
      <c r="F473" s="145" t="s">
        <v>955</v>
      </c>
      <c r="G473" s="146" t="s">
        <v>778</v>
      </c>
      <c r="H473" s="147">
        <v>1</v>
      </c>
      <c r="I473" s="148"/>
      <c r="J473" s="149">
        <f>ROUND(I473*H473,2)</f>
        <v>0</v>
      </c>
      <c r="K473" s="145" t="s">
        <v>1</v>
      </c>
      <c r="L473" s="30"/>
      <c r="M473" s="150" t="s">
        <v>1</v>
      </c>
      <c r="N473" s="151" t="s">
        <v>41</v>
      </c>
      <c r="P473" s="152">
        <f>O473*H473</f>
        <v>0</v>
      </c>
      <c r="Q473" s="152">
        <v>0</v>
      </c>
      <c r="R473" s="152">
        <f>Q473*H473</f>
        <v>0</v>
      </c>
      <c r="S473" s="152">
        <v>0</v>
      </c>
      <c r="T473" s="153">
        <f>S473*H473</f>
        <v>0</v>
      </c>
      <c r="AR473" s="154" t="s">
        <v>222</v>
      </c>
      <c r="AT473" s="154" t="s">
        <v>145</v>
      </c>
      <c r="AU473" s="154" t="s">
        <v>86</v>
      </c>
      <c r="AY473" s="15" t="s">
        <v>143</v>
      </c>
      <c r="BE473" s="155">
        <f>IF(N473="základní",J473,0)</f>
        <v>0</v>
      </c>
      <c r="BF473" s="155">
        <f>IF(N473="snížená",J473,0)</f>
        <v>0</v>
      </c>
      <c r="BG473" s="155">
        <f>IF(N473="zákl. přenesená",J473,0)</f>
        <v>0</v>
      </c>
      <c r="BH473" s="155">
        <f>IF(N473="sníž. přenesená",J473,0)</f>
        <v>0</v>
      </c>
      <c r="BI473" s="155">
        <f>IF(N473="nulová",J473,0)</f>
        <v>0</v>
      </c>
      <c r="BJ473" s="15" t="s">
        <v>84</v>
      </c>
      <c r="BK473" s="155">
        <f>ROUND(I473*H473,2)</f>
        <v>0</v>
      </c>
      <c r="BL473" s="15" t="s">
        <v>222</v>
      </c>
      <c r="BM473" s="154" t="s">
        <v>956</v>
      </c>
    </row>
    <row r="474" spans="2:65" s="1" customFormat="1" ht="24" customHeight="1">
      <c r="B474" s="142"/>
      <c r="C474" s="143" t="s">
        <v>957</v>
      </c>
      <c r="D474" s="143" t="s">
        <v>145</v>
      </c>
      <c r="E474" s="144" t="s">
        <v>958</v>
      </c>
      <c r="F474" s="145" t="s">
        <v>959</v>
      </c>
      <c r="G474" s="146" t="s">
        <v>867</v>
      </c>
      <c r="H474" s="147">
        <v>1</v>
      </c>
      <c r="I474" s="148"/>
      <c r="J474" s="149">
        <f>ROUND(I474*H474,2)</f>
        <v>0</v>
      </c>
      <c r="K474" s="145" t="s">
        <v>1</v>
      </c>
      <c r="L474" s="30"/>
      <c r="M474" s="150" t="s">
        <v>1</v>
      </c>
      <c r="N474" s="151" t="s">
        <v>41</v>
      </c>
      <c r="P474" s="152">
        <f>O474*H474</f>
        <v>0</v>
      </c>
      <c r="Q474" s="152">
        <v>0</v>
      </c>
      <c r="R474" s="152">
        <f>Q474*H474</f>
        <v>0</v>
      </c>
      <c r="S474" s="152">
        <v>0</v>
      </c>
      <c r="T474" s="153">
        <f>S474*H474</f>
        <v>0</v>
      </c>
      <c r="AR474" s="154" t="s">
        <v>222</v>
      </c>
      <c r="AT474" s="154" t="s">
        <v>145</v>
      </c>
      <c r="AU474" s="154" t="s">
        <v>86</v>
      </c>
      <c r="AY474" s="15" t="s">
        <v>143</v>
      </c>
      <c r="BE474" s="155">
        <f>IF(N474="základní",J474,0)</f>
        <v>0</v>
      </c>
      <c r="BF474" s="155">
        <f>IF(N474="snížená",J474,0)</f>
        <v>0</v>
      </c>
      <c r="BG474" s="155">
        <f>IF(N474="zákl. přenesená",J474,0)</f>
        <v>0</v>
      </c>
      <c r="BH474" s="155">
        <f>IF(N474="sníž. přenesená",J474,0)</f>
        <v>0</v>
      </c>
      <c r="BI474" s="155">
        <f>IF(N474="nulová",J474,0)</f>
        <v>0</v>
      </c>
      <c r="BJ474" s="15" t="s">
        <v>84</v>
      </c>
      <c r="BK474" s="155">
        <f>ROUND(I474*H474,2)</f>
        <v>0</v>
      </c>
      <c r="BL474" s="15" t="s">
        <v>222</v>
      </c>
      <c r="BM474" s="154" t="s">
        <v>960</v>
      </c>
    </row>
    <row r="475" spans="2:65" s="12" customFormat="1" ht="10.199999999999999">
      <c r="B475" s="156"/>
      <c r="D475" s="157" t="s">
        <v>152</v>
      </c>
      <c r="E475" s="158" t="s">
        <v>1</v>
      </c>
      <c r="F475" s="159" t="s">
        <v>961</v>
      </c>
      <c r="H475" s="160">
        <v>1</v>
      </c>
      <c r="I475" s="161"/>
      <c r="L475" s="156"/>
      <c r="M475" s="162"/>
      <c r="T475" s="163"/>
      <c r="AT475" s="158" t="s">
        <v>152</v>
      </c>
      <c r="AU475" s="158" t="s">
        <v>86</v>
      </c>
      <c r="AV475" s="12" t="s">
        <v>86</v>
      </c>
      <c r="AW475" s="12" t="s">
        <v>32</v>
      </c>
      <c r="AX475" s="12" t="s">
        <v>84</v>
      </c>
      <c r="AY475" s="158" t="s">
        <v>143</v>
      </c>
    </row>
    <row r="476" spans="2:65" s="1" customFormat="1" ht="16.5" customHeight="1">
      <c r="B476" s="142"/>
      <c r="C476" s="143" t="s">
        <v>962</v>
      </c>
      <c r="D476" s="143" t="s">
        <v>145</v>
      </c>
      <c r="E476" s="144" t="s">
        <v>963</v>
      </c>
      <c r="F476" s="145" t="s">
        <v>964</v>
      </c>
      <c r="G476" s="146" t="s">
        <v>778</v>
      </c>
      <c r="H476" s="147">
        <v>1</v>
      </c>
      <c r="I476" s="148"/>
      <c r="J476" s="149">
        <f>ROUND(I476*H476,2)</f>
        <v>0</v>
      </c>
      <c r="K476" s="145" t="s">
        <v>1</v>
      </c>
      <c r="L476" s="30"/>
      <c r="M476" s="150" t="s">
        <v>1</v>
      </c>
      <c r="N476" s="151" t="s">
        <v>41</v>
      </c>
      <c r="P476" s="152">
        <f>O476*H476</f>
        <v>0</v>
      </c>
      <c r="Q476" s="152">
        <v>0</v>
      </c>
      <c r="R476" s="152">
        <f>Q476*H476</f>
        <v>0</v>
      </c>
      <c r="S476" s="152">
        <v>0</v>
      </c>
      <c r="T476" s="153">
        <f>S476*H476</f>
        <v>0</v>
      </c>
      <c r="AR476" s="154" t="s">
        <v>222</v>
      </c>
      <c r="AT476" s="154" t="s">
        <v>145</v>
      </c>
      <c r="AU476" s="154" t="s">
        <v>86</v>
      </c>
      <c r="AY476" s="15" t="s">
        <v>143</v>
      </c>
      <c r="BE476" s="155">
        <f>IF(N476="základní",J476,0)</f>
        <v>0</v>
      </c>
      <c r="BF476" s="155">
        <f>IF(N476="snížená",J476,0)</f>
        <v>0</v>
      </c>
      <c r="BG476" s="155">
        <f>IF(N476="zákl. přenesená",J476,0)</f>
        <v>0</v>
      </c>
      <c r="BH476" s="155">
        <f>IF(N476="sníž. přenesená",J476,0)</f>
        <v>0</v>
      </c>
      <c r="BI476" s="155">
        <f>IF(N476="nulová",J476,0)</f>
        <v>0</v>
      </c>
      <c r="BJ476" s="15" t="s">
        <v>84</v>
      </c>
      <c r="BK476" s="155">
        <f>ROUND(I476*H476,2)</f>
        <v>0</v>
      </c>
      <c r="BL476" s="15" t="s">
        <v>222</v>
      </c>
      <c r="BM476" s="154" t="s">
        <v>965</v>
      </c>
    </row>
    <row r="477" spans="2:65" s="1" customFormat="1" ht="24" customHeight="1">
      <c r="B477" s="142"/>
      <c r="C477" s="143" t="s">
        <v>966</v>
      </c>
      <c r="D477" s="143" t="s">
        <v>145</v>
      </c>
      <c r="E477" s="144" t="s">
        <v>967</v>
      </c>
      <c r="F477" s="145" t="s">
        <v>968</v>
      </c>
      <c r="G477" s="146" t="s">
        <v>848</v>
      </c>
      <c r="H477" s="181"/>
      <c r="I477" s="148"/>
      <c r="J477" s="149">
        <f>ROUND(I477*H477,2)</f>
        <v>0</v>
      </c>
      <c r="K477" s="145" t="s">
        <v>176</v>
      </c>
      <c r="L477" s="30"/>
      <c r="M477" s="150" t="s">
        <v>1</v>
      </c>
      <c r="N477" s="151" t="s">
        <v>41</v>
      </c>
      <c r="P477" s="152">
        <f>O477*H477</f>
        <v>0</v>
      </c>
      <c r="Q477" s="152">
        <v>0</v>
      </c>
      <c r="R477" s="152">
        <f>Q477*H477</f>
        <v>0</v>
      </c>
      <c r="S477" s="152">
        <v>0</v>
      </c>
      <c r="T477" s="153">
        <f>S477*H477</f>
        <v>0</v>
      </c>
      <c r="AR477" s="154" t="s">
        <v>222</v>
      </c>
      <c r="AT477" s="154" t="s">
        <v>145</v>
      </c>
      <c r="AU477" s="154" t="s">
        <v>86</v>
      </c>
      <c r="AY477" s="15" t="s">
        <v>143</v>
      </c>
      <c r="BE477" s="155">
        <f>IF(N477="základní",J477,0)</f>
        <v>0</v>
      </c>
      <c r="BF477" s="155">
        <f>IF(N477="snížená",J477,0)</f>
        <v>0</v>
      </c>
      <c r="BG477" s="155">
        <f>IF(N477="zákl. přenesená",J477,0)</f>
        <v>0</v>
      </c>
      <c r="BH477" s="155">
        <f>IF(N477="sníž. přenesená",J477,0)</f>
        <v>0</v>
      </c>
      <c r="BI477" s="155">
        <f>IF(N477="nulová",J477,0)</f>
        <v>0</v>
      </c>
      <c r="BJ477" s="15" t="s">
        <v>84</v>
      </c>
      <c r="BK477" s="155">
        <f>ROUND(I477*H477,2)</f>
        <v>0</v>
      </c>
      <c r="BL477" s="15" t="s">
        <v>222</v>
      </c>
      <c r="BM477" s="154" t="s">
        <v>969</v>
      </c>
    </row>
    <row r="478" spans="2:65" s="11" customFormat="1" ht="22.8" customHeight="1">
      <c r="B478" s="130"/>
      <c r="D478" s="131" t="s">
        <v>75</v>
      </c>
      <c r="E478" s="140" t="s">
        <v>970</v>
      </c>
      <c r="F478" s="140" t="s">
        <v>971</v>
      </c>
      <c r="I478" s="133"/>
      <c r="J478" s="141">
        <f>BK478</f>
        <v>0</v>
      </c>
      <c r="L478" s="130"/>
      <c r="M478" s="135"/>
      <c r="P478" s="136">
        <f>SUM(P479:P486)</f>
        <v>0</v>
      </c>
      <c r="R478" s="136">
        <f>SUM(R479:R486)</f>
        <v>2.5923880800000001</v>
      </c>
      <c r="T478" s="137">
        <f>SUM(T479:T486)</f>
        <v>0</v>
      </c>
      <c r="AR478" s="131" t="s">
        <v>86</v>
      </c>
      <c r="AT478" s="138" t="s">
        <v>75</v>
      </c>
      <c r="AU478" s="138" t="s">
        <v>84</v>
      </c>
      <c r="AY478" s="131" t="s">
        <v>143</v>
      </c>
      <c r="BK478" s="139">
        <f>SUM(BK479:BK486)</f>
        <v>0</v>
      </c>
    </row>
    <row r="479" spans="2:65" s="1" customFormat="1" ht="24" customHeight="1">
      <c r="B479" s="142"/>
      <c r="C479" s="143" t="s">
        <v>972</v>
      </c>
      <c r="D479" s="143" t="s">
        <v>145</v>
      </c>
      <c r="E479" s="144" t="s">
        <v>973</v>
      </c>
      <c r="F479" s="145" t="s">
        <v>974</v>
      </c>
      <c r="G479" s="146" t="s">
        <v>148</v>
      </c>
      <c r="H479" s="147">
        <v>80.409000000000006</v>
      </c>
      <c r="I479" s="148"/>
      <c r="J479" s="149">
        <f>ROUND(I479*H479,2)</f>
        <v>0</v>
      </c>
      <c r="K479" s="145" t="s">
        <v>176</v>
      </c>
      <c r="L479" s="30"/>
      <c r="M479" s="150" t="s">
        <v>1</v>
      </c>
      <c r="N479" s="151" t="s">
        <v>41</v>
      </c>
      <c r="P479" s="152">
        <f>O479*H479</f>
        <v>0</v>
      </c>
      <c r="Q479" s="152">
        <v>3.6700000000000001E-3</v>
      </c>
      <c r="R479" s="152">
        <f>Q479*H479</f>
        <v>0.29510103000000004</v>
      </c>
      <c r="S479" s="152">
        <v>0</v>
      </c>
      <c r="T479" s="153">
        <f>S479*H479</f>
        <v>0</v>
      </c>
      <c r="AR479" s="154" t="s">
        <v>222</v>
      </c>
      <c r="AT479" s="154" t="s">
        <v>145</v>
      </c>
      <c r="AU479" s="154" t="s">
        <v>86</v>
      </c>
      <c r="AY479" s="15" t="s">
        <v>143</v>
      </c>
      <c r="BE479" s="155">
        <f>IF(N479="základní",J479,0)</f>
        <v>0</v>
      </c>
      <c r="BF479" s="155">
        <f>IF(N479="snížená",J479,0)</f>
        <v>0</v>
      </c>
      <c r="BG479" s="155">
        <f>IF(N479="zákl. přenesená",J479,0)</f>
        <v>0</v>
      </c>
      <c r="BH479" s="155">
        <f>IF(N479="sníž. přenesená",J479,0)</f>
        <v>0</v>
      </c>
      <c r="BI479" s="155">
        <f>IF(N479="nulová",J479,0)</f>
        <v>0</v>
      </c>
      <c r="BJ479" s="15" t="s">
        <v>84</v>
      </c>
      <c r="BK479" s="155">
        <f>ROUND(I479*H479,2)</f>
        <v>0</v>
      </c>
      <c r="BL479" s="15" t="s">
        <v>222</v>
      </c>
      <c r="BM479" s="154" t="s">
        <v>975</v>
      </c>
    </row>
    <row r="480" spans="2:65" s="12" customFormat="1" ht="10.199999999999999">
      <c r="B480" s="156"/>
      <c r="D480" s="157" t="s">
        <v>152</v>
      </c>
      <c r="E480" s="158" t="s">
        <v>1</v>
      </c>
      <c r="F480" s="159" t="s">
        <v>976</v>
      </c>
      <c r="H480" s="160">
        <v>31.154</v>
      </c>
      <c r="I480" s="161"/>
      <c r="L480" s="156"/>
      <c r="M480" s="162"/>
      <c r="T480" s="163"/>
      <c r="AT480" s="158" t="s">
        <v>152</v>
      </c>
      <c r="AU480" s="158" t="s">
        <v>86</v>
      </c>
      <c r="AV480" s="12" t="s">
        <v>86</v>
      </c>
      <c r="AW480" s="12" t="s">
        <v>32</v>
      </c>
      <c r="AX480" s="12" t="s">
        <v>76</v>
      </c>
      <c r="AY480" s="158" t="s">
        <v>143</v>
      </c>
    </row>
    <row r="481" spans="2:65" s="12" customFormat="1" ht="10.199999999999999">
      <c r="B481" s="156"/>
      <c r="D481" s="157" t="s">
        <v>152</v>
      </c>
      <c r="E481" s="158" t="s">
        <v>1</v>
      </c>
      <c r="F481" s="159" t="s">
        <v>977</v>
      </c>
      <c r="H481" s="160">
        <v>49.255000000000003</v>
      </c>
      <c r="I481" s="161"/>
      <c r="L481" s="156"/>
      <c r="M481" s="162"/>
      <c r="T481" s="163"/>
      <c r="AT481" s="158" t="s">
        <v>152</v>
      </c>
      <c r="AU481" s="158" t="s">
        <v>86</v>
      </c>
      <c r="AV481" s="12" t="s">
        <v>86</v>
      </c>
      <c r="AW481" s="12" t="s">
        <v>32</v>
      </c>
      <c r="AX481" s="12" t="s">
        <v>76</v>
      </c>
      <c r="AY481" s="158" t="s">
        <v>143</v>
      </c>
    </row>
    <row r="482" spans="2:65" s="13" customFormat="1" ht="10.199999999999999">
      <c r="B482" s="174"/>
      <c r="D482" s="157" t="s">
        <v>152</v>
      </c>
      <c r="E482" s="175" t="s">
        <v>1</v>
      </c>
      <c r="F482" s="176" t="s">
        <v>228</v>
      </c>
      <c r="H482" s="177">
        <v>80.409000000000006</v>
      </c>
      <c r="I482" s="178"/>
      <c r="L482" s="174"/>
      <c r="M482" s="179"/>
      <c r="T482" s="180"/>
      <c r="AT482" s="175" t="s">
        <v>152</v>
      </c>
      <c r="AU482" s="175" t="s">
        <v>86</v>
      </c>
      <c r="AV482" s="13" t="s">
        <v>150</v>
      </c>
      <c r="AW482" s="13" t="s">
        <v>32</v>
      </c>
      <c r="AX482" s="13" t="s">
        <v>84</v>
      </c>
      <c r="AY482" s="175" t="s">
        <v>143</v>
      </c>
    </row>
    <row r="483" spans="2:65" s="1" customFormat="1" ht="24" customHeight="1">
      <c r="B483" s="142"/>
      <c r="C483" s="164" t="s">
        <v>978</v>
      </c>
      <c r="D483" s="164" t="s">
        <v>216</v>
      </c>
      <c r="E483" s="165" t="s">
        <v>979</v>
      </c>
      <c r="F483" s="166" t="s">
        <v>980</v>
      </c>
      <c r="G483" s="167" t="s">
        <v>148</v>
      </c>
      <c r="H483" s="168">
        <v>88.45</v>
      </c>
      <c r="I483" s="169"/>
      <c r="J483" s="170">
        <f>ROUND(I483*H483,2)</f>
        <v>0</v>
      </c>
      <c r="K483" s="166" t="s">
        <v>149</v>
      </c>
      <c r="L483" s="171"/>
      <c r="M483" s="172" t="s">
        <v>1</v>
      </c>
      <c r="N483" s="173" t="s">
        <v>41</v>
      </c>
      <c r="P483" s="152">
        <f>O483*H483</f>
        <v>0</v>
      </c>
      <c r="Q483" s="152">
        <v>1.9199999999999998E-2</v>
      </c>
      <c r="R483" s="152">
        <f>Q483*H483</f>
        <v>1.69824</v>
      </c>
      <c r="S483" s="152">
        <v>0</v>
      </c>
      <c r="T483" s="153">
        <f>S483*H483</f>
        <v>0</v>
      </c>
      <c r="AR483" s="154" t="s">
        <v>303</v>
      </c>
      <c r="AT483" s="154" t="s">
        <v>216</v>
      </c>
      <c r="AU483" s="154" t="s">
        <v>86</v>
      </c>
      <c r="AY483" s="15" t="s">
        <v>143</v>
      </c>
      <c r="BE483" s="155">
        <f>IF(N483="základní",J483,0)</f>
        <v>0</v>
      </c>
      <c r="BF483" s="155">
        <f>IF(N483="snížená",J483,0)</f>
        <v>0</v>
      </c>
      <c r="BG483" s="155">
        <f>IF(N483="zákl. přenesená",J483,0)</f>
        <v>0</v>
      </c>
      <c r="BH483" s="155">
        <f>IF(N483="sníž. přenesená",J483,0)</f>
        <v>0</v>
      </c>
      <c r="BI483" s="155">
        <f>IF(N483="nulová",J483,0)</f>
        <v>0</v>
      </c>
      <c r="BJ483" s="15" t="s">
        <v>84</v>
      </c>
      <c r="BK483" s="155">
        <f>ROUND(I483*H483,2)</f>
        <v>0</v>
      </c>
      <c r="BL483" s="15" t="s">
        <v>222</v>
      </c>
      <c r="BM483" s="154" t="s">
        <v>981</v>
      </c>
    </row>
    <row r="484" spans="2:65" s="12" customFormat="1" ht="10.199999999999999">
      <c r="B484" s="156"/>
      <c r="D484" s="157" t="s">
        <v>152</v>
      </c>
      <c r="F484" s="159" t="s">
        <v>982</v>
      </c>
      <c r="H484" s="160">
        <v>88.45</v>
      </c>
      <c r="I484" s="161"/>
      <c r="L484" s="156"/>
      <c r="M484" s="162"/>
      <c r="T484" s="163"/>
      <c r="AT484" s="158" t="s">
        <v>152</v>
      </c>
      <c r="AU484" s="158" t="s">
        <v>86</v>
      </c>
      <c r="AV484" s="12" t="s">
        <v>86</v>
      </c>
      <c r="AW484" s="12" t="s">
        <v>3</v>
      </c>
      <c r="AX484" s="12" t="s">
        <v>84</v>
      </c>
      <c r="AY484" s="158" t="s">
        <v>143</v>
      </c>
    </row>
    <row r="485" spans="2:65" s="1" customFormat="1" ht="16.5" customHeight="1">
      <c r="B485" s="142"/>
      <c r="C485" s="143" t="s">
        <v>983</v>
      </c>
      <c r="D485" s="143" t="s">
        <v>145</v>
      </c>
      <c r="E485" s="144" t="s">
        <v>984</v>
      </c>
      <c r="F485" s="145" t="s">
        <v>985</v>
      </c>
      <c r="G485" s="146" t="s">
        <v>148</v>
      </c>
      <c r="H485" s="147">
        <v>80.409000000000006</v>
      </c>
      <c r="I485" s="148"/>
      <c r="J485" s="149">
        <f>ROUND(I485*H485,2)</f>
        <v>0</v>
      </c>
      <c r="K485" s="145" t="s">
        <v>176</v>
      </c>
      <c r="L485" s="30"/>
      <c r="M485" s="150" t="s">
        <v>1</v>
      </c>
      <c r="N485" s="151" t="s">
        <v>41</v>
      </c>
      <c r="P485" s="152">
        <f>O485*H485</f>
        <v>0</v>
      </c>
      <c r="Q485" s="152">
        <v>2.9999999999999997E-4</v>
      </c>
      <c r="R485" s="152">
        <f>Q485*H485</f>
        <v>2.41227E-2</v>
      </c>
      <c r="S485" s="152">
        <v>0</v>
      </c>
      <c r="T485" s="153">
        <f>S485*H485</f>
        <v>0</v>
      </c>
      <c r="AR485" s="154" t="s">
        <v>222</v>
      </c>
      <c r="AT485" s="154" t="s">
        <v>145</v>
      </c>
      <c r="AU485" s="154" t="s">
        <v>86</v>
      </c>
      <c r="AY485" s="15" t="s">
        <v>143</v>
      </c>
      <c r="BE485" s="155">
        <f>IF(N485="základní",J485,0)</f>
        <v>0</v>
      </c>
      <c r="BF485" s="155">
        <f>IF(N485="snížená",J485,0)</f>
        <v>0</v>
      </c>
      <c r="BG485" s="155">
        <f>IF(N485="zákl. přenesená",J485,0)</f>
        <v>0</v>
      </c>
      <c r="BH485" s="155">
        <f>IF(N485="sníž. přenesená",J485,0)</f>
        <v>0</v>
      </c>
      <c r="BI485" s="155">
        <f>IF(N485="nulová",J485,0)</f>
        <v>0</v>
      </c>
      <c r="BJ485" s="15" t="s">
        <v>84</v>
      </c>
      <c r="BK485" s="155">
        <f>ROUND(I485*H485,2)</f>
        <v>0</v>
      </c>
      <c r="BL485" s="15" t="s">
        <v>222</v>
      </c>
      <c r="BM485" s="154" t="s">
        <v>986</v>
      </c>
    </row>
    <row r="486" spans="2:65" s="1" customFormat="1" ht="24" customHeight="1">
      <c r="B486" s="142"/>
      <c r="C486" s="143" t="s">
        <v>987</v>
      </c>
      <c r="D486" s="143" t="s">
        <v>145</v>
      </c>
      <c r="E486" s="144" t="s">
        <v>988</v>
      </c>
      <c r="F486" s="145" t="s">
        <v>989</v>
      </c>
      <c r="G486" s="146" t="s">
        <v>148</v>
      </c>
      <c r="H486" s="147">
        <v>80.409000000000006</v>
      </c>
      <c r="I486" s="148"/>
      <c r="J486" s="149">
        <f>ROUND(I486*H486,2)</f>
        <v>0</v>
      </c>
      <c r="K486" s="145" t="s">
        <v>149</v>
      </c>
      <c r="L486" s="30"/>
      <c r="M486" s="150" t="s">
        <v>1</v>
      </c>
      <c r="N486" s="151" t="s">
        <v>41</v>
      </c>
      <c r="P486" s="152">
        <f>O486*H486</f>
        <v>0</v>
      </c>
      <c r="Q486" s="152">
        <v>7.1500000000000001E-3</v>
      </c>
      <c r="R486" s="152">
        <f>Q486*H486</f>
        <v>0.57492435000000008</v>
      </c>
      <c r="S486" s="152">
        <v>0</v>
      </c>
      <c r="T486" s="153">
        <f>S486*H486</f>
        <v>0</v>
      </c>
      <c r="AR486" s="154" t="s">
        <v>222</v>
      </c>
      <c r="AT486" s="154" t="s">
        <v>145</v>
      </c>
      <c r="AU486" s="154" t="s">
        <v>86</v>
      </c>
      <c r="AY486" s="15" t="s">
        <v>143</v>
      </c>
      <c r="BE486" s="155">
        <f>IF(N486="základní",J486,0)</f>
        <v>0</v>
      </c>
      <c r="BF486" s="155">
        <f>IF(N486="snížená",J486,0)</f>
        <v>0</v>
      </c>
      <c r="BG486" s="155">
        <f>IF(N486="zákl. přenesená",J486,0)</f>
        <v>0</v>
      </c>
      <c r="BH486" s="155">
        <f>IF(N486="sníž. přenesená",J486,0)</f>
        <v>0</v>
      </c>
      <c r="BI486" s="155">
        <f>IF(N486="nulová",J486,0)</f>
        <v>0</v>
      </c>
      <c r="BJ486" s="15" t="s">
        <v>84</v>
      </c>
      <c r="BK486" s="155">
        <f>ROUND(I486*H486,2)</f>
        <v>0</v>
      </c>
      <c r="BL486" s="15" t="s">
        <v>222</v>
      </c>
      <c r="BM486" s="154" t="s">
        <v>990</v>
      </c>
    </row>
    <row r="487" spans="2:65" s="11" customFormat="1" ht="22.8" customHeight="1">
      <c r="B487" s="130"/>
      <c r="D487" s="131" t="s">
        <v>75</v>
      </c>
      <c r="E487" s="140" t="s">
        <v>991</v>
      </c>
      <c r="F487" s="140" t="s">
        <v>992</v>
      </c>
      <c r="I487" s="133"/>
      <c r="J487" s="141">
        <f>BK487</f>
        <v>0</v>
      </c>
      <c r="L487" s="130"/>
      <c r="M487" s="135"/>
      <c r="P487" s="136">
        <f>SUM(P488:P499)</f>
        <v>0</v>
      </c>
      <c r="R487" s="136">
        <f>SUM(R488:R499)</f>
        <v>1.69283994</v>
      </c>
      <c r="T487" s="137">
        <f>SUM(T488:T499)</f>
        <v>0.50839800000000002</v>
      </c>
      <c r="AR487" s="131" t="s">
        <v>86</v>
      </c>
      <c r="AT487" s="138" t="s">
        <v>75</v>
      </c>
      <c r="AU487" s="138" t="s">
        <v>84</v>
      </c>
      <c r="AY487" s="131" t="s">
        <v>143</v>
      </c>
      <c r="BK487" s="139">
        <f>SUM(BK488:BK499)</f>
        <v>0</v>
      </c>
    </row>
    <row r="488" spans="2:65" s="1" customFormat="1" ht="24" customHeight="1">
      <c r="B488" s="142"/>
      <c r="C488" s="143" t="s">
        <v>993</v>
      </c>
      <c r="D488" s="143" t="s">
        <v>145</v>
      </c>
      <c r="E488" s="144" t="s">
        <v>994</v>
      </c>
      <c r="F488" s="145" t="s">
        <v>995</v>
      </c>
      <c r="G488" s="146" t="s">
        <v>148</v>
      </c>
      <c r="H488" s="147">
        <v>211.42</v>
      </c>
      <c r="I488" s="148"/>
      <c r="J488" s="149">
        <f>ROUND(I488*H488,2)</f>
        <v>0</v>
      </c>
      <c r="K488" s="145" t="s">
        <v>176</v>
      </c>
      <c r="L488" s="30"/>
      <c r="M488" s="150" t="s">
        <v>1</v>
      </c>
      <c r="N488" s="151" t="s">
        <v>41</v>
      </c>
      <c r="P488" s="152">
        <f>O488*H488</f>
        <v>0</v>
      </c>
      <c r="Q488" s="152">
        <v>3.0000000000000001E-5</v>
      </c>
      <c r="R488" s="152">
        <f>Q488*H488</f>
        <v>6.3425999999999995E-3</v>
      </c>
      <c r="S488" s="152">
        <v>0</v>
      </c>
      <c r="T488" s="153">
        <f>S488*H488</f>
        <v>0</v>
      </c>
      <c r="AR488" s="154" t="s">
        <v>222</v>
      </c>
      <c r="AT488" s="154" t="s">
        <v>145</v>
      </c>
      <c r="AU488" s="154" t="s">
        <v>86</v>
      </c>
      <c r="AY488" s="15" t="s">
        <v>143</v>
      </c>
      <c r="BE488" s="155">
        <f>IF(N488="základní",J488,0)</f>
        <v>0</v>
      </c>
      <c r="BF488" s="155">
        <f>IF(N488="snížená",J488,0)</f>
        <v>0</v>
      </c>
      <c r="BG488" s="155">
        <f>IF(N488="zákl. přenesená",J488,0)</f>
        <v>0</v>
      </c>
      <c r="BH488" s="155">
        <f>IF(N488="sníž. přenesená",J488,0)</f>
        <v>0</v>
      </c>
      <c r="BI488" s="155">
        <f>IF(N488="nulová",J488,0)</f>
        <v>0</v>
      </c>
      <c r="BJ488" s="15" t="s">
        <v>84</v>
      </c>
      <c r="BK488" s="155">
        <f>ROUND(I488*H488,2)</f>
        <v>0</v>
      </c>
      <c r="BL488" s="15" t="s">
        <v>222</v>
      </c>
      <c r="BM488" s="154" t="s">
        <v>996</v>
      </c>
    </row>
    <row r="489" spans="2:65" s="12" customFormat="1" ht="10.199999999999999">
      <c r="B489" s="156"/>
      <c r="D489" s="157" t="s">
        <v>152</v>
      </c>
      <c r="E489" s="158" t="s">
        <v>1</v>
      </c>
      <c r="F489" s="159" t="s">
        <v>997</v>
      </c>
      <c r="H489" s="160">
        <v>96.084999999999994</v>
      </c>
      <c r="I489" s="161"/>
      <c r="L489" s="156"/>
      <c r="M489" s="162"/>
      <c r="T489" s="163"/>
      <c r="AT489" s="158" t="s">
        <v>152</v>
      </c>
      <c r="AU489" s="158" t="s">
        <v>86</v>
      </c>
      <c r="AV489" s="12" t="s">
        <v>86</v>
      </c>
      <c r="AW489" s="12" t="s">
        <v>32</v>
      </c>
      <c r="AX489" s="12" t="s">
        <v>76</v>
      </c>
      <c r="AY489" s="158" t="s">
        <v>143</v>
      </c>
    </row>
    <row r="490" spans="2:65" s="12" customFormat="1" ht="30.6">
      <c r="B490" s="156"/>
      <c r="D490" s="157" t="s">
        <v>152</v>
      </c>
      <c r="E490" s="158" t="s">
        <v>1</v>
      </c>
      <c r="F490" s="159" t="s">
        <v>998</v>
      </c>
      <c r="H490" s="160">
        <v>115.33499999999999</v>
      </c>
      <c r="I490" s="161"/>
      <c r="L490" s="156"/>
      <c r="M490" s="162"/>
      <c r="T490" s="163"/>
      <c r="AT490" s="158" t="s">
        <v>152</v>
      </c>
      <c r="AU490" s="158" t="s">
        <v>86</v>
      </c>
      <c r="AV490" s="12" t="s">
        <v>86</v>
      </c>
      <c r="AW490" s="12" t="s">
        <v>32</v>
      </c>
      <c r="AX490" s="12" t="s">
        <v>76</v>
      </c>
      <c r="AY490" s="158" t="s">
        <v>143</v>
      </c>
    </row>
    <row r="491" spans="2:65" s="13" customFormat="1" ht="10.199999999999999">
      <c r="B491" s="174"/>
      <c r="D491" s="157" t="s">
        <v>152</v>
      </c>
      <c r="E491" s="175" t="s">
        <v>1</v>
      </c>
      <c r="F491" s="176" t="s">
        <v>228</v>
      </c>
      <c r="H491" s="177">
        <v>211.42</v>
      </c>
      <c r="I491" s="178"/>
      <c r="L491" s="174"/>
      <c r="M491" s="179"/>
      <c r="T491" s="180"/>
      <c r="AT491" s="175" t="s">
        <v>152</v>
      </c>
      <c r="AU491" s="175" t="s">
        <v>86</v>
      </c>
      <c r="AV491" s="13" t="s">
        <v>150</v>
      </c>
      <c r="AW491" s="13" t="s">
        <v>32</v>
      </c>
      <c r="AX491" s="13" t="s">
        <v>84</v>
      </c>
      <c r="AY491" s="175" t="s">
        <v>143</v>
      </c>
    </row>
    <row r="492" spans="2:65" s="1" customFormat="1" ht="24" customHeight="1">
      <c r="B492" s="142"/>
      <c r="C492" s="143" t="s">
        <v>999</v>
      </c>
      <c r="D492" s="143" t="s">
        <v>145</v>
      </c>
      <c r="E492" s="144" t="s">
        <v>1000</v>
      </c>
      <c r="F492" s="145" t="s">
        <v>1001</v>
      </c>
      <c r="G492" s="146" t="s">
        <v>148</v>
      </c>
      <c r="H492" s="147">
        <v>211.42</v>
      </c>
      <c r="I492" s="148"/>
      <c r="J492" s="149">
        <f>ROUND(I492*H492,2)</f>
        <v>0</v>
      </c>
      <c r="K492" s="145" t="s">
        <v>176</v>
      </c>
      <c r="L492" s="30"/>
      <c r="M492" s="150" t="s">
        <v>1</v>
      </c>
      <c r="N492" s="151" t="s">
        <v>41</v>
      </c>
      <c r="P492" s="152">
        <f>O492*H492</f>
        <v>0</v>
      </c>
      <c r="Q492" s="152">
        <v>4.5500000000000002E-3</v>
      </c>
      <c r="R492" s="152">
        <f>Q492*H492</f>
        <v>0.96196099999999996</v>
      </c>
      <c r="S492" s="152">
        <v>0</v>
      </c>
      <c r="T492" s="153">
        <f>S492*H492</f>
        <v>0</v>
      </c>
      <c r="AR492" s="154" t="s">
        <v>222</v>
      </c>
      <c r="AT492" s="154" t="s">
        <v>145</v>
      </c>
      <c r="AU492" s="154" t="s">
        <v>86</v>
      </c>
      <c r="AY492" s="15" t="s">
        <v>143</v>
      </c>
      <c r="BE492" s="155">
        <f>IF(N492="základní",J492,0)</f>
        <v>0</v>
      </c>
      <c r="BF492" s="155">
        <f>IF(N492="snížená",J492,0)</f>
        <v>0</v>
      </c>
      <c r="BG492" s="155">
        <f>IF(N492="zákl. přenesená",J492,0)</f>
        <v>0</v>
      </c>
      <c r="BH492" s="155">
        <f>IF(N492="sníž. přenesená",J492,0)</f>
        <v>0</v>
      </c>
      <c r="BI492" s="155">
        <f>IF(N492="nulová",J492,0)</f>
        <v>0</v>
      </c>
      <c r="BJ492" s="15" t="s">
        <v>84</v>
      </c>
      <c r="BK492" s="155">
        <f>ROUND(I492*H492,2)</f>
        <v>0</v>
      </c>
      <c r="BL492" s="15" t="s">
        <v>222</v>
      </c>
      <c r="BM492" s="154" t="s">
        <v>1002</v>
      </c>
    </row>
    <row r="493" spans="2:65" s="1" customFormat="1" ht="24" customHeight="1">
      <c r="B493" s="142"/>
      <c r="C493" s="143" t="s">
        <v>1003</v>
      </c>
      <c r="D493" s="143" t="s">
        <v>145</v>
      </c>
      <c r="E493" s="144" t="s">
        <v>1004</v>
      </c>
      <c r="F493" s="145" t="s">
        <v>1005</v>
      </c>
      <c r="G493" s="146" t="s">
        <v>148</v>
      </c>
      <c r="H493" s="147">
        <v>169.46600000000001</v>
      </c>
      <c r="I493" s="148"/>
      <c r="J493" s="149">
        <f>ROUND(I493*H493,2)</f>
        <v>0</v>
      </c>
      <c r="K493" s="145" t="s">
        <v>176</v>
      </c>
      <c r="L493" s="30"/>
      <c r="M493" s="150" t="s">
        <v>1</v>
      </c>
      <c r="N493" s="151" t="s">
        <v>41</v>
      </c>
      <c r="P493" s="152">
        <f>O493*H493</f>
        <v>0</v>
      </c>
      <c r="Q493" s="152">
        <v>0</v>
      </c>
      <c r="R493" s="152">
        <f>Q493*H493</f>
        <v>0</v>
      </c>
      <c r="S493" s="152">
        <v>3.0000000000000001E-3</v>
      </c>
      <c r="T493" s="153">
        <f>S493*H493</f>
        <v>0.50839800000000002</v>
      </c>
      <c r="AR493" s="154" t="s">
        <v>222</v>
      </c>
      <c r="AT493" s="154" t="s">
        <v>145</v>
      </c>
      <c r="AU493" s="154" t="s">
        <v>86</v>
      </c>
      <c r="AY493" s="15" t="s">
        <v>143</v>
      </c>
      <c r="BE493" s="155">
        <f>IF(N493="základní",J493,0)</f>
        <v>0</v>
      </c>
      <c r="BF493" s="155">
        <f>IF(N493="snížená",J493,0)</f>
        <v>0</v>
      </c>
      <c r="BG493" s="155">
        <f>IF(N493="zákl. přenesená",J493,0)</f>
        <v>0</v>
      </c>
      <c r="BH493" s="155">
        <f>IF(N493="sníž. přenesená",J493,0)</f>
        <v>0</v>
      </c>
      <c r="BI493" s="155">
        <f>IF(N493="nulová",J493,0)</f>
        <v>0</v>
      </c>
      <c r="BJ493" s="15" t="s">
        <v>84</v>
      </c>
      <c r="BK493" s="155">
        <f>ROUND(I493*H493,2)</f>
        <v>0</v>
      </c>
      <c r="BL493" s="15" t="s">
        <v>222</v>
      </c>
      <c r="BM493" s="154" t="s">
        <v>1006</v>
      </c>
    </row>
    <row r="494" spans="2:65" s="12" customFormat="1" ht="30.6">
      <c r="B494" s="156"/>
      <c r="D494" s="157" t="s">
        <v>152</v>
      </c>
      <c r="E494" s="158" t="s">
        <v>1</v>
      </c>
      <c r="F494" s="159" t="s">
        <v>1007</v>
      </c>
      <c r="H494" s="160">
        <v>169.46600000000001</v>
      </c>
      <c r="I494" s="161"/>
      <c r="L494" s="156"/>
      <c r="M494" s="162"/>
      <c r="T494" s="163"/>
      <c r="AT494" s="158" t="s">
        <v>152</v>
      </c>
      <c r="AU494" s="158" t="s">
        <v>86</v>
      </c>
      <c r="AV494" s="12" t="s">
        <v>86</v>
      </c>
      <c r="AW494" s="12" t="s">
        <v>32</v>
      </c>
      <c r="AX494" s="12" t="s">
        <v>84</v>
      </c>
      <c r="AY494" s="158" t="s">
        <v>143</v>
      </c>
    </row>
    <row r="495" spans="2:65" s="1" customFormat="1" ht="16.5" customHeight="1">
      <c r="B495" s="142"/>
      <c r="C495" s="143" t="s">
        <v>1008</v>
      </c>
      <c r="D495" s="143" t="s">
        <v>145</v>
      </c>
      <c r="E495" s="144" t="s">
        <v>1009</v>
      </c>
      <c r="F495" s="145" t="s">
        <v>1010</v>
      </c>
      <c r="G495" s="146" t="s">
        <v>148</v>
      </c>
      <c r="H495" s="147">
        <v>211.42</v>
      </c>
      <c r="I495" s="148"/>
      <c r="J495" s="149">
        <f>ROUND(I495*H495,2)</f>
        <v>0</v>
      </c>
      <c r="K495" s="145" t="s">
        <v>176</v>
      </c>
      <c r="L495" s="30"/>
      <c r="M495" s="150" t="s">
        <v>1</v>
      </c>
      <c r="N495" s="151" t="s">
        <v>41</v>
      </c>
      <c r="P495" s="152">
        <f>O495*H495</f>
        <v>0</v>
      </c>
      <c r="Q495" s="152">
        <v>2.9999999999999997E-4</v>
      </c>
      <c r="R495" s="152">
        <f>Q495*H495</f>
        <v>6.3425999999999996E-2</v>
      </c>
      <c r="S495" s="152">
        <v>0</v>
      </c>
      <c r="T495" s="153">
        <f>S495*H495</f>
        <v>0</v>
      </c>
      <c r="AR495" s="154" t="s">
        <v>222</v>
      </c>
      <c r="AT495" s="154" t="s">
        <v>145</v>
      </c>
      <c r="AU495" s="154" t="s">
        <v>86</v>
      </c>
      <c r="AY495" s="15" t="s">
        <v>143</v>
      </c>
      <c r="BE495" s="155">
        <f>IF(N495="základní",J495,0)</f>
        <v>0</v>
      </c>
      <c r="BF495" s="155">
        <f>IF(N495="snížená",J495,0)</f>
        <v>0</v>
      </c>
      <c r="BG495" s="155">
        <f>IF(N495="zákl. přenesená",J495,0)</f>
        <v>0</v>
      </c>
      <c r="BH495" s="155">
        <f>IF(N495="sníž. přenesená",J495,0)</f>
        <v>0</v>
      </c>
      <c r="BI495" s="155">
        <f>IF(N495="nulová",J495,0)</f>
        <v>0</v>
      </c>
      <c r="BJ495" s="15" t="s">
        <v>84</v>
      </c>
      <c r="BK495" s="155">
        <f>ROUND(I495*H495,2)</f>
        <v>0</v>
      </c>
      <c r="BL495" s="15" t="s">
        <v>222</v>
      </c>
      <c r="BM495" s="154" t="s">
        <v>1011</v>
      </c>
    </row>
    <row r="496" spans="2:65" s="1" customFormat="1" ht="16.5" customHeight="1">
      <c r="B496" s="142"/>
      <c r="C496" s="164" t="s">
        <v>1012</v>
      </c>
      <c r="D496" s="164" t="s">
        <v>216</v>
      </c>
      <c r="E496" s="165" t="s">
        <v>1013</v>
      </c>
      <c r="F496" s="166" t="s">
        <v>1014</v>
      </c>
      <c r="G496" s="167" t="s">
        <v>148</v>
      </c>
      <c r="H496" s="168">
        <v>232.56200000000001</v>
      </c>
      <c r="I496" s="169"/>
      <c r="J496" s="170">
        <f>ROUND(I496*H496,2)</f>
        <v>0</v>
      </c>
      <c r="K496" s="166" t="s">
        <v>176</v>
      </c>
      <c r="L496" s="171"/>
      <c r="M496" s="172" t="s">
        <v>1</v>
      </c>
      <c r="N496" s="173" t="s">
        <v>41</v>
      </c>
      <c r="P496" s="152">
        <f>O496*H496</f>
        <v>0</v>
      </c>
      <c r="Q496" s="152">
        <v>2.8300000000000001E-3</v>
      </c>
      <c r="R496" s="152">
        <f>Q496*H496</f>
        <v>0.65815045999999999</v>
      </c>
      <c r="S496" s="152">
        <v>0</v>
      </c>
      <c r="T496" s="153">
        <f>S496*H496</f>
        <v>0</v>
      </c>
      <c r="AR496" s="154" t="s">
        <v>303</v>
      </c>
      <c r="AT496" s="154" t="s">
        <v>216</v>
      </c>
      <c r="AU496" s="154" t="s">
        <v>86</v>
      </c>
      <c r="AY496" s="15" t="s">
        <v>143</v>
      </c>
      <c r="BE496" s="155">
        <f>IF(N496="základní",J496,0)</f>
        <v>0</v>
      </c>
      <c r="BF496" s="155">
        <f>IF(N496="snížená",J496,0)</f>
        <v>0</v>
      </c>
      <c r="BG496" s="155">
        <f>IF(N496="zákl. přenesená",J496,0)</f>
        <v>0</v>
      </c>
      <c r="BH496" s="155">
        <f>IF(N496="sníž. přenesená",J496,0)</f>
        <v>0</v>
      </c>
      <c r="BI496" s="155">
        <f>IF(N496="nulová",J496,0)</f>
        <v>0</v>
      </c>
      <c r="BJ496" s="15" t="s">
        <v>84</v>
      </c>
      <c r="BK496" s="155">
        <f>ROUND(I496*H496,2)</f>
        <v>0</v>
      </c>
      <c r="BL496" s="15" t="s">
        <v>222</v>
      </c>
      <c r="BM496" s="154" t="s">
        <v>1015</v>
      </c>
    </row>
    <row r="497" spans="2:65" s="12" customFormat="1" ht="10.199999999999999">
      <c r="B497" s="156"/>
      <c r="D497" s="157" t="s">
        <v>152</v>
      </c>
      <c r="F497" s="159" t="s">
        <v>1016</v>
      </c>
      <c r="H497" s="160">
        <v>232.56200000000001</v>
      </c>
      <c r="I497" s="161"/>
      <c r="L497" s="156"/>
      <c r="M497" s="162"/>
      <c r="T497" s="163"/>
      <c r="AT497" s="158" t="s">
        <v>152</v>
      </c>
      <c r="AU497" s="158" t="s">
        <v>86</v>
      </c>
      <c r="AV497" s="12" t="s">
        <v>86</v>
      </c>
      <c r="AW497" s="12" t="s">
        <v>3</v>
      </c>
      <c r="AX497" s="12" t="s">
        <v>84</v>
      </c>
      <c r="AY497" s="158" t="s">
        <v>143</v>
      </c>
    </row>
    <row r="498" spans="2:65" s="1" customFormat="1" ht="24" customHeight="1">
      <c r="B498" s="142"/>
      <c r="C498" s="143" t="s">
        <v>1017</v>
      </c>
      <c r="D498" s="143" t="s">
        <v>145</v>
      </c>
      <c r="E498" s="144" t="s">
        <v>1018</v>
      </c>
      <c r="F498" s="145" t="s">
        <v>1019</v>
      </c>
      <c r="G498" s="146" t="s">
        <v>281</v>
      </c>
      <c r="H498" s="147">
        <v>147.994</v>
      </c>
      <c r="I498" s="148"/>
      <c r="J498" s="149">
        <f>ROUND(I498*H498,2)</f>
        <v>0</v>
      </c>
      <c r="K498" s="145" t="s">
        <v>176</v>
      </c>
      <c r="L498" s="30"/>
      <c r="M498" s="150" t="s">
        <v>1</v>
      </c>
      <c r="N498" s="151" t="s">
        <v>41</v>
      </c>
      <c r="P498" s="152">
        <f>O498*H498</f>
        <v>0</v>
      </c>
      <c r="Q498" s="152">
        <v>2.0000000000000002E-5</v>
      </c>
      <c r="R498" s="152">
        <f>Q498*H498</f>
        <v>2.9598800000000002E-3</v>
      </c>
      <c r="S498" s="152">
        <v>0</v>
      </c>
      <c r="T498" s="153">
        <f>S498*H498</f>
        <v>0</v>
      </c>
      <c r="AR498" s="154" t="s">
        <v>222</v>
      </c>
      <c r="AT498" s="154" t="s">
        <v>145</v>
      </c>
      <c r="AU498" s="154" t="s">
        <v>86</v>
      </c>
      <c r="AY498" s="15" t="s">
        <v>143</v>
      </c>
      <c r="BE498" s="155">
        <f>IF(N498="základní",J498,0)</f>
        <v>0</v>
      </c>
      <c r="BF498" s="155">
        <f>IF(N498="snížená",J498,0)</f>
        <v>0</v>
      </c>
      <c r="BG498" s="155">
        <f>IF(N498="zákl. přenesená",J498,0)</f>
        <v>0</v>
      </c>
      <c r="BH498" s="155">
        <f>IF(N498="sníž. přenesená",J498,0)</f>
        <v>0</v>
      </c>
      <c r="BI498" s="155">
        <f>IF(N498="nulová",J498,0)</f>
        <v>0</v>
      </c>
      <c r="BJ498" s="15" t="s">
        <v>84</v>
      </c>
      <c r="BK498" s="155">
        <f>ROUND(I498*H498,2)</f>
        <v>0</v>
      </c>
      <c r="BL498" s="15" t="s">
        <v>222</v>
      </c>
      <c r="BM498" s="154" t="s">
        <v>1020</v>
      </c>
    </row>
    <row r="499" spans="2:65" s="12" customFormat="1" ht="10.199999999999999">
      <c r="B499" s="156"/>
      <c r="D499" s="157" t="s">
        <v>152</v>
      </c>
      <c r="E499" s="158" t="s">
        <v>1</v>
      </c>
      <c r="F499" s="159" t="s">
        <v>1021</v>
      </c>
      <c r="H499" s="160">
        <v>147.994</v>
      </c>
      <c r="I499" s="161"/>
      <c r="L499" s="156"/>
      <c r="M499" s="162"/>
      <c r="T499" s="163"/>
      <c r="AT499" s="158" t="s">
        <v>152</v>
      </c>
      <c r="AU499" s="158" t="s">
        <v>86</v>
      </c>
      <c r="AV499" s="12" t="s">
        <v>86</v>
      </c>
      <c r="AW499" s="12" t="s">
        <v>32</v>
      </c>
      <c r="AX499" s="12" t="s">
        <v>84</v>
      </c>
      <c r="AY499" s="158" t="s">
        <v>143</v>
      </c>
    </row>
    <row r="500" spans="2:65" s="11" customFormat="1" ht="22.8" customHeight="1">
      <c r="B500" s="130"/>
      <c r="D500" s="131" t="s">
        <v>75</v>
      </c>
      <c r="E500" s="140" t="s">
        <v>1022</v>
      </c>
      <c r="F500" s="140" t="s">
        <v>1023</v>
      </c>
      <c r="I500" s="133"/>
      <c r="J500" s="141">
        <f>BK500</f>
        <v>0</v>
      </c>
      <c r="L500" s="130"/>
      <c r="M500" s="135"/>
      <c r="P500" s="136">
        <f>SUM(P501:P522)</f>
        <v>0</v>
      </c>
      <c r="R500" s="136">
        <f>SUM(R501:R522)</f>
        <v>3.2703683999999993</v>
      </c>
      <c r="T500" s="137">
        <f>SUM(T501:T522)</f>
        <v>0</v>
      </c>
      <c r="AR500" s="131" t="s">
        <v>86</v>
      </c>
      <c r="AT500" s="138" t="s">
        <v>75</v>
      </c>
      <c r="AU500" s="138" t="s">
        <v>84</v>
      </c>
      <c r="AY500" s="131" t="s">
        <v>143</v>
      </c>
      <c r="BK500" s="139">
        <f>SUM(BK501:BK522)</f>
        <v>0</v>
      </c>
    </row>
    <row r="501" spans="2:65" s="1" customFormat="1" ht="24" customHeight="1">
      <c r="B501" s="142"/>
      <c r="C501" s="143" t="s">
        <v>1024</v>
      </c>
      <c r="D501" s="143" t="s">
        <v>145</v>
      </c>
      <c r="E501" s="144" t="s">
        <v>1025</v>
      </c>
      <c r="F501" s="145" t="s">
        <v>1026</v>
      </c>
      <c r="G501" s="146" t="s">
        <v>148</v>
      </c>
      <c r="H501" s="147">
        <v>195.33</v>
      </c>
      <c r="I501" s="148"/>
      <c r="J501" s="149">
        <f>ROUND(I501*H501,2)</f>
        <v>0</v>
      </c>
      <c r="K501" s="145" t="s">
        <v>176</v>
      </c>
      <c r="L501" s="30"/>
      <c r="M501" s="150" t="s">
        <v>1</v>
      </c>
      <c r="N501" s="151" t="s">
        <v>41</v>
      </c>
      <c r="P501" s="152">
        <f>O501*H501</f>
        <v>0</v>
      </c>
      <c r="Q501" s="152">
        <v>3.0000000000000001E-3</v>
      </c>
      <c r="R501" s="152">
        <f>Q501*H501</f>
        <v>0.58599000000000001</v>
      </c>
      <c r="S501" s="152">
        <v>0</v>
      </c>
      <c r="T501" s="153">
        <f>S501*H501</f>
        <v>0</v>
      </c>
      <c r="AR501" s="154" t="s">
        <v>222</v>
      </c>
      <c r="AT501" s="154" t="s">
        <v>145</v>
      </c>
      <c r="AU501" s="154" t="s">
        <v>86</v>
      </c>
      <c r="AY501" s="15" t="s">
        <v>143</v>
      </c>
      <c r="BE501" s="155">
        <f>IF(N501="základní",J501,0)</f>
        <v>0</v>
      </c>
      <c r="BF501" s="155">
        <f>IF(N501="snížená",J501,0)</f>
        <v>0</v>
      </c>
      <c r="BG501" s="155">
        <f>IF(N501="zákl. přenesená",J501,0)</f>
        <v>0</v>
      </c>
      <c r="BH501" s="155">
        <f>IF(N501="sníž. přenesená",J501,0)</f>
        <v>0</v>
      </c>
      <c r="BI501" s="155">
        <f>IF(N501="nulová",J501,0)</f>
        <v>0</v>
      </c>
      <c r="BJ501" s="15" t="s">
        <v>84</v>
      </c>
      <c r="BK501" s="155">
        <f>ROUND(I501*H501,2)</f>
        <v>0</v>
      </c>
      <c r="BL501" s="15" t="s">
        <v>222</v>
      </c>
      <c r="BM501" s="154" t="s">
        <v>1027</v>
      </c>
    </row>
    <row r="502" spans="2:65" s="12" customFormat="1" ht="10.199999999999999">
      <c r="B502" s="156"/>
      <c r="D502" s="157" t="s">
        <v>152</v>
      </c>
      <c r="E502" s="158" t="s">
        <v>1</v>
      </c>
      <c r="F502" s="159" t="s">
        <v>1028</v>
      </c>
      <c r="H502" s="160">
        <v>16.61</v>
      </c>
      <c r="I502" s="161"/>
      <c r="L502" s="156"/>
      <c r="M502" s="162"/>
      <c r="T502" s="163"/>
      <c r="AT502" s="158" t="s">
        <v>152</v>
      </c>
      <c r="AU502" s="158" t="s">
        <v>86</v>
      </c>
      <c r="AV502" s="12" t="s">
        <v>86</v>
      </c>
      <c r="AW502" s="12" t="s">
        <v>32</v>
      </c>
      <c r="AX502" s="12" t="s">
        <v>76</v>
      </c>
      <c r="AY502" s="158" t="s">
        <v>143</v>
      </c>
    </row>
    <row r="503" spans="2:65" s="12" customFormat="1" ht="10.199999999999999">
      <c r="B503" s="156"/>
      <c r="D503" s="157" t="s">
        <v>152</v>
      </c>
      <c r="E503" s="158" t="s">
        <v>1</v>
      </c>
      <c r="F503" s="159" t="s">
        <v>1029</v>
      </c>
      <c r="H503" s="160">
        <v>9.0020000000000007</v>
      </c>
      <c r="I503" s="161"/>
      <c r="L503" s="156"/>
      <c r="M503" s="162"/>
      <c r="T503" s="163"/>
      <c r="AT503" s="158" t="s">
        <v>152</v>
      </c>
      <c r="AU503" s="158" t="s">
        <v>86</v>
      </c>
      <c r="AV503" s="12" t="s">
        <v>86</v>
      </c>
      <c r="AW503" s="12" t="s">
        <v>32</v>
      </c>
      <c r="AX503" s="12" t="s">
        <v>76</v>
      </c>
      <c r="AY503" s="158" t="s">
        <v>143</v>
      </c>
    </row>
    <row r="504" spans="2:65" s="12" customFormat="1" ht="10.199999999999999">
      <c r="B504" s="156"/>
      <c r="D504" s="157" t="s">
        <v>152</v>
      </c>
      <c r="E504" s="158" t="s">
        <v>1</v>
      </c>
      <c r="F504" s="159" t="s">
        <v>1030</v>
      </c>
      <c r="H504" s="160">
        <v>11.473000000000001</v>
      </c>
      <c r="I504" s="161"/>
      <c r="L504" s="156"/>
      <c r="M504" s="162"/>
      <c r="T504" s="163"/>
      <c r="AT504" s="158" t="s">
        <v>152</v>
      </c>
      <c r="AU504" s="158" t="s">
        <v>86</v>
      </c>
      <c r="AV504" s="12" t="s">
        <v>86</v>
      </c>
      <c r="AW504" s="12" t="s">
        <v>32</v>
      </c>
      <c r="AX504" s="12" t="s">
        <v>76</v>
      </c>
      <c r="AY504" s="158" t="s">
        <v>143</v>
      </c>
    </row>
    <row r="505" spans="2:65" s="12" customFormat="1" ht="10.199999999999999">
      <c r="B505" s="156"/>
      <c r="D505" s="157" t="s">
        <v>152</v>
      </c>
      <c r="E505" s="158" t="s">
        <v>1</v>
      </c>
      <c r="F505" s="159" t="s">
        <v>1031</v>
      </c>
      <c r="H505" s="160">
        <v>9.4570000000000007</v>
      </c>
      <c r="I505" s="161"/>
      <c r="L505" s="156"/>
      <c r="M505" s="162"/>
      <c r="T505" s="163"/>
      <c r="AT505" s="158" t="s">
        <v>152</v>
      </c>
      <c r="AU505" s="158" t="s">
        <v>86</v>
      </c>
      <c r="AV505" s="12" t="s">
        <v>86</v>
      </c>
      <c r="AW505" s="12" t="s">
        <v>32</v>
      </c>
      <c r="AX505" s="12" t="s">
        <v>76</v>
      </c>
      <c r="AY505" s="158" t="s">
        <v>143</v>
      </c>
    </row>
    <row r="506" spans="2:65" s="12" customFormat="1" ht="10.199999999999999">
      <c r="B506" s="156"/>
      <c r="D506" s="157" t="s">
        <v>152</v>
      </c>
      <c r="E506" s="158" t="s">
        <v>1</v>
      </c>
      <c r="F506" s="159" t="s">
        <v>1032</v>
      </c>
      <c r="H506" s="160">
        <v>10.872</v>
      </c>
      <c r="I506" s="161"/>
      <c r="L506" s="156"/>
      <c r="M506" s="162"/>
      <c r="T506" s="163"/>
      <c r="AT506" s="158" t="s">
        <v>152</v>
      </c>
      <c r="AU506" s="158" t="s">
        <v>86</v>
      </c>
      <c r="AV506" s="12" t="s">
        <v>86</v>
      </c>
      <c r="AW506" s="12" t="s">
        <v>32</v>
      </c>
      <c r="AX506" s="12" t="s">
        <v>76</v>
      </c>
      <c r="AY506" s="158" t="s">
        <v>143</v>
      </c>
    </row>
    <row r="507" spans="2:65" s="12" customFormat="1" ht="10.199999999999999">
      <c r="B507" s="156"/>
      <c r="D507" s="157" t="s">
        <v>152</v>
      </c>
      <c r="E507" s="158" t="s">
        <v>1</v>
      </c>
      <c r="F507" s="159" t="s">
        <v>1033</v>
      </c>
      <c r="H507" s="160">
        <v>10.11</v>
      </c>
      <c r="I507" s="161"/>
      <c r="L507" s="156"/>
      <c r="M507" s="162"/>
      <c r="T507" s="163"/>
      <c r="AT507" s="158" t="s">
        <v>152</v>
      </c>
      <c r="AU507" s="158" t="s">
        <v>86</v>
      </c>
      <c r="AV507" s="12" t="s">
        <v>86</v>
      </c>
      <c r="AW507" s="12" t="s">
        <v>32</v>
      </c>
      <c r="AX507" s="12" t="s">
        <v>76</v>
      </c>
      <c r="AY507" s="158" t="s">
        <v>143</v>
      </c>
    </row>
    <row r="508" spans="2:65" s="12" customFormat="1" ht="10.199999999999999">
      <c r="B508" s="156"/>
      <c r="D508" s="157" t="s">
        <v>152</v>
      </c>
      <c r="E508" s="158" t="s">
        <v>1</v>
      </c>
      <c r="F508" s="159" t="s">
        <v>1034</v>
      </c>
      <c r="H508" s="160">
        <v>10.704000000000001</v>
      </c>
      <c r="I508" s="161"/>
      <c r="L508" s="156"/>
      <c r="M508" s="162"/>
      <c r="T508" s="163"/>
      <c r="AT508" s="158" t="s">
        <v>152</v>
      </c>
      <c r="AU508" s="158" t="s">
        <v>86</v>
      </c>
      <c r="AV508" s="12" t="s">
        <v>86</v>
      </c>
      <c r="AW508" s="12" t="s">
        <v>32</v>
      </c>
      <c r="AX508" s="12" t="s">
        <v>76</v>
      </c>
      <c r="AY508" s="158" t="s">
        <v>143</v>
      </c>
    </row>
    <row r="509" spans="2:65" s="12" customFormat="1" ht="10.199999999999999">
      <c r="B509" s="156"/>
      <c r="D509" s="157" t="s">
        <v>152</v>
      </c>
      <c r="E509" s="158" t="s">
        <v>1</v>
      </c>
      <c r="F509" s="159" t="s">
        <v>1035</v>
      </c>
      <c r="H509" s="160">
        <v>36.314999999999998</v>
      </c>
      <c r="I509" s="161"/>
      <c r="L509" s="156"/>
      <c r="M509" s="162"/>
      <c r="T509" s="163"/>
      <c r="AT509" s="158" t="s">
        <v>152</v>
      </c>
      <c r="AU509" s="158" t="s">
        <v>86</v>
      </c>
      <c r="AV509" s="12" t="s">
        <v>86</v>
      </c>
      <c r="AW509" s="12" t="s">
        <v>32</v>
      </c>
      <c r="AX509" s="12" t="s">
        <v>76</v>
      </c>
      <c r="AY509" s="158" t="s">
        <v>143</v>
      </c>
    </row>
    <row r="510" spans="2:65" s="12" customFormat="1" ht="10.199999999999999">
      <c r="B510" s="156"/>
      <c r="D510" s="157" t="s">
        <v>152</v>
      </c>
      <c r="E510" s="158" t="s">
        <v>1</v>
      </c>
      <c r="F510" s="159" t="s">
        <v>1036</v>
      </c>
      <c r="H510" s="160">
        <v>33.200000000000003</v>
      </c>
      <c r="I510" s="161"/>
      <c r="L510" s="156"/>
      <c r="M510" s="162"/>
      <c r="T510" s="163"/>
      <c r="AT510" s="158" t="s">
        <v>152</v>
      </c>
      <c r="AU510" s="158" t="s">
        <v>86</v>
      </c>
      <c r="AV510" s="12" t="s">
        <v>86</v>
      </c>
      <c r="AW510" s="12" t="s">
        <v>32</v>
      </c>
      <c r="AX510" s="12" t="s">
        <v>76</v>
      </c>
      <c r="AY510" s="158" t="s">
        <v>143</v>
      </c>
    </row>
    <row r="511" spans="2:65" s="12" customFormat="1" ht="10.199999999999999">
      <c r="B511" s="156"/>
      <c r="D511" s="157" t="s">
        <v>152</v>
      </c>
      <c r="E511" s="158" t="s">
        <v>1</v>
      </c>
      <c r="F511" s="159" t="s">
        <v>1037</v>
      </c>
      <c r="H511" s="160">
        <v>1.38</v>
      </c>
      <c r="I511" s="161"/>
      <c r="L511" s="156"/>
      <c r="M511" s="162"/>
      <c r="T511" s="163"/>
      <c r="AT511" s="158" t="s">
        <v>152</v>
      </c>
      <c r="AU511" s="158" t="s">
        <v>86</v>
      </c>
      <c r="AV511" s="12" t="s">
        <v>86</v>
      </c>
      <c r="AW511" s="12" t="s">
        <v>32</v>
      </c>
      <c r="AX511" s="12" t="s">
        <v>76</v>
      </c>
      <c r="AY511" s="158" t="s">
        <v>143</v>
      </c>
    </row>
    <row r="512" spans="2:65" s="12" customFormat="1" ht="20.399999999999999">
      <c r="B512" s="156"/>
      <c r="D512" s="157" t="s">
        <v>152</v>
      </c>
      <c r="E512" s="158" t="s">
        <v>1</v>
      </c>
      <c r="F512" s="159" t="s">
        <v>1038</v>
      </c>
      <c r="H512" s="160">
        <v>27.992999999999999</v>
      </c>
      <c r="I512" s="161"/>
      <c r="L512" s="156"/>
      <c r="M512" s="162"/>
      <c r="T512" s="163"/>
      <c r="AT512" s="158" t="s">
        <v>152</v>
      </c>
      <c r="AU512" s="158" t="s">
        <v>86</v>
      </c>
      <c r="AV512" s="12" t="s">
        <v>86</v>
      </c>
      <c r="AW512" s="12" t="s">
        <v>32</v>
      </c>
      <c r="AX512" s="12" t="s">
        <v>76</v>
      </c>
      <c r="AY512" s="158" t="s">
        <v>143</v>
      </c>
    </row>
    <row r="513" spans="2:65" s="12" customFormat="1" ht="10.199999999999999">
      <c r="B513" s="156"/>
      <c r="D513" s="157" t="s">
        <v>152</v>
      </c>
      <c r="E513" s="158" t="s">
        <v>1</v>
      </c>
      <c r="F513" s="159" t="s">
        <v>1039</v>
      </c>
      <c r="H513" s="160">
        <v>8.7430000000000003</v>
      </c>
      <c r="I513" s="161"/>
      <c r="L513" s="156"/>
      <c r="M513" s="162"/>
      <c r="T513" s="163"/>
      <c r="AT513" s="158" t="s">
        <v>152</v>
      </c>
      <c r="AU513" s="158" t="s">
        <v>86</v>
      </c>
      <c r="AV513" s="12" t="s">
        <v>86</v>
      </c>
      <c r="AW513" s="12" t="s">
        <v>32</v>
      </c>
      <c r="AX513" s="12" t="s">
        <v>76</v>
      </c>
      <c r="AY513" s="158" t="s">
        <v>143</v>
      </c>
    </row>
    <row r="514" spans="2:65" s="12" customFormat="1" ht="10.199999999999999">
      <c r="B514" s="156"/>
      <c r="D514" s="157" t="s">
        <v>152</v>
      </c>
      <c r="E514" s="158" t="s">
        <v>1</v>
      </c>
      <c r="F514" s="159" t="s">
        <v>1040</v>
      </c>
      <c r="H514" s="160">
        <v>9.4710000000000001</v>
      </c>
      <c r="I514" s="161"/>
      <c r="L514" s="156"/>
      <c r="M514" s="162"/>
      <c r="T514" s="163"/>
      <c r="AT514" s="158" t="s">
        <v>152</v>
      </c>
      <c r="AU514" s="158" t="s">
        <v>86</v>
      </c>
      <c r="AV514" s="12" t="s">
        <v>86</v>
      </c>
      <c r="AW514" s="12" t="s">
        <v>32</v>
      </c>
      <c r="AX514" s="12" t="s">
        <v>76</v>
      </c>
      <c r="AY514" s="158" t="s">
        <v>143</v>
      </c>
    </row>
    <row r="515" spans="2:65" s="13" customFormat="1" ht="10.199999999999999">
      <c r="B515" s="174"/>
      <c r="D515" s="157" t="s">
        <v>152</v>
      </c>
      <c r="E515" s="175" t="s">
        <v>1</v>
      </c>
      <c r="F515" s="176" t="s">
        <v>228</v>
      </c>
      <c r="H515" s="177">
        <v>195.32999999999998</v>
      </c>
      <c r="I515" s="178"/>
      <c r="L515" s="174"/>
      <c r="M515" s="179"/>
      <c r="T515" s="180"/>
      <c r="AT515" s="175" t="s">
        <v>152</v>
      </c>
      <c r="AU515" s="175" t="s">
        <v>86</v>
      </c>
      <c r="AV515" s="13" t="s">
        <v>150</v>
      </c>
      <c r="AW515" s="13" t="s">
        <v>32</v>
      </c>
      <c r="AX515" s="13" t="s">
        <v>84</v>
      </c>
      <c r="AY515" s="175" t="s">
        <v>143</v>
      </c>
    </row>
    <row r="516" spans="2:65" s="1" customFormat="1" ht="24" customHeight="1">
      <c r="B516" s="142"/>
      <c r="C516" s="164" t="s">
        <v>1041</v>
      </c>
      <c r="D516" s="164" t="s">
        <v>216</v>
      </c>
      <c r="E516" s="165" t="s">
        <v>1042</v>
      </c>
      <c r="F516" s="166" t="s">
        <v>1043</v>
      </c>
      <c r="G516" s="167" t="s">
        <v>148</v>
      </c>
      <c r="H516" s="168">
        <v>214.863</v>
      </c>
      <c r="I516" s="169"/>
      <c r="J516" s="170">
        <f>ROUND(I516*H516,2)</f>
        <v>0</v>
      </c>
      <c r="K516" s="166" t="s">
        <v>176</v>
      </c>
      <c r="L516" s="171"/>
      <c r="M516" s="172" t="s">
        <v>1</v>
      </c>
      <c r="N516" s="173" t="s">
        <v>41</v>
      </c>
      <c r="P516" s="152">
        <f>O516*H516</f>
        <v>0</v>
      </c>
      <c r="Q516" s="152">
        <v>1.18E-2</v>
      </c>
      <c r="R516" s="152">
        <f>Q516*H516</f>
        <v>2.5353833999999997</v>
      </c>
      <c r="S516" s="152">
        <v>0</v>
      </c>
      <c r="T516" s="153">
        <f>S516*H516</f>
        <v>0</v>
      </c>
      <c r="AR516" s="154" t="s">
        <v>303</v>
      </c>
      <c r="AT516" s="154" t="s">
        <v>216</v>
      </c>
      <c r="AU516" s="154" t="s">
        <v>86</v>
      </c>
      <c r="AY516" s="15" t="s">
        <v>143</v>
      </c>
      <c r="BE516" s="155">
        <f>IF(N516="základní",J516,0)</f>
        <v>0</v>
      </c>
      <c r="BF516" s="155">
        <f>IF(N516="snížená",J516,0)</f>
        <v>0</v>
      </c>
      <c r="BG516" s="155">
        <f>IF(N516="zákl. přenesená",J516,0)</f>
        <v>0</v>
      </c>
      <c r="BH516" s="155">
        <f>IF(N516="sníž. přenesená",J516,0)</f>
        <v>0</v>
      </c>
      <c r="BI516" s="155">
        <f>IF(N516="nulová",J516,0)</f>
        <v>0</v>
      </c>
      <c r="BJ516" s="15" t="s">
        <v>84</v>
      </c>
      <c r="BK516" s="155">
        <f>ROUND(I516*H516,2)</f>
        <v>0</v>
      </c>
      <c r="BL516" s="15" t="s">
        <v>222</v>
      </c>
      <c r="BM516" s="154" t="s">
        <v>1044</v>
      </c>
    </row>
    <row r="517" spans="2:65" s="12" customFormat="1" ht="10.199999999999999">
      <c r="B517" s="156"/>
      <c r="D517" s="157" t="s">
        <v>152</v>
      </c>
      <c r="F517" s="159" t="s">
        <v>1045</v>
      </c>
      <c r="H517" s="160">
        <v>214.863</v>
      </c>
      <c r="I517" s="161"/>
      <c r="L517" s="156"/>
      <c r="M517" s="162"/>
      <c r="T517" s="163"/>
      <c r="AT517" s="158" t="s">
        <v>152</v>
      </c>
      <c r="AU517" s="158" t="s">
        <v>86</v>
      </c>
      <c r="AV517" s="12" t="s">
        <v>86</v>
      </c>
      <c r="AW517" s="12" t="s">
        <v>3</v>
      </c>
      <c r="AX517" s="12" t="s">
        <v>84</v>
      </c>
      <c r="AY517" s="158" t="s">
        <v>143</v>
      </c>
    </row>
    <row r="518" spans="2:65" s="1" customFormat="1" ht="16.5" customHeight="1">
      <c r="B518" s="142"/>
      <c r="C518" s="143" t="s">
        <v>1046</v>
      </c>
      <c r="D518" s="143" t="s">
        <v>145</v>
      </c>
      <c r="E518" s="144" t="s">
        <v>1047</v>
      </c>
      <c r="F518" s="145" t="s">
        <v>1048</v>
      </c>
      <c r="G518" s="146" t="s">
        <v>281</v>
      </c>
      <c r="H518" s="147">
        <v>87.6</v>
      </c>
      <c r="I518" s="148"/>
      <c r="J518" s="149">
        <f>ROUND(I518*H518,2)</f>
        <v>0</v>
      </c>
      <c r="K518" s="145" t="s">
        <v>176</v>
      </c>
      <c r="L518" s="30"/>
      <c r="M518" s="150" t="s">
        <v>1</v>
      </c>
      <c r="N518" s="151" t="s">
        <v>41</v>
      </c>
      <c r="P518" s="152">
        <f>O518*H518</f>
        <v>0</v>
      </c>
      <c r="Q518" s="152">
        <v>2.5999999999999998E-4</v>
      </c>
      <c r="R518" s="152">
        <f>Q518*H518</f>
        <v>2.2775999999999998E-2</v>
      </c>
      <c r="S518" s="152">
        <v>0</v>
      </c>
      <c r="T518" s="153">
        <f>S518*H518</f>
        <v>0</v>
      </c>
      <c r="AR518" s="154" t="s">
        <v>222</v>
      </c>
      <c r="AT518" s="154" t="s">
        <v>145</v>
      </c>
      <c r="AU518" s="154" t="s">
        <v>86</v>
      </c>
      <c r="AY518" s="15" t="s">
        <v>143</v>
      </c>
      <c r="BE518" s="155">
        <f>IF(N518="základní",J518,0)</f>
        <v>0</v>
      </c>
      <c r="BF518" s="155">
        <f>IF(N518="snížená",J518,0)</f>
        <v>0</v>
      </c>
      <c r="BG518" s="155">
        <f>IF(N518="zákl. přenesená",J518,0)</f>
        <v>0</v>
      </c>
      <c r="BH518" s="155">
        <f>IF(N518="sníž. přenesená",J518,0)</f>
        <v>0</v>
      </c>
      <c r="BI518" s="155">
        <f>IF(N518="nulová",J518,0)</f>
        <v>0</v>
      </c>
      <c r="BJ518" s="15" t="s">
        <v>84</v>
      </c>
      <c r="BK518" s="155">
        <f>ROUND(I518*H518,2)</f>
        <v>0</v>
      </c>
      <c r="BL518" s="15" t="s">
        <v>222</v>
      </c>
      <c r="BM518" s="154" t="s">
        <v>1049</v>
      </c>
    </row>
    <row r="519" spans="2:65" s="12" customFormat="1" ht="10.199999999999999">
      <c r="B519" s="156"/>
      <c r="D519" s="157" t="s">
        <v>152</v>
      </c>
      <c r="E519" s="158" t="s">
        <v>1</v>
      </c>
      <c r="F519" s="159" t="s">
        <v>1050</v>
      </c>
      <c r="H519" s="160">
        <v>87.6</v>
      </c>
      <c r="I519" s="161"/>
      <c r="L519" s="156"/>
      <c r="M519" s="162"/>
      <c r="T519" s="163"/>
      <c r="AT519" s="158" t="s">
        <v>152</v>
      </c>
      <c r="AU519" s="158" t="s">
        <v>86</v>
      </c>
      <c r="AV519" s="12" t="s">
        <v>86</v>
      </c>
      <c r="AW519" s="12" t="s">
        <v>32</v>
      </c>
      <c r="AX519" s="12" t="s">
        <v>84</v>
      </c>
      <c r="AY519" s="158" t="s">
        <v>143</v>
      </c>
    </row>
    <row r="520" spans="2:65" s="1" customFormat="1" ht="16.5" customHeight="1">
      <c r="B520" s="142"/>
      <c r="C520" s="143" t="s">
        <v>1051</v>
      </c>
      <c r="D520" s="143" t="s">
        <v>145</v>
      </c>
      <c r="E520" s="144" t="s">
        <v>1052</v>
      </c>
      <c r="F520" s="145" t="s">
        <v>1053</v>
      </c>
      <c r="G520" s="146" t="s">
        <v>148</v>
      </c>
      <c r="H520" s="147">
        <v>195.33</v>
      </c>
      <c r="I520" s="148"/>
      <c r="J520" s="149">
        <f>ROUND(I520*H520,2)</f>
        <v>0</v>
      </c>
      <c r="K520" s="145" t="s">
        <v>176</v>
      </c>
      <c r="L520" s="30"/>
      <c r="M520" s="150" t="s">
        <v>1</v>
      </c>
      <c r="N520" s="151" t="s">
        <v>41</v>
      </c>
      <c r="P520" s="152">
        <f>O520*H520</f>
        <v>0</v>
      </c>
      <c r="Q520" s="152">
        <v>2.9999999999999997E-4</v>
      </c>
      <c r="R520" s="152">
        <f>Q520*H520</f>
        <v>5.8598999999999998E-2</v>
      </c>
      <c r="S520" s="152">
        <v>0</v>
      </c>
      <c r="T520" s="153">
        <f>S520*H520</f>
        <v>0</v>
      </c>
      <c r="AR520" s="154" t="s">
        <v>222</v>
      </c>
      <c r="AT520" s="154" t="s">
        <v>145</v>
      </c>
      <c r="AU520" s="154" t="s">
        <v>86</v>
      </c>
      <c r="AY520" s="15" t="s">
        <v>143</v>
      </c>
      <c r="BE520" s="155">
        <f>IF(N520="základní",J520,0)</f>
        <v>0</v>
      </c>
      <c r="BF520" s="155">
        <f>IF(N520="snížená",J520,0)</f>
        <v>0</v>
      </c>
      <c r="BG520" s="155">
        <f>IF(N520="zákl. přenesená",J520,0)</f>
        <v>0</v>
      </c>
      <c r="BH520" s="155">
        <f>IF(N520="sníž. přenesená",J520,0)</f>
        <v>0</v>
      </c>
      <c r="BI520" s="155">
        <f>IF(N520="nulová",J520,0)</f>
        <v>0</v>
      </c>
      <c r="BJ520" s="15" t="s">
        <v>84</v>
      </c>
      <c r="BK520" s="155">
        <f>ROUND(I520*H520,2)</f>
        <v>0</v>
      </c>
      <c r="BL520" s="15" t="s">
        <v>222</v>
      </c>
      <c r="BM520" s="154" t="s">
        <v>1054</v>
      </c>
    </row>
    <row r="521" spans="2:65" s="1" customFormat="1" ht="24" customHeight="1">
      <c r="B521" s="142"/>
      <c r="C521" s="143" t="s">
        <v>1055</v>
      </c>
      <c r="D521" s="143" t="s">
        <v>145</v>
      </c>
      <c r="E521" s="144" t="s">
        <v>1056</v>
      </c>
      <c r="F521" s="145" t="s">
        <v>1057</v>
      </c>
      <c r="G521" s="146" t="s">
        <v>148</v>
      </c>
      <c r="H521" s="147">
        <v>22.54</v>
      </c>
      <c r="I521" s="148"/>
      <c r="J521" s="149">
        <f>ROUND(I521*H521,2)</f>
        <v>0</v>
      </c>
      <c r="K521" s="145" t="s">
        <v>176</v>
      </c>
      <c r="L521" s="30"/>
      <c r="M521" s="150" t="s">
        <v>1</v>
      </c>
      <c r="N521" s="151" t="s">
        <v>41</v>
      </c>
      <c r="P521" s="152">
        <f>O521*H521</f>
        <v>0</v>
      </c>
      <c r="Q521" s="152">
        <v>3.0000000000000001E-3</v>
      </c>
      <c r="R521" s="152">
        <f>Q521*H521</f>
        <v>6.762E-2</v>
      </c>
      <c r="S521" s="152">
        <v>0</v>
      </c>
      <c r="T521" s="153">
        <f>S521*H521</f>
        <v>0</v>
      </c>
      <c r="AR521" s="154" t="s">
        <v>222</v>
      </c>
      <c r="AT521" s="154" t="s">
        <v>145</v>
      </c>
      <c r="AU521" s="154" t="s">
        <v>86</v>
      </c>
      <c r="AY521" s="15" t="s">
        <v>143</v>
      </c>
      <c r="BE521" s="155">
        <f>IF(N521="základní",J521,0)</f>
        <v>0</v>
      </c>
      <c r="BF521" s="155">
        <f>IF(N521="snížená",J521,0)</f>
        <v>0</v>
      </c>
      <c r="BG521" s="155">
        <f>IF(N521="zákl. přenesená",J521,0)</f>
        <v>0</v>
      </c>
      <c r="BH521" s="155">
        <f>IF(N521="sníž. přenesená",J521,0)</f>
        <v>0</v>
      </c>
      <c r="BI521" s="155">
        <f>IF(N521="nulová",J521,0)</f>
        <v>0</v>
      </c>
      <c r="BJ521" s="15" t="s">
        <v>84</v>
      </c>
      <c r="BK521" s="155">
        <f>ROUND(I521*H521,2)</f>
        <v>0</v>
      </c>
      <c r="BL521" s="15" t="s">
        <v>222</v>
      </c>
      <c r="BM521" s="154" t="s">
        <v>1058</v>
      </c>
    </row>
    <row r="522" spans="2:65" s="12" customFormat="1" ht="10.199999999999999">
      <c r="B522" s="156"/>
      <c r="D522" s="157" t="s">
        <v>152</v>
      </c>
      <c r="E522" s="158" t="s">
        <v>1</v>
      </c>
      <c r="F522" s="159" t="s">
        <v>1059</v>
      </c>
      <c r="H522" s="160">
        <v>22.54</v>
      </c>
      <c r="I522" s="161"/>
      <c r="L522" s="156"/>
      <c r="M522" s="162"/>
      <c r="T522" s="163"/>
      <c r="AT522" s="158" t="s">
        <v>152</v>
      </c>
      <c r="AU522" s="158" t="s">
        <v>86</v>
      </c>
      <c r="AV522" s="12" t="s">
        <v>86</v>
      </c>
      <c r="AW522" s="12" t="s">
        <v>32</v>
      </c>
      <c r="AX522" s="12" t="s">
        <v>84</v>
      </c>
      <c r="AY522" s="158" t="s">
        <v>143</v>
      </c>
    </row>
    <row r="523" spans="2:65" s="11" customFormat="1" ht="22.8" customHeight="1">
      <c r="B523" s="130"/>
      <c r="D523" s="131" t="s">
        <v>75</v>
      </c>
      <c r="E523" s="140" t="s">
        <v>1060</v>
      </c>
      <c r="F523" s="140" t="s">
        <v>1061</v>
      </c>
      <c r="I523" s="133"/>
      <c r="J523" s="141">
        <f>BK523</f>
        <v>0</v>
      </c>
      <c r="L523" s="130"/>
      <c r="M523" s="135"/>
      <c r="P523" s="136">
        <f>SUM(P524:P527)</f>
        <v>0</v>
      </c>
      <c r="R523" s="136">
        <f>SUM(R524:R527)</f>
        <v>1.1855999999999998E-2</v>
      </c>
      <c r="T523" s="137">
        <f>SUM(T524:T527)</f>
        <v>0</v>
      </c>
      <c r="AR523" s="131" t="s">
        <v>86</v>
      </c>
      <c r="AT523" s="138" t="s">
        <v>75</v>
      </c>
      <c r="AU523" s="138" t="s">
        <v>84</v>
      </c>
      <c r="AY523" s="131" t="s">
        <v>143</v>
      </c>
      <c r="BK523" s="139">
        <f>SUM(BK524:BK527)</f>
        <v>0</v>
      </c>
    </row>
    <row r="524" spans="2:65" s="1" customFormat="1" ht="24" customHeight="1">
      <c r="B524" s="142"/>
      <c r="C524" s="143" t="s">
        <v>1062</v>
      </c>
      <c r="D524" s="143" t="s">
        <v>145</v>
      </c>
      <c r="E524" s="144" t="s">
        <v>1063</v>
      </c>
      <c r="F524" s="145" t="s">
        <v>1064</v>
      </c>
      <c r="G524" s="146" t="s">
        <v>148</v>
      </c>
      <c r="H524" s="147">
        <v>31.2</v>
      </c>
      <c r="I524" s="148"/>
      <c r="J524" s="149">
        <f>ROUND(I524*H524,2)</f>
        <v>0</v>
      </c>
      <c r="K524" s="145" t="s">
        <v>176</v>
      </c>
      <c r="L524" s="30"/>
      <c r="M524" s="150" t="s">
        <v>1</v>
      </c>
      <c r="N524" s="151" t="s">
        <v>41</v>
      </c>
      <c r="P524" s="152">
        <f>O524*H524</f>
        <v>0</v>
      </c>
      <c r="Q524" s="152">
        <v>1.3999999999999999E-4</v>
      </c>
      <c r="R524" s="152">
        <f>Q524*H524</f>
        <v>4.3679999999999995E-3</v>
      </c>
      <c r="S524" s="152">
        <v>0</v>
      </c>
      <c r="T524" s="153">
        <f>S524*H524</f>
        <v>0</v>
      </c>
      <c r="AR524" s="154" t="s">
        <v>222</v>
      </c>
      <c r="AT524" s="154" t="s">
        <v>145</v>
      </c>
      <c r="AU524" s="154" t="s">
        <v>86</v>
      </c>
      <c r="AY524" s="15" t="s">
        <v>143</v>
      </c>
      <c r="BE524" s="155">
        <f>IF(N524="základní",J524,0)</f>
        <v>0</v>
      </c>
      <c r="BF524" s="155">
        <f>IF(N524="snížená",J524,0)</f>
        <v>0</v>
      </c>
      <c r="BG524" s="155">
        <f>IF(N524="zákl. přenesená",J524,0)</f>
        <v>0</v>
      </c>
      <c r="BH524" s="155">
        <f>IF(N524="sníž. přenesená",J524,0)</f>
        <v>0</v>
      </c>
      <c r="BI524" s="155">
        <f>IF(N524="nulová",J524,0)</f>
        <v>0</v>
      </c>
      <c r="BJ524" s="15" t="s">
        <v>84</v>
      </c>
      <c r="BK524" s="155">
        <f>ROUND(I524*H524,2)</f>
        <v>0</v>
      </c>
      <c r="BL524" s="15" t="s">
        <v>222</v>
      </c>
      <c r="BM524" s="154" t="s">
        <v>1065</v>
      </c>
    </row>
    <row r="525" spans="2:65" s="12" customFormat="1" ht="10.199999999999999">
      <c r="B525" s="156"/>
      <c r="D525" s="157" t="s">
        <v>152</v>
      </c>
      <c r="E525" s="158" t="s">
        <v>1</v>
      </c>
      <c r="F525" s="159" t="s">
        <v>1066</v>
      </c>
      <c r="H525" s="160">
        <v>31.2</v>
      </c>
      <c r="I525" s="161"/>
      <c r="L525" s="156"/>
      <c r="M525" s="162"/>
      <c r="T525" s="163"/>
      <c r="AT525" s="158" t="s">
        <v>152</v>
      </c>
      <c r="AU525" s="158" t="s">
        <v>86</v>
      </c>
      <c r="AV525" s="12" t="s">
        <v>86</v>
      </c>
      <c r="AW525" s="12" t="s">
        <v>32</v>
      </c>
      <c r="AX525" s="12" t="s">
        <v>84</v>
      </c>
      <c r="AY525" s="158" t="s">
        <v>143</v>
      </c>
    </row>
    <row r="526" spans="2:65" s="1" customFormat="1" ht="24" customHeight="1">
      <c r="B526" s="142"/>
      <c r="C526" s="143" t="s">
        <v>1067</v>
      </c>
      <c r="D526" s="143" t="s">
        <v>145</v>
      </c>
      <c r="E526" s="144" t="s">
        <v>1068</v>
      </c>
      <c r="F526" s="145" t="s">
        <v>1069</v>
      </c>
      <c r="G526" s="146" t="s">
        <v>148</v>
      </c>
      <c r="H526" s="147">
        <v>31.2</v>
      </c>
      <c r="I526" s="148"/>
      <c r="J526" s="149">
        <f>ROUND(I526*H526,2)</f>
        <v>0</v>
      </c>
      <c r="K526" s="145" t="s">
        <v>176</v>
      </c>
      <c r="L526" s="30"/>
      <c r="M526" s="150" t="s">
        <v>1</v>
      </c>
      <c r="N526" s="151" t="s">
        <v>41</v>
      </c>
      <c r="P526" s="152">
        <f>O526*H526</f>
        <v>0</v>
      </c>
      <c r="Q526" s="152">
        <v>1.2E-4</v>
      </c>
      <c r="R526" s="152">
        <f>Q526*H526</f>
        <v>3.7439999999999999E-3</v>
      </c>
      <c r="S526" s="152">
        <v>0</v>
      </c>
      <c r="T526" s="153">
        <f>S526*H526</f>
        <v>0</v>
      </c>
      <c r="AR526" s="154" t="s">
        <v>222</v>
      </c>
      <c r="AT526" s="154" t="s">
        <v>145</v>
      </c>
      <c r="AU526" s="154" t="s">
        <v>86</v>
      </c>
      <c r="AY526" s="15" t="s">
        <v>143</v>
      </c>
      <c r="BE526" s="155">
        <f>IF(N526="základní",J526,0)</f>
        <v>0</v>
      </c>
      <c r="BF526" s="155">
        <f>IF(N526="snížená",J526,0)</f>
        <v>0</v>
      </c>
      <c r="BG526" s="155">
        <f>IF(N526="zákl. přenesená",J526,0)</f>
        <v>0</v>
      </c>
      <c r="BH526" s="155">
        <f>IF(N526="sníž. přenesená",J526,0)</f>
        <v>0</v>
      </c>
      <c r="BI526" s="155">
        <f>IF(N526="nulová",J526,0)</f>
        <v>0</v>
      </c>
      <c r="BJ526" s="15" t="s">
        <v>84</v>
      </c>
      <c r="BK526" s="155">
        <f>ROUND(I526*H526,2)</f>
        <v>0</v>
      </c>
      <c r="BL526" s="15" t="s">
        <v>222</v>
      </c>
      <c r="BM526" s="154" t="s">
        <v>1070</v>
      </c>
    </row>
    <row r="527" spans="2:65" s="1" customFormat="1" ht="24" customHeight="1">
      <c r="B527" s="142"/>
      <c r="C527" s="143" t="s">
        <v>1071</v>
      </c>
      <c r="D527" s="143" t="s">
        <v>145</v>
      </c>
      <c r="E527" s="144" t="s">
        <v>1072</v>
      </c>
      <c r="F527" s="145" t="s">
        <v>1073</v>
      </c>
      <c r="G527" s="146" t="s">
        <v>148</v>
      </c>
      <c r="H527" s="147">
        <v>31.2</v>
      </c>
      <c r="I527" s="148"/>
      <c r="J527" s="149">
        <f>ROUND(I527*H527,2)</f>
        <v>0</v>
      </c>
      <c r="K527" s="145" t="s">
        <v>176</v>
      </c>
      <c r="L527" s="30"/>
      <c r="M527" s="150" t="s">
        <v>1</v>
      </c>
      <c r="N527" s="151" t="s">
        <v>41</v>
      </c>
      <c r="P527" s="152">
        <f>O527*H527</f>
        <v>0</v>
      </c>
      <c r="Q527" s="152">
        <v>1.2E-4</v>
      </c>
      <c r="R527" s="152">
        <f>Q527*H527</f>
        <v>3.7439999999999999E-3</v>
      </c>
      <c r="S527" s="152">
        <v>0</v>
      </c>
      <c r="T527" s="153">
        <f>S527*H527</f>
        <v>0</v>
      </c>
      <c r="AR527" s="154" t="s">
        <v>222</v>
      </c>
      <c r="AT527" s="154" t="s">
        <v>145</v>
      </c>
      <c r="AU527" s="154" t="s">
        <v>86</v>
      </c>
      <c r="AY527" s="15" t="s">
        <v>143</v>
      </c>
      <c r="BE527" s="155">
        <f>IF(N527="základní",J527,0)</f>
        <v>0</v>
      </c>
      <c r="BF527" s="155">
        <f>IF(N527="snížená",J527,0)</f>
        <v>0</v>
      </c>
      <c r="BG527" s="155">
        <f>IF(N527="zákl. přenesená",J527,0)</f>
        <v>0</v>
      </c>
      <c r="BH527" s="155">
        <f>IF(N527="sníž. přenesená",J527,0)</f>
        <v>0</v>
      </c>
      <c r="BI527" s="155">
        <f>IF(N527="nulová",J527,0)</f>
        <v>0</v>
      </c>
      <c r="BJ527" s="15" t="s">
        <v>84</v>
      </c>
      <c r="BK527" s="155">
        <f>ROUND(I527*H527,2)</f>
        <v>0</v>
      </c>
      <c r="BL527" s="15" t="s">
        <v>222</v>
      </c>
      <c r="BM527" s="154" t="s">
        <v>1074</v>
      </c>
    </row>
    <row r="528" spans="2:65" s="11" customFormat="1" ht="22.8" customHeight="1">
      <c r="B528" s="130"/>
      <c r="D528" s="131" t="s">
        <v>75</v>
      </c>
      <c r="E528" s="140" t="s">
        <v>1075</v>
      </c>
      <c r="F528" s="140" t="s">
        <v>1076</v>
      </c>
      <c r="I528" s="133"/>
      <c r="J528" s="141">
        <f>BK528</f>
        <v>0</v>
      </c>
      <c r="L528" s="130"/>
      <c r="M528" s="135"/>
      <c r="P528" s="136">
        <f>SUM(P529:P535)</f>
        <v>0</v>
      </c>
      <c r="R528" s="136">
        <f>SUM(R529:R535)</f>
        <v>0.96541374000000002</v>
      </c>
      <c r="T528" s="137">
        <f>SUM(T529:T535)</f>
        <v>7.2836979999999996E-2</v>
      </c>
      <c r="AR528" s="131" t="s">
        <v>86</v>
      </c>
      <c r="AT528" s="138" t="s">
        <v>75</v>
      </c>
      <c r="AU528" s="138" t="s">
        <v>84</v>
      </c>
      <c r="AY528" s="131" t="s">
        <v>143</v>
      </c>
      <c r="BK528" s="139">
        <f>SUM(BK529:BK535)</f>
        <v>0</v>
      </c>
    </row>
    <row r="529" spans="2:65" s="1" customFormat="1" ht="16.5" customHeight="1">
      <c r="B529" s="142"/>
      <c r="C529" s="143" t="s">
        <v>1077</v>
      </c>
      <c r="D529" s="143" t="s">
        <v>145</v>
      </c>
      <c r="E529" s="144" t="s">
        <v>1078</v>
      </c>
      <c r="F529" s="145" t="s">
        <v>1079</v>
      </c>
      <c r="G529" s="146" t="s">
        <v>148</v>
      </c>
      <c r="H529" s="147">
        <v>234.958</v>
      </c>
      <c r="I529" s="148"/>
      <c r="J529" s="149">
        <f>ROUND(I529*H529,2)</f>
        <v>0</v>
      </c>
      <c r="K529" s="145" t="s">
        <v>176</v>
      </c>
      <c r="L529" s="30"/>
      <c r="M529" s="150" t="s">
        <v>1</v>
      </c>
      <c r="N529" s="151" t="s">
        <v>41</v>
      </c>
      <c r="P529" s="152">
        <f>O529*H529</f>
        <v>0</v>
      </c>
      <c r="Q529" s="152">
        <v>1E-3</v>
      </c>
      <c r="R529" s="152">
        <f>Q529*H529</f>
        <v>0.234958</v>
      </c>
      <c r="S529" s="152">
        <v>3.1E-4</v>
      </c>
      <c r="T529" s="153">
        <f>S529*H529</f>
        <v>7.2836979999999996E-2</v>
      </c>
      <c r="AR529" s="154" t="s">
        <v>222</v>
      </c>
      <c r="AT529" s="154" t="s">
        <v>145</v>
      </c>
      <c r="AU529" s="154" t="s">
        <v>86</v>
      </c>
      <c r="AY529" s="15" t="s">
        <v>143</v>
      </c>
      <c r="BE529" s="155">
        <f>IF(N529="základní",J529,0)</f>
        <v>0</v>
      </c>
      <c r="BF529" s="155">
        <f>IF(N529="snížená",J529,0)</f>
        <v>0</v>
      </c>
      <c r="BG529" s="155">
        <f>IF(N529="zákl. přenesená",J529,0)</f>
        <v>0</v>
      </c>
      <c r="BH529" s="155">
        <f>IF(N529="sníž. přenesená",J529,0)</f>
        <v>0</v>
      </c>
      <c r="BI529" s="155">
        <f>IF(N529="nulová",J529,0)</f>
        <v>0</v>
      </c>
      <c r="BJ529" s="15" t="s">
        <v>84</v>
      </c>
      <c r="BK529" s="155">
        <f>ROUND(I529*H529,2)</f>
        <v>0</v>
      </c>
      <c r="BL529" s="15" t="s">
        <v>222</v>
      </c>
      <c r="BM529" s="154" t="s">
        <v>1080</v>
      </c>
    </row>
    <row r="530" spans="2:65" s="12" customFormat="1" ht="10.199999999999999">
      <c r="B530" s="156"/>
      <c r="D530" s="157" t="s">
        <v>152</v>
      </c>
      <c r="E530" s="158" t="s">
        <v>1</v>
      </c>
      <c r="F530" s="159" t="s">
        <v>1081</v>
      </c>
      <c r="H530" s="160">
        <v>72.760999999999996</v>
      </c>
      <c r="I530" s="161"/>
      <c r="L530" s="156"/>
      <c r="M530" s="162"/>
      <c r="T530" s="163"/>
      <c r="AT530" s="158" t="s">
        <v>152</v>
      </c>
      <c r="AU530" s="158" t="s">
        <v>86</v>
      </c>
      <c r="AV530" s="12" t="s">
        <v>86</v>
      </c>
      <c r="AW530" s="12" t="s">
        <v>32</v>
      </c>
      <c r="AX530" s="12" t="s">
        <v>76</v>
      </c>
      <c r="AY530" s="158" t="s">
        <v>143</v>
      </c>
    </row>
    <row r="531" spans="2:65" s="12" customFormat="1" ht="10.199999999999999">
      <c r="B531" s="156"/>
      <c r="D531" s="157" t="s">
        <v>152</v>
      </c>
      <c r="E531" s="158" t="s">
        <v>1</v>
      </c>
      <c r="F531" s="159" t="s">
        <v>1082</v>
      </c>
      <c r="H531" s="160">
        <v>162.197</v>
      </c>
      <c r="I531" s="161"/>
      <c r="L531" s="156"/>
      <c r="M531" s="162"/>
      <c r="T531" s="163"/>
      <c r="AT531" s="158" t="s">
        <v>152</v>
      </c>
      <c r="AU531" s="158" t="s">
        <v>86</v>
      </c>
      <c r="AV531" s="12" t="s">
        <v>86</v>
      </c>
      <c r="AW531" s="12" t="s">
        <v>32</v>
      </c>
      <c r="AX531" s="12" t="s">
        <v>76</v>
      </c>
      <c r="AY531" s="158" t="s">
        <v>143</v>
      </c>
    </row>
    <row r="532" spans="2:65" s="13" customFormat="1" ht="10.199999999999999">
      <c r="B532" s="174"/>
      <c r="D532" s="157" t="s">
        <v>152</v>
      </c>
      <c r="E532" s="175" t="s">
        <v>1</v>
      </c>
      <c r="F532" s="176" t="s">
        <v>228</v>
      </c>
      <c r="H532" s="177">
        <v>234.958</v>
      </c>
      <c r="I532" s="178"/>
      <c r="L532" s="174"/>
      <c r="M532" s="179"/>
      <c r="T532" s="180"/>
      <c r="AT532" s="175" t="s">
        <v>152</v>
      </c>
      <c r="AU532" s="175" t="s">
        <v>86</v>
      </c>
      <c r="AV532" s="13" t="s">
        <v>150</v>
      </c>
      <c r="AW532" s="13" t="s">
        <v>32</v>
      </c>
      <c r="AX532" s="13" t="s">
        <v>84</v>
      </c>
      <c r="AY532" s="175" t="s">
        <v>143</v>
      </c>
    </row>
    <row r="533" spans="2:65" s="1" customFormat="1" ht="24" customHeight="1">
      <c r="B533" s="142"/>
      <c r="C533" s="143" t="s">
        <v>1083</v>
      </c>
      <c r="D533" s="143" t="s">
        <v>145</v>
      </c>
      <c r="E533" s="144" t="s">
        <v>1084</v>
      </c>
      <c r="F533" s="145" t="s">
        <v>1085</v>
      </c>
      <c r="G533" s="146" t="s">
        <v>148</v>
      </c>
      <c r="H533" s="147">
        <v>1490.7260000000001</v>
      </c>
      <c r="I533" s="148"/>
      <c r="J533" s="149">
        <f>ROUND(I533*H533,2)</f>
        <v>0</v>
      </c>
      <c r="K533" s="145" t="s">
        <v>176</v>
      </c>
      <c r="L533" s="30"/>
      <c r="M533" s="150" t="s">
        <v>1</v>
      </c>
      <c r="N533" s="151" t="s">
        <v>41</v>
      </c>
      <c r="P533" s="152">
        <f>O533*H533</f>
        <v>0</v>
      </c>
      <c r="Q533" s="152">
        <v>2.0000000000000001E-4</v>
      </c>
      <c r="R533" s="152">
        <f>Q533*H533</f>
        <v>0.29814520000000005</v>
      </c>
      <c r="S533" s="152">
        <v>0</v>
      </c>
      <c r="T533" s="153">
        <f>S533*H533</f>
        <v>0</v>
      </c>
      <c r="AR533" s="154" t="s">
        <v>222</v>
      </c>
      <c r="AT533" s="154" t="s">
        <v>145</v>
      </c>
      <c r="AU533" s="154" t="s">
        <v>86</v>
      </c>
      <c r="AY533" s="15" t="s">
        <v>143</v>
      </c>
      <c r="BE533" s="155">
        <f>IF(N533="základní",J533,0)</f>
        <v>0</v>
      </c>
      <c r="BF533" s="155">
        <f>IF(N533="snížená",J533,0)</f>
        <v>0</v>
      </c>
      <c r="BG533" s="155">
        <f>IF(N533="zákl. přenesená",J533,0)</f>
        <v>0</v>
      </c>
      <c r="BH533" s="155">
        <f>IF(N533="sníž. přenesená",J533,0)</f>
        <v>0</v>
      </c>
      <c r="BI533" s="155">
        <f>IF(N533="nulová",J533,0)</f>
        <v>0</v>
      </c>
      <c r="BJ533" s="15" t="s">
        <v>84</v>
      </c>
      <c r="BK533" s="155">
        <f>ROUND(I533*H533,2)</f>
        <v>0</v>
      </c>
      <c r="BL533" s="15" t="s">
        <v>222</v>
      </c>
      <c r="BM533" s="154" t="s">
        <v>1086</v>
      </c>
    </row>
    <row r="534" spans="2:65" s="12" customFormat="1" ht="10.199999999999999">
      <c r="B534" s="156"/>
      <c r="D534" s="157" t="s">
        <v>152</v>
      </c>
      <c r="E534" s="158" t="s">
        <v>1</v>
      </c>
      <c r="F534" s="159" t="s">
        <v>1087</v>
      </c>
      <c r="H534" s="160">
        <v>1490.7260000000001</v>
      </c>
      <c r="I534" s="161"/>
      <c r="L534" s="156"/>
      <c r="M534" s="162"/>
      <c r="T534" s="163"/>
      <c r="AT534" s="158" t="s">
        <v>152</v>
      </c>
      <c r="AU534" s="158" t="s">
        <v>86</v>
      </c>
      <c r="AV534" s="12" t="s">
        <v>86</v>
      </c>
      <c r="AW534" s="12" t="s">
        <v>32</v>
      </c>
      <c r="AX534" s="12" t="s">
        <v>84</v>
      </c>
      <c r="AY534" s="158" t="s">
        <v>143</v>
      </c>
    </row>
    <row r="535" spans="2:65" s="1" customFormat="1" ht="24" customHeight="1">
      <c r="B535" s="142"/>
      <c r="C535" s="143" t="s">
        <v>1088</v>
      </c>
      <c r="D535" s="143" t="s">
        <v>145</v>
      </c>
      <c r="E535" s="144" t="s">
        <v>1089</v>
      </c>
      <c r="F535" s="145" t="s">
        <v>1090</v>
      </c>
      <c r="G535" s="146" t="s">
        <v>148</v>
      </c>
      <c r="H535" s="147">
        <v>1490.7260000000001</v>
      </c>
      <c r="I535" s="148"/>
      <c r="J535" s="149">
        <f>ROUND(I535*H535,2)</f>
        <v>0</v>
      </c>
      <c r="K535" s="145" t="s">
        <v>176</v>
      </c>
      <c r="L535" s="30"/>
      <c r="M535" s="150" t="s">
        <v>1</v>
      </c>
      <c r="N535" s="151" t="s">
        <v>41</v>
      </c>
      <c r="P535" s="152">
        <f>O535*H535</f>
        <v>0</v>
      </c>
      <c r="Q535" s="152">
        <v>2.9E-4</v>
      </c>
      <c r="R535" s="152">
        <f>Q535*H535</f>
        <v>0.43231054000000002</v>
      </c>
      <c r="S535" s="152">
        <v>0</v>
      </c>
      <c r="T535" s="153">
        <f>S535*H535</f>
        <v>0</v>
      </c>
      <c r="AR535" s="154" t="s">
        <v>222</v>
      </c>
      <c r="AT535" s="154" t="s">
        <v>145</v>
      </c>
      <c r="AU535" s="154" t="s">
        <v>86</v>
      </c>
      <c r="AY535" s="15" t="s">
        <v>143</v>
      </c>
      <c r="BE535" s="155">
        <f>IF(N535="základní",J535,0)</f>
        <v>0</v>
      </c>
      <c r="BF535" s="155">
        <f>IF(N535="snížená",J535,0)</f>
        <v>0</v>
      </c>
      <c r="BG535" s="155">
        <f>IF(N535="zákl. přenesená",J535,0)</f>
        <v>0</v>
      </c>
      <c r="BH535" s="155">
        <f>IF(N535="sníž. přenesená",J535,0)</f>
        <v>0</v>
      </c>
      <c r="BI535" s="155">
        <f>IF(N535="nulová",J535,0)</f>
        <v>0</v>
      </c>
      <c r="BJ535" s="15" t="s">
        <v>84</v>
      </c>
      <c r="BK535" s="155">
        <f>ROUND(I535*H535,2)</f>
        <v>0</v>
      </c>
      <c r="BL535" s="15" t="s">
        <v>222</v>
      </c>
      <c r="BM535" s="154" t="s">
        <v>1091</v>
      </c>
    </row>
    <row r="536" spans="2:65" s="11" customFormat="1" ht="22.8" customHeight="1">
      <c r="B536" s="130"/>
      <c r="D536" s="131" t="s">
        <v>75</v>
      </c>
      <c r="E536" s="140" t="s">
        <v>1092</v>
      </c>
      <c r="F536" s="140" t="s">
        <v>1093</v>
      </c>
      <c r="I536" s="133"/>
      <c r="J536" s="141">
        <f>BK536</f>
        <v>0</v>
      </c>
      <c r="L536" s="130"/>
      <c r="M536" s="135"/>
      <c r="P536" s="136">
        <f>SUM(P537:P539)</f>
        <v>0</v>
      </c>
      <c r="R536" s="136">
        <f>SUM(R537:R539)</f>
        <v>7.2415000000000007E-2</v>
      </c>
      <c r="T536" s="137">
        <f>SUM(T537:T539)</f>
        <v>0</v>
      </c>
      <c r="AR536" s="131" t="s">
        <v>86</v>
      </c>
      <c r="AT536" s="138" t="s">
        <v>75</v>
      </c>
      <c r="AU536" s="138" t="s">
        <v>84</v>
      </c>
      <c r="AY536" s="131" t="s">
        <v>143</v>
      </c>
      <c r="BK536" s="139">
        <f>SUM(BK537:BK539)</f>
        <v>0</v>
      </c>
    </row>
    <row r="537" spans="2:65" s="1" customFormat="1" ht="24" customHeight="1">
      <c r="B537" s="142"/>
      <c r="C537" s="143" t="s">
        <v>1094</v>
      </c>
      <c r="D537" s="143" t="s">
        <v>145</v>
      </c>
      <c r="E537" s="144" t="s">
        <v>1095</v>
      </c>
      <c r="F537" s="145" t="s">
        <v>1096</v>
      </c>
      <c r="G537" s="146" t="s">
        <v>148</v>
      </c>
      <c r="H537" s="147">
        <v>3.5</v>
      </c>
      <c r="I537" s="148"/>
      <c r="J537" s="149">
        <f>ROUND(I537*H537,2)</f>
        <v>0</v>
      </c>
      <c r="K537" s="145" t="s">
        <v>176</v>
      </c>
      <c r="L537" s="30"/>
      <c r="M537" s="150" t="s">
        <v>1</v>
      </c>
      <c r="N537" s="151" t="s">
        <v>41</v>
      </c>
      <c r="P537" s="152">
        <f>O537*H537</f>
        <v>0</v>
      </c>
      <c r="Q537" s="152">
        <v>2.069E-2</v>
      </c>
      <c r="R537" s="152">
        <f>Q537*H537</f>
        <v>7.2415000000000007E-2</v>
      </c>
      <c r="S537" s="152">
        <v>0</v>
      </c>
      <c r="T537" s="153">
        <f>S537*H537</f>
        <v>0</v>
      </c>
      <c r="AR537" s="154" t="s">
        <v>222</v>
      </c>
      <c r="AT537" s="154" t="s">
        <v>145</v>
      </c>
      <c r="AU537" s="154" t="s">
        <v>86</v>
      </c>
      <c r="AY537" s="15" t="s">
        <v>143</v>
      </c>
      <c r="BE537" s="155">
        <f>IF(N537="základní",J537,0)</f>
        <v>0</v>
      </c>
      <c r="BF537" s="155">
        <f>IF(N537="snížená",J537,0)</f>
        <v>0</v>
      </c>
      <c r="BG537" s="155">
        <f>IF(N537="zákl. přenesená",J537,0)</f>
        <v>0</v>
      </c>
      <c r="BH537" s="155">
        <f>IF(N537="sníž. přenesená",J537,0)</f>
        <v>0</v>
      </c>
      <c r="BI537" s="155">
        <f>IF(N537="nulová",J537,0)</f>
        <v>0</v>
      </c>
      <c r="BJ537" s="15" t="s">
        <v>84</v>
      </c>
      <c r="BK537" s="155">
        <f>ROUND(I537*H537,2)</f>
        <v>0</v>
      </c>
      <c r="BL537" s="15" t="s">
        <v>222</v>
      </c>
      <c r="BM537" s="154" t="s">
        <v>1097</v>
      </c>
    </row>
    <row r="538" spans="2:65" s="12" customFormat="1" ht="10.199999999999999">
      <c r="B538" s="156"/>
      <c r="D538" s="157" t="s">
        <v>152</v>
      </c>
      <c r="E538" s="158" t="s">
        <v>1</v>
      </c>
      <c r="F538" s="159" t="s">
        <v>1098</v>
      </c>
      <c r="H538" s="160">
        <v>3.5</v>
      </c>
      <c r="I538" s="161"/>
      <c r="L538" s="156"/>
      <c r="M538" s="162"/>
      <c r="T538" s="163"/>
      <c r="AT538" s="158" t="s">
        <v>152</v>
      </c>
      <c r="AU538" s="158" t="s">
        <v>86</v>
      </c>
      <c r="AV538" s="12" t="s">
        <v>86</v>
      </c>
      <c r="AW538" s="12" t="s">
        <v>32</v>
      </c>
      <c r="AX538" s="12" t="s">
        <v>84</v>
      </c>
      <c r="AY538" s="158" t="s">
        <v>143</v>
      </c>
    </row>
    <row r="539" spans="2:65" s="1" customFormat="1" ht="24" customHeight="1">
      <c r="B539" s="142"/>
      <c r="C539" s="143" t="s">
        <v>1099</v>
      </c>
      <c r="D539" s="143" t="s">
        <v>145</v>
      </c>
      <c r="E539" s="144" t="s">
        <v>1100</v>
      </c>
      <c r="F539" s="145" t="s">
        <v>1101</v>
      </c>
      <c r="G539" s="146" t="s">
        <v>848</v>
      </c>
      <c r="H539" s="181"/>
      <c r="I539" s="148"/>
      <c r="J539" s="149">
        <f>ROUND(I539*H539,2)</f>
        <v>0</v>
      </c>
      <c r="K539" s="145" t="s">
        <v>176</v>
      </c>
      <c r="L539" s="30"/>
      <c r="M539" s="150" t="s">
        <v>1</v>
      </c>
      <c r="N539" s="151" t="s">
        <v>41</v>
      </c>
      <c r="P539" s="152">
        <f>O539*H539</f>
        <v>0</v>
      </c>
      <c r="Q539" s="152">
        <v>0</v>
      </c>
      <c r="R539" s="152">
        <f>Q539*H539</f>
        <v>0</v>
      </c>
      <c r="S539" s="152">
        <v>0</v>
      </c>
      <c r="T539" s="153">
        <f>S539*H539</f>
        <v>0</v>
      </c>
      <c r="AR539" s="154" t="s">
        <v>222</v>
      </c>
      <c r="AT539" s="154" t="s">
        <v>145</v>
      </c>
      <c r="AU539" s="154" t="s">
        <v>86</v>
      </c>
      <c r="AY539" s="15" t="s">
        <v>143</v>
      </c>
      <c r="BE539" s="155">
        <f>IF(N539="základní",J539,0)</f>
        <v>0</v>
      </c>
      <c r="BF539" s="155">
        <f>IF(N539="snížená",J539,0)</f>
        <v>0</v>
      </c>
      <c r="BG539" s="155">
        <f>IF(N539="zákl. přenesená",J539,0)</f>
        <v>0</v>
      </c>
      <c r="BH539" s="155">
        <f>IF(N539="sníž. přenesená",J539,0)</f>
        <v>0</v>
      </c>
      <c r="BI539" s="155">
        <f>IF(N539="nulová",J539,0)</f>
        <v>0</v>
      </c>
      <c r="BJ539" s="15" t="s">
        <v>84</v>
      </c>
      <c r="BK539" s="155">
        <f>ROUND(I539*H539,2)</f>
        <v>0</v>
      </c>
      <c r="BL539" s="15" t="s">
        <v>222</v>
      </c>
      <c r="BM539" s="154" t="s">
        <v>1102</v>
      </c>
    </row>
    <row r="540" spans="2:65" s="11" customFormat="1" ht="25.9" customHeight="1">
      <c r="B540" s="130"/>
      <c r="D540" s="131" t="s">
        <v>75</v>
      </c>
      <c r="E540" s="132" t="s">
        <v>216</v>
      </c>
      <c r="F540" s="132" t="s">
        <v>1103</v>
      </c>
      <c r="I540" s="133"/>
      <c r="J540" s="134">
        <f>BK540</f>
        <v>0</v>
      </c>
      <c r="L540" s="130"/>
      <c r="M540" s="135"/>
      <c r="P540" s="136">
        <f>P541+P543</f>
        <v>0</v>
      </c>
      <c r="R540" s="136">
        <f>R541+R543</f>
        <v>0</v>
      </c>
      <c r="T540" s="137">
        <f>T541+T543</f>
        <v>0</v>
      </c>
      <c r="AR540" s="131" t="s">
        <v>159</v>
      </c>
      <c r="AT540" s="138" t="s">
        <v>75</v>
      </c>
      <c r="AU540" s="138" t="s">
        <v>76</v>
      </c>
      <c r="AY540" s="131" t="s">
        <v>143</v>
      </c>
      <c r="BK540" s="139">
        <f>BK541+BK543</f>
        <v>0</v>
      </c>
    </row>
    <row r="541" spans="2:65" s="11" customFormat="1" ht="22.8" customHeight="1">
      <c r="B541" s="130"/>
      <c r="D541" s="131" t="s">
        <v>75</v>
      </c>
      <c r="E541" s="140" t="s">
        <v>1104</v>
      </c>
      <c r="F541" s="140" t="s">
        <v>1105</v>
      </c>
      <c r="I541" s="133"/>
      <c r="J541" s="141">
        <f>BK541</f>
        <v>0</v>
      </c>
      <c r="L541" s="130"/>
      <c r="M541" s="135"/>
      <c r="P541" s="136">
        <f>P542</f>
        <v>0</v>
      </c>
      <c r="R541" s="136">
        <f>R542</f>
        <v>0</v>
      </c>
      <c r="T541" s="137">
        <f>T542</f>
        <v>0</v>
      </c>
      <c r="AR541" s="131" t="s">
        <v>159</v>
      </c>
      <c r="AT541" s="138" t="s">
        <v>75</v>
      </c>
      <c r="AU541" s="138" t="s">
        <v>84</v>
      </c>
      <c r="AY541" s="131" t="s">
        <v>143</v>
      </c>
      <c r="BK541" s="139">
        <f>BK542</f>
        <v>0</v>
      </c>
    </row>
    <row r="542" spans="2:65" s="1" customFormat="1" ht="24" customHeight="1">
      <c r="B542" s="142"/>
      <c r="C542" s="143" t="s">
        <v>1106</v>
      </c>
      <c r="D542" s="143" t="s">
        <v>145</v>
      </c>
      <c r="E542" s="144" t="s">
        <v>1107</v>
      </c>
      <c r="F542" s="145" t="s">
        <v>1108</v>
      </c>
      <c r="G542" s="146" t="s">
        <v>778</v>
      </c>
      <c r="H542" s="147">
        <v>1</v>
      </c>
      <c r="I542" s="148"/>
      <c r="J542" s="149">
        <f>ROUND(I542*H542,2)</f>
        <v>0</v>
      </c>
      <c r="K542" s="145" t="s">
        <v>1</v>
      </c>
      <c r="L542" s="30"/>
      <c r="M542" s="150" t="s">
        <v>1</v>
      </c>
      <c r="N542" s="151" t="s">
        <v>41</v>
      </c>
      <c r="P542" s="152">
        <f>O542*H542</f>
        <v>0</v>
      </c>
      <c r="Q542" s="152">
        <v>0</v>
      </c>
      <c r="R542" s="152">
        <f>Q542*H542</f>
        <v>0</v>
      </c>
      <c r="S542" s="152">
        <v>0</v>
      </c>
      <c r="T542" s="153">
        <f>S542*H542</f>
        <v>0</v>
      </c>
      <c r="AR542" s="154" t="s">
        <v>457</v>
      </c>
      <c r="AT542" s="154" t="s">
        <v>145</v>
      </c>
      <c r="AU542" s="154" t="s">
        <v>86</v>
      </c>
      <c r="AY542" s="15" t="s">
        <v>143</v>
      </c>
      <c r="BE542" s="155">
        <f>IF(N542="základní",J542,0)</f>
        <v>0</v>
      </c>
      <c r="BF542" s="155">
        <f>IF(N542="snížená",J542,0)</f>
        <v>0</v>
      </c>
      <c r="BG542" s="155">
        <f>IF(N542="zákl. přenesená",J542,0)</f>
        <v>0</v>
      </c>
      <c r="BH542" s="155">
        <f>IF(N542="sníž. přenesená",J542,0)</f>
        <v>0</v>
      </c>
      <c r="BI542" s="155">
        <f>IF(N542="nulová",J542,0)</f>
        <v>0</v>
      </c>
      <c r="BJ542" s="15" t="s">
        <v>84</v>
      </c>
      <c r="BK542" s="155">
        <f>ROUND(I542*H542,2)</f>
        <v>0</v>
      </c>
      <c r="BL542" s="15" t="s">
        <v>457</v>
      </c>
      <c r="BM542" s="154" t="s">
        <v>1109</v>
      </c>
    </row>
    <row r="543" spans="2:65" s="11" customFormat="1" ht="22.8" customHeight="1">
      <c r="B543" s="130"/>
      <c r="D543" s="131" t="s">
        <v>75</v>
      </c>
      <c r="E543" s="140" t="s">
        <v>1110</v>
      </c>
      <c r="F543" s="140" t="s">
        <v>1111</v>
      </c>
      <c r="I543" s="133"/>
      <c r="J543" s="141">
        <f>BK543</f>
        <v>0</v>
      </c>
      <c r="L543" s="130"/>
      <c r="M543" s="135"/>
      <c r="P543" s="136">
        <f>SUM(P544:P545)</f>
        <v>0</v>
      </c>
      <c r="R543" s="136">
        <f>SUM(R544:R545)</f>
        <v>0</v>
      </c>
      <c r="T543" s="137">
        <f>SUM(T544:T545)</f>
        <v>0</v>
      </c>
      <c r="AR543" s="131" t="s">
        <v>159</v>
      </c>
      <c r="AT543" s="138" t="s">
        <v>75</v>
      </c>
      <c r="AU543" s="138" t="s">
        <v>84</v>
      </c>
      <c r="AY543" s="131" t="s">
        <v>143</v>
      </c>
      <c r="BK543" s="139">
        <f>SUM(BK544:BK545)</f>
        <v>0</v>
      </c>
    </row>
    <row r="544" spans="2:65" s="1" customFormat="1" ht="16.5" customHeight="1">
      <c r="B544" s="142"/>
      <c r="C544" s="143" t="s">
        <v>1112</v>
      </c>
      <c r="D544" s="143" t="s">
        <v>145</v>
      </c>
      <c r="E544" s="144" t="s">
        <v>1113</v>
      </c>
      <c r="F544" s="145" t="s">
        <v>1114</v>
      </c>
      <c r="G544" s="146" t="s">
        <v>778</v>
      </c>
      <c r="H544" s="147">
        <v>1</v>
      </c>
      <c r="I544" s="148"/>
      <c r="J544" s="149">
        <f>ROUND(I544*H544,2)</f>
        <v>0</v>
      </c>
      <c r="K544" s="145" t="s">
        <v>1</v>
      </c>
      <c r="L544" s="30"/>
      <c r="M544" s="150" t="s">
        <v>1</v>
      </c>
      <c r="N544" s="151" t="s">
        <v>41</v>
      </c>
      <c r="P544" s="152">
        <f>O544*H544</f>
        <v>0</v>
      </c>
      <c r="Q544" s="152">
        <v>0</v>
      </c>
      <c r="R544" s="152">
        <f>Q544*H544</f>
        <v>0</v>
      </c>
      <c r="S544" s="152">
        <v>0</v>
      </c>
      <c r="T544" s="153">
        <f>S544*H544</f>
        <v>0</v>
      </c>
      <c r="AR544" s="154" t="s">
        <v>457</v>
      </c>
      <c r="AT544" s="154" t="s">
        <v>145</v>
      </c>
      <c r="AU544" s="154" t="s">
        <v>86</v>
      </c>
      <c r="AY544" s="15" t="s">
        <v>143</v>
      </c>
      <c r="BE544" s="155">
        <f>IF(N544="základní",J544,0)</f>
        <v>0</v>
      </c>
      <c r="BF544" s="155">
        <f>IF(N544="snížená",J544,0)</f>
        <v>0</v>
      </c>
      <c r="BG544" s="155">
        <f>IF(N544="zákl. přenesená",J544,0)</f>
        <v>0</v>
      </c>
      <c r="BH544" s="155">
        <f>IF(N544="sníž. přenesená",J544,0)</f>
        <v>0</v>
      </c>
      <c r="BI544" s="155">
        <f>IF(N544="nulová",J544,0)</f>
        <v>0</v>
      </c>
      <c r="BJ544" s="15" t="s">
        <v>84</v>
      </c>
      <c r="BK544" s="155">
        <f>ROUND(I544*H544,2)</f>
        <v>0</v>
      </c>
      <c r="BL544" s="15" t="s">
        <v>457</v>
      </c>
      <c r="BM544" s="154" t="s">
        <v>1115</v>
      </c>
    </row>
    <row r="545" spans="2:65" s="1" customFormat="1" ht="16.5" customHeight="1">
      <c r="B545" s="142"/>
      <c r="C545" s="143" t="s">
        <v>1116</v>
      </c>
      <c r="D545" s="143" t="s">
        <v>145</v>
      </c>
      <c r="E545" s="144" t="s">
        <v>1117</v>
      </c>
      <c r="F545" s="145" t="s">
        <v>1118</v>
      </c>
      <c r="G545" s="146" t="s">
        <v>778</v>
      </c>
      <c r="H545" s="147">
        <v>1</v>
      </c>
      <c r="I545" s="148"/>
      <c r="J545" s="149">
        <f>ROUND(I545*H545,2)</f>
        <v>0</v>
      </c>
      <c r="K545" s="145" t="s">
        <v>1</v>
      </c>
      <c r="L545" s="30"/>
      <c r="M545" s="150" t="s">
        <v>1</v>
      </c>
      <c r="N545" s="151" t="s">
        <v>41</v>
      </c>
      <c r="P545" s="152">
        <f>O545*H545</f>
        <v>0</v>
      </c>
      <c r="Q545" s="152">
        <v>0</v>
      </c>
      <c r="R545" s="152">
        <f>Q545*H545</f>
        <v>0</v>
      </c>
      <c r="S545" s="152">
        <v>0</v>
      </c>
      <c r="T545" s="153">
        <f>S545*H545</f>
        <v>0</v>
      </c>
      <c r="AR545" s="154" t="s">
        <v>457</v>
      </c>
      <c r="AT545" s="154" t="s">
        <v>145</v>
      </c>
      <c r="AU545" s="154" t="s">
        <v>86</v>
      </c>
      <c r="AY545" s="15" t="s">
        <v>143</v>
      </c>
      <c r="BE545" s="155">
        <f>IF(N545="základní",J545,0)</f>
        <v>0</v>
      </c>
      <c r="BF545" s="155">
        <f>IF(N545="snížená",J545,0)</f>
        <v>0</v>
      </c>
      <c r="BG545" s="155">
        <f>IF(N545="zákl. přenesená",J545,0)</f>
        <v>0</v>
      </c>
      <c r="BH545" s="155">
        <f>IF(N545="sníž. přenesená",J545,0)</f>
        <v>0</v>
      </c>
      <c r="BI545" s="155">
        <f>IF(N545="nulová",J545,0)</f>
        <v>0</v>
      </c>
      <c r="BJ545" s="15" t="s">
        <v>84</v>
      </c>
      <c r="BK545" s="155">
        <f>ROUND(I545*H545,2)</f>
        <v>0</v>
      </c>
      <c r="BL545" s="15" t="s">
        <v>457</v>
      </c>
      <c r="BM545" s="154" t="s">
        <v>1119</v>
      </c>
    </row>
    <row r="546" spans="2:65" s="11" customFormat="1" ht="25.9" customHeight="1">
      <c r="B546" s="130"/>
      <c r="D546" s="131" t="s">
        <v>75</v>
      </c>
      <c r="E546" s="132" t="s">
        <v>1120</v>
      </c>
      <c r="F546" s="132" t="s">
        <v>1121</v>
      </c>
      <c r="I546" s="133"/>
      <c r="J546" s="134">
        <f>BK546</f>
        <v>0</v>
      </c>
      <c r="L546" s="130"/>
      <c r="M546" s="135"/>
      <c r="P546" s="136">
        <f>P547</f>
        <v>0</v>
      </c>
      <c r="R546" s="136">
        <f>R547</f>
        <v>0</v>
      </c>
      <c r="T546" s="137">
        <f>T547</f>
        <v>0</v>
      </c>
      <c r="AR546" s="131" t="s">
        <v>150</v>
      </c>
      <c r="AT546" s="138" t="s">
        <v>75</v>
      </c>
      <c r="AU546" s="138" t="s">
        <v>76</v>
      </c>
      <c r="AY546" s="131" t="s">
        <v>143</v>
      </c>
      <c r="BK546" s="139">
        <f>BK547</f>
        <v>0</v>
      </c>
    </row>
    <row r="547" spans="2:65" s="1" customFormat="1" ht="24" customHeight="1">
      <c r="B547" s="142"/>
      <c r="C547" s="143" t="s">
        <v>1122</v>
      </c>
      <c r="D547" s="143" t="s">
        <v>145</v>
      </c>
      <c r="E547" s="144" t="s">
        <v>1123</v>
      </c>
      <c r="F547" s="145" t="s">
        <v>1124</v>
      </c>
      <c r="G547" s="146" t="s">
        <v>1125</v>
      </c>
      <c r="H547" s="147">
        <v>140</v>
      </c>
      <c r="I547" s="148"/>
      <c r="J547" s="149">
        <f>ROUND(I547*H547,2)</f>
        <v>0</v>
      </c>
      <c r="K547" s="145" t="s">
        <v>176</v>
      </c>
      <c r="L547" s="30"/>
      <c r="M547" s="150" t="s">
        <v>1</v>
      </c>
      <c r="N547" s="151" t="s">
        <v>41</v>
      </c>
      <c r="P547" s="152">
        <f>O547*H547</f>
        <v>0</v>
      </c>
      <c r="Q547" s="152">
        <v>0</v>
      </c>
      <c r="R547" s="152">
        <f>Q547*H547</f>
        <v>0</v>
      </c>
      <c r="S547" s="152">
        <v>0</v>
      </c>
      <c r="T547" s="153">
        <f>S547*H547</f>
        <v>0</v>
      </c>
      <c r="AR547" s="154" t="s">
        <v>1126</v>
      </c>
      <c r="AT547" s="154" t="s">
        <v>145</v>
      </c>
      <c r="AU547" s="154" t="s">
        <v>84</v>
      </c>
      <c r="AY547" s="15" t="s">
        <v>143</v>
      </c>
      <c r="BE547" s="155">
        <f>IF(N547="základní",J547,0)</f>
        <v>0</v>
      </c>
      <c r="BF547" s="155">
        <f>IF(N547="snížená",J547,0)</f>
        <v>0</v>
      </c>
      <c r="BG547" s="155">
        <f>IF(N547="zákl. přenesená",J547,0)</f>
        <v>0</v>
      </c>
      <c r="BH547" s="155">
        <f>IF(N547="sníž. přenesená",J547,0)</f>
        <v>0</v>
      </c>
      <c r="BI547" s="155">
        <f>IF(N547="nulová",J547,0)</f>
        <v>0</v>
      </c>
      <c r="BJ547" s="15" t="s">
        <v>84</v>
      </c>
      <c r="BK547" s="155">
        <f>ROUND(I547*H547,2)</f>
        <v>0</v>
      </c>
      <c r="BL547" s="15" t="s">
        <v>1126</v>
      </c>
      <c r="BM547" s="154" t="s">
        <v>1127</v>
      </c>
    </row>
    <row r="548" spans="2:65" s="11" customFormat="1" ht="25.9" customHeight="1">
      <c r="B548" s="130"/>
      <c r="D548" s="131" t="s">
        <v>75</v>
      </c>
      <c r="E548" s="132" t="s">
        <v>1128</v>
      </c>
      <c r="F548" s="132" t="s">
        <v>1129</v>
      </c>
      <c r="I548" s="133"/>
      <c r="J548" s="134">
        <f>BK548</f>
        <v>0</v>
      </c>
      <c r="L548" s="130"/>
      <c r="M548" s="135"/>
      <c r="P548" s="136">
        <f>P549+P553+P558</f>
        <v>0</v>
      </c>
      <c r="R548" s="136">
        <f>R549+R553+R558</f>
        <v>0</v>
      </c>
      <c r="T548" s="137">
        <f>T549+T553+T558</f>
        <v>0</v>
      </c>
      <c r="AR548" s="131" t="s">
        <v>168</v>
      </c>
      <c r="AT548" s="138" t="s">
        <v>75</v>
      </c>
      <c r="AU548" s="138" t="s">
        <v>76</v>
      </c>
      <c r="AY548" s="131" t="s">
        <v>143</v>
      </c>
      <c r="BK548" s="139">
        <f>BK549+BK553+BK558</f>
        <v>0</v>
      </c>
    </row>
    <row r="549" spans="2:65" s="11" customFormat="1" ht="22.8" customHeight="1">
      <c r="B549" s="130"/>
      <c r="D549" s="131" t="s">
        <v>75</v>
      </c>
      <c r="E549" s="140" t="s">
        <v>1130</v>
      </c>
      <c r="F549" s="140" t="s">
        <v>1131</v>
      </c>
      <c r="I549" s="133"/>
      <c r="J549" s="141">
        <f>BK549</f>
        <v>0</v>
      </c>
      <c r="L549" s="130"/>
      <c r="M549" s="135"/>
      <c r="P549" s="136">
        <f>SUM(P550:P552)</f>
        <v>0</v>
      </c>
      <c r="R549" s="136">
        <f>SUM(R550:R552)</f>
        <v>0</v>
      </c>
      <c r="T549" s="137">
        <f>SUM(T550:T552)</f>
        <v>0</v>
      </c>
      <c r="AR549" s="131" t="s">
        <v>168</v>
      </c>
      <c r="AT549" s="138" t="s">
        <v>75</v>
      </c>
      <c r="AU549" s="138" t="s">
        <v>84</v>
      </c>
      <c r="AY549" s="131" t="s">
        <v>143</v>
      </c>
      <c r="BK549" s="139">
        <f>SUM(BK550:BK552)</f>
        <v>0</v>
      </c>
    </row>
    <row r="550" spans="2:65" s="1" customFormat="1" ht="16.5" customHeight="1">
      <c r="B550" s="142"/>
      <c r="C550" s="143" t="s">
        <v>1132</v>
      </c>
      <c r="D550" s="143" t="s">
        <v>145</v>
      </c>
      <c r="E550" s="144" t="s">
        <v>1133</v>
      </c>
      <c r="F550" s="145" t="s">
        <v>1134</v>
      </c>
      <c r="G550" s="146" t="s">
        <v>1135</v>
      </c>
      <c r="H550" s="147">
        <v>1</v>
      </c>
      <c r="I550" s="148"/>
      <c r="J550" s="149">
        <f>ROUND(I550*H550,2)</f>
        <v>0</v>
      </c>
      <c r="K550" s="145" t="s">
        <v>176</v>
      </c>
      <c r="L550" s="30"/>
      <c r="M550" s="150" t="s">
        <v>1</v>
      </c>
      <c r="N550" s="151" t="s">
        <v>41</v>
      </c>
      <c r="P550" s="152">
        <f>O550*H550</f>
        <v>0</v>
      </c>
      <c r="Q550" s="152">
        <v>0</v>
      </c>
      <c r="R550" s="152">
        <f>Q550*H550</f>
        <v>0</v>
      </c>
      <c r="S550" s="152">
        <v>0</v>
      </c>
      <c r="T550" s="153">
        <f>S550*H550</f>
        <v>0</v>
      </c>
      <c r="AR550" s="154" t="s">
        <v>1136</v>
      </c>
      <c r="AT550" s="154" t="s">
        <v>145</v>
      </c>
      <c r="AU550" s="154" t="s">
        <v>86</v>
      </c>
      <c r="AY550" s="15" t="s">
        <v>143</v>
      </c>
      <c r="BE550" s="155">
        <f>IF(N550="základní",J550,0)</f>
        <v>0</v>
      </c>
      <c r="BF550" s="155">
        <f>IF(N550="snížená",J550,0)</f>
        <v>0</v>
      </c>
      <c r="BG550" s="155">
        <f>IF(N550="zákl. přenesená",J550,0)</f>
        <v>0</v>
      </c>
      <c r="BH550" s="155">
        <f>IF(N550="sníž. přenesená",J550,0)</f>
        <v>0</v>
      </c>
      <c r="BI550" s="155">
        <f>IF(N550="nulová",J550,0)</f>
        <v>0</v>
      </c>
      <c r="BJ550" s="15" t="s">
        <v>84</v>
      </c>
      <c r="BK550" s="155">
        <f>ROUND(I550*H550,2)</f>
        <v>0</v>
      </c>
      <c r="BL550" s="15" t="s">
        <v>1136</v>
      </c>
      <c r="BM550" s="154" t="s">
        <v>1137</v>
      </c>
    </row>
    <row r="551" spans="2:65" s="12" customFormat="1" ht="10.199999999999999">
      <c r="B551" s="156"/>
      <c r="D551" s="157" t="s">
        <v>152</v>
      </c>
      <c r="E551" s="158" t="s">
        <v>1</v>
      </c>
      <c r="F551" s="159" t="s">
        <v>84</v>
      </c>
      <c r="H551" s="160">
        <v>1</v>
      </c>
      <c r="I551" s="161"/>
      <c r="L551" s="156"/>
      <c r="M551" s="162"/>
      <c r="T551" s="163"/>
      <c r="AT551" s="158" t="s">
        <v>152</v>
      </c>
      <c r="AU551" s="158" t="s">
        <v>86</v>
      </c>
      <c r="AV551" s="12" t="s">
        <v>86</v>
      </c>
      <c r="AW551" s="12" t="s">
        <v>32</v>
      </c>
      <c r="AX551" s="12" t="s">
        <v>84</v>
      </c>
      <c r="AY551" s="158" t="s">
        <v>143</v>
      </c>
    </row>
    <row r="552" spans="2:65" s="1" customFormat="1" ht="16.5" customHeight="1">
      <c r="B552" s="142"/>
      <c r="C552" s="143" t="s">
        <v>1138</v>
      </c>
      <c r="D552" s="143" t="s">
        <v>145</v>
      </c>
      <c r="E552" s="144" t="s">
        <v>1139</v>
      </c>
      <c r="F552" s="145" t="s">
        <v>1140</v>
      </c>
      <c r="G552" s="146" t="s">
        <v>1135</v>
      </c>
      <c r="H552" s="147">
        <v>1</v>
      </c>
      <c r="I552" s="148"/>
      <c r="J552" s="149">
        <f>ROUND(I552*H552,2)</f>
        <v>0</v>
      </c>
      <c r="K552" s="145" t="s">
        <v>176</v>
      </c>
      <c r="L552" s="30"/>
      <c r="M552" s="150" t="s">
        <v>1</v>
      </c>
      <c r="N552" s="151" t="s">
        <v>41</v>
      </c>
      <c r="P552" s="152">
        <f>O552*H552</f>
        <v>0</v>
      </c>
      <c r="Q552" s="152">
        <v>0</v>
      </c>
      <c r="R552" s="152">
        <f>Q552*H552</f>
        <v>0</v>
      </c>
      <c r="S552" s="152">
        <v>0</v>
      </c>
      <c r="T552" s="153">
        <f>S552*H552</f>
        <v>0</v>
      </c>
      <c r="AR552" s="154" t="s">
        <v>1136</v>
      </c>
      <c r="AT552" s="154" t="s">
        <v>145</v>
      </c>
      <c r="AU552" s="154" t="s">
        <v>86</v>
      </c>
      <c r="AY552" s="15" t="s">
        <v>143</v>
      </c>
      <c r="BE552" s="155">
        <f>IF(N552="základní",J552,0)</f>
        <v>0</v>
      </c>
      <c r="BF552" s="155">
        <f>IF(N552="snížená",J552,0)</f>
        <v>0</v>
      </c>
      <c r="BG552" s="155">
        <f>IF(N552="zákl. přenesená",J552,0)</f>
        <v>0</v>
      </c>
      <c r="BH552" s="155">
        <f>IF(N552="sníž. přenesená",J552,0)</f>
        <v>0</v>
      </c>
      <c r="BI552" s="155">
        <f>IF(N552="nulová",J552,0)</f>
        <v>0</v>
      </c>
      <c r="BJ552" s="15" t="s">
        <v>84</v>
      </c>
      <c r="BK552" s="155">
        <f>ROUND(I552*H552,2)</f>
        <v>0</v>
      </c>
      <c r="BL552" s="15" t="s">
        <v>1136</v>
      </c>
      <c r="BM552" s="154" t="s">
        <v>1141</v>
      </c>
    </row>
    <row r="553" spans="2:65" s="11" customFormat="1" ht="22.8" customHeight="1">
      <c r="B553" s="130"/>
      <c r="D553" s="131" t="s">
        <v>75</v>
      </c>
      <c r="E553" s="140" t="s">
        <v>1142</v>
      </c>
      <c r="F553" s="140" t="s">
        <v>1143</v>
      </c>
      <c r="I553" s="133"/>
      <c r="J553" s="141">
        <f>BK553</f>
        <v>0</v>
      </c>
      <c r="L553" s="130"/>
      <c r="M553" s="135"/>
      <c r="P553" s="136">
        <f>SUM(P554:P557)</f>
        <v>0</v>
      </c>
      <c r="R553" s="136">
        <f>SUM(R554:R557)</f>
        <v>0</v>
      </c>
      <c r="T553" s="137">
        <f>SUM(T554:T557)</f>
        <v>0</v>
      </c>
      <c r="AR553" s="131" t="s">
        <v>168</v>
      </c>
      <c r="AT553" s="138" t="s">
        <v>75</v>
      </c>
      <c r="AU553" s="138" t="s">
        <v>84</v>
      </c>
      <c r="AY553" s="131" t="s">
        <v>143</v>
      </c>
      <c r="BK553" s="139">
        <f>SUM(BK554:BK557)</f>
        <v>0</v>
      </c>
    </row>
    <row r="554" spans="2:65" s="1" customFormat="1" ht="24" customHeight="1">
      <c r="B554" s="142"/>
      <c r="C554" s="143" t="s">
        <v>1144</v>
      </c>
      <c r="D554" s="143" t="s">
        <v>145</v>
      </c>
      <c r="E554" s="144" t="s">
        <v>1145</v>
      </c>
      <c r="F554" s="145" t="s">
        <v>1146</v>
      </c>
      <c r="G554" s="146" t="s">
        <v>1135</v>
      </c>
      <c r="H554" s="147">
        <v>1</v>
      </c>
      <c r="I554" s="148"/>
      <c r="J554" s="149">
        <f>ROUND(I554*H554,2)</f>
        <v>0</v>
      </c>
      <c r="K554" s="145" t="s">
        <v>176</v>
      </c>
      <c r="L554" s="30"/>
      <c r="M554" s="150" t="s">
        <v>1</v>
      </c>
      <c r="N554" s="151" t="s">
        <v>41</v>
      </c>
      <c r="P554" s="152">
        <f>O554*H554</f>
        <v>0</v>
      </c>
      <c r="Q554" s="152">
        <v>0</v>
      </c>
      <c r="R554" s="152">
        <f>Q554*H554</f>
        <v>0</v>
      </c>
      <c r="S554" s="152">
        <v>0</v>
      </c>
      <c r="T554" s="153">
        <f>S554*H554</f>
        <v>0</v>
      </c>
      <c r="AR554" s="154" t="s">
        <v>1136</v>
      </c>
      <c r="AT554" s="154" t="s">
        <v>145</v>
      </c>
      <c r="AU554" s="154" t="s">
        <v>86</v>
      </c>
      <c r="AY554" s="15" t="s">
        <v>143</v>
      </c>
      <c r="BE554" s="155">
        <f>IF(N554="základní",J554,0)</f>
        <v>0</v>
      </c>
      <c r="BF554" s="155">
        <f>IF(N554="snížená",J554,0)</f>
        <v>0</v>
      </c>
      <c r="BG554" s="155">
        <f>IF(N554="zákl. přenesená",J554,0)</f>
        <v>0</v>
      </c>
      <c r="BH554" s="155">
        <f>IF(N554="sníž. přenesená",J554,0)</f>
        <v>0</v>
      </c>
      <c r="BI554" s="155">
        <f>IF(N554="nulová",J554,0)</f>
        <v>0</v>
      </c>
      <c r="BJ554" s="15" t="s">
        <v>84</v>
      </c>
      <c r="BK554" s="155">
        <f>ROUND(I554*H554,2)</f>
        <v>0</v>
      </c>
      <c r="BL554" s="15" t="s">
        <v>1136</v>
      </c>
      <c r="BM554" s="154" t="s">
        <v>1147</v>
      </c>
    </row>
    <row r="555" spans="2:65" s="1" customFormat="1" ht="16.5" customHeight="1">
      <c r="B555" s="142"/>
      <c r="C555" s="143" t="s">
        <v>1148</v>
      </c>
      <c r="D555" s="143" t="s">
        <v>145</v>
      </c>
      <c r="E555" s="144" t="s">
        <v>1149</v>
      </c>
      <c r="F555" s="145" t="s">
        <v>1150</v>
      </c>
      <c r="G555" s="146" t="s">
        <v>1135</v>
      </c>
      <c r="H555" s="147">
        <v>1</v>
      </c>
      <c r="I555" s="148"/>
      <c r="J555" s="149">
        <f>ROUND(I555*H555,2)</f>
        <v>0</v>
      </c>
      <c r="K555" s="145" t="s">
        <v>176</v>
      </c>
      <c r="L555" s="30"/>
      <c r="M555" s="150" t="s">
        <v>1</v>
      </c>
      <c r="N555" s="151" t="s">
        <v>41</v>
      </c>
      <c r="P555" s="152">
        <f>O555*H555</f>
        <v>0</v>
      </c>
      <c r="Q555" s="152">
        <v>0</v>
      </c>
      <c r="R555" s="152">
        <f>Q555*H555</f>
        <v>0</v>
      </c>
      <c r="S555" s="152">
        <v>0</v>
      </c>
      <c r="T555" s="153">
        <f>S555*H555</f>
        <v>0</v>
      </c>
      <c r="AR555" s="154" t="s">
        <v>1136</v>
      </c>
      <c r="AT555" s="154" t="s">
        <v>145</v>
      </c>
      <c r="AU555" s="154" t="s">
        <v>86</v>
      </c>
      <c r="AY555" s="15" t="s">
        <v>143</v>
      </c>
      <c r="BE555" s="155">
        <f>IF(N555="základní",J555,0)</f>
        <v>0</v>
      </c>
      <c r="BF555" s="155">
        <f>IF(N555="snížená",J555,0)</f>
        <v>0</v>
      </c>
      <c r="BG555" s="155">
        <f>IF(N555="zákl. přenesená",J555,0)</f>
        <v>0</v>
      </c>
      <c r="BH555" s="155">
        <f>IF(N555="sníž. přenesená",J555,0)</f>
        <v>0</v>
      </c>
      <c r="BI555" s="155">
        <f>IF(N555="nulová",J555,0)</f>
        <v>0</v>
      </c>
      <c r="BJ555" s="15" t="s">
        <v>84</v>
      </c>
      <c r="BK555" s="155">
        <f>ROUND(I555*H555,2)</f>
        <v>0</v>
      </c>
      <c r="BL555" s="15" t="s">
        <v>1136</v>
      </c>
      <c r="BM555" s="154" t="s">
        <v>1151</v>
      </c>
    </row>
    <row r="556" spans="2:65" s="1" customFormat="1" ht="16.5" customHeight="1">
      <c r="B556" s="142"/>
      <c r="C556" s="143" t="s">
        <v>1152</v>
      </c>
      <c r="D556" s="143" t="s">
        <v>145</v>
      </c>
      <c r="E556" s="144" t="s">
        <v>1153</v>
      </c>
      <c r="F556" s="145" t="s">
        <v>1154</v>
      </c>
      <c r="G556" s="146" t="s">
        <v>1135</v>
      </c>
      <c r="H556" s="147">
        <v>1</v>
      </c>
      <c r="I556" s="148"/>
      <c r="J556" s="149">
        <f>ROUND(I556*H556,2)</f>
        <v>0</v>
      </c>
      <c r="K556" s="145" t="s">
        <v>176</v>
      </c>
      <c r="L556" s="30"/>
      <c r="M556" s="150" t="s">
        <v>1</v>
      </c>
      <c r="N556" s="151" t="s">
        <v>41</v>
      </c>
      <c r="P556" s="152">
        <f>O556*H556</f>
        <v>0</v>
      </c>
      <c r="Q556" s="152">
        <v>0</v>
      </c>
      <c r="R556" s="152">
        <f>Q556*H556</f>
        <v>0</v>
      </c>
      <c r="S556" s="152">
        <v>0</v>
      </c>
      <c r="T556" s="153">
        <f>S556*H556</f>
        <v>0</v>
      </c>
      <c r="AR556" s="154" t="s">
        <v>1136</v>
      </c>
      <c r="AT556" s="154" t="s">
        <v>145</v>
      </c>
      <c r="AU556" s="154" t="s">
        <v>86</v>
      </c>
      <c r="AY556" s="15" t="s">
        <v>143</v>
      </c>
      <c r="BE556" s="155">
        <f>IF(N556="základní",J556,0)</f>
        <v>0</v>
      </c>
      <c r="BF556" s="155">
        <f>IF(N556="snížená",J556,0)</f>
        <v>0</v>
      </c>
      <c r="BG556" s="155">
        <f>IF(N556="zákl. přenesená",J556,0)</f>
        <v>0</v>
      </c>
      <c r="BH556" s="155">
        <f>IF(N556="sníž. přenesená",J556,0)</f>
        <v>0</v>
      </c>
      <c r="BI556" s="155">
        <f>IF(N556="nulová",J556,0)</f>
        <v>0</v>
      </c>
      <c r="BJ556" s="15" t="s">
        <v>84</v>
      </c>
      <c r="BK556" s="155">
        <f>ROUND(I556*H556,2)</f>
        <v>0</v>
      </c>
      <c r="BL556" s="15" t="s">
        <v>1136</v>
      </c>
      <c r="BM556" s="154" t="s">
        <v>1155</v>
      </c>
    </row>
    <row r="557" spans="2:65" s="1" customFormat="1" ht="16.5" customHeight="1">
      <c r="B557" s="142"/>
      <c r="C557" s="143" t="s">
        <v>1156</v>
      </c>
      <c r="D557" s="143" t="s">
        <v>145</v>
      </c>
      <c r="E557" s="144" t="s">
        <v>1157</v>
      </c>
      <c r="F557" s="145" t="s">
        <v>1158</v>
      </c>
      <c r="G557" s="146" t="s">
        <v>1135</v>
      </c>
      <c r="H557" s="147">
        <v>1</v>
      </c>
      <c r="I557" s="148"/>
      <c r="J557" s="149">
        <f>ROUND(I557*H557,2)</f>
        <v>0</v>
      </c>
      <c r="K557" s="145" t="s">
        <v>176</v>
      </c>
      <c r="L557" s="30"/>
      <c r="M557" s="150" t="s">
        <v>1</v>
      </c>
      <c r="N557" s="151" t="s">
        <v>41</v>
      </c>
      <c r="P557" s="152">
        <f>O557*H557</f>
        <v>0</v>
      </c>
      <c r="Q557" s="152">
        <v>0</v>
      </c>
      <c r="R557" s="152">
        <f>Q557*H557</f>
        <v>0</v>
      </c>
      <c r="S557" s="152">
        <v>0</v>
      </c>
      <c r="T557" s="153">
        <f>S557*H557</f>
        <v>0</v>
      </c>
      <c r="AR557" s="154" t="s">
        <v>1136</v>
      </c>
      <c r="AT557" s="154" t="s">
        <v>145</v>
      </c>
      <c r="AU557" s="154" t="s">
        <v>86</v>
      </c>
      <c r="AY557" s="15" t="s">
        <v>143</v>
      </c>
      <c r="BE557" s="155">
        <f>IF(N557="základní",J557,0)</f>
        <v>0</v>
      </c>
      <c r="BF557" s="155">
        <f>IF(N557="snížená",J557,0)</f>
        <v>0</v>
      </c>
      <c r="BG557" s="155">
        <f>IF(N557="zákl. přenesená",J557,0)</f>
        <v>0</v>
      </c>
      <c r="BH557" s="155">
        <f>IF(N557="sníž. přenesená",J557,0)</f>
        <v>0</v>
      </c>
      <c r="BI557" s="155">
        <f>IF(N557="nulová",J557,0)</f>
        <v>0</v>
      </c>
      <c r="BJ557" s="15" t="s">
        <v>84</v>
      </c>
      <c r="BK557" s="155">
        <f>ROUND(I557*H557,2)</f>
        <v>0</v>
      </c>
      <c r="BL557" s="15" t="s">
        <v>1136</v>
      </c>
      <c r="BM557" s="154" t="s">
        <v>1159</v>
      </c>
    </row>
    <row r="558" spans="2:65" s="11" customFormat="1" ht="22.8" customHeight="1">
      <c r="B558" s="130"/>
      <c r="D558" s="131" t="s">
        <v>75</v>
      </c>
      <c r="E558" s="140" t="s">
        <v>1160</v>
      </c>
      <c r="F558" s="140" t="s">
        <v>1161</v>
      </c>
      <c r="I558" s="133"/>
      <c r="J558" s="141">
        <f>BK558</f>
        <v>0</v>
      </c>
      <c r="L558" s="130"/>
      <c r="M558" s="135"/>
      <c r="P558" s="136">
        <f>P559</f>
        <v>0</v>
      </c>
      <c r="R558" s="136">
        <f>R559</f>
        <v>0</v>
      </c>
      <c r="T558" s="137">
        <f>T559</f>
        <v>0</v>
      </c>
      <c r="AR558" s="131" t="s">
        <v>168</v>
      </c>
      <c r="AT558" s="138" t="s">
        <v>75</v>
      </c>
      <c r="AU558" s="138" t="s">
        <v>84</v>
      </c>
      <c r="AY558" s="131" t="s">
        <v>143</v>
      </c>
      <c r="BK558" s="139">
        <f>BK559</f>
        <v>0</v>
      </c>
    </row>
    <row r="559" spans="2:65" s="1" customFormat="1" ht="16.5" customHeight="1">
      <c r="B559" s="142"/>
      <c r="C559" s="143" t="s">
        <v>1162</v>
      </c>
      <c r="D559" s="143" t="s">
        <v>145</v>
      </c>
      <c r="E559" s="144" t="s">
        <v>1163</v>
      </c>
      <c r="F559" s="145" t="s">
        <v>1164</v>
      </c>
      <c r="G559" s="146" t="s">
        <v>1135</v>
      </c>
      <c r="H559" s="147">
        <v>1</v>
      </c>
      <c r="I559" s="148"/>
      <c r="J559" s="149">
        <f>ROUND(I559*H559,2)</f>
        <v>0</v>
      </c>
      <c r="K559" s="145" t="s">
        <v>176</v>
      </c>
      <c r="L559" s="30"/>
      <c r="M559" s="182" t="s">
        <v>1</v>
      </c>
      <c r="N559" s="183" t="s">
        <v>41</v>
      </c>
      <c r="O559" s="184"/>
      <c r="P559" s="185">
        <f>O559*H559</f>
        <v>0</v>
      </c>
      <c r="Q559" s="185">
        <v>0</v>
      </c>
      <c r="R559" s="185">
        <f>Q559*H559</f>
        <v>0</v>
      </c>
      <c r="S559" s="185">
        <v>0</v>
      </c>
      <c r="T559" s="186">
        <f>S559*H559</f>
        <v>0</v>
      </c>
      <c r="AR559" s="154" t="s">
        <v>1136</v>
      </c>
      <c r="AT559" s="154" t="s">
        <v>145</v>
      </c>
      <c r="AU559" s="154" t="s">
        <v>86</v>
      </c>
      <c r="AY559" s="15" t="s">
        <v>143</v>
      </c>
      <c r="BE559" s="155">
        <f>IF(N559="základní",J559,0)</f>
        <v>0</v>
      </c>
      <c r="BF559" s="155">
        <f>IF(N559="snížená",J559,0)</f>
        <v>0</v>
      </c>
      <c r="BG559" s="155">
        <f>IF(N559="zákl. přenesená",J559,0)</f>
        <v>0</v>
      </c>
      <c r="BH559" s="155">
        <f>IF(N559="sníž. přenesená",J559,0)</f>
        <v>0</v>
      </c>
      <c r="BI559" s="155">
        <f>IF(N559="nulová",J559,0)</f>
        <v>0</v>
      </c>
      <c r="BJ559" s="15" t="s">
        <v>84</v>
      </c>
      <c r="BK559" s="155">
        <f>ROUND(I559*H559,2)</f>
        <v>0</v>
      </c>
      <c r="BL559" s="15" t="s">
        <v>1136</v>
      </c>
      <c r="BM559" s="154" t="s">
        <v>1165</v>
      </c>
    </row>
    <row r="560" spans="2:65" s="1" customFormat="1" ht="7" customHeight="1">
      <c r="B560" s="42"/>
      <c r="C560" s="43"/>
      <c r="D560" s="43"/>
      <c r="E560" s="43"/>
      <c r="F560" s="43"/>
      <c r="G560" s="43"/>
      <c r="H560" s="43"/>
      <c r="I560" s="105"/>
      <c r="J560" s="43"/>
      <c r="K560" s="43"/>
      <c r="L560" s="30"/>
    </row>
  </sheetData>
  <autoFilter ref="C148:K559" xr:uid="{00000000-0009-0000-0000-000001000000}"/>
  <mergeCells count="9">
    <mergeCell ref="E87:H87"/>
    <mergeCell ref="E139:H139"/>
    <mergeCell ref="E141:H14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0439-DC83-45D2-AA02-A8DE57FCB8E1}">
  <sheetPr>
    <pageSetUpPr fitToPage="1"/>
  </sheetPr>
  <dimension ref="A1:BR131"/>
  <sheetViews>
    <sheetView showGridLines="0" workbookViewId="0">
      <pane ySplit="1" topLeftCell="A2" activePane="bottomLeft" state="frozen"/>
      <selection pane="bottomLeft"/>
    </sheetView>
  </sheetViews>
  <sheetFormatPr defaultRowHeight="11.1"/>
  <cols>
    <col min="1" max="1" width="7.796875" style="230" customWidth="1"/>
    <col min="2" max="2" width="1.53125" style="230" customWidth="1"/>
    <col min="3" max="3" width="3.86328125" style="230" customWidth="1"/>
    <col min="4" max="4" width="4.06640625" style="230" customWidth="1"/>
    <col min="5" max="5" width="16" style="230" customWidth="1"/>
    <col min="6" max="6" width="70" style="230" customWidth="1"/>
    <col min="7" max="7" width="8.06640625" style="230" customWidth="1"/>
    <col min="8" max="8" width="10.3984375" style="230" customWidth="1"/>
    <col min="9" max="9" width="11.796875" style="231" customWidth="1"/>
    <col min="10" max="10" width="21.9296875" style="230" customWidth="1"/>
    <col min="11" max="11" width="14.46484375" style="230" customWidth="1"/>
    <col min="12" max="18" width="9.06640625" style="230"/>
    <col min="19" max="19" width="7.59765625" style="230" hidden="1" customWidth="1"/>
    <col min="20" max="20" width="27.6640625" style="230" hidden="1" customWidth="1"/>
    <col min="21" max="21" width="15.265625" style="230" hidden="1" customWidth="1"/>
    <col min="22" max="22" width="11.53125" style="230" customWidth="1"/>
    <col min="23" max="23" width="15.265625" style="230" customWidth="1"/>
    <col min="24" max="24" width="11.53125" style="230" customWidth="1"/>
    <col min="25" max="25" width="14" style="230" customWidth="1"/>
    <col min="26" max="26" width="10.265625" style="230" customWidth="1"/>
    <col min="27" max="27" width="14" style="230" customWidth="1"/>
    <col min="28" max="28" width="15.265625" style="230" customWidth="1"/>
    <col min="29" max="29" width="10.265625" style="230" customWidth="1"/>
    <col min="30" max="30" width="14" style="230" customWidth="1"/>
    <col min="31" max="31" width="15.265625" style="230" customWidth="1"/>
    <col min="32" max="16384" width="9.06640625" style="230"/>
  </cols>
  <sheetData>
    <row r="1" spans="1:70" ht="21.85" customHeight="1">
      <c r="A1" s="353"/>
      <c r="B1" s="359"/>
      <c r="C1" s="359"/>
      <c r="D1" s="356" t="s">
        <v>1297</v>
      </c>
      <c r="E1" s="359"/>
      <c r="F1" s="355" t="s">
        <v>1296</v>
      </c>
      <c r="G1" s="358" t="s">
        <v>1295</v>
      </c>
      <c r="H1" s="358"/>
      <c r="I1" s="357"/>
      <c r="J1" s="355" t="s">
        <v>1294</v>
      </c>
      <c r="K1" s="356" t="s">
        <v>1293</v>
      </c>
      <c r="L1" s="355" t="s">
        <v>1292</v>
      </c>
      <c r="M1" s="355"/>
      <c r="N1" s="355"/>
      <c r="O1" s="355"/>
      <c r="P1" s="355"/>
      <c r="Q1" s="355"/>
      <c r="R1" s="355"/>
      <c r="S1" s="355"/>
      <c r="T1" s="355"/>
      <c r="U1" s="354"/>
      <c r="V1" s="354"/>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53"/>
      <c r="BF1" s="353"/>
      <c r="BG1" s="353"/>
      <c r="BH1" s="353"/>
      <c r="BI1" s="353"/>
      <c r="BJ1" s="353"/>
      <c r="BK1" s="353"/>
      <c r="BL1" s="353"/>
      <c r="BM1" s="353"/>
      <c r="BN1" s="353"/>
      <c r="BO1" s="353"/>
      <c r="BP1" s="353"/>
      <c r="BQ1" s="353"/>
      <c r="BR1" s="353"/>
    </row>
    <row r="2" spans="1:70" ht="37" customHeight="1">
      <c r="L2" s="352"/>
      <c r="M2" s="352"/>
      <c r="N2" s="352"/>
      <c r="O2" s="352"/>
      <c r="P2" s="352"/>
      <c r="Q2" s="352"/>
      <c r="R2" s="352"/>
      <c r="S2" s="352"/>
      <c r="T2" s="352"/>
      <c r="U2" s="352"/>
      <c r="V2" s="352"/>
      <c r="AT2" s="237" t="s">
        <v>1291</v>
      </c>
    </row>
    <row r="3" spans="1:70" ht="7" customHeight="1">
      <c r="B3" s="351"/>
      <c r="C3" s="349"/>
      <c r="D3" s="349"/>
      <c r="E3" s="349"/>
      <c r="F3" s="349"/>
      <c r="G3" s="349"/>
      <c r="H3" s="349"/>
      <c r="I3" s="350"/>
      <c r="J3" s="349"/>
      <c r="K3" s="348"/>
      <c r="AT3" s="237" t="s">
        <v>86</v>
      </c>
    </row>
    <row r="4" spans="1:70" ht="37" customHeight="1">
      <c r="B4" s="346"/>
      <c r="D4" s="296" t="s">
        <v>1290</v>
      </c>
      <c r="K4" s="345"/>
      <c r="M4" s="347" t="s">
        <v>10</v>
      </c>
      <c r="AT4" s="237" t="s">
        <v>3</v>
      </c>
    </row>
    <row r="5" spans="1:70" ht="7" customHeight="1">
      <c r="B5" s="346"/>
      <c r="K5" s="345"/>
    </row>
    <row r="6" spans="1:70" ht="11.7">
      <c r="B6" s="346"/>
      <c r="D6" s="289" t="s">
        <v>16</v>
      </c>
      <c r="K6" s="345"/>
    </row>
    <row r="7" spans="1:70" ht="16.5" customHeight="1">
      <c r="B7" s="346"/>
      <c r="E7" s="295" t="str">
        <f>'[1]Rekapitulace stavby'!K6</f>
        <v>Stavební úpravy objektu čp. 1745/14, Přemyslova ul.,289 22 Lysá nad Labem</v>
      </c>
      <c r="F7" s="294"/>
      <c r="G7" s="294"/>
      <c r="H7" s="294"/>
      <c r="K7" s="345"/>
    </row>
    <row r="8" spans="1:70" s="232" customFormat="1" ht="11.7">
      <c r="B8" s="233"/>
      <c r="D8" s="289" t="s">
        <v>88</v>
      </c>
      <c r="I8" s="264"/>
      <c r="K8" s="301"/>
    </row>
    <row r="9" spans="1:70" s="232" customFormat="1" ht="37" customHeight="1">
      <c r="B9" s="233"/>
      <c r="E9" s="293" t="s">
        <v>1289</v>
      </c>
      <c r="F9" s="292"/>
      <c r="G9" s="292"/>
      <c r="H9" s="292"/>
      <c r="I9" s="264"/>
      <c r="K9" s="301"/>
    </row>
    <row r="10" spans="1:70" s="232" customFormat="1">
      <c r="B10" s="233"/>
      <c r="I10" s="264"/>
      <c r="K10" s="301"/>
    </row>
    <row r="11" spans="1:70" s="232" customFormat="1" ht="14.4" customHeight="1">
      <c r="B11" s="233"/>
      <c r="D11" s="289" t="s">
        <v>18</v>
      </c>
      <c r="F11" s="288" t="s">
        <v>1</v>
      </c>
      <c r="I11" s="290" t="s">
        <v>19</v>
      </c>
      <c r="J11" s="288" t="s">
        <v>1</v>
      </c>
      <c r="K11" s="301"/>
    </row>
    <row r="12" spans="1:70" s="232" customFormat="1" ht="14.4" customHeight="1">
      <c r="B12" s="233"/>
      <c r="D12" s="289" t="s">
        <v>20</v>
      </c>
      <c r="F12" s="288" t="s">
        <v>1288</v>
      </c>
      <c r="I12" s="290" t="s">
        <v>22</v>
      </c>
      <c r="J12" s="291" t="str">
        <f>'[1]Rekapitulace stavby'!AN8</f>
        <v>11. 10. 2018</v>
      </c>
      <c r="K12" s="301"/>
    </row>
    <row r="13" spans="1:70" s="232" customFormat="1" ht="10.8" customHeight="1">
      <c r="B13" s="233"/>
      <c r="I13" s="264"/>
      <c r="K13" s="301"/>
    </row>
    <row r="14" spans="1:70" s="232" customFormat="1" ht="14.4" customHeight="1">
      <c r="B14" s="233"/>
      <c r="D14" s="289" t="s">
        <v>24</v>
      </c>
      <c r="I14" s="290" t="s">
        <v>25</v>
      </c>
      <c r="J14" s="288" t="str">
        <f>IF('[1]Rekapitulace stavby'!AN10="","",'[1]Rekapitulace stavby'!AN10)</f>
        <v/>
      </c>
      <c r="K14" s="301"/>
    </row>
    <row r="15" spans="1:70" s="232" customFormat="1" ht="18" customHeight="1">
      <c r="B15" s="233"/>
      <c r="E15" s="288" t="str">
        <f>IF('[1]Rekapitulace stavby'!E11="","",'[1]Rekapitulace stavby'!E11)</f>
        <v xml:space="preserve"> </v>
      </c>
      <c r="I15" s="290" t="s">
        <v>27</v>
      </c>
      <c r="J15" s="288" t="str">
        <f>IF('[1]Rekapitulace stavby'!AN11="","",'[1]Rekapitulace stavby'!AN11)</f>
        <v/>
      </c>
      <c r="K15" s="301"/>
    </row>
    <row r="16" spans="1:70" s="232" customFormat="1" ht="7" customHeight="1">
      <c r="B16" s="233"/>
      <c r="I16" s="264"/>
      <c r="K16" s="301"/>
    </row>
    <row r="17" spans="2:11" s="232" customFormat="1" ht="14.4" customHeight="1">
      <c r="B17" s="233"/>
      <c r="D17" s="289" t="s">
        <v>28</v>
      </c>
      <c r="I17" s="290" t="s">
        <v>25</v>
      </c>
      <c r="J17" s="288" t="str">
        <f>IF('[1]Rekapitulace stavby'!AN13="Vyplň údaj","",IF('[1]Rekapitulace stavby'!AN13="","",'[1]Rekapitulace stavby'!AN13))</f>
        <v/>
      </c>
      <c r="K17" s="301"/>
    </row>
    <row r="18" spans="2:11" s="232" customFormat="1" ht="18" customHeight="1">
      <c r="B18" s="233"/>
      <c r="E18" s="288" t="str">
        <f>IF('[1]Rekapitulace stavby'!E14="Vyplň údaj","",IF('[1]Rekapitulace stavby'!E14="","",'[1]Rekapitulace stavby'!E14))</f>
        <v/>
      </c>
      <c r="I18" s="290" t="s">
        <v>27</v>
      </c>
      <c r="J18" s="288" t="str">
        <f>IF('[1]Rekapitulace stavby'!AN14="Vyplň údaj","",IF('[1]Rekapitulace stavby'!AN14="","",'[1]Rekapitulace stavby'!AN14))</f>
        <v/>
      </c>
      <c r="K18" s="301"/>
    </row>
    <row r="19" spans="2:11" s="232" customFormat="1" ht="7" customHeight="1">
      <c r="B19" s="233"/>
      <c r="I19" s="264"/>
      <c r="K19" s="301"/>
    </row>
    <row r="20" spans="2:11" s="232" customFormat="1" ht="14.4" customHeight="1">
      <c r="B20" s="233"/>
      <c r="D20" s="289" t="s">
        <v>30</v>
      </c>
      <c r="I20" s="290" t="s">
        <v>25</v>
      </c>
      <c r="J20" s="288" t="str">
        <f>IF('[1]Rekapitulace stavby'!AN16="","",'[1]Rekapitulace stavby'!AN16)</f>
        <v/>
      </c>
      <c r="K20" s="301"/>
    </row>
    <row r="21" spans="2:11" s="232" customFormat="1" ht="18" customHeight="1">
      <c r="B21" s="233"/>
      <c r="E21" s="288" t="str">
        <f>IF('[1]Rekapitulace stavby'!E17="","",'[1]Rekapitulace stavby'!E17)</f>
        <v xml:space="preserve"> </v>
      </c>
      <c r="I21" s="290" t="s">
        <v>27</v>
      </c>
      <c r="J21" s="288" t="str">
        <f>IF('[1]Rekapitulace stavby'!AN17="","",'[1]Rekapitulace stavby'!AN17)</f>
        <v/>
      </c>
      <c r="K21" s="301"/>
    </row>
    <row r="22" spans="2:11" s="232" customFormat="1" ht="7" customHeight="1">
      <c r="B22" s="233"/>
      <c r="I22" s="264"/>
      <c r="K22" s="301"/>
    </row>
    <row r="23" spans="2:11" s="232" customFormat="1" ht="14.4" customHeight="1">
      <c r="B23" s="233"/>
      <c r="D23" s="289" t="s">
        <v>35</v>
      </c>
      <c r="I23" s="264"/>
      <c r="K23" s="301"/>
    </row>
    <row r="24" spans="2:11" s="341" customFormat="1" ht="16.5" customHeight="1">
      <c r="B24" s="344"/>
      <c r="E24" s="324" t="s">
        <v>1</v>
      </c>
      <c r="F24" s="324"/>
      <c r="G24" s="324"/>
      <c r="H24" s="324"/>
      <c r="I24" s="343"/>
      <c r="K24" s="342"/>
    </row>
    <row r="25" spans="2:11" s="232" customFormat="1" ht="7" customHeight="1">
      <c r="B25" s="233"/>
      <c r="I25" s="264"/>
      <c r="K25" s="301"/>
    </row>
    <row r="26" spans="2:11" s="232" customFormat="1" ht="7" customHeight="1">
      <c r="B26" s="233"/>
      <c r="D26" s="274"/>
      <c r="E26" s="274"/>
      <c r="F26" s="274"/>
      <c r="G26" s="274"/>
      <c r="H26" s="274"/>
      <c r="I26" s="339"/>
      <c r="J26" s="274"/>
      <c r="K26" s="338"/>
    </row>
    <row r="27" spans="2:11" s="232" customFormat="1" ht="25.45" customHeight="1">
      <c r="B27" s="233"/>
      <c r="D27" s="340" t="s">
        <v>36</v>
      </c>
      <c r="I27" s="264"/>
      <c r="J27" s="316">
        <f>ROUND(J81,2)</f>
        <v>0</v>
      </c>
      <c r="K27" s="301"/>
    </row>
    <row r="28" spans="2:11" s="232" customFormat="1" ht="7" customHeight="1">
      <c r="B28" s="233"/>
      <c r="D28" s="274"/>
      <c r="E28" s="274"/>
      <c r="F28" s="274"/>
      <c r="G28" s="274"/>
      <c r="H28" s="274"/>
      <c r="I28" s="339"/>
      <c r="J28" s="274"/>
      <c r="K28" s="338"/>
    </row>
    <row r="29" spans="2:11" s="232" customFormat="1" ht="14.4" customHeight="1">
      <c r="B29" s="233"/>
      <c r="F29" s="336" t="s">
        <v>38</v>
      </c>
      <c r="I29" s="337" t="s">
        <v>37</v>
      </c>
      <c r="J29" s="336" t="s">
        <v>39</v>
      </c>
      <c r="K29" s="301"/>
    </row>
    <row r="30" spans="2:11" s="232" customFormat="1" ht="14.4" customHeight="1">
      <c r="B30" s="233"/>
      <c r="D30" s="335" t="s">
        <v>40</v>
      </c>
      <c r="E30" s="335" t="s">
        <v>41</v>
      </c>
      <c r="F30" s="333">
        <f>ROUND(SUM(BE81:BE130), 2)</f>
        <v>0</v>
      </c>
      <c r="I30" s="334">
        <v>0.21</v>
      </c>
      <c r="J30" s="333">
        <f>ROUND(ROUND((SUM(BE81:BE130)), 2)*I30, 2)</f>
        <v>0</v>
      </c>
      <c r="K30" s="301"/>
    </row>
    <row r="31" spans="2:11" s="232" customFormat="1" ht="14.4" customHeight="1">
      <c r="B31" s="233"/>
      <c r="E31" s="335" t="s">
        <v>42</v>
      </c>
      <c r="F31" s="333">
        <f>ROUND(SUM(BF81:BF130), 2)</f>
        <v>0</v>
      </c>
      <c r="I31" s="334">
        <v>0.15</v>
      </c>
      <c r="J31" s="333">
        <f>ROUND(ROUND((SUM(BF81:BF130)), 2)*I31, 2)</f>
        <v>0</v>
      </c>
      <c r="K31" s="301"/>
    </row>
    <row r="32" spans="2:11" s="232" customFormat="1" ht="14.4" hidden="1" customHeight="1">
      <c r="B32" s="233"/>
      <c r="E32" s="335" t="s">
        <v>43</v>
      </c>
      <c r="F32" s="333">
        <f>ROUND(SUM(BG81:BG130), 2)</f>
        <v>0</v>
      </c>
      <c r="I32" s="334">
        <v>0.21</v>
      </c>
      <c r="J32" s="333">
        <v>0</v>
      </c>
      <c r="K32" s="301"/>
    </row>
    <row r="33" spans="2:11" s="232" customFormat="1" ht="14.4" hidden="1" customHeight="1">
      <c r="B33" s="233"/>
      <c r="E33" s="335" t="s">
        <v>44</v>
      </c>
      <c r="F33" s="333">
        <f>ROUND(SUM(BH81:BH130), 2)</f>
        <v>0</v>
      </c>
      <c r="I33" s="334">
        <v>0.15</v>
      </c>
      <c r="J33" s="333">
        <v>0</v>
      </c>
      <c r="K33" s="301"/>
    </row>
    <row r="34" spans="2:11" s="232" customFormat="1" ht="14.4" hidden="1" customHeight="1">
      <c r="B34" s="233"/>
      <c r="E34" s="335" t="s">
        <v>45</v>
      </c>
      <c r="F34" s="333">
        <f>ROUND(SUM(BI81:BI130), 2)</f>
        <v>0</v>
      </c>
      <c r="I34" s="334">
        <v>0</v>
      </c>
      <c r="J34" s="333">
        <v>0</v>
      </c>
      <c r="K34" s="301"/>
    </row>
    <row r="35" spans="2:11" s="232" customFormat="1" ht="7" customHeight="1">
      <c r="B35" s="233"/>
      <c r="I35" s="264"/>
      <c r="K35" s="301"/>
    </row>
    <row r="36" spans="2:11" s="232" customFormat="1" ht="25.45" customHeight="1">
      <c r="B36" s="233"/>
      <c r="C36" s="321"/>
      <c r="D36" s="332" t="s">
        <v>46</v>
      </c>
      <c r="E36" s="331"/>
      <c r="F36" s="331"/>
      <c r="G36" s="330" t="s">
        <v>47</v>
      </c>
      <c r="H36" s="329" t="s">
        <v>48</v>
      </c>
      <c r="I36" s="328"/>
      <c r="J36" s="327">
        <f>SUM(J27:J34)</f>
        <v>0</v>
      </c>
      <c r="K36" s="326"/>
    </row>
    <row r="37" spans="2:11" s="232" customFormat="1" ht="14.4" customHeight="1">
      <c r="B37" s="236"/>
      <c r="C37" s="234"/>
      <c r="D37" s="234"/>
      <c r="E37" s="234"/>
      <c r="F37" s="234"/>
      <c r="G37" s="234"/>
      <c r="H37" s="234"/>
      <c r="I37" s="235"/>
      <c r="J37" s="234"/>
      <c r="K37" s="300"/>
    </row>
    <row r="41" spans="2:11" s="232" customFormat="1" ht="7" customHeight="1">
      <c r="B41" s="299"/>
      <c r="C41" s="297"/>
      <c r="D41" s="297"/>
      <c r="E41" s="297"/>
      <c r="F41" s="297"/>
      <c r="G41" s="297"/>
      <c r="H41" s="297"/>
      <c r="I41" s="298"/>
      <c r="J41" s="297"/>
      <c r="K41" s="325"/>
    </row>
    <row r="42" spans="2:11" s="232" customFormat="1" ht="37" customHeight="1">
      <c r="B42" s="233"/>
      <c r="C42" s="296" t="s">
        <v>90</v>
      </c>
      <c r="I42" s="264"/>
      <c r="K42" s="301"/>
    </row>
    <row r="43" spans="2:11" s="232" customFormat="1" ht="7" customHeight="1">
      <c r="B43" s="233"/>
      <c r="I43" s="264"/>
      <c r="K43" s="301"/>
    </row>
    <row r="44" spans="2:11" s="232" customFormat="1" ht="14.4" customHeight="1">
      <c r="B44" s="233"/>
      <c r="C44" s="289" t="s">
        <v>16</v>
      </c>
      <c r="I44" s="264"/>
      <c r="K44" s="301"/>
    </row>
    <row r="45" spans="2:11" s="232" customFormat="1" ht="16.5" customHeight="1">
      <c r="B45" s="233"/>
      <c r="E45" s="295" t="str">
        <f>E7</f>
        <v>Stavební úpravy objektu čp. 1745/14, Přemyslova ul.,289 22 Lysá nad Labem</v>
      </c>
      <c r="F45" s="294"/>
      <c r="G45" s="294"/>
      <c r="H45" s="294"/>
      <c r="I45" s="264"/>
      <c r="K45" s="301"/>
    </row>
    <row r="46" spans="2:11" s="232" customFormat="1" ht="14.4" customHeight="1">
      <c r="B46" s="233"/>
      <c r="C46" s="289" t="s">
        <v>88</v>
      </c>
      <c r="I46" s="264"/>
      <c r="K46" s="301"/>
    </row>
    <row r="47" spans="2:11" s="232" customFormat="1" ht="17.25" customHeight="1">
      <c r="B47" s="233"/>
      <c r="E47" s="293" t="str">
        <f>E9</f>
        <v>D.1.4.1 - ústřední vytápění</v>
      </c>
      <c r="F47" s="292"/>
      <c r="G47" s="292"/>
      <c r="H47" s="292"/>
      <c r="I47" s="264"/>
      <c r="K47" s="301"/>
    </row>
    <row r="48" spans="2:11" s="232" customFormat="1" ht="7" customHeight="1">
      <c r="B48" s="233"/>
      <c r="I48" s="264"/>
      <c r="K48" s="301"/>
    </row>
    <row r="49" spans="2:47" s="232" customFormat="1" ht="18" customHeight="1">
      <c r="B49" s="233"/>
      <c r="C49" s="289" t="s">
        <v>20</v>
      </c>
      <c r="F49" s="288" t="str">
        <f>F12</f>
        <v>čp. 1745/14, Přemyslova ul.,289 22 Lysá nad Labem</v>
      </c>
      <c r="I49" s="290" t="s">
        <v>22</v>
      </c>
      <c r="J49" s="291" t="str">
        <f>IF(J12="","",J12)</f>
        <v>11. 10. 2018</v>
      </c>
      <c r="K49" s="301"/>
    </row>
    <row r="50" spans="2:47" s="232" customFormat="1" ht="7" customHeight="1">
      <c r="B50" s="233"/>
      <c r="I50" s="264"/>
      <c r="K50" s="301"/>
    </row>
    <row r="51" spans="2:47" s="232" customFormat="1" ht="11.7">
      <c r="B51" s="233"/>
      <c r="C51" s="289" t="s">
        <v>24</v>
      </c>
      <c r="F51" s="288" t="str">
        <f>E15</f>
        <v xml:space="preserve"> </v>
      </c>
      <c r="I51" s="290" t="s">
        <v>30</v>
      </c>
      <c r="J51" s="324" t="str">
        <f>E21</f>
        <v xml:space="preserve"> </v>
      </c>
      <c r="K51" s="301"/>
    </row>
    <row r="52" spans="2:47" s="232" customFormat="1" ht="14.4" customHeight="1">
      <c r="B52" s="233"/>
      <c r="C52" s="289" t="s">
        <v>28</v>
      </c>
      <c r="F52" s="288" t="str">
        <f>IF(E18="","",E18)</f>
        <v/>
      </c>
      <c r="I52" s="264"/>
      <c r="J52" s="323"/>
      <c r="K52" s="301"/>
    </row>
    <row r="53" spans="2:47" s="232" customFormat="1" ht="10.3" customHeight="1">
      <c r="B53" s="233"/>
      <c r="I53" s="264"/>
      <c r="K53" s="301"/>
    </row>
    <row r="54" spans="2:47" s="232" customFormat="1" ht="29.25" customHeight="1">
      <c r="B54" s="233"/>
      <c r="C54" s="322" t="s">
        <v>91</v>
      </c>
      <c r="D54" s="321"/>
      <c r="E54" s="321"/>
      <c r="F54" s="321"/>
      <c r="G54" s="321"/>
      <c r="H54" s="321"/>
      <c r="I54" s="320"/>
      <c r="J54" s="319" t="s">
        <v>92</v>
      </c>
      <c r="K54" s="318"/>
    </row>
    <row r="55" spans="2:47" s="232" customFormat="1" ht="10.3" customHeight="1">
      <c r="B55" s="233"/>
      <c r="I55" s="264"/>
      <c r="K55" s="301"/>
    </row>
    <row r="56" spans="2:47" s="232" customFormat="1" ht="29.25" customHeight="1">
      <c r="B56" s="233"/>
      <c r="C56" s="317" t="s">
        <v>140</v>
      </c>
      <c r="I56" s="264"/>
      <c r="J56" s="316">
        <f>J81</f>
        <v>0</v>
      </c>
      <c r="K56" s="301"/>
      <c r="AU56" s="237" t="s">
        <v>94</v>
      </c>
    </row>
    <row r="57" spans="2:47" s="302" customFormat="1" ht="25" customHeight="1">
      <c r="B57" s="308"/>
      <c r="D57" s="307" t="s">
        <v>105</v>
      </c>
      <c r="E57" s="306"/>
      <c r="F57" s="306"/>
      <c r="G57" s="306"/>
      <c r="H57" s="306"/>
      <c r="I57" s="305"/>
      <c r="J57" s="304">
        <f>J82</f>
        <v>0</v>
      </c>
      <c r="K57" s="303"/>
    </row>
    <row r="58" spans="2:47" s="309" customFormat="1" ht="19.899999999999999" customHeight="1">
      <c r="B58" s="315"/>
      <c r="D58" s="314" t="s">
        <v>1287</v>
      </c>
      <c r="E58" s="313"/>
      <c r="F58" s="313"/>
      <c r="G58" s="313"/>
      <c r="H58" s="313"/>
      <c r="I58" s="312"/>
      <c r="J58" s="311">
        <f>J83</f>
        <v>0</v>
      </c>
      <c r="K58" s="310"/>
    </row>
    <row r="59" spans="2:47" s="309" customFormat="1" ht="19.899999999999999" customHeight="1">
      <c r="B59" s="315"/>
      <c r="D59" s="314" t="s">
        <v>1286</v>
      </c>
      <c r="E59" s="313"/>
      <c r="F59" s="313"/>
      <c r="G59" s="313"/>
      <c r="H59" s="313"/>
      <c r="I59" s="312"/>
      <c r="J59" s="311">
        <f>J97</f>
        <v>0</v>
      </c>
      <c r="K59" s="310"/>
    </row>
    <row r="60" spans="2:47" s="309" customFormat="1" ht="19.899999999999999" customHeight="1">
      <c r="B60" s="315"/>
      <c r="D60" s="314" t="s">
        <v>1285</v>
      </c>
      <c r="E60" s="313"/>
      <c r="F60" s="313"/>
      <c r="G60" s="313"/>
      <c r="H60" s="313"/>
      <c r="I60" s="312"/>
      <c r="J60" s="311">
        <f>J113</f>
        <v>0</v>
      </c>
      <c r="K60" s="310"/>
    </row>
    <row r="61" spans="2:47" s="302" customFormat="1" ht="25" customHeight="1">
      <c r="B61" s="308"/>
      <c r="D61" s="307" t="s">
        <v>123</v>
      </c>
      <c r="E61" s="306"/>
      <c r="F61" s="306"/>
      <c r="G61" s="306"/>
      <c r="H61" s="306"/>
      <c r="I61" s="305"/>
      <c r="J61" s="304">
        <f>J129</f>
        <v>0</v>
      </c>
      <c r="K61" s="303"/>
    </row>
    <row r="62" spans="2:47" s="232" customFormat="1" ht="21.85" customHeight="1">
      <c r="B62" s="233"/>
      <c r="I62" s="264"/>
      <c r="K62" s="301"/>
    </row>
    <row r="63" spans="2:47" s="232" customFormat="1" ht="7" customHeight="1">
      <c r="B63" s="236"/>
      <c r="C63" s="234"/>
      <c r="D63" s="234"/>
      <c r="E63" s="234"/>
      <c r="F63" s="234"/>
      <c r="G63" s="234"/>
      <c r="H63" s="234"/>
      <c r="I63" s="235"/>
      <c r="J63" s="234"/>
      <c r="K63" s="300"/>
    </row>
    <row r="67" spans="2:20" s="232" customFormat="1" ht="7" customHeight="1">
      <c r="B67" s="299"/>
      <c r="C67" s="297"/>
      <c r="D67" s="297"/>
      <c r="E67" s="297"/>
      <c r="F67" s="297"/>
      <c r="G67" s="297"/>
      <c r="H67" s="297"/>
      <c r="I67" s="298"/>
      <c r="J67" s="297"/>
      <c r="K67" s="297"/>
      <c r="L67" s="233"/>
    </row>
    <row r="68" spans="2:20" s="232" customFormat="1" ht="37" customHeight="1">
      <c r="B68" s="233"/>
      <c r="C68" s="296" t="s">
        <v>128</v>
      </c>
      <c r="I68" s="264"/>
      <c r="L68" s="233"/>
    </row>
    <row r="69" spans="2:20" s="232" customFormat="1" ht="7" customHeight="1">
      <c r="B69" s="233"/>
      <c r="I69" s="264"/>
      <c r="L69" s="233"/>
    </row>
    <row r="70" spans="2:20" s="232" customFormat="1" ht="14.4" customHeight="1">
      <c r="B70" s="233"/>
      <c r="C70" s="289" t="s">
        <v>16</v>
      </c>
      <c r="I70" s="264"/>
      <c r="L70" s="233"/>
    </row>
    <row r="71" spans="2:20" s="232" customFormat="1" ht="16.5" customHeight="1">
      <c r="B71" s="233"/>
      <c r="E71" s="295" t="str">
        <f>E7</f>
        <v>Stavební úpravy objektu čp. 1745/14, Přemyslova ul.,289 22 Lysá nad Labem</v>
      </c>
      <c r="F71" s="294"/>
      <c r="G71" s="294"/>
      <c r="H71" s="294"/>
      <c r="I71" s="264"/>
      <c r="L71" s="233"/>
    </row>
    <row r="72" spans="2:20" s="232" customFormat="1" ht="14.4" customHeight="1">
      <c r="B72" s="233"/>
      <c r="C72" s="289" t="s">
        <v>88</v>
      </c>
      <c r="I72" s="264"/>
      <c r="L72" s="233"/>
    </row>
    <row r="73" spans="2:20" s="232" customFormat="1" ht="17.25" customHeight="1">
      <c r="B73" s="233"/>
      <c r="E73" s="293" t="str">
        <f>E9</f>
        <v>D.1.4.1 - ústřední vytápění</v>
      </c>
      <c r="F73" s="292"/>
      <c r="G73" s="292"/>
      <c r="H73" s="292"/>
      <c r="I73" s="264"/>
      <c r="L73" s="233"/>
    </row>
    <row r="74" spans="2:20" s="232" customFormat="1" ht="7" customHeight="1">
      <c r="B74" s="233"/>
      <c r="I74" s="264"/>
      <c r="L74" s="233"/>
    </row>
    <row r="75" spans="2:20" s="232" customFormat="1" ht="18" customHeight="1">
      <c r="B75" s="233"/>
      <c r="C75" s="289" t="s">
        <v>20</v>
      </c>
      <c r="F75" s="288" t="str">
        <f>F12</f>
        <v>čp. 1745/14, Přemyslova ul.,289 22 Lysá nad Labem</v>
      </c>
      <c r="I75" s="290" t="s">
        <v>22</v>
      </c>
      <c r="J75" s="291" t="str">
        <f>IF(J12="","",J12)</f>
        <v>11. 10. 2018</v>
      </c>
      <c r="L75" s="233"/>
    </row>
    <row r="76" spans="2:20" s="232" customFormat="1" ht="7" customHeight="1">
      <c r="B76" s="233"/>
      <c r="I76" s="264"/>
      <c r="L76" s="233"/>
    </row>
    <row r="77" spans="2:20" s="232" customFormat="1" ht="11.7">
      <c r="B77" s="233"/>
      <c r="C77" s="289" t="s">
        <v>24</v>
      </c>
      <c r="F77" s="288" t="str">
        <f>E15</f>
        <v xml:space="preserve"> </v>
      </c>
      <c r="I77" s="290" t="s">
        <v>30</v>
      </c>
      <c r="J77" s="288" t="str">
        <f>E21</f>
        <v xml:space="preserve"> </v>
      </c>
      <c r="L77" s="233"/>
    </row>
    <row r="78" spans="2:20" s="232" customFormat="1" ht="14.4" customHeight="1">
      <c r="B78" s="233"/>
      <c r="C78" s="289" t="s">
        <v>28</v>
      </c>
      <c r="F78" s="288" t="str">
        <f>IF(E18="","",E18)</f>
        <v/>
      </c>
      <c r="I78" s="264"/>
      <c r="L78" s="233"/>
    </row>
    <row r="79" spans="2:20" s="232" customFormat="1" ht="10.3" customHeight="1">
      <c r="B79" s="233"/>
      <c r="I79" s="264"/>
      <c r="L79" s="233"/>
    </row>
    <row r="80" spans="2:20" s="279" customFormat="1" ht="29.25" customHeight="1">
      <c r="B80" s="283"/>
      <c r="C80" s="287" t="s">
        <v>129</v>
      </c>
      <c r="D80" s="285" t="s">
        <v>61</v>
      </c>
      <c r="E80" s="285" t="s">
        <v>57</v>
      </c>
      <c r="F80" s="285" t="s">
        <v>58</v>
      </c>
      <c r="G80" s="285" t="s">
        <v>130</v>
      </c>
      <c r="H80" s="285" t="s">
        <v>131</v>
      </c>
      <c r="I80" s="286" t="s">
        <v>132</v>
      </c>
      <c r="J80" s="285" t="s">
        <v>92</v>
      </c>
      <c r="K80" s="284" t="s">
        <v>133</v>
      </c>
      <c r="L80" s="283"/>
      <c r="M80" s="282" t="s">
        <v>1284</v>
      </c>
      <c r="N80" s="281" t="s">
        <v>40</v>
      </c>
      <c r="O80" s="281" t="s">
        <v>134</v>
      </c>
      <c r="P80" s="281" t="s">
        <v>135</v>
      </c>
      <c r="Q80" s="281" t="s">
        <v>1283</v>
      </c>
      <c r="R80" s="281" t="s">
        <v>1282</v>
      </c>
      <c r="S80" s="281" t="s">
        <v>138</v>
      </c>
      <c r="T80" s="280" t="s">
        <v>139</v>
      </c>
    </row>
    <row r="81" spans="2:65" s="232" customFormat="1" ht="29.25" customHeight="1">
      <c r="B81" s="233"/>
      <c r="C81" s="278" t="s">
        <v>140</v>
      </c>
      <c r="I81" s="264"/>
      <c r="J81" s="277">
        <f>BK81</f>
        <v>0</v>
      </c>
      <c r="L81" s="233"/>
      <c r="M81" s="276"/>
      <c r="N81" s="274"/>
      <c r="O81" s="274"/>
      <c r="P81" s="275">
        <f>P82+P129</f>
        <v>0</v>
      </c>
      <c r="Q81" s="274"/>
      <c r="R81" s="275">
        <f>R82+R129</f>
        <v>0.40026</v>
      </c>
      <c r="S81" s="274"/>
      <c r="T81" s="273">
        <f>T82+T129</f>
        <v>1.5900000000000001E-2</v>
      </c>
      <c r="AT81" s="237" t="s">
        <v>75</v>
      </c>
      <c r="AU81" s="237" t="s">
        <v>94</v>
      </c>
      <c r="BK81" s="272">
        <f>BK82+BK129</f>
        <v>0</v>
      </c>
    </row>
    <row r="82" spans="2:65" s="251" customFormat="1" ht="37.450000000000003" customHeight="1">
      <c r="B82" s="258"/>
      <c r="D82" s="253" t="s">
        <v>75</v>
      </c>
      <c r="E82" s="261" t="s">
        <v>733</v>
      </c>
      <c r="F82" s="261" t="s">
        <v>734</v>
      </c>
      <c r="I82" s="260"/>
      <c r="J82" s="259">
        <f>BK82</f>
        <v>0</v>
      </c>
      <c r="L82" s="258"/>
      <c r="M82" s="257"/>
      <c r="P82" s="256">
        <f>P83+P97+P113</f>
        <v>0</v>
      </c>
      <c r="R82" s="256">
        <f>R83+R97+R113</f>
        <v>0.40026</v>
      </c>
      <c r="T82" s="255">
        <f>T83+T97+T113</f>
        <v>1.5900000000000001E-2</v>
      </c>
      <c r="AR82" s="253" t="s">
        <v>86</v>
      </c>
      <c r="AT82" s="254" t="s">
        <v>75</v>
      </c>
      <c r="AU82" s="254" t="s">
        <v>76</v>
      </c>
      <c r="AY82" s="253" t="s">
        <v>143</v>
      </c>
      <c r="BK82" s="252">
        <f>BK83+BK97+BK113</f>
        <v>0</v>
      </c>
    </row>
    <row r="83" spans="2:65" s="251" customFormat="1" ht="19.899999999999999" customHeight="1">
      <c r="B83" s="258"/>
      <c r="D83" s="253" t="s">
        <v>75</v>
      </c>
      <c r="E83" s="271" t="s">
        <v>1281</v>
      </c>
      <c r="F83" s="271" t="s">
        <v>1280</v>
      </c>
      <c r="I83" s="260"/>
      <c r="J83" s="270">
        <f>BK83</f>
        <v>0</v>
      </c>
      <c r="L83" s="258"/>
      <c r="M83" s="257"/>
      <c r="P83" s="256">
        <f>SUM(P84:P96)</f>
        <v>0</v>
      </c>
      <c r="R83" s="256">
        <f>SUM(R84:R96)</f>
        <v>0.10769000000000001</v>
      </c>
      <c r="T83" s="255">
        <f>SUM(T84:T96)</f>
        <v>1.4999999999999999E-2</v>
      </c>
      <c r="AR83" s="253" t="s">
        <v>86</v>
      </c>
      <c r="AT83" s="254" t="s">
        <v>75</v>
      </c>
      <c r="AU83" s="254" t="s">
        <v>84</v>
      </c>
      <c r="AY83" s="253" t="s">
        <v>143</v>
      </c>
      <c r="BK83" s="252">
        <f>SUM(BK84:BK96)</f>
        <v>0</v>
      </c>
    </row>
    <row r="84" spans="2:65" s="232" customFormat="1" ht="16.5" customHeight="1">
      <c r="B84" s="233"/>
      <c r="C84" s="250" t="s">
        <v>318</v>
      </c>
      <c r="D84" s="250" t="s">
        <v>145</v>
      </c>
      <c r="E84" s="249" t="s">
        <v>1279</v>
      </c>
      <c r="F84" s="244" t="s">
        <v>1278</v>
      </c>
      <c r="G84" s="248" t="s">
        <v>281</v>
      </c>
      <c r="H84" s="247">
        <v>15</v>
      </c>
      <c r="I84" s="246"/>
      <c r="J84" s="245">
        <f>ROUND(I84*H84,2)</f>
        <v>0</v>
      </c>
      <c r="K84" s="244" t="s">
        <v>149</v>
      </c>
      <c r="L84" s="233"/>
      <c r="M84" s="243" t="s">
        <v>1</v>
      </c>
      <c r="N84" s="269" t="s">
        <v>41</v>
      </c>
      <c r="P84" s="268">
        <f>O84*H84</f>
        <v>0</v>
      </c>
      <c r="Q84" s="268">
        <v>2.0000000000000002E-5</v>
      </c>
      <c r="R84" s="268">
        <f>Q84*H84</f>
        <v>3.0000000000000003E-4</v>
      </c>
      <c r="S84" s="268">
        <v>1E-3</v>
      </c>
      <c r="T84" s="267">
        <f>S84*H84</f>
        <v>1.4999999999999999E-2</v>
      </c>
      <c r="AR84" s="237" t="s">
        <v>222</v>
      </c>
      <c r="AT84" s="237" t="s">
        <v>145</v>
      </c>
      <c r="AU84" s="237" t="s">
        <v>86</v>
      </c>
      <c r="AY84" s="237" t="s">
        <v>143</v>
      </c>
      <c r="BE84" s="238">
        <f>IF(N84="základní",J84,0)</f>
        <v>0</v>
      </c>
      <c r="BF84" s="238">
        <f>IF(N84="snížená",J84,0)</f>
        <v>0</v>
      </c>
      <c r="BG84" s="238">
        <f>IF(N84="zákl. přenesená",J84,0)</f>
        <v>0</v>
      </c>
      <c r="BH84" s="238">
        <f>IF(N84="sníž. přenesená",J84,0)</f>
        <v>0</v>
      </c>
      <c r="BI84" s="238">
        <f>IF(N84="nulová",J84,0)</f>
        <v>0</v>
      </c>
      <c r="BJ84" s="237" t="s">
        <v>84</v>
      </c>
      <c r="BK84" s="238">
        <f>ROUND(I84*H84,2)</f>
        <v>0</v>
      </c>
      <c r="BL84" s="237" t="s">
        <v>222</v>
      </c>
      <c r="BM84" s="237" t="s">
        <v>1277</v>
      </c>
    </row>
    <row r="85" spans="2:65" s="232" customFormat="1" ht="25.5" customHeight="1">
      <c r="B85" s="233"/>
      <c r="C85" s="250" t="s">
        <v>266</v>
      </c>
      <c r="D85" s="250" t="s">
        <v>145</v>
      </c>
      <c r="E85" s="249" t="s">
        <v>1276</v>
      </c>
      <c r="F85" s="244" t="s">
        <v>1275</v>
      </c>
      <c r="G85" s="248" t="s">
        <v>281</v>
      </c>
      <c r="H85" s="247">
        <v>10</v>
      </c>
      <c r="I85" s="246"/>
      <c r="J85" s="245">
        <f>ROUND(I85*H85,2)</f>
        <v>0</v>
      </c>
      <c r="K85" s="244" t="s">
        <v>149</v>
      </c>
      <c r="L85" s="233"/>
      <c r="M85" s="243" t="s">
        <v>1</v>
      </c>
      <c r="N85" s="269" t="s">
        <v>41</v>
      </c>
      <c r="P85" s="268">
        <f>O85*H85</f>
        <v>0</v>
      </c>
      <c r="Q85" s="268">
        <v>1.48E-3</v>
      </c>
      <c r="R85" s="268">
        <f>Q85*H85</f>
        <v>1.4800000000000001E-2</v>
      </c>
      <c r="S85" s="268">
        <v>0</v>
      </c>
      <c r="T85" s="267">
        <f>S85*H85</f>
        <v>0</v>
      </c>
      <c r="AR85" s="237" t="s">
        <v>222</v>
      </c>
      <c r="AT85" s="237" t="s">
        <v>145</v>
      </c>
      <c r="AU85" s="237" t="s">
        <v>86</v>
      </c>
      <c r="AY85" s="237" t="s">
        <v>143</v>
      </c>
      <c r="BE85" s="238">
        <f>IF(N85="základní",J85,0)</f>
        <v>0</v>
      </c>
      <c r="BF85" s="238">
        <f>IF(N85="snížená",J85,0)</f>
        <v>0</v>
      </c>
      <c r="BG85" s="238">
        <f>IF(N85="zákl. přenesená",J85,0)</f>
        <v>0</v>
      </c>
      <c r="BH85" s="238">
        <f>IF(N85="sníž. přenesená",J85,0)</f>
        <v>0</v>
      </c>
      <c r="BI85" s="238">
        <f>IF(N85="nulová",J85,0)</f>
        <v>0</v>
      </c>
      <c r="BJ85" s="237" t="s">
        <v>84</v>
      </c>
      <c r="BK85" s="238">
        <f>ROUND(I85*H85,2)</f>
        <v>0</v>
      </c>
      <c r="BL85" s="237" t="s">
        <v>222</v>
      </c>
      <c r="BM85" s="237" t="s">
        <v>1274</v>
      </c>
    </row>
    <row r="86" spans="2:65" s="232" customFormat="1" ht="25.5" customHeight="1">
      <c r="B86" s="233"/>
      <c r="C86" s="250" t="s">
        <v>270</v>
      </c>
      <c r="D86" s="250" t="s">
        <v>145</v>
      </c>
      <c r="E86" s="249" t="s">
        <v>1273</v>
      </c>
      <c r="F86" s="244" t="s">
        <v>1272</v>
      </c>
      <c r="G86" s="248" t="s">
        <v>252</v>
      </c>
      <c r="H86" s="247">
        <v>4</v>
      </c>
      <c r="I86" s="246"/>
      <c r="J86" s="245">
        <f>ROUND(I86*H86,2)</f>
        <v>0</v>
      </c>
      <c r="K86" s="244" t="s">
        <v>149</v>
      </c>
      <c r="L86" s="233"/>
      <c r="M86" s="243" t="s">
        <v>1</v>
      </c>
      <c r="N86" s="269" t="s">
        <v>41</v>
      </c>
      <c r="P86" s="268">
        <f>O86*H86</f>
        <v>0</v>
      </c>
      <c r="Q86" s="268">
        <v>0</v>
      </c>
      <c r="R86" s="268">
        <f>Q86*H86</f>
        <v>0</v>
      </c>
      <c r="S86" s="268">
        <v>0</v>
      </c>
      <c r="T86" s="267">
        <f>S86*H86</f>
        <v>0</v>
      </c>
      <c r="AR86" s="237" t="s">
        <v>222</v>
      </c>
      <c r="AT86" s="237" t="s">
        <v>145</v>
      </c>
      <c r="AU86" s="237" t="s">
        <v>86</v>
      </c>
      <c r="AY86" s="237" t="s">
        <v>143</v>
      </c>
      <c r="BE86" s="238">
        <f>IF(N86="základní",J86,0)</f>
        <v>0</v>
      </c>
      <c r="BF86" s="238">
        <f>IF(N86="snížená",J86,0)</f>
        <v>0</v>
      </c>
      <c r="BG86" s="238">
        <f>IF(N86="zákl. přenesená",J86,0)</f>
        <v>0</v>
      </c>
      <c r="BH86" s="238">
        <f>IF(N86="sníž. přenesená",J86,0)</f>
        <v>0</v>
      </c>
      <c r="BI86" s="238">
        <f>IF(N86="nulová",J86,0)</f>
        <v>0</v>
      </c>
      <c r="BJ86" s="237" t="s">
        <v>84</v>
      </c>
      <c r="BK86" s="238">
        <f>ROUND(I86*H86,2)</f>
        <v>0</v>
      </c>
      <c r="BL86" s="237" t="s">
        <v>222</v>
      </c>
      <c r="BM86" s="237" t="s">
        <v>1271</v>
      </c>
    </row>
    <row r="87" spans="2:65" s="232" customFormat="1" ht="25.5" customHeight="1">
      <c r="B87" s="233"/>
      <c r="C87" s="250" t="s">
        <v>258</v>
      </c>
      <c r="D87" s="250" t="s">
        <v>145</v>
      </c>
      <c r="E87" s="249" t="s">
        <v>1270</v>
      </c>
      <c r="F87" s="244" t="s">
        <v>1269</v>
      </c>
      <c r="G87" s="248" t="s">
        <v>252</v>
      </c>
      <c r="H87" s="247">
        <v>4</v>
      </c>
      <c r="I87" s="246"/>
      <c r="J87" s="245">
        <f>ROUND(I87*H87,2)</f>
        <v>0</v>
      </c>
      <c r="K87" s="244" t="s">
        <v>149</v>
      </c>
      <c r="L87" s="233"/>
      <c r="M87" s="243" t="s">
        <v>1</v>
      </c>
      <c r="N87" s="269" t="s">
        <v>41</v>
      </c>
      <c r="P87" s="268">
        <f>O87*H87</f>
        <v>0</v>
      </c>
      <c r="Q87" s="268">
        <v>5.4000000000000001E-4</v>
      </c>
      <c r="R87" s="268">
        <f>Q87*H87</f>
        <v>2.16E-3</v>
      </c>
      <c r="S87" s="268">
        <v>0</v>
      </c>
      <c r="T87" s="267">
        <f>S87*H87</f>
        <v>0</v>
      </c>
      <c r="AR87" s="237" t="s">
        <v>222</v>
      </c>
      <c r="AT87" s="237" t="s">
        <v>145</v>
      </c>
      <c r="AU87" s="237" t="s">
        <v>86</v>
      </c>
      <c r="AY87" s="237" t="s">
        <v>143</v>
      </c>
      <c r="BE87" s="238">
        <f>IF(N87="základní",J87,0)</f>
        <v>0</v>
      </c>
      <c r="BF87" s="238">
        <f>IF(N87="snížená",J87,0)</f>
        <v>0</v>
      </c>
      <c r="BG87" s="238">
        <f>IF(N87="zákl. přenesená",J87,0)</f>
        <v>0</v>
      </c>
      <c r="BH87" s="238">
        <f>IF(N87="sníž. přenesená",J87,0)</f>
        <v>0</v>
      </c>
      <c r="BI87" s="238">
        <f>IF(N87="nulová",J87,0)</f>
        <v>0</v>
      </c>
      <c r="BJ87" s="237" t="s">
        <v>84</v>
      </c>
      <c r="BK87" s="238">
        <f>ROUND(I87*H87,2)</f>
        <v>0</v>
      </c>
      <c r="BL87" s="237" t="s">
        <v>222</v>
      </c>
      <c r="BM87" s="237" t="s">
        <v>1268</v>
      </c>
    </row>
    <row r="88" spans="2:65" s="232" customFormat="1" ht="25.5" customHeight="1">
      <c r="B88" s="233"/>
      <c r="C88" s="250" t="s">
        <v>262</v>
      </c>
      <c r="D88" s="250" t="s">
        <v>145</v>
      </c>
      <c r="E88" s="249" t="s">
        <v>1267</v>
      </c>
      <c r="F88" s="244" t="s">
        <v>1266</v>
      </c>
      <c r="G88" s="248" t="s">
        <v>252</v>
      </c>
      <c r="H88" s="247">
        <v>4</v>
      </c>
      <c r="I88" s="246"/>
      <c r="J88" s="245">
        <f>ROUND(I88*H88,2)</f>
        <v>0</v>
      </c>
      <c r="K88" s="244" t="s">
        <v>149</v>
      </c>
      <c r="L88" s="233"/>
      <c r="M88" s="243" t="s">
        <v>1</v>
      </c>
      <c r="N88" s="269" t="s">
        <v>41</v>
      </c>
      <c r="P88" s="268">
        <f>O88*H88</f>
        <v>0</v>
      </c>
      <c r="Q88" s="268">
        <v>9.2000000000000003E-4</v>
      </c>
      <c r="R88" s="268">
        <f>Q88*H88</f>
        <v>3.6800000000000001E-3</v>
      </c>
      <c r="S88" s="268">
        <v>0</v>
      </c>
      <c r="T88" s="267">
        <f>S88*H88</f>
        <v>0</v>
      </c>
      <c r="AR88" s="237" t="s">
        <v>222</v>
      </c>
      <c r="AT88" s="237" t="s">
        <v>145</v>
      </c>
      <c r="AU88" s="237" t="s">
        <v>86</v>
      </c>
      <c r="AY88" s="237" t="s">
        <v>143</v>
      </c>
      <c r="BE88" s="238">
        <f>IF(N88="základní",J88,0)</f>
        <v>0</v>
      </c>
      <c r="BF88" s="238">
        <f>IF(N88="snížená",J88,0)</f>
        <v>0</v>
      </c>
      <c r="BG88" s="238">
        <f>IF(N88="zákl. přenesená",J88,0)</f>
        <v>0</v>
      </c>
      <c r="BH88" s="238">
        <f>IF(N88="sníž. přenesená",J88,0)</f>
        <v>0</v>
      </c>
      <c r="BI88" s="238">
        <f>IF(N88="nulová",J88,0)</f>
        <v>0</v>
      </c>
      <c r="BJ88" s="237" t="s">
        <v>84</v>
      </c>
      <c r="BK88" s="238">
        <f>ROUND(I88*H88,2)</f>
        <v>0</v>
      </c>
      <c r="BL88" s="237" t="s">
        <v>222</v>
      </c>
      <c r="BM88" s="237" t="s">
        <v>1265</v>
      </c>
    </row>
    <row r="89" spans="2:65" s="232" customFormat="1" ht="16.5" customHeight="1">
      <c r="B89" s="233"/>
      <c r="C89" s="250" t="s">
        <v>84</v>
      </c>
      <c r="D89" s="250" t="s">
        <v>145</v>
      </c>
      <c r="E89" s="249" t="s">
        <v>1264</v>
      </c>
      <c r="F89" s="244" t="s">
        <v>1263</v>
      </c>
      <c r="G89" s="248" t="s">
        <v>281</v>
      </c>
      <c r="H89" s="247">
        <v>25</v>
      </c>
      <c r="I89" s="246"/>
      <c r="J89" s="245">
        <f>ROUND(I89*H89,2)</f>
        <v>0</v>
      </c>
      <c r="K89" s="244" t="s">
        <v>149</v>
      </c>
      <c r="L89" s="233"/>
      <c r="M89" s="243" t="s">
        <v>1</v>
      </c>
      <c r="N89" s="269" t="s">
        <v>41</v>
      </c>
      <c r="P89" s="268">
        <f>O89*H89</f>
        <v>0</v>
      </c>
      <c r="Q89" s="268">
        <v>4.6999999999999999E-4</v>
      </c>
      <c r="R89" s="268">
        <f>Q89*H89</f>
        <v>1.175E-2</v>
      </c>
      <c r="S89" s="268">
        <v>0</v>
      </c>
      <c r="T89" s="267">
        <f>S89*H89</f>
        <v>0</v>
      </c>
      <c r="AR89" s="237" t="s">
        <v>222</v>
      </c>
      <c r="AT89" s="237" t="s">
        <v>145</v>
      </c>
      <c r="AU89" s="237" t="s">
        <v>86</v>
      </c>
      <c r="AY89" s="237" t="s">
        <v>143</v>
      </c>
      <c r="BE89" s="238">
        <f>IF(N89="základní",J89,0)</f>
        <v>0</v>
      </c>
      <c r="BF89" s="238">
        <f>IF(N89="snížená",J89,0)</f>
        <v>0</v>
      </c>
      <c r="BG89" s="238">
        <f>IF(N89="zákl. přenesená",J89,0)</f>
        <v>0</v>
      </c>
      <c r="BH89" s="238">
        <f>IF(N89="sníž. přenesená",J89,0)</f>
        <v>0</v>
      </c>
      <c r="BI89" s="238">
        <f>IF(N89="nulová",J89,0)</f>
        <v>0</v>
      </c>
      <c r="BJ89" s="237" t="s">
        <v>84</v>
      </c>
      <c r="BK89" s="238">
        <f>ROUND(I89*H89,2)</f>
        <v>0</v>
      </c>
      <c r="BL89" s="237" t="s">
        <v>222</v>
      </c>
      <c r="BM89" s="237" t="s">
        <v>1262</v>
      </c>
    </row>
    <row r="90" spans="2:65" s="232" customFormat="1" ht="16.5" customHeight="1">
      <c r="B90" s="233"/>
      <c r="C90" s="250" t="s">
        <v>86</v>
      </c>
      <c r="D90" s="250" t="s">
        <v>145</v>
      </c>
      <c r="E90" s="249" t="s">
        <v>1261</v>
      </c>
      <c r="F90" s="244" t="s">
        <v>1260</v>
      </c>
      <c r="G90" s="248" t="s">
        <v>281</v>
      </c>
      <c r="H90" s="247">
        <v>70</v>
      </c>
      <c r="I90" s="246"/>
      <c r="J90" s="245">
        <f>ROUND(I90*H90,2)</f>
        <v>0</v>
      </c>
      <c r="K90" s="244" t="s">
        <v>149</v>
      </c>
      <c r="L90" s="233"/>
      <c r="M90" s="243" t="s">
        <v>1</v>
      </c>
      <c r="N90" s="269" t="s">
        <v>41</v>
      </c>
      <c r="P90" s="268">
        <f>O90*H90</f>
        <v>0</v>
      </c>
      <c r="Q90" s="268">
        <v>5.8E-4</v>
      </c>
      <c r="R90" s="268">
        <f>Q90*H90</f>
        <v>4.0599999999999997E-2</v>
      </c>
      <c r="S90" s="268">
        <v>0</v>
      </c>
      <c r="T90" s="267">
        <f>S90*H90</f>
        <v>0</v>
      </c>
      <c r="AR90" s="237" t="s">
        <v>222</v>
      </c>
      <c r="AT90" s="237" t="s">
        <v>145</v>
      </c>
      <c r="AU90" s="237" t="s">
        <v>86</v>
      </c>
      <c r="AY90" s="237" t="s">
        <v>143</v>
      </c>
      <c r="BE90" s="238">
        <f>IF(N90="základní",J90,0)</f>
        <v>0</v>
      </c>
      <c r="BF90" s="238">
        <f>IF(N90="snížená",J90,0)</f>
        <v>0</v>
      </c>
      <c r="BG90" s="238">
        <f>IF(N90="zákl. přenesená",J90,0)</f>
        <v>0</v>
      </c>
      <c r="BH90" s="238">
        <f>IF(N90="sníž. přenesená",J90,0)</f>
        <v>0</v>
      </c>
      <c r="BI90" s="238">
        <f>IF(N90="nulová",J90,0)</f>
        <v>0</v>
      </c>
      <c r="BJ90" s="237" t="s">
        <v>84</v>
      </c>
      <c r="BK90" s="238">
        <f>ROUND(I90*H90,2)</f>
        <v>0</v>
      </c>
      <c r="BL90" s="237" t="s">
        <v>222</v>
      </c>
      <c r="BM90" s="237" t="s">
        <v>1259</v>
      </c>
    </row>
    <row r="91" spans="2:65" s="232" customFormat="1" ht="16.5" customHeight="1">
      <c r="B91" s="233"/>
      <c r="C91" s="250" t="s">
        <v>159</v>
      </c>
      <c r="D91" s="250" t="s">
        <v>145</v>
      </c>
      <c r="E91" s="249" t="s">
        <v>1258</v>
      </c>
      <c r="F91" s="244" t="s">
        <v>1257</v>
      </c>
      <c r="G91" s="248" t="s">
        <v>281</v>
      </c>
      <c r="H91" s="247">
        <v>40</v>
      </c>
      <c r="I91" s="246"/>
      <c r="J91" s="245">
        <f>ROUND(I91*H91,2)</f>
        <v>0</v>
      </c>
      <c r="K91" s="244" t="s">
        <v>149</v>
      </c>
      <c r="L91" s="233"/>
      <c r="M91" s="243" t="s">
        <v>1</v>
      </c>
      <c r="N91" s="269" t="s">
        <v>41</v>
      </c>
      <c r="P91" s="268">
        <f>O91*H91</f>
        <v>0</v>
      </c>
      <c r="Q91" s="268">
        <v>7.1000000000000002E-4</v>
      </c>
      <c r="R91" s="268">
        <f>Q91*H91</f>
        <v>2.8400000000000002E-2</v>
      </c>
      <c r="S91" s="268">
        <v>0</v>
      </c>
      <c r="T91" s="267">
        <f>S91*H91</f>
        <v>0</v>
      </c>
      <c r="AR91" s="237" t="s">
        <v>222</v>
      </c>
      <c r="AT91" s="237" t="s">
        <v>145</v>
      </c>
      <c r="AU91" s="237" t="s">
        <v>86</v>
      </c>
      <c r="AY91" s="237" t="s">
        <v>143</v>
      </c>
      <c r="BE91" s="238">
        <f>IF(N91="základní",J91,0)</f>
        <v>0</v>
      </c>
      <c r="BF91" s="238">
        <f>IF(N91="snížená",J91,0)</f>
        <v>0</v>
      </c>
      <c r="BG91" s="238">
        <f>IF(N91="zákl. přenesená",J91,0)</f>
        <v>0</v>
      </c>
      <c r="BH91" s="238">
        <f>IF(N91="sníž. přenesená",J91,0)</f>
        <v>0</v>
      </c>
      <c r="BI91" s="238">
        <f>IF(N91="nulová",J91,0)</f>
        <v>0</v>
      </c>
      <c r="BJ91" s="237" t="s">
        <v>84</v>
      </c>
      <c r="BK91" s="238">
        <f>ROUND(I91*H91,2)</f>
        <v>0</v>
      </c>
      <c r="BL91" s="237" t="s">
        <v>222</v>
      </c>
      <c r="BM91" s="237" t="s">
        <v>1256</v>
      </c>
    </row>
    <row r="92" spans="2:65" s="232" customFormat="1" ht="16.5" customHeight="1">
      <c r="B92" s="233"/>
      <c r="C92" s="250" t="s">
        <v>150</v>
      </c>
      <c r="D92" s="250" t="s">
        <v>145</v>
      </c>
      <c r="E92" s="249" t="s">
        <v>1255</v>
      </c>
      <c r="F92" s="244" t="s">
        <v>1254</v>
      </c>
      <c r="G92" s="248" t="s">
        <v>281</v>
      </c>
      <c r="H92" s="247">
        <v>135</v>
      </c>
      <c r="I92" s="246"/>
      <c r="J92" s="245">
        <f>ROUND(I92*H92,2)</f>
        <v>0</v>
      </c>
      <c r="K92" s="244" t="s">
        <v>149</v>
      </c>
      <c r="L92" s="233"/>
      <c r="M92" s="243" t="s">
        <v>1</v>
      </c>
      <c r="N92" s="269" t="s">
        <v>41</v>
      </c>
      <c r="P92" s="268">
        <f>O92*H92</f>
        <v>0</v>
      </c>
      <c r="Q92" s="268">
        <v>0</v>
      </c>
      <c r="R92" s="268">
        <f>Q92*H92</f>
        <v>0</v>
      </c>
      <c r="S92" s="268">
        <v>0</v>
      </c>
      <c r="T92" s="267">
        <f>S92*H92</f>
        <v>0</v>
      </c>
      <c r="AR92" s="237" t="s">
        <v>222</v>
      </c>
      <c r="AT92" s="237" t="s">
        <v>145</v>
      </c>
      <c r="AU92" s="237" t="s">
        <v>86</v>
      </c>
      <c r="AY92" s="237" t="s">
        <v>143</v>
      </c>
      <c r="BE92" s="238">
        <f>IF(N92="základní",J92,0)</f>
        <v>0</v>
      </c>
      <c r="BF92" s="238">
        <f>IF(N92="snížená",J92,0)</f>
        <v>0</v>
      </c>
      <c r="BG92" s="238">
        <f>IF(N92="zákl. přenesená",J92,0)</f>
        <v>0</v>
      </c>
      <c r="BH92" s="238">
        <f>IF(N92="sníž. přenesená",J92,0)</f>
        <v>0</v>
      </c>
      <c r="BI92" s="238">
        <f>IF(N92="nulová",J92,0)</f>
        <v>0</v>
      </c>
      <c r="BJ92" s="237" t="s">
        <v>84</v>
      </c>
      <c r="BK92" s="238">
        <f>ROUND(I92*H92,2)</f>
        <v>0</v>
      </c>
      <c r="BL92" s="237" t="s">
        <v>222</v>
      </c>
      <c r="BM92" s="237" t="s">
        <v>1253</v>
      </c>
    </row>
    <row r="93" spans="2:65" s="232" customFormat="1" ht="38.25" customHeight="1">
      <c r="B93" s="233"/>
      <c r="C93" s="250" t="s">
        <v>168</v>
      </c>
      <c r="D93" s="250" t="s">
        <v>145</v>
      </c>
      <c r="E93" s="249" t="s">
        <v>1252</v>
      </c>
      <c r="F93" s="244" t="s">
        <v>1251</v>
      </c>
      <c r="G93" s="248" t="s">
        <v>281</v>
      </c>
      <c r="H93" s="247">
        <v>30</v>
      </c>
      <c r="I93" s="246"/>
      <c r="J93" s="245">
        <f>ROUND(I93*H93,2)</f>
        <v>0</v>
      </c>
      <c r="K93" s="244" t="s">
        <v>149</v>
      </c>
      <c r="L93" s="233"/>
      <c r="M93" s="243" t="s">
        <v>1</v>
      </c>
      <c r="N93" s="269" t="s">
        <v>41</v>
      </c>
      <c r="P93" s="268">
        <f>O93*H93</f>
        <v>0</v>
      </c>
      <c r="Q93" s="268">
        <v>2.0000000000000001E-4</v>
      </c>
      <c r="R93" s="268">
        <f>Q93*H93</f>
        <v>6.0000000000000001E-3</v>
      </c>
      <c r="S93" s="268">
        <v>0</v>
      </c>
      <c r="T93" s="267">
        <f>S93*H93</f>
        <v>0</v>
      </c>
      <c r="AR93" s="237" t="s">
        <v>222</v>
      </c>
      <c r="AT93" s="237" t="s">
        <v>145</v>
      </c>
      <c r="AU93" s="237" t="s">
        <v>86</v>
      </c>
      <c r="AY93" s="237" t="s">
        <v>143</v>
      </c>
      <c r="BE93" s="238">
        <f>IF(N93="základní",J93,0)</f>
        <v>0</v>
      </c>
      <c r="BF93" s="238">
        <f>IF(N93="snížená",J93,0)</f>
        <v>0</v>
      </c>
      <c r="BG93" s="238">
        <f>IF(N93="zákl. přenesená",J93,0)</f>
        <v>0</v>
      </c>
      <c r="BH93" s="238">
        <f>IF(N93="sníž. přenesená",J93,0)</f>
        <v>0</v>
      </c>
      <c r="BI93" s="238">
        <f>IF(N93="nulová",J93,0)</f>
        <v>0</v>
      </c>
      <c r="BJ93" s="237" t="s">
        <v>84</v>
      </c>
      <c r="BK93" s="238">
        <f>ROUND(I93*H93,2)</f>
        <v>0</v>
      </c>
      <c r="BL93" s="237" t="s">
        <v>222</v>
      </c>
      <c r="BM93" s="237" t="s">
        <v>1250</v>
      </c>
    </row>
    <row r="94" spans="2:65" s="232" customFormat="1" ht="18">
      <c r="B94" s="233"/>
      <c r="D94" s="266" t="s">
        <v>1169</v>
      </c>
      <c r="F94" s="265" t="s">
        <v>1249</v>
      </c>
      <c r="I94" s="264"/>
      <c r="L94" s="233"/>
      <c r="M94" s="263"/>
      <c r="T94" s="262"/>
      <c r="AT94" s="237" t="s">
        <v>1169</v>
      </c>
      <c r="AU94" s="237" t="s">
        <v>86</v>
      </c>
    </row>
    <row r="95" spans="2:65" s="232" customFormat="1" ht="25.5" customHeight="1">
      <c r="B95" s="233"/>
      <c r="C95" s="250" t="s">
        <v>173</v>
      </c>
      <c r="D95" s="250" t="s">
        <v>145</v>
      </c>
      <c r="E95" s="249" t="s">
        <v>1248</v>
      </c>
      <c r="F95" s="244" t="s">
        <v>1247</v>
      </c>
      <c r="G95" s="248" t="s">
        <v>203</v>
      </c>
      <c r="H95" s="247">
        <v>0.108</v>
      </c>
      <c r="I95" s="246"/>
      <c r="J95" s="245">
        <f>ROUND(I95*H95,2)</f>
        <v>0</v>
      </c>
      <c r="K95" s="244" t="s">
        <v>149</v>
      </c>
      <c r="L95" s="233"/>
      <c r="M95" s="243" t="s">
        <v>1</v>
      </c>
      <c r="N95" s="269" t="s">
        <v>41</v>
      </c>
      <c r="P95" s="268">
        <f>O95*H95</f>
        <v>0</v>
      </c>
      <c r="Q95" s="268">
        <v>0</v>
      </c>
      <c r="R95" s="268">
        <f>Q95*H95</f>
        <v>0</v>
      </c>
      <c r="S95" s="268">
        <v>0</v>
      </c>
      <c r="T95" s="267">
        <f>S95*H95</f>
        <v>0</v>
      </c>
      <c r="AR95" s="237" t="s">
        <v>222</v>
      </c>
      <c r="AT95" s="237" t="s">
        <v>145</v>
      </c>
      <c r="AU95" s="237" t="s">
        <v>86</v>
      </c>
      <c r="AY95" s="237" t="s">
        <v>143</v>
      </c>
      <c r="BE95" s="238">
        <f>IF(N95="základní",J95,0)</f>
        <v>0</v>
      </c>
      <c r="BF95" s="238">
        <f>IF(N95="snížená",J95,0)</f>
        <v>0</v>
      </c>
      <c r="BG95" s="238">
        <f>IF(N95="zákl. přenesená",J95,0)</f>
        <v>0</v>
      </c>
      <c r="BH95" s="238">
        <f>IF(N95="sníž. přenesená",J95,0)</f>
        <v>0</v>
      </c>
      <c r="BI95" s="238">
        <f>IF(N95="nulová",J95,0)</f>
        <v>0</v>
      </c>
      <c r="BJ95" s="237" t="s">
        <v>84</v>
      </c>
      <c r="BK95" s="238">
        <f>ROUND(I95*H95,2)</f>
        <v>0</v>
      </c>
      <c r="BL95" s="237" t="s">
        <v>222</v>
      </c>
      <c r="BM95" s="237" t="s">
        <v>1246</v>
      </c>
    </row>
    <row r="96" spans="2:65" s="232" customFormat="1" ht="81">
      <c r="B96" s="233"/>
      <c r="D96" s="266" t="s">
        <v>1169</v>
      </c>
      <c r="F96" s="265" t="s">
        <v>1245</v>
      </c>
      <c r="I96" s="264"/>
      <c r="L96" s="233"/>
      <c r="M96" s="263"/>
      <c r="T96" s="262"/>
      <c r="AT96" s="237" t="s">
        <v>1169</v>
      </c>
      <c r="AU96" s="237" t="s">
        <v>86</v>
      </c>
    </row>
    <row r="97" spans="2:65" s="251" customFormat="1" ht="29.85" customHeight="1">
      <c r="B97" s="258"/>
      <c r="D97" s="253" t="s">
        <v>75</v>
      </c>
      <c r="E97" s="271" t="s">
        <v>1244</v>
      </c>
      <c r="F97" s="271" t="s">
        <v>1243</v>
      </c>
      <c r="I97" s="260"/>
      <c r="J97" s="270">
        <f>BK97</f>
        <v>0</v>
      </c>
      <c r="L97" s="258"/>
      <c r="M97" s="257"/>
      <c r="P97" s="256">
        <f>SUM(P98:P112)</f>
        <v>0</v>
      </c>
      <c r="R97" s="256">
        <f>SUM(R98:R112)</f>
        <v>1.256E-2</v>
      </c>
      <c r="T97" s="255">
        <f>SUM(T98:T112)</f>
        <v>8.9999999999999998E-4</v>
      </c>
      <c r="AR97" s="253" t="s">
        <v>86</v>
      </c>
      <c r="AT97" s="254" t="s">
        <v>75</v>
      </c>
      <c r="AU97" s="254" t="s">
        <v>84</v>
      </c>
      <c r="AY97" s="253" t="s">
        <v>143</v>
      </c>
      <c r="BK97" s="252">
        <f>SUM(BK98:BK112)</f>
        <v>0</v>
      </c>
    </row>
    <row r="98" spans="2:65" s="232" customFormat="1" ht="16.5" customHeight="1">
      <c r="B98" s="233"/>
      <c r="C98" s="250" t="s">
        <v>322</v>
      </c>
      <c r="D98" s="250" t="s">
        <v>145</v>
      </c>
      <c r="E98" s="249" t="s">
        <v>1242</v>
      </c>
      <c r="F98" s="244" t="s">
        <v>1241</v>
      </c>
      <c r="G98" s="248" t="s">
        <v>252</v>
      </c>
      <c r="H98" s="247">
        <v>2</v>
      </c>
      <c r="I98" s="246"/>
      <c r="J98" s="245">
        <f>ROUND(I98*H98,2)</f>
        <v>0</v>
      </c>
      <c r="K98" s="244" t="s">
        <v>149</v>
      </c>
      <c r="L98" s="233"/>
      <c r="M98" s="243" t="s">
        <v>1</v>
      </c>
      <c r="N98" s="269" t="s">
        <v>41</v>
      </c>
      <c r="P98" s="268">
        <f>O98*H98</f>
        <v>0</v>
      </c>
      <c r="Q98" s="268">
        <v>9.0000000000000006E-5</v>
      </c>
      <c r="R98" s="268">
        <f>Q98*H98</f>
        <v>1.8000000000000001E-4</v>
      </c>
      <c r="S98" s="268">
        <v>4.4999999999999999E-4</v>
      </c>
      <c r="T98" s="267">
        <f>S98*H98</f>
        <v>8.9999999999999998E-4</v>
      </c>
      <c r="AR98" s="237" t="s">
        <v>222</v>
      </c>
      <c r="AT98" s="237" t="s">
        <v>145</v>
      </c>
      <c r="AU98" s="237" t="s">
        <v>86</v>
      </c>
      <c r="AY98" s="237" t="s">
        <v>143</v>
      </c>
      <c r="BE98" s="238">
        <f>IF(N98="základní",J98,0)</f>
        <v>0</v>
      </c>
      <c r="BF98" s="238">
        <f>IF(N98="snížená",J98,0)</f>
        <v>0</v>
      </c>
      <c r="BG98" s="238">
        <f>IF(N98="zákl. přenesená",J98,0)</f>
        <v>0</v>
      </c>
      <c r="BH98" s="238">
        <f>IF(N98="sníž. přenesená",J98,0)</f>
        <v>0</v>
      </c>
      <c r="BI98" s="238">
        <f>IF(N98="nulová",J98,0)</f>
        <v>0</v>
      </c>
      <c r="BJ98" s="237" t="s">
        <v>84</v>
      </c>
      <c r="BK98" s="238">
        <f>ROUND(I98*H98,2)</f>
        <v>0</v>
      </c>
      <c r="BL98" s="237" t="s">
        <v>222</v>
      </c>
      <c r="BM98" s="237" t="s">
        <v>1240</v>
      </c>
    </row>
    <row r="99" spans="2:65" s="232" customFormat="1" ht="25.5" customHeight="1">
      <c r="B99" s="233"/>
      <c r="C99" s="250" t="s">
        <v>179</v>
      </c>
      <c r="D99" s="250" t="s">
        <v>145</v>
      </c>
      <c r="E99" s="249" t="s">
        <v>1239</v>
      </c>
      <c r="F99" s="244" t="s">
        <v>1238</v>
      </c>
      <c r="G99" s="248" t="s">
        <v>252</v>
      </c>
      <c r="H99" s="247">
        <v>2</v>
      </c>
      <c r="I99" s="246"/>
      <c r="J99" s="245">
        <f>ROUND(I99*H99,2)</f>
        <v>0</v>
      </c>
      <c r="K99" s="244" t="s">
        <v>149</v>
      </c>
      <c r="L99" s="233"/>
      <c r="M99" s="243" t="s">
        <v>1</v>
      </c>
      <c r="N99" s="269" t="s">
        <v>41</v>
      </c>
      <c r="P99" s="268">
        <f>O99*H99</f>
        <v>0</v>
      </c>
      <c r="Q99" s="268">
        <v>2.5000000000000001E-4</v>
      </c>
      <c r="R99" s="268">
        <f>Q99*H99</f>
        <v>5.0000000000000001E-4</v>
      </c>
      <c r="S99" s="268">
        <v>0</v>
      </c>
      <c r="T99" s="267">
        <f>S99*H99</f>
        <v>0</v>
      </c>
      <c r="AR99" s="237" t="s">
        <v>222</v>
      </c>
      <c r="AT99" s="237" t="s">
        <v>145</v>
      </c>
      <c r="AU99" s="237" t="s">
        <v>86</v>
      </c>
      <c r="AY99" s="237" t="s">
        <v>143</v>
      </c>
      <c r="BE99" s="238">
        <f>IF(N99="základní",J99,0)</f>
        <v>0</v>
      </c>
      <c r="BF99" s="238">
        <f>IF(N99="snížená",J99,0)</f>
        <v>0</v>
      </c>
      <c r="BG99" s="238">
        <f>IF(N99="zákl. přenesená",J99,0)</f>
        <v>0</v>
      </c>
      <c r="BH99" s="238">
        <f>IF(N99="sníž. přenesená",J99,0)</f>
        <v>0</v>
      </c>
      <c r="BI99" s="238">
        <f>IF(N99="nulová",J99,0)</f>
        <v>0</v>
      </c>
      <c r="BJ99" s="237" t="s">
        <v>84</v>
      </c>
      <c r="BK99" s="238">
        <f>ROUND(I99*H99,2)</f>
        <v>0</v>
      </c>
      <c r="BL99" s="237" t="s">
        <v>222</v>
      </c>
      <c r="BM99" s="237" t="s">
        <v>1237</v>
      </c>
    </row>
    <row r="100" spans="2:65" s="232" customFormat="1" ht="25.5" customHeight="1">
      <c r="B100" s="233"/>
      <c r="C100" s="250" t="s">
        <v>274</v>
      </c>
      <c r="D100" s="250" t="s">
        <v>145</v>
      </c>
      <c r="E100" s="249" t="s">
        <v>1236</v>
      </c>
      <c r="F100" s="244" t="s">
        <v>1235</v>
      </c>
      <c r="G100" s="248" t="s">
        <v>252</v>
      </c>
      <c r="H100" s="247">
        <v>2</v>
      </c>
      <c r="I100" s="246"/>
      <c r="J100" s="245">
        <f>ROUND(I100*H100,2)</f>
        <v>0</v>
      </c>
      <c r="K100" s="244" t="s">
        <v>149</v>
      </c>
      <c r="L100" s="233"/>
      <c r="M100" s="243" t="s">
        <v>1</v>
      </c>
      <c r="N100" s="269" t="s">
        <v>41</v>
      </c>
      <c r="P100" s="268">
        <f>O100*H100</f>
        <v>0</v>
      </c>
      <c r="Q100" s="268">
        <v>2.7999999999999998E-4</v>
      </c>
      <c r="R100" s="268">
        <f>Q100*H100</f>
        <v>5.5999999999999995E-4</v>
      </c>
      <c r="S100" s="268">
        <v>0</v>
      </c>
      <c r="T100" s="267">
        <f>S100*H100</f>
        <v>0</v>
      </c>
      <c r="AR100" s="237" t="s">
        <v>222</v>
      </c>
      <c r="AT100" s="237" t="s">
        <v>145</v>
      </c>
      <c r="AU100" s="237" t="s">
        <v>86</v>
      </c>
      <c r="AY100" s="237" t="s">
        <v>143</v>
      </c>
      <c r="BE100" s="238">
        <f>IF(N100="základní",J100,0)</f>
        <v>0</v>
      </c>
      <c r="BF100" s="238">
        <f>IF(N100="snížená",J100,0)</f>
        <v>0</v>
      </c>
      <c r="BG100" s="238">
        <f>IF(N100="zákl. přenesená",J100,0)</f>
        <v>0</v>
      </c>
      <c r="BH100" s="238">
        <f>IF(N100="sníž. přenesená",J100,0)</f>
        <v>0</v>
      </c>
      <c r="BI100" s="238">
        <f>IF(N100="nulová",J100,0)</f>
        <v>0</v>
      </c>
      <c r="BJ100" s="237" t="s">
        <v>84</v>
      </c>
      <c r="BK100" s="238">
        <f>ROUND(I100*H100,2)</f>
        <v>0</v>
      </c>
      <c r="BL100" s="237" t="s">
        <v>222</v>
      </c>
      <c r="BM100" s="237" t="s">
        <v>1234</v>
      </c>
    </row>
    <row r="101" spans="2:65" s="232" customFormat="1" ht="27">
      <c r="B101" s="233"/>
      <c r="D101" s="266" t="s">
        <v>1169</v>
      </c>
      <c r="F101" s="265" t="s">
        <v>1227</v>
      </c>
      <c r="I101" s="264"/>
      <c r="L101" s="233"/>
      <c r="M101" s="263"/>
      <c r="T101" s="262"/>
      <c r="AT101" s="237" t="s">
        <v>1169</v>
      </c>
      <c r="AU101" s="237" t="s">
        <v>86</v>
      </c>
    </row>
    <row r="102" spans="2:65" s="232" customFormat="1" ht="25.5" customHeight="1">
      <c r="B102" s="233"/>
      <c r="C102" s="250" t="s">
        <v>182</v>
      </c>
      <c r="D102" s="250" t="s">
        <v>145</v>
      </c>
      <c r="E102" s="249" t="s">
        <v>1233</v>
      </c>
      <c r="F102" s="244" t="s">
        <v>1232</v>
      </c>
      <c r="G102" s="248" t="s">
        <v>252</v>
      </c>
      <c r="H102" s="247">
        <v>1</v>
      </c>
      <c r="I102" s="246"/>
      <c r="J102" s="245">
        <f>ROUND(I102*H102,2)</f>
        <v>0</v>
      </c>
      <c r="K102" s="244" t="s">
        <v>149</v>
      </c>
      <c r="L102" s="233"/>
      <c r="M102" s="243" t="s">
        <v>1</v>
      </c>
      <c r="N102" s="269" t="s">
        <v>41</v>
      </c>
      <c r="P102" s="268">
        <f>O102*H102</f>
        <v>0</v>
      </c>
      <c r="Q102" s="268">
        <v>2.3000000000000001E-4</v>
      </c>
      <c r="R102" s="268">
        <f>Q102*H102</f>
        <v>2.3000000000000001E-4</v>
      </c>
      <c r="S102" s="268">
        <v>0</v>
      </c>
      <c r="T102" s="267">
        <f>S102*H102</f>
        <v>0</v>
      </c>
      <c r="AR102" s="237" t="s">
        <v>222</v>
      </c>
      <c r="AT102" s="237" t="s">
        <v>145</v>
      </c>
      <c r="AU102" s="237" t="s">
        <v>86</v>
      </c>
      <c r="AY102" s="237" t="s">
        <v>143</v>
      </c>
      <c r="BE102" s="238">
        <f>IF(N102="základní",J102,0)</f>
        <v>0</v>
      </c>
      <c r="BF102" s="238">
        <f>IF(N102="snížená",J102,0)</f>
        <v>0</v>
      </c>
      <c r="BG102" s="238">
        <f>IF(N102="zákl. přenesená",J102,0)</f>
        <v>0</v>
      </c>
      <c r="BH102" s="238">
        <f>IF(N102="sníž. přenesená",J102,0)</f>
        <v>0</v>
      </c>
      <c r="BI102" s="238">
        <f>IF(N102="nulová",J102,0)</f>
        <v>0</v>
      </c>
      <c r="BJ102" s="237" t="s">
        <v>84</v>
      </c>
      <c r="BK102" s="238">
        <f>ROUND(I102*H102,2)</f>
        <v>0</v>
      </c>
      <c r="BL102" s="237" t="s">
        <v>222</v>
      </c>
      <c r="BM102" s="237" t="s">
        <v>1231</v>
      </c>
    </row>
    <row r="103" spans="2:65" s="232" customFormat="1" ht="27">
      <c r="B103" s="233"/>
      <c r="D103" s="266" t="s">
        <v>1169</v>
      </c>
      <c r="F103" s="265" t="s">
        <v>1227</v>
      </c>
      <c r="I103" s="264"/>
      <c r="L103" s="233"/>
      <c r="M103" s="263"/>
      <c r="T103" s="262"/>
      <c r="AT103" s="237" t="s">
        <v>1169</v>
      </c>
      <c r="AU103" s="237" t="s">
        <v>86</v>
      </c>
    </row>
    <row r="104" spans="2:65" s="232" customFormat="1" ht="25.5" customHeight="1">
      <c r="B104" s="233"/>
      <c r="C104" s="250" t="s">
        <v>187</v>
      </c>
      <c r="D104" s="250" t="s">
        <v>145</v>
      </c>
      <c r="E104" s="249" t="s">
        <v>1230</v>
      </c>
      <c r="F104" s="244" t="s">
        <v>1229</v>
      </c>
      <c r="G104" s="248" t="s">
        <v>252</v>
      </c>
      <c r="H104" s="247">
        <v>12</v>
      </c>
      <c r="I104" s="246"/>
      <c r="J104" s="245">
        <f>ROUND(I104*H104,2)</f>
        <v>0</v>
      </c>
      <c r="K104" s="244" t="s">
        <v>149</v>
      </c>
      <c r="L104" s="233"/>
      <c r="M104" s="243" t="s">
        <v>1</v>
      </c>
      <c r="N104" s="269" t="s">
        <v>41</v>
      </c>
      <c r="P104" s="268">
        <f>O104*H104</f>
        <v>0</v>
      </c>
      <c r="Q104" s="268">
        <v>1.3999999999999999E-4</v>
      </c>
      <c r="R104" s="268">
        <f>Q104*H104</f>
        <v>1.6799999999999999E-3</v>
      </c>
      <c r="S104" s="268">
        <v>0</v>
      </c>
      <c r="T104" s="267">
        <f>S104*H104</f>
        <v>0</v>
      </c>
      <c r="AR104" s="237" t="s">
        <v>222</v>
      </c>
      <c r="AT104" s="237" t="s">
        <v>145</v>
      </c>
      <c r="AU104" s="237" t="s">
        <v>86</v>
      </c>
      <c r="AY104" s="237" t="s">
        <v>143</v>
      </c>
      <c r="BE104" s="238">
        <f>IF(N104="základní",J104,0)</f>
        <v>0</v>
      </c>
      <c r="BF104" s="238">
        <f>IF(N104="snížená",J104,0)</f>
        <v>0</v>
      </c>
      <c r="BG104" s="238">
        <f>IF(N104="zákl. přenesená",J104,0)</f>
        <v>0</v>
      </c>
      <c r="BH104" s="238">
        <f>IF(N104="sníž. přenesená",J104,0)</f>
        <v>0</v>
      </c>
      <c r="BI104" s="238">
        <f>IF(N104="nulová",J104,0)</f>
        <v>0</v>
      </c>
      <c r="BJ104" s="237" t="s">
        <v>84</v>
      </c>
      <c r="BK104" s="238">
        <f>ROUND(I104*H104,2)</f>
        <v>0</v>
      </c>
      <c r="BL104" s="237" t="s">
        <v>222</v>
      </c>
      <c r="BM104" s="237" t="s">
        <v>1228</v>
      </c>
    </row>
    <row r="105" spans="2:65" s="232" customFormat="1" ht="27">
      <c r="B105" s="233"/>
      <c r="D105" s="266" t="s">
        <v>1169</v>
      </c>
      <c r="F105" s="265" t="s">
        <v>1227</v>
      </c>
      <c r="I105" s="264"/>
      <c r="L105" s="233"/>
      <c r="M105" s="263"/>
      <c r="T105" s="262"/>
      <c r="AT105" s="237" t="s">
        <v>1169</v>
      </c>
      <c r="AU105" s="237" t="s">
        <v>86</v>
      </c>
    </row>
    <row r="106" spans="2:65" s="232" customFormat="1" ht="25.5" customHeight="1">
      <c r="B106" s="233"/>
      <c r="C106" s="250" t="s">
        <v>192</v>
      </c>
      <c r="D106" s="250" t="s">
        <v>145</v>
      </c>
      <c r="E106" s="249" t="s">
        <v>1226</v>
      </c>
      <c r="F106" s="244" t="s">
        <v>1225</v>
      </c>
      <c r="G106" s="248" t="s">
        <v>252</v>
      </c>
      <c r="H106" s="247">
        <v>9</v>
      </c>
      <c r="I106" s="246"/>
      <c r="J106" s="245">
        <f>ROUND(I106*H106,2)</f>
        <v>0</v>
      </c>
      <c r="K106" s="244" t="s">
        <v>149</v>
      </c>
      <c r="L106" s="233"/>
      <c r="M106" s="243" t="s">
        <v>1</v>
      </c>
      <c r="N106" s="269" t="s">
        <v>41</v>
      </c>
      <c r="P106" s="268">
        <f>O106*H106</f>
        <v>0</v>
      </c>
      <c r="Q106" s="268">
        <v>6.9999999999999999E-4</v>
      </c>
      <c r="R106" s="268">
        <f>Q106*H106</f>
        <v>6.3E-3</v>
      </c>
      <c r="S106" s="268">
        <v>0</v>
      </c>
      <c r="T106" s="267">
        <f>S106*H106</f>
        <v>0</v>
      </c>
      <c r="AR106" s="237" t="s">
        <v>222</v>
      </c>
      <c r="AT106" s="237" t="s">
        <v>145</v>
      </c>
      <c r="AU106" s="237" t="s">
        <v>86</v>
      </c>
      <c r="AY106" s="237" t="s">
        <v>143</v>
      </c>
      <c r="BE106" s="238">
        <f>IF(N106="základní",J106,0)</f>
        <v>0</v>
      </c>
      <c r="BF106" s="238">
        <f>IF(N106="snížená",J106,0)</f>
        <v>0</v>
      </c>
      <c r="BG106" s="238">
        <f>IF(N106="zákl. přenesená",J106,0)</f>
        <v>0</v>
      </c>
      <c r="BH106" s="238">
        <f>IF(N106="sníž. přenesená",J106,0)</f>
        <v>0</v>
      </c>
      <c r="BI106" s="238">
        <f>IF(N106="nulová",J106,0)</f>
        <v>0</v>
      </c>
      <c r="BJ106" s="237" t="s">
        <v>84</v>
      </c>
      <c r="BK106" s="238">
        <f>ROUND(I106*H106,2)</f>
        <v>0</v>
      </c>
      <c r="BL106" s="237" t="s">
        <v>222</v>
      </c>
      <c r="BM106" s="237" t="s">
        <v>1224</v>
      </c>
    </row>
    <row r="107" spans="2:65" s="232" customFormat="1" ht="16.5" customHeight="1">
      <c r="B107" s="233"/>
      <c r="C107" s="250" t="s">
        <v>278</v>
      </c>
      <c r="D107" s="250" t="s">
        <v>145</v>
      </c>
      <c r="E107" s="249" t="s">
        <v>1223</v>
      </c>
      <c r="F107" s="244" t="s">
        <v>1222</v>
      </c>
      <c r="G107" s="248" t="s">
        <v>252</v>
      </c>
      <c r="H107" s="247">
        <v>2</v>
      </c>
      <c r="I107" s="246"/>
      <c r="J107" s="245">
        <f>ROUND(I107*H107,2)</f>
        <v>0</v>
      </c>
      <c r="K107" s="244" t="s">
        <v>149</v>
      </c>
      <c r="L107" s="233"/>
      <c r="M107" s="243" t="s">
        <v>1</v>
      </c>
      <c r="N107" s="269" t="s">
        <v>41</v>
      </c>
      <c r="P107" s="268">
        <f>O107*H107</f>
        <v>0</v>
      </c>
      <c r="Q107" s="268">
        <v>2.4000000000000001E-4</v>
      </c>
      <c r="R107" s="268">
        <f>Q107*H107</f>
        <v>4.8000000000000001E-4</v>
      </c>
      <c r="S107" s="268">
        <v>0</v>
      </c>
      <c r="T107" s="267">
        <f>S107*H107</f>
        <v>0</v>
      </c>
      <c r="AR107" s="237" t="s">
        <v>222</v>
      </c>
      <c r="AT107" s="237" t="s">
        <v>145</v>
      </c>
      <c r="AU107" s="237" t="s">
        <v>86</v>
      </c>
      <c r="AY107" s="237" t="s">
        <v>143</v>
      </c>
      <c r="BE107" s="238">
        <f>IF(N107="základní",J107,0)</f>
        <v>0</v>
      </c>
      <c r="BF107" s="238">
        <f>IF(N107="snížená",J107,0)</f>
        <v>0</v>
      </c>
      <c r="BG107" s="238">
        <f>IF(N107="zákl. přenesená",J107,0)</f>
        <v>0</v>
      </c>
      <c r="BH107" s="238">
        <f>IF(N107="sníž. přenesená",J107,0)</f>
        <v>0</v>
      </c>
      <c r="BI107" s="238">
        <f>IF(N107="nulová",J107,0)</f>
        <v>0</v>
      </c>
      <c r="BJ107" s="237" t="s">
        <v>84</v>
      </c>
      <c r="BK107" s="238">
        <f>ROUND(I107*H107,2)</f>
        <v>0</v>
      </c>
      <c r="BL107" s="237" t="s">
        <v>222</v>
      </c>
      <c r="BM107" s="237" t="s">
        <v>1221</v>
      </c>
    </row>
    <row r="108" spans="2:65" s="232" customFormat="1" ht="25.5" customHeight="1">
      <c r="B108" s="233"/>
      <c r="C108" s="250" t="s">
        <v>196</v>
      </c>
      <c r="D108" s="250" t="s">
        <v>145</v>
      </c>
      <c r="E108" s="249" t="s">
        <v>1220</v>
      </c>
      <c r="F108" s="244" t="s">
        <v>1219</v>
      </c>
      <c r="G108" s="248" t="s">
        <v>252</v>
      </c>
      <c r="H108" s="247">
        <v>1</v>
      </c>
      <c r="I108" s="246"/>
      <c r="J108" s="245">
        <f>ROUND(I108*H108,2)</f>
        <v>0</v>
      </c>
      <c r="K108" s="244" t="s">
        <v>149</v>
      </c>
      <c r="L108" s="233"/>
      <c r="M108" s="243" t="s">
        <v>1</v>
      </c>
      <c r="N108" s="269" t="s">
        <v>41</v>
      </c>
      <c r="P108" s="268">
        <f>O108*H108</f>
        <v>0</v>
      </c>
      <c r="Q108" s="268">
        <v>3.8999999999999999E-4</v>
      </c>
      <c r="R108" s="268">
        <f>Q108*H108</f>
        <v>3.8999999999999999E-4</v>
      </c>
      <c r="S108" s="268">
        <v>0</v>
      </c>
      <c r="T108" s="267">
        <f>S108*H108</f>
        <v>0</v>
      </c>
      <c r="AR108" s="237" t="s">
        <v>222</v>
      </c>
      <c r="AT108" s="237" t="s">
        <v>145</v>
      </c>
      <c r="AU108" s="237" t="s">
        <v>86</v>
      </c>
      <c r="AY108" s="237" t="s">
        <v>143</v>
      </c>
      <c r="BE108" s="238">
        <f>IF(N108="základní",J108,0)</f>
        <v>0</v>
      </c>
      <c r="BF108" s="238">
        <f>IF(N108="snížená",J108,0)</f>
        <v>0</v>
      </c>
      <c r="BG108" s="238">
        <f>IF(N108="zákl. přenesená",J108,0)</f>
        <v>0</v>
      </c>
      <c r="BH108" s="238">
        <f>IF(N108="sníž. přenesená",J108,0)</f>
        <v>0</v>
      </c>
      <c r="BI108" s="238">
        <f>IF(N108="nulová",J108,0)</f>
        <v>0</v>
      </c>
      <c r="BJ108" s="237" t="s">
        <v>84</v>
      </c>
      <c r="BK108" s="238">
        <f>ROUND(I108*H108,2)</f>
        <v>0</v>
      </c>
      <c r="BL108" s="237" t="s">
        <v>222</v>
      </c>
      <c r="BM108" s="237" t="s">
        <v>1218</v>
      </c>
    </row>
    <row r="109" spans="2:65" s="232" customFormat="1" ht="16.5" customHeight="1">
      <c r="B109" s="233"/>
      <c r="C109" s="250" t="s">
        <v>200</v>
      </c>
      <c r="D109" s="250" t="s">
        <v>145</v>
      </c>
      <c r="E109" s="249" t="s">
        <v>1217</v>
      </c>
      <c r="F109" s="244" t="s">
        <v>1216</v>
      </c>
      <c r="G109" s="248" t="s">
        <v>252</v>
      </c>
      <c r="H109" s="247">
        <v>4</v>
      </c>
      <c r="I109" s="246"/>
      <c r="J109" s="245">
        <f>ROUND(I109*H109,2)</f>
        <v>0</v>
      </c>
      <c r="K109" s="244" t="s">
        <v>149</v>
      </c>
      <c r="L109" s="233"/>
      <c r="M109" s="243" t="s">
        <v>1</v>
      </c>
      <c r="N109" s="269" t="s">
        <v>41</v>
      </c>
      <c r="P109" s="268">
        <f>O109*H109</f>
        <v>0</v>
      </c>
      <c r="Q109" s="268">
        <v>2.2000000000000001E-4</v>
      </c>
      <c r="R109" s="268">
        <f>Q109*H109</f>
        <v>8.8000000000000003E-4</v>
      </c>
      <c r="S109" s="268">
        <v>0</v>
      </c>
      <c r="T109" s="267">
        <f>S109*H109</f>
        <v>0</v>
      </c>
      <c r="AR109" s="237" t="s">
        <v>222</v>
      </c>
      <c r="AT109" s="237" t="s">
        <v>145</v>
      </c>
      <c r="AU109" s="237" t="s">
        <v>86</v>
      </c>
      <c r="AY109" s="237" t="s">
        <v>143</v>
      </c>
      <c r="BE109" s="238">
        <f>IF(N109="základní",J109,0)</f>
        <v>0</v>
      </c>
      <c r="BF109" s="238">
        <f>IF(N109="snížená",J109,0)</f>
        <v>0</v>
      </c>
      <c r="BG109" s="238">
        <f>IF(N109="zákl. přenesená",J109,0)</f>
        <v>0</v>
      </c>
      <c r="BH109" s="238">
        <f>IF(N109="sníž. přenesená",J109,0)</f>
        <v>0</v>
      </c>
      <c r="BI109" s="238">
        <f>IF(N109="nulová",J109,0)</f>
        <v>0</v>
      </c>
      <c r="BJ109" s="237" t="s">
        <v>84</v>
      </c>
      <c r="BK109" s="238">
        <f>ROUND(I109*H109,2)</f>
        <v>0</v>
      </c>
      <c r="BL109" s="237" t="s">
        <v>222</v>
      </c>
      <c r="BM109" s="237" t="s">
        <v>1215</v>
      </c>
    </row>
    <row r="110" spans="2:65" s="232" customFormat="1" ht="25.5" customHeight="1">
      <c r="B110" s="233"/>
      <c r="C110" s="250" t="s">
        <v>206</v>
      </c>
      <c r="D110" s="250" t="s">
        <v>145</v>
      </c>
      <c r="E110" s="249" t="s">
        <v>1214</v>
      </c>
      <c r="F110" s="244" t="s">
        <v>1213</v>
      </c>
      <c r="G110" s="248" t="s">
        <v>252</v>
      </c>
      <c r="H110" s="247">
        <v>4</v>
      </c>
      <c r="I110" s="246"/>
      <c r="J110" s="245">
        <f>ROUND(I110*H110,2)</f>
        <v>0</v>
      </c>
      <c r="K110" s="244" t="s">
        <v>149</v>
      </c>
      <c r="L110" s="233"/>
      <c r="M110" s="243" t="s">
        <v>1</v>
      </c>
      <c r="N110" s="269" t="s">
        <v>41</v>
      </c>
      <c r="P110" s="268">
        <f>O110*H110</f>
        <v>0</v>
      </c>
      <c r="Q110" s="268">
        <v>3.4000000000000002E-4</v>
      </c>
      <c r="R110" s="268">
        <f>Q110*H110</f>
        <v>1.3600000000000001E-3</v>
      </c>
      <c r="S110" s="268">
        <v>0</v>
      </c>
      <c r="T110" s="267">
        <f>S110*H110</f>
        <v>0</v>
      </c>
      <c r="AR110" s="237" t="s">
        <v>222</v>
      </c>
      <c r="AT110" s="237" t="s">
        <v>145</v>
      </c>
      <c r="AU110" s="237" t="s">
        <v>86</v>
      </c>
      <c r="AY110" s="237" t="s">
        <v>143</v>
      </c>
      <c r="BE110" s="238">
        <f>IF(N110="základní",J110,0)</f>
        <v>0</v>
      </c>
      <c r="BF110" s="238">
        <f>IF(N110="snížená",J110,0)</f>
        <v>0</v>
      </c>
      <c r="BG110" s="238">
        <f>IF(N110="zákl. přenesená",J110,0)</f>
        <v>0</v>
      </c>
      <c r="BH110" s="238">
        <f>IF(N110="sníž. přenesená",J110,0)</f>
        <v>0</v>
      </c>
      <c r="BI110" s="238">
        <f>IF(N110="nulová",J110,0)</f>
        <v>0</v>
      </c>
      <c r="BJ110" s="237" t="s">
        <v>84</v>
      </c>
      <c r="BK110" s="238">
        <f>ROUND(I110*H110,2)</f>
        <v>0</v>
      </c>
      <c r="BL110" s="237" t="s">
        <v>222</v>
      </c>
      <c r="BM110" s="237" t="s">
        <v>1212</v>
      </c>
    </row>
    <row r="111" spans="2:65" s="232" customFormat="1" ht="25.5" customHeight="1">
      <c r="B111" s="233"/>
      <c r="C111" s="250" t="s">
        <v>211</v>
      </c>
      <c r="D111" s="250" t="s">
        <v>145</v>
      </c>
      <c r="E111" s="249" t="s">
        <v>1211</v>
      </c>
      <c r="F111" s="244" t="s">
        <v>1210</v>
      </c>
      <c r="G111" s="248" t="s">
        <v>203</v>
      </c>
      <c r="H111" s="247">
        <v>1.2999999999999999E-2</v>
      </c>
      <c r="I111" s="246"/>
      <c r="J111" s="245">
        <f>ROUND(I111*H111,2)</f>
        <v>0</v>
      </c>
      <c r="K111" s="244" t="s">
        <v>149</v>
      </c>
      <c r="L111" s="233"/>
      <c r="M111" s="243" t="s">
        <v>1</v>
      </c>
      <c r="N111" s="269" t="s">
        <v>41</v>
      </c>
      <c r="P111" s="268">
        <f>O111*H111</f>
        <v>0</v>
      </c>
      <c r="Q111" s="268">
        <v>0</v>
      </c>
      <c r="R111" s="268">
        <f>Q111*H111</f>
        <v>0</v>
      </c>
      <c r="S111" s="268">
        <v>0</v>
      </c>
      <c r="T111" s="267">
        <f>S111*H111</f>
        <v>0</v>
      </c>
      <c r="AR111" s="237" t="s">
        <v>222</v>
      </c>
      <c r="AT111" s="237" t="s">
        <v>145</v>
      </c>
      <c r="AU111" s="237" t="s">
        <v>86</v>
      </c>
      <c r="AY111" s="237" t="s">
        <v>143</v>
      </c>
      <c r="BE111" s="238">
        <f>IF(N111="základní",J111,0)</f>
        <v>0</v>
      </c>
      <c r="BF111" s="238">
        <f>IF(N111="snížená",J111,0)</f>
        <v>0</v>
      </c>
      <c r="BG111" s="238">
        <f>IF(N111="zákl. přenesená",J111,0)</f>
        <v>0</v>
      </c>
      <c r="BH111" s="238">
        <f>IF(N111="sníž. přenesená",J111,0)</f>
        <v>0</v>
      </c>
      <c r="BI111" s="238">
        <f>IF(N111="nulová",J111,0)</f>
        <v>0</v>
      </c>
      <c r="BJ111" s="237" t="s">
        <v>84</v>
      </c>
      <c r="BK111" s="238">
        <f>ROUND(I111*H111,2)</f>
        <v>0</v>
      </c>
      <c r="BL111" s="237" t="s">
        <v>222</v>
      </c>
      <c r="BM111" s="237" t="s">
        <v>1209</v>
      </c>
    </row>
    <row r="112" spans="2:65" s="232" customFormat="1" ht="81">
      <c r="B112" s="233"/>
      <c r="D112" s="266" t="s">
        <v>1169</v>
      </c>
      <c r="F112" s="265" t="s">
        <v>1208</v>
      </c>
      <c r="I112" s="264"/>
      <c r="L112" s="233"/>
      <c r="M112" s="263"/>
      <c r="T112" s="262"/>
      <c r="AT112" s="237" t="s">
        <v>1169</v>
      </c>
      <c r="AU112" s="237" t="s">
        <v>86</v>
      </c>
    </row>
    <row r="113" spans="2:65" s="251" customFormat="1" ht="29.85" customHeight="1">
      <c r="B113" s="258"/>
      <c r="D113" s="253" t="s">
        <v>75</v>
      </c>
      <c r="E113" s="271" t="s">
        <v>1207</v>
      </c>
      <c r="F113" s="271" t="s">
        <v>1206</v>
      </c>
      <c r="I113" s="260"/>
      <c r="J113" s="270">
        <f>BK113</f>
        <v>0</v>
      </c>
      <c r="L113" s="258"/>
      <c r="M113" s="257"/>
      <c r="P113" s="256">
        <f>SUM(P114:P128)</f>
        <v>0</v>
      </c>
      <c r="R113" s="256">
        <f>SUM(R114:R128)</f>
        <v>0.28000999999999998</v>
      </c>
      <c r="T113" s="255">
        <f>SUM(T114:T128)</f>
        <v>0</v>
      </c>
      <c r="AR113" s="253" t="s">
        <v>86</v>
      </c>
      <c r="AT113" s="254" t="s">
        <v>75</v>
      </c>
      <c r="AU113" s="254" t="s">
        <v>84</v>
      </c>
      <c r="AY113" s="253" t="s">
        <v>143</v>
      </c>
      <c r="BK113" s="252">
        <f>SUM(BK114:BK128)</f>
        <v>0</v>
      </c>
    </row>
    <row r="114" spans="2:65" s="232" customFormat="1" ht="25.5" customHeight="1">
      <c r="B114" s="233"/>
      <c r="C114" s="250" t="s">
        <v>331</v>
      </c>
      <c r="D114" s="250" t="s">
        <v>145</v>
      </c>
      <c r="E114" s="249" t="s">
        <v>1205</v>
      </c>
      <c r="F114" s="244" t="s">
        <v>1204</v>
      </c>
      <c r="G114" s="248" t="s">
        <v>252</v>
      </c>
      <c r="H114" s="247">
        <v>29</v>
      </c>
      <c r="I114" s="246"/>
      <c r="J114" s="245">
        <f>ROUND(I114*H114,2)</f>
        <v>0</v>
      </c>
      <c r="K114" s="244" t="s">
        <v>149</v>
      </c>
      <c r="L114" s="233"/>
      <c r="M114" s="243" t="s">
        <v>1</v>
      </c>
      <c r="N114" s="269" t="s">
        <v>41</v>
      </c>
      <c r="P114" s="268">
        <f>O114*H114</f>
        <v>0</v>
      </c>
      <c r="Q114" s="268">
        <v>0</v>
      </c>
      <c r="R114" s="268">
        <f>Q114*H114</f>
        <v>0</v>
      </c>
      <c r="S114" s="268">
        <v>0</v>
      </c>
      <c r="T114" s="267">
        <f>S114*H114</f>
        <v>0</v>
      </c>
      <c r="AR114" s="237" t="s">
        <v>222</v>
      </c>
      <c r="AT114" s="237" t="s">
        <v>145</v>
      </c>
      <c r="AU114" s="237" t="s">
        <v>86</v>
      </c>
      <c r="AY114" s="237" t="s">
        <v>143</v>
      </c>
      <c r="BE114" s="238">
        <f>IF(N114="základní",J114,0)</f>
        <v>0</v>
      </c>
      <c r="BF114" s="238">
        <f>IF(N114="snížená",J114,0)</f>
        <v>0</v>
      </c>
      <c r="BG114" s="238">
        <f>IF(N114="zákl. přenesená",J114,0)</f>
        <v>0</v>
      </c>
      <c r="BH114" s="238">
        <f>IF(N114="sníž. přenesená",J114,0)</f>
        <v>0</v>
      </c>
      <c r="BI114" s="238">
        <f>IF(N114="nulová",J114,0)</f>
        <v>0</v>
      </c>
      <c r="BJ114" s="237" t="s">
        <v>84</v>
      </c>
      <c r="BK114" s="238">
        <f>ROUND(I114*H114,2)</f>
        <v>0</v>
      </c>
      <c r="BL114" s="237" t="s">
        <v>222</v>
      </c>
      <c r="BM114" s="237" t="s">
        <v>1203</v>
      </c>
    </row>
    <row r="115" spans="2:65" s="232" customFormat="1" ht="38.25" customHeight="1">
      <c r="B115" s="233"/>
      <c r="C115" s="250" t="s">
        <v>8</v>
      </c>
      <c r="D115" s="250" t="s">
        <v>145</v>
      </c>
      <c r="E115" s="249" t="s">
        <v>1202</v>
      </c>
      <c r="F115" s="244" t="s">
        <v>1201</v>
      </c>
      <c r="G115" s="248" t="s">
        <v>252</v>
      </c>
      <c r="H115" s="247">
        <v>1</v>
      </c>
      <c r="I115" s="246"/>
      <c r="J115" s="245">
        <f>ROUND(I115*H115,2)</f>
        <v>0</v>
      </c>
      <c r="K115" s="244" t="s">
        <v>149</v>
      </c>
      <c r="L115" s="233"/>
      <c r="M115" s="243" t="s">
        <v>1</v>
      </c>
      <c r="N115" s="269" t="s">
        <v>41</v>
      </c>
      <c r="P115" s="268">
        <f>O115*H115</f>
        <v>0</v>
      </c>
      <c r="Q115" s="268">
        <v>1.8499999999999999E-2</v>
      </c>
      <c r="R115" s="268">
        <f>Q115*H115</f>
        <v>1.8499999999999999E-2</v>
      </c>
      <c r="S115" s="268">
        <v>0</v>
      </c>
      <c r="T115" s="267">
        <f>S115*H115</f>
        <v>0</v>
      </c>
      <c r="AR115" s="237" t="s">
        <v>222</v>
      </c>
      <c r="AT115" s="237" t="s">
        <v>145</v>
      </c>
      <c r="AU115" s="237" t="s">
        <v>86</v>
      </c>
      <c r="AY115" s="237" t="s">
        <v>143</v>
      </c>
      <c r="BE115" s="238">
        <f>IF(N115="základní",J115,0)</f>
        <v>0</v>
      </c>
      <c r="BF115" s="238">
        <f>IF(N115="snížená",J115,0)</f>
        <v>0</v>
      </c>
      <c r="BG115" s="238">
        <f>IF(N115="zákl. přenesená",J115,0)</f>
        <v>0</v>
      </c>
      <c r="BH115" s="238">
        <f>IF(N115="sníž. přenesená",J115,0)</f>
        <v>0</v>
      </c>
      <c r="BI115" s="238">
        <f>IF(N115="nulová",J115,0)</f>
        <v>0</v>
      </c>
      <c r="BJ115" s="237" t="s">
        <v>84</v>
      </c>
      <c r="BK115" s="238">
        <f>ROUND(I115*H115,2)</f>
        <v>0</v>
      </c>
      <c r="BL115" s="237" t="s">
        <v>222</v>
      </c>
      <c r="BM115" s="237" t="s">
        <v>1200</v>
      </c>
    </row>
    <row r="116" spans="2:65" s="232" customFormat="1" ht="18">
      <c r="B116" s="233"/>
      <c r="D116" s="266" t="s">
        <v>1169</v>
      </c>
      <c r="F116" s="265" t="s">
        <v>1196</v>
      </c>
      <c r="I116" s="264"/>
      <c r="L116" s="233"/>
      <c r="M116" s="263"/>
      <c r="T116" s="262"/>
      <c r="AT116" s="237" t="s">
        <v>1169</v>
      </c>
      <c r="AU116" s="237" t="s">
        <v>86</v>
      </c>
    </row>
    <row r="117" spans="2:65" s="232" customFormat="1" ht="38.25" customHeight="1">
      <c r="B117" s="233"/>
      <c r="C117" s="250" t="s">
        <v>222</v>
      </c>
      <c r="D117" s="250" t="s">
        <v>145</v>
      </c>
      <c r="E117" s="249" t="s">
        <v>1199</v>
      </c>
      <c r="F117" s="244" t="s">
        <v>1198</v>
      </c>
      <c r="G117" s="248" t="s">
        <v>252</v>
      </c>
      <c r="H117" s="247">
        <v>1</v>
      </c>
      <c r="I117" s="246"/>
      <c r="J117" s="245">
        <f>ROUND(I117*H117,2)</f>
        <v>0</v>
      </c>
      <c r="K117" s="244" t="s">
        <v>149</v>
      </c>
      <c r="L117" s="233"/>
      <c r="M117" s="243" t="s">
        <v>1</v>
      </c>
      <c r="N117" s="269" t="s">
        <v>41</v>
      </c>
      <c r="P117" s="268">
        <f>O117*H117</f>
        <v>0</v>
      </c>
      <c r="Q117" s="268">
        <v>3.4799999999999998E-2</v>
      </c>
      <c r="R117" s="268">
        <f>Q117*H117</f>
        <v>3.4799999999999998E-2</v>
      </c>
      <c r="S117" s="268">
        <v>0</v>
      </c>
      <c r="T117" s="267">
        <f>S117*H117</f>
        <v>0</v>
      </c>
      <c r="AR117" s="237" t="s">
        <v>222</v>
      </c>
      <c r="AT117" s="237" t="s">
        <v>145</v>
      </c>
      <c r="AU117" s="237" t="s">
        <v>86</v>
      </c>
      <c r="AY117" s="237" t="s">
        <v>143</v>
      </c>
      <c r="BE117" s="238">
        <f>IF(N117="základní",J117,0)</f>
        <v>0</v>
      </c>
      <c r="BF117" s="238">
        <f>IF(N117="snížená",J117,0)</f>
        <v>0</v>
      </c>
      <c r="BG117" s="238">
        <f>IF(N117="zákl. přenesená",J117,0)</f>
        <v>0</v>
      </c>
      <c r="BH117" s="238">
        <f>IF(N117="sníž. přenesená",J117,0)</f>
        <v>0</v>
      </c>
      <c r="BI117" s="238">
        <f>IF(N117="nulová",J117,0)</f>
        <v>0</v>
      </c>
      <c r="BJ117" s="237" t="s">
        <v>84</v>
      </c>
      <c r="BK117" s="238">
        <f>ROUND(I117*H117,2)</f>
        <v>0</v>
      </c>
      <c r="BL117" s="237" t="s">
        <v>222</v>
      </c>
      <c r="BM117" s="237" t="s">
        <v>1197</v>
      </c>
    </row>
    <row r="118" spans="2:65" s="232" customFormat="1" ht="18">
      <c r="B118" s="233"/>
      <c r="D118" s="266" t="s">
        <v>1169</v>
      </c>
      <c r="F118" s="265" t="s">
        <v>1196</v>
      </c>
      <c r="I118" s="264"/>
      <c r="L118" s="233"/>
      <c r="M118" s="263"/>
      <c r="T118" s="262"/>
      <c r="AT118" s="237" t="s">
        <v>1169</v>
      </c>
      <c r="AU118" s="237" t="s">
        <v>86</v>
      </c>
    </row>
    <row r="119" spans="2:65" s="232" customFormat="1" ht="38.25" customHeight="1">
      <c r="B119" s="233"/>
      <c r="C119" s="250" t="s">
        <v>284</v>
      </c>
      <c r="D119" s="250" t="s">
        <v>145</v>
      </c>
      <c r="E119" s="249" t="s">
        <v>1195</v>
      </c>
      <c r="F119" s="244" t="s">
        <v>1194</v>
      </c>
      <c r="G119" s="248" t="s">
        <v>252</v>
      </c>
      <c r="H119" s="247">
        <v>2</v>
      </c>
      <c r="I119" s="246"/>
      <c r="J119" s="245">
        <f>ROUND(I119*H119,2)</f>
        <v>0</v>
      </c>
      <c r="K119" s="244" t="s">
        <v>149</v>
      </c>
      <c r="L119" s="233"/>
      <c r="M119" s="243" t="s">
        <v>1</v>
      </c>
      <c r="N119" s="269" t="s">
        <v>41</v>
      </c>
      <c r="P119" s="268">
        <f>O119*H119</f>
        <v>0</v>
      </c>
      <c r="Q119" s="268">
        <v>1.2449999999999999E-2</v>
      </c>
      <c r="R119" s="268">
        <f>Q119*H119</f>
        <v>2.4899999999999999E-2</v>
      </c>
      <c r="S119" s="268">
        <v>0</v>
      </c>
      <c r="T119" s="267">
        <f>S119*H119</f>
        <v>0</v>
      </c>
      <c r="AR119" s="237" t="s">
        <v>222</v>
      </c>
      <c r="AT119" s="237" t="s">
        <v>145</v>
      </c>
      <c r="AU119" s="237" t="s">
        <v>86</v>
      </c>
      <c r="AY119" s="237" t="s">
        <v>143</v>
      </c>
      <c r="BE119" s="238">
        <f>IF(N119="základní",J119,0)</f>
        <v>0</v>
      </c>
      <c r="BF119" s="238">
        <f>IF(N119="snížená",J119,0)</f>
        <v>0</v>
      </c>
      <c r="BG119" s="238">
        <f>IF(N119="zákl. přenesená",J119,0)</f>
        <v>0</v>
      </c>
      <c r="BH119" s="238">
        <f>IF(N119="sníž. přenesená",J119,0)</f>
        <v>0</v>
      </c>
      <c r="BI119" s="238">
        <f>IF(N119="nulová",J119,0)</f>
        <v>0</v>
      </c>
      <c r="BJ119" s="237" t="s">
        <v>84</v>
      </c>
      <c r="BK119" s="238">
        <f>ROUND(I119*H119,2)</f>
        <v>0</v>
      </c>
      <c r="BL119" s="237" t="s">
        <v>222</v>
      </c>
      <c r="BM119" s="237" t="s">
        <v>1193</v>
      </c>
    </row>
    <row r="120" spans="2:65" s="232" customFormat="1" ht="38.25" customHeight="1">
      <c r="B120" s="233"/>
      <c r="C120" s="250" t="s">
        <v>289</v>
      </c>
      <c r="D120" s="250" t="s">
        <v>145</v>
      </c>
      <c r="E120" s="249" t="s">
        <v>1192</v>
      </c>
      <c r="F120" s="244" t="s">
        <v>1191</v>
      </c>
      <c r="G120" s="248" t="s">
        <v>252</v>
      </c>
      <c r="H120" s="247">
        <v>1</v>
      </c>
      <c r="I120" s="246"/>
      <c r="J120" s="245">
        <f>ROUND(I120*H120,2)</f>
        <v>0</v>
      </c>
      <c r="K120" s="244" t="s">
        <v>149</v>
      </c>
      <c r="L120" s="233"/>
      <c r="M120" s="243" t="s">
        <v>1</v>
      </c>
      <c r="N120" s="269" t="s">
        <v>41</v>
      </c>
      <c r="P120" s="268">
        <f>O120*H120</f>
        <v>0</v>
      </c>
      <c r="Q120" s="268">
        <v>1.8599999999999998E-2</v>
      </c>
      <c r="R120" s="268">
        <f>Q120*H120</f>
        <v>1.8599999999999998E-2</v>
      </c>
      <c r="S120" s="268">
        <v>0</v>
      </c>
      <c r="T120" s="267">
        <f>S120*H120</f>
        <v>0</v>
      </c>
      <c r="AR120" s="237" t="s">
        <v>222</v>
      </c>
      <c r="AT120" s="237" t="s">
        <v>145</v>
      </c>
      <c r="AU120" s="237" t="s">
        <v>86</v>
      </c>
      <c r="AY120" s="237" t="s">
        <v>143</v>
      </c>
      <c r="BE120" s="238">
        <f>IF(N120="základní",J120,0)</f>
        <v>0</v>
      </c>
      <c r="BF120" s="238">
        <f>IF(N120="snížená",J120,0)</f>
        <v>0</v>
      </c>
      <c r="BG120" s="238">
        <f>IF(N120="zákl. přenesená",J120,0)</f>
        <v>0</v>
      </c>
      <c r="BH120" s="238">
        <f>IF(N120="sníž. přenesená",J120,0)</f>
        <v>0</v>
      </c>
      <c r="BI120" s="238">
        <f>IF(N120="nulová",J120,0)</f>
        <v>0</v>
      </c>
      <c r="BJ120" s="237" t="s">
        <v>84</v>
      </c>
      <c r="BK120" s="238">
        <f>ROUND(I120*H120,2)</f>
        <v>0</v>
      </c>
      <c r="BL120" s="237" t="s">
        <v>222</v>
      </c>
      <c r="BM120" s="237" t="s">
        <v>1190</v>
      </c>
    </row>
    <row r="121" spans="2:65" s="232" customFormat="1" ht="38.25" customHeight="1">
      <c r="B121" s="233"/>
      <c r="C121" s="250" t="s">
        <v>294</v>
      </c>
      <c r="D121" s="250" t="s">
        <v>145</v>
      </c>
      <c r="E121" s="249" t="s">
        <v>1189</v>
      </c>
      <c r="F121" s="244" t="s">
        <v>1188</v>
      </c>
      <c r="G121" s="248" t="s">
        <v>252</v>
      </c>
      <c r="H121" s="247">
        <v>2</v>
      </c>
      <c r="I121" s="246"/>
      <c r="J121" s="245">
        <f>ROUND(I121*H121,2)</f>
        <v>0</v>
      </c>
      <c r="K121" s="244" t="s">
        <v>149</v>
      </c>
      <c r="L121" s="233"/>
      <c r="M121" s="243" t="s">
        <v>1</v>
      </c>
      <c r="N121" s="269" t="s">
        <v>41</v>
      </c>
      <c r="P121" s="268">
        <f>O121*H121</f>
        <v>0</v>
      </c>
      <c r="Q121" s="268">
        <v>2.2700000000000001E-2</v>
      </c>
      <c r="R121" s="268">
        <f>Q121*H121</f>
        <v>4.5400000000000003E-2</v>
      </c>
      <c r="S121" s="268">
        <v>0</v>
      </c>
      <c r="T121" s="267">
        <f>S121*H121</f>
        <v>0</v>
      </c>
      <c r="AR121" s="237" t="s">
        <v>222</v>
      </c>
      <c r="AT121" s="237" t="s">
        <v>145</v>
      </c>
      <c r="AU121" s="237" t="s">
        <v>86</v>
      </c>
      <c r="AY121" s="237" t="s">
        <v>143</v>
      </c>
      <c r="BE121" s="238">
        <f>IF(N121="základní",J121,0)</f>
        <v>0</v>
      </c>
      <c r="BF121" s="238">
        <f>IF(N121="snížená",J121,0)</f>
        <v>0</v>
      </c>
      <c r="BG121" s="238">
        <f>IF(N121="zákl. přenesená",J121,0)</f>
        <v>0</v>
      </c>
      <c r="BH121" s="238">
        <f>IF(N121="sníž. přenesená",J121,0)</f>
        <v>0</v>
      </c>
      <c r="BI121" s="238">
        <f>IF(N121="nulová",J121,0)</f>
        <v>0</v>
      </c>
      <c r="BJ121" s="237" t="s">
        <v>84</v>
      </c>
      <c r="BK121" s="238">
        <f>ROUND(I121*H121,2)</f>
        <v>0</v>
      </c>
      <c r="BL121" s="237" t="s">
        <v>222</v>
      </c>
      <c r="BM121" s="237" t="s">
        <v>1187</v>
      </c>
    </row>
    <row r="122" spans="2:65" s="232" customFormat="1" ht="38.25" customHeight="1">
      <c r="B122" s="233"/>
      <c r="C122" s="250" t="s">
        <v>303</v>
      </c>
      <c r="D122" s="250" t="s">
        <v>145</v>
      </c>
      <c r="E122" s="249" t="s">
        <v>1186</v>
      </c>
      <c r="F122" s="244" t="s">
        <v>1185</v>
      </c>
      <c r="G122" s="248" t="s">
        <v>252</v>
      </c>
      <c r="H122" s="247">
        <v>1</v>
      </c>
      <c r="I122" s="246"/>
      <c r="J122" s="245">
        <f>ROUND(I122*H122,2)</f>
        <v>0</v>
      </c>
      <c r="K122" s="244" t="s">
        <v>149</v>
      </c>
      <c r="L122" s="233"/>
      <c r="M122" s="243" t="s">
        <v>1</v>
      </c>
      <c r="N122" s="269" t="s">
        <v>41</v>
      </c>
      <c r="P122" s="268">
        <f>O122*H122</f>
        <v>0</v>
      </c>
      <c r="Q122" s="268">
        <v>2.828E-2</v>
      </c>
      <c r="R122" s="268">
        <f>Q122*H122</f>
        <v>2.828E-2</v>
      </c>
      <c r="S122" s="268">
        <v>0</v>
      </c>
      <c r="T122" s="267">
        <f>S122*H122</f>
        <v>0</v>
      </c>
      <c r="AR122" s="237" t="s">
        <v>222</v>
      </c>
      <c r="AT122" s="237" t="s">
        <v>145</v>
      </c>
      <c r="AU122" s="237" t="s">
        <v>86</v>
      </c>
      <c r="AY122" s="237" t="s">
        <v>143</v>
      </c>
      <c r="BE122" s="238">
        <f>IF(N122="základní",J122,0)</f>
        <v>0</v>
      </c>
      <c r="BF122" s="238">
        <f>IF(N122="snížená",J122,0)</f>
        <v>0</v>
      </c>
      <c r="BG122" s="238">
        <f>IF(N122="zákl. přenesená",J122,0)</f>
        <v>0</v>
      </c>
      <c r="BH122" s="238">
        <f>IF(N122="sníž. přenesená",J122,0)</f>
        <v>0</v>
      </c>
      <c r="BI122" s="238">
        <f>IF(N122="nulová",J122,0)</f>
        <v>0</v>
      </c>
      <c r="BJ122" s="237" t="s">
        <v>84</v>
      </c>
      <c r="BK122" s="238">
        <f>ROUND(I122*H122,2)</f>
        <v>0</v>
      </c>
      <c r="BL122" s="237" t="s">
        <v>222</v>
      </c>
      <c r="BM122" s="237" t="s">
        <v>1184</v>
      </c>
    </row>
    <row r="123" spans="2:65" s="232" customFormat="1" ht="38.25" customHeight="1">
      <c r="B123" s="233"/>
      <c r="C123" s="250" t="s">
        <v>308</v>
      </c>
      <c r="D123" s="250" t="s">
        <v>145</v>
      </c>
      <c r="E123" s="249" t="s">
        <v>1183</v>
      </c>
      <c r="F123" s="244" t="s">
        <v>1182</v>
      </c>
      <c r="G123" s="248" t="s">
        <v>252</v>
      </c>
      <c r="H123" s="247">
        <v>2</v>
      </c>
      <c r="I123" s="246"/>
      <c r="J123" s="245">
        <f>ROUND(I123*H123,2)</f>
        <v>0</v>
      </c>
      <c r="K123" s="244" t="s">
        <v>149</v>
      </c>
      <c r="L123" s="233"/>
      <c r="M123" s="243" t="s">
        <v>1</v>
      </c>
      <c r="N123" s="269" t="s">
        <v>41</v>
      </c>
      <c r="P123" s="268">
        <f>O123*H123</f>
        <v>0</v>
      </c>
      <c r="Q123" s="268">
        <v>3.4799999999999998E-2</v>
      </c>
      <c r="R123" s="268">
        <f>Q123*H123</f>
        <v>6.9599999999999995E-2</v>
      </c>
      <c r="S123" s="268">
        <v>0</v>
      </c>
      <c r="T123" s="267">
        <f>S123*H123</f>
        <v>0</v>
      </c>
      <c r="AR123" s="237" t="s">
        <v>222</v>
      </c>
      <c r="AT123" s="237" t="s">
        <v>145</v>
      </c>
      <c r="AU123" s="237" t="s">
        <v>86</v>
      </c>
      <c r="AY123" s="237" t="s">
        <v>143</v>
      </c>
      <c r="BE123" s="238">
        <f>IF(N123="základní",J123,0)</f>
        <v>0</v>
      </c>
      <c r="BF123" s="238">
        <f>IF(N123="snížená",J123,0)</f>
        <v>0</v>
      </c>
      <c r="BG123" s="238">
        <f>IF(N123="zákl. přenesená",J123,0)</f>
        <v>0</v>
      </c>
      <c r="BH123" s="238">
        <f>IF(N123="sníž. přenesená",J123,0)</f>
        <v>0</v>
      </c>
      <c r="BI123" s="238">
        <f>IF(N123="nulová",J123,0)</f>
        <v>0</v>
      </c>
      <c r="BJ123" s="237" t="s">
        <v>84</v>
      </c>
      <c r="BK123" s="238">
        <f>ROUND(I123*H123,2)</f>
        <v>0</v>
      </c>
      <c r="BL123" s="237" t="s">
        <v>222</v>
      </c>
      <c r="BM123" s="237" t="s">
        <v>1181</v>
      </c>
    </row>
    <row r="124" spans="2:65" s="232" customFormat="1" ht="38.25" customHeight="1">
      <c r="B124" s="233"/>
      <c r="C124" s="250" t="s">
        <v>313</v>
      </c>
      <c r="D124" s="250" t="s">
        <v>145</v>
      </c>
      <c r="E124" s="249" t="s">
        <v>1180</v>
      </c>
      <c r="F124" s="244" t="s">
        <v>1179</v>
      </c>
      <c r="G124" s="248" t="s">
        <v>252</v>
      </c>
      <c r="H124" s="247">
        <v>1</v>
      </c>
      <c r="I124" s="246"/>
      <c r="J124" s="245">
        <f>ROUND(I124*H124,2)</f>
        <v>0</v>
      </c>
      <c r="K124" s="244" t="s">
        <v>149</v>
      </c>
      <c r="L124" s="233"/>
      <c r="M124" s="243" t="s">
        <v>1</v>
      </c>
      <c r="N124" s="269" t="s">
        <v>41</v>
      </c>
      <c r="P124" s="268">
        <f>O124*H124</f>
        <v>0</v>
      </c>
      <c r="Q124" s="268">
        <v>3.993E-2</v>
      </c>
      <c r="R124" s="268">
        <f>Q124*H124</f>
        <v>3.993E-2</v>
      </c>
      <c r="S124" s="268">
        <v>0</v>
      </c>
      <c r="T124" s="267">
        <f>S124*H124</f>
        <v>0</v>
      </c>
      <c r="AR124" s="237" t="s">
        <v>222</v>
      </c>
      <c r="AT124" s="237" t="s">
        <v>145</v>
      </c>
      <c r="AU124" s="237" t="s">
        <v>86</v>
      </c>
      <c r="AY124" s="237" t="s">
        <v>143</v>
      </c>
      <c r="BE124" s="238">
        <f>IF(N124="základní",J124,0)</f>
        <v>0</v>
      </c>
      <c r="BF124" s="238">
        <f>IF(N124="snížená",J124,0)</f>
        <v>0</v>
      </c>
      <c r="BG124" s="238">
        <f>IF(N124="zákl. přenesená",J124,0)</f>
        <v>0</v>
      </c>
      <c r="BH124" s="238">
        <f>IF(N124="sníž. přenesená",J124,0)</f>
        <v>0</v>
      </c>
      <c r="BI124" s="238">
        <f>IF(N124="nulová",J124,0)</f>
        <v>0</v>
      </c>
      <c r="BJ124" s="237" t="s">
        <v>84</v>
      </c>
      <c r="BK124" s="238">
        <f>ROUND(I124*H124,2)</f>
        <v>0</v>
      </c>
      <c r="BL124" s="237" t="s">
        <v>222</v>
      </c>
      <c r="BM124" s="237" t="s">
        <v>1178</v>
      </c>
    </row>
    <row r="125" spans="2:65" s="232" customFormat="1" ht="16.5" customHeight="1">
      <c r="B125" s="233"/>
      <c r="C125" s="250" t="s">
        <v>326</v>
      </c>
      <c r="D125" s="250" t="s">
        <v>145</v>
      </c>
      <c r="E125" s="249" t="s">
        <v>1177</v>
      </c>
      <c r="F125" s="244" t="s">
        <v>1176</v>
      </c>
      <c r="G125" s="248" t="s">
        <v>252</v>
      </c>
      <c r="H125" s="247">
        <v>29</v>
      </c>
      <c r="I125" s="246"/>
      <c r="J125" s="245">
        <f>ROUND(I125*H125,2)</f>
        <v>0</v>
      </c>
      <c r="K125" s="244" t="s">
        <v>149</v>
      </c>
      <c r="L125" s="233"/>
      <c r="M125" s="243" t="s">
        <v>1</v>
      </c>
      <c r="N125" s="269" t="s">
        <v>41</v>
      </c>
      <c r="P125" s="268">
        <f>O125*H125</f>
        <v>0</v>
      </c>
      <c r="Q125" s="268">
        <v>0</v>
      </c>
      <c r="R125" s="268">
        <f>Q125*H125</f>
        <v>0</v>
      </c>
      <c r="S125" s="268">
        <v>0</v>
      </c>
      <c r="T125" s="267">
        <f>S125*H125</f>
        <v>0</v>
      </c>
      <c r="AR125" s="237" t="s">
        <v>222</v>
      </c>
      <c r="AT125" s="237" t="s">
        <v>145</v>
      </c>
      <c r="AU125" s="237" t="s">
        <v>86</v>
      </c>
      <c r="AY125" s="237" t="s">
        <v>143</v>
      </c>
      <c r="BE125" s="238">
        <f>IF(N125="základní",J125,0)</f>
        <v>0</v>
      </c>
      <c r="BF125" s="238">
        <f>IF(N125="snížená",J125,0)</f>
        <v>0</v>
      </c>
      <c r="BG125" s="238">
        <f>IF(N125="zákl. přenesená",J125,0)</f>
        <v>0</v>
      </c>
      <c r="BH125" s="238">
        <f>IF(N125="sníž. přenesená",J125,0)</f>
        <v>0</v>
      </c>
      <c r="BI125" s="238">
        <f>IF(N125="nulová",J125,0)</f>
        <v>0</v>
      </c>
      <c r="BJ125" s="237" t="s">
        <v>84</v>
      </c>
      <c r="BK125" s="238">
        <f>ROUND(I125*H125,2)</f>
        <v>0</v>
      </c>
      <c r="BL125" s="237" t="s">
        <v>222</v>
      </c>
      <c r="BM125" s="237" t="s">
        <v>1175</v>
      </c>
    </row>
    <row r="126" spans="2:65" s="232" customFormat="1" ht="45">
      <c r="B126" s="233"/>
      <c r="D126" s="266" t="s">
        <v>1169</v>
      </c>
      <c r="F126" s="265" t="s">
        <v>1174</v>
      </c>
      <c r="I126" s="264"/>
      <c r="L126" s="233"/>
      <c r="M126" s="263"/>
      <c r="T126" s="262"/>
      <c r="AT126" s="237" t="s">
        <v>1169</v>
      </c>
      <c r="AU126" s="237" t="s">
        <v>86</v>
      </c>
    </row>
    <row r="127" spans="2:65" s="232" customFormat="1" ht="25.5" customHeight="1">
      <c r="B127" s="233"/>
      <c r="C127" s="250" t="s">
        <v>7</v>
      </c>
      <c r="D127" s="250" t="s">
        <v>145</v>
      </c>
      <c r="E127" s="249" t="s">
        <v>1173</v>
      </c>
      <c r="F127" s="244" t="s">
        <v>1172</v>
      </c>
      <c r="G127" s="248" t="s">
        <v>203</v>
      </c>
      <c r="H127" s="247">
        <v>0.28000000000000003</v>
      </c>
      <c r="I127" s="246"/>
      <c r="J127" s="245">
        <f>ROUND(I127*H127,2)</f>
        <v>0</v>
      </c>
      <c r="K127" s="244" t="s">
        <v>149</v>
      </c>
      <c r="L127" s="233"/>
      <c r="M127" s="243" t="s">
        <v>1</v>
      </c>
      <c r="N127" s="269" t="s">
        <v>41</v>
      </c>
      <c r="P127" s="268">
        <f>O127*H127</f>
        <v>0</v>
      </c>
      <c r="Q127" s="268">
        <v>0</v>
      </c>
      <c r="R127" s="268">
        <f>Q127*H127</f>
        <v>0</v>
      </c>
      <c r="S127" s="268">
        <v>0</v>
      </c>
      <c r="T127" s="267">
        <f>S127*H127</f>
        <v>0</v>
      </c>
      <c r="AR127" s="237" t="s">
        <v>222</v>
      </c>
      <c r="AT127" s="237" t="s">
        <v>145</v>
      </c>
      <c r="AU127" s="237" t="s">
        <v>86</v>
      </c>
      <c r="AY127" s="237" t="s">
        <v>143</v>
      </c>
      <c r="BE127" s="238">
        <f>IF(N127="základní",J127,0)</f>
        <v>0</v>
      </c>
      <c r="BF127" s="238">
        <f>IF(N127="snížená",J127,0)</f>
        <v>0</v>
      </c>
      <c r="BG127" s="238">
        <f>IF(N127="zákl. přenesená",J127,0)</f>
        <v>0</v>
      </c>
      <c r="BH127" s="238">
        <f>IF(N127="sníž. přenesená",J127,0)</f>
        <v>0</v>
      </c>
      <c r="BI127" s="238">
        <f>IF(N127="nulová",J127,0)</f>
        <v>0</v>
      </c>
      <c r="BJ127" s="237" t="s">
        <v>84</v>
      </c>
      <c r="BK127" s="238">
        <f>ROUND(I127*H127,2)</f>
        <v>0</v>
      </c>
      <c r="BL127" s="237" t="s">
        <v>222</v>
      </c>
      <c r="BM127" s="237" t="s">
        <v>1171</v>
      </c>
    </row>
    <row r="128" spans="2:65" s="232" customFormat="1" ht="81">
      <c r="B128" s="233"/>
      <c r="D128" s="266" t="s">
        <v>1169</v>
      </c>
      <c r="F128" s="265" t="s">
        <v>1170</v>
      </c>
      <c r="I128" s="264"/>
      <c r="L128" s="233"/>
      <c r="M128" s="263"/>
      <c r="T128" s="262"/>
      <c r="AT128" s="237" t="s">
        <v>1169</v>
      </c>
      <c r="AU128" s="237" t="s">
        <v>86</v>
      </c>
    </row>
    <row r="129" spans="2:65" s="251" customFormat="1" ht="37.450000000000003" customHeight="1">
      <c r="B129" s="258"/>
      <c r="D129" s="253" t="s">
        <v>75</v>
      </c>
      <c r="E129" s="261" t="s">
        <v>1120</v>
      </c>
      <c r="F129" s="261" t="s">
        <v>1121</v>
      </c>
      <c r="I129" s="260"/>
      <c r="J129" s="259">
        <f>BK129</f>
        <v>0</v>
      </c>
      <c r="L129" s="258"/>
      <c r="M129" s="257"/>
      <c r="P129" s="256">
        <f>P130</f>
        <v>0</v>
      </c>
      <c r="R129" s="256">
        <f>R130</f>
        <v>0</v>
      </c>
      <c r="T129" s="255">
        <f>T130</f>
        <v>0</v>
      </c>
      <c r="AR129" s="253" t="s">
        <v>150</v>
      </c>
      <c r="AT129" s="254" t="s">
        <v>75</v>
      </c>
      <c r="AU129" s="254" t="s">
        <v>76</v>
      </c>
      <c r="AY129" s="253" t="s">
        <v>143</v>
      </c>
      <c r="BK129" s="252">
        <f>BK130</f>
        <v>0</v>
      </c>
    </row>
    <row r="130" spans="2:65" s="232" customFormat="1" ht="25.5" customHeight="1">
      <c r="B130" s="233"/>
      <c r="C130" s="250" t="s">
        <v>254</v>
      </c>
      <c r="D130" s="250" t="s">
        <v>145</v>
      </c>
      <c r="E130" s="249" t="s">
        <v>1168</v>
      </c>
      <c r="F130" s="244" t="s">
        <v>1167</v>
      </c>
      <c r="G130" s="248" t="s">
        <v>1125</v>
      </c>
      <c r="H130" s="247">
        <v>20</v>
      </c>
      <c r="I130" s="246"/>
      <c r="J130" s="245">
        <f>ROUND(I130*H130,2)</f>
        <v>0</v>
      </c>
      <c r="K130" s="244" t="s">
        <v>149</v>
      </c>
      <c r="L130" s="233"/>
      <c r="M130" s="243" t="s">
        <v>1</v>
      </c>
      <c r="N130" s="242" t="s">
        <v>41</v>
      </c>
      <c r="O130" s="241"/>
      <c r="P130" s="240">
        <f>O130*H130</f>
        <v>0</v>
      </c>
      <c r="Q130" s="240">
        <v>0</v>
      </c>
      <c r="R130" s="240">
        <f>Q130*H130</f>
        <v>0</v>
      </c>
      <c r="S130" s="240">
        <v>0</v>
      </c>
      <c r="T130" s="239">
        <f>S130*H130</f>
        <v>0</v>
      </c>
      <c r="AR130" s="237" t="s">
        <v>1126</v>
      </c>
      <c r="AT130" s="237" t="s">
        <v>145</v>
      </c>
      <c r="AU130" s="237" t="s">
        <v>84</v>
      </c>
      <c r="AY130" s="237" t="s">
        <v>143</v>
      </c>
      <c r="BE130" s="238">
        <f>IF(N130="základní",J130,0)</f>
        <v>0</v>
      </c>
      <c r="BF130" s="238">
        <f>IF(N130="snížená",J130,0)</f>
        <v>0</v>
      </c>
      <c r="BG130" s="238">
        <f>IF(N130="zákl. přenesená",J130,0)</f>
        <v>0</v>
      </c>
      <c r="BH130" s="238">
        <f>IF(N130="sníž. přenesená",J130,0)</f>
        <v>0</v>
      </c>
      <c r="BI130" s="238">
        <f>IF(N130="nulová",J130,0)</f>
        <v>0</v>
      </c>
      <c r="BJ130" s="237" t="s">
        <v>84</v>
      </c>
      <c r="BK130" s="238">
        <f>ROUND(I130*H130,2)</f>
        <v>0</v>
      </c>
      <c r="BL130" s="237" t="s">
        <v>1126</v>
      </c>
      <c r="BM130" s="237" t="s">
        <v>1166</v>
      </c>
    </row>
    <row r="131" spans="2:65" s="232" customFormat="1" ht="7" customHeight="1">
      <c r="B131" s="236"/>
      <c r="C131" s="234"/>
      <c r="D131" s="234"/>
      <c r="E131" s="234"/>
      <c r="F131" s="234"/>
      <c r="G131" s="234"/>
      <c r="H131" s="234"/>
      <c r="I131" s="235"/>
      <c r="J131" s="234"/>
      <c r="K131" s="234"/>
      <c r="L131" s="233"/>
    </row>
  </sheetData>
  <sheetProtection algorithmName="SHA-512" hashValue="1n6R3MwlpRDmAYrEoHQsXefPtLIgHmU6cC1MwJqVmI1JFzEz9j1tbH6JbiOLdIp0cEwTwgqmiuVnWwMa6p3w0w==" saltValue="MwcxYY2ybk+ySSMFNTnNrvg6POtPkkt7hkex1bJ17NFSYN2lsSSO1osIKotZ8H/jsBUBJGo3ElITY2R4PoPxdQ==" spinCount="100000" sheet="1" objects="1" scenarios="1" formatColumns="0" formatRows="0" autoFilter="0"/>
  <autoFilter ref="C80:K130" xr:uid="{00000000-0009-0000-0000-000001000000}"/>
  <mergeCells count="10">
    <mergeCell ref="J51:J52"/>
    <mergeCell ref="E71:H71"/>
    <mergeCell ref="E73:H73"/>
    <mergeCell ref="G1:H1"/>
    <mergeCell ref="L2:V2"/>
    <mergeCell ref="E7:H7"/>
    <mergeCell ref="E9:H9"/>
    <mergeCell ref="E24:H24"/>
    <mergeCell ref="E45:H45"/>
    <mergeCell ref="E47:H47"/>
  </mergeCells>
  <hyperlinks>
    <hyperlink ref="F1:G1" location="C2" display="1) Krycí list soupisu" xr:uid="{88208EF8-D2E6-448A-B5FC-1C0AA9648D2F}"/>
    <hyperlink ref="G1:H1" location="C54" display="2) Rekapitulace" xr:uid="{64854D1D-9148-4D52-8112-B2FF28A588AF}"/>
    <hyperlink ref="J1" location="C80" display="3) Soupis prací" xr:uid="{FD396BBB-2EDF-49A2-98D3-D8B2189C1E3B}"/>
    <hyperlink ref="L1:V1" location="'Rekapitulace stavby'!C2" display="Rekapitulace stavby" xr:uid="{5AEDB217-7DB5-43FA-87B9-BD75265B1E92}"/>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AFFC-6ABB-4D78-BA7F-A25078F7DFC9}">
  <sheetPr>
    <pageSetUpPr fitToPage="1"/>
  </sheetPr>
  <dimension ref="A1:BR206"/>
  <sheetViews>
    <sheetView showGridLines="0" workbookViewId="0">
      <pane ySplit="1" topLeftCell="A2" activePane="bottomLeft" state="frozen"/>
      <selection pane="bottomLeft"/>
    </sheetView>
  </sheetViews>
  <sheetFormatPr defaultRowHeight="11.1"/>
  <cols>
    <col min="1" max="1" width="7.796875" style="230" customWidth="1"/>
    <col min="2" max="2" width="1.53125" style="230" customWidth="1"/>
    <col min="3" max="3" width="3.86328125" style="230" customWidth="1"/>
    <col min="4" max="4" width="4.06640625" style="230" customWidth="1"/>
    <col min="5" max="5" width="16" style="230" customWidth="1"/>
    <col min="6" max="6" width="70" style="230" customWidth="1"/>
    <col min="7" max="7" width="8.06640625" style="230" customWidth="1"/>
    <col min="8" max="8" width="10.3984375" style="230" customWidth="1"/>
    <col min="9" max="9" width="11.796875" style="231" customWidth="1"/>
    <col min="10" max="10" width="21.9296875" style="230" customWidth="1"/>
    <col min="11" max="11" width="14.46484375" style="230" customWidth="1"/>
    <col min="12" max="18" width="9.06640625" style="230"/>
    <col min="19" max="19" width="7.59765625" style="230" hidden="1" customWidth="1"/>
    <col min="20" max="20" width="27.6640625" style="230" hidden="1" customWidth="1"/>
    <col min="21" max="21" width="15.265625" style="230" hidden="1" customWidth="1"/>
    <col min="22" max="22" width="11.53125" style="230" customWidth="1"/>
    <col min="23" max="23" width="15.265625" style="230" customWidth="1"/>
    <col min="24" max="24" width="11.53125" style="230" customWidth="1"/>
    <col min="25" max="25" width="14" style="230" customWidth="1"/>
    <col min="26" max="26" width="10.265625" style="230" customWidth="1"/>
    <col min="27" max="27" width="14" style="230" customWidth="1"/>
    <col min="28" max="28" width="15.265625" style="230" customWidth="1"/>
    <col min="29" max="29" width="10.265625" style="230" customWidth="1"/>
    <col min="30" max="30" width="14" style="230" customWidth="1"/>
    <col min="31" max="31" width="15.265625" style="230" customWidth="1"/>
    <col min="32" max="16384" width="9.06640625" style="230"/>
  </cols>
  <sheetData>
    <row r="1" spans="1:70" ht="21.85" customHeight="1">
      <c r="A1" s="353"/>
      <c r="B1" s="359"/>
      <c r="C1" s="359"/>
      <c r="D1" s="356" t="s">
        <v>1297</v>
      </c>
      <c r="E1" s="359"/>
      <c r="F1" s="355" t="s">
        <v>1296</v>
      </c>
      <c r="G1" s="358" t="s">
        <v>1295</v>
      </c>
      <c r="H1" s="358"/>
      <c r="I1" s="357"/>
      <c r="J1" s="355" t="s">
        <v>1294</v>
      </c>
      <c r="K1" s="356" t="s">
        <v>1293</v>
      </c>
      <c r="L1" s="355" t="s">
        <v>1292</v>
      </c>
      <c r="M1" s="355"/>
      <c r="N1" s="355"/>
      <c r="O1" s="355"/>
      <c r="P1" s="355"/>
      <c r="Q1" s="355"/>
      <c r="R1" s="355"/>
      <c r="S1" s="355"/>
      <c r="T1" s="355"/>
      <c r="U1" s="354"/>
      <c r="V1" s="354"/>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53"/>
      <c r="BF1" s="353"/>
      <c r="BG1" s="353"/>
      <c r="BH1" s="353"/>
      <c r="BI1" s="353"/>
      <c r="BJ1" s="353"/>
      <c r="BK1" s="353"/>
      <c r="BL1" s="353"/>
      <c r="BM1" s="353"/>
      <c r="BN1" s="353"/>
      <c r="BO1" s="353"/>
      <c r="BP1" s="353"/>
      <c r="BQ1" s="353"/>
      <c r="BR1" s="353"/>
    </row>
    <row r="2" spans="1:70" ht="37" customHeight="1">
      <c r="L2" s="352"/>
      <c r="M2" s="352"/>
      <c r="N2" s="352"/>
      <c r="O2" s="352"/>
      <c r="P2" s="352"/>
      <c r="Q2" s="352"/>
      <c r="R2" s="352"/>
      <c r="S2" s="352"/>
      <c r="T2" s="352"/>
      <c r="U2" s="352"/>
      <c r="V2" s="352"/>
      <c r="AT2" s="237" t="s">
        <v>1536</v>
      </c>
    </row>
    <row r="3" spans="1:70" ht="7" customHeight="1">
      <c r="B3" s="351"/>
      <c r="C3" s="349"/>
      <c r="D3" s="349"/>
      <c r="E3" s="349"/>
      <c r="F3" s="349"/>
      <c r="G3" s="349"/>
      <c r="H3" s="349"/>
      <c r="I3" s="350"/>
      <c r="J3" s="349"/>
      <c r="K3" s="348"/>
      <c r="AT3" s="237" t="s">
        <v>86</v>
      </c>
    </row>
    <row r="4" spans="1:70" ht="37" customHeight="1">
      <c r="B4" s="346"/>
      <c r="D4" s="296" t="s">
        <v>1290</v>
      </c>
      <c r="K4" s="345"/>
      <c r="M4" s="347" t="s">
        <v>10</v>
      </c>
      <c r="AT4" s="237" t="s">
        <v>3</v>
      </c>
    </row>
    <row r="5" spans="1:70" ht="7" customHeight="1">
      <c r="B5" s="346"/>
      <c r="K5" s="345"/>
    </row>
    <row r="6" spans="1:70" ht="11.7">
      <c r="B6" s="346"/>
      <c r="D6" s="289" t="s">
        <v>16</v>
      </c>
      <c r="K6" s="345"/>
    </row>
    <row r="7" spans="1:70" ht="16.5" customHeight="1">
      <c r="B7" s="346"/>
      <c r="E7" s="295" t="str">
        <f>'[1]Rekapitulace stavby'!K6</f>
        <v>Stavební úpravy objektu čp. 1745/14, Přemyslova ul.,289 22 Lysá nad Labem</v>
      </c>
      <c r="F7" s="294"/>
      <c r="G7" s="294"/>
      <c r="H7" s="294"/>
      <c r="K7" s="345"/>
    </row>
    <row r="8" spans="1:70" s="232" customFormat="1" ht="11.7">
      <c r="B8" s="233"/>
      <c r="D8" s="289" t="s">
        <v>88</v>
      </c>
      <c r="I8" s="264"/>
      <c r="K8" s="301"/>
    </row>
    <row r="9" spans="1:70" s="232" customFormat="1" ht="37" customHeight="1">
      <c r="B9" s="233"/>
      <c r="E9" s="293" t="s">
        <v>1535</v>
      </c>
      <c r="F9" s="292"/>
      <c r="G9" s="292"/>
      <c r="H9" s="292"/>
      <c r="I9" s="264"/>
      <c r="K9" s="301"/>
    </row>
    <row r="10" spans="1:70" s="232" customFormat="1">
      <c r="B10" s="233"/>
      <c r="I10" s="264"/>
      <c r="K10" s="301"/>
    </row>
    <row r="11" spans="1:70" s="232" customFormat="1" ht="14.4" customHeight="1">
      <c r="B11" s="233"/>
      <c r="D11" s="289" t="s">
        <v>18</v>
      </c>
      <c r="F11" s="288" t="s">
        <v>1</v>
      </c>
      <c r="I11" s="290" t="s">
        <v>19</v>
      </c>
      <c r="J11" s="288" t="s">
        <v>1</v>
      </c>
      <c r="K11" s="301"/>
    </row>
    <row r="12" spans="1:70" s="232" customFormat="1" ht="14.4" customHeight="1">
      <c r="B12" s="233"/>
      <c r="D12" s="289" t="s">
        <v>20</v>
      </c>
      <c r="F12" s="288" t="s">
        <v>1288</v>
      </c>
      <c r="I12" s="290" t="s">
        <v>22</v>
      </c>
      <c r="J12" s="291" t="str">
        <f>'[1]Rekapitulace stavby'!AN8</f>
        <v>11. 10. 2018</v>
      </c>
      <c r="K12" s="301"/>
    </row>
    <row r="13" spans="1:70" s="232" customFormat="1" ht="10.8" customHeight="1">
      <c r="B13" s="233"/>
      <c r="I13" s="264"/>
      <c r="K13" s="301"/>
    </row>
    <row r="14" spans="1:70" s="232" customFormat="1" ht="14.4" customHeight="1">
      <c r="B14" s="233"/>
      <c r="D14" s="289" t="s">
        <v>24</v>
      </c>
      <c r="I14" s="290" t="s">
        <v>25</v>
      </c>
      <c r="J14" s="288" t="str">
        <f>IF('[1]Rekapitulace stavby'!AN10="","",'[1]Rekapitulace stavby'!AN10)</f>
        <v/>
      </c>
      <c r="K14" s="301"/>
    </row>
    <row r="15" spans="1:70" s="232" customFormat="1" ht="18" customHeight="1">
      <c r="B15" s="233"/>
      <c r="E15" s="288" t="str">
        <f>IF('[1]Rekapitulace stavby'!E11="","",'[1]Rekapitulace stavby'!E11)</f>
        <v xml:space="preserve"> </v>
      </c>
      <c r="I15" s="290" t="s">
        <v>27</v>
      </c>
      <c r="J15" s="288" t="str">
        <f>IF('[1]Rekapitulace stavby'!AN11="","",'[1]Rekapitulace stavby'!AN11)</f>
        <v/>
      </c>
      <c r="K15" s="301"/>
    </row>
    <row r="16" spans="1:70" s="232" customFormat="1" ht="7" customHeight="1">
      <c r="B16" s="233"/>
      <c r="I16" s="264"/>
      <c r="K16" s="301"/>
    </row>
    <row r="17" spans="2:11" s="232" customFormat="1" ht="14.4" customHeight="1">
      <c r="B17" s="233"/>
      <c r="D17" s="289" t="s">
        <v>28</v>
      </c>
      <c r="I17" s="290" t="s">
        <v>25</v>
      </c>
      <c r="J17" s="288" t="str">
        <f>IF('[1]Rekapitulace stavby'!AN13="Vyplň údaj","",IF('[1]Rekapitulace stavby'!AN13="","",'[1]Rekapitulace stavby'!AN13))</f>
        <v/>
      </c>
      <c r="K17" s="301"/>
    </row>
    <row r="18" spans="2:11" s="232" customFormat="1" ht="18" customHeight="1">
      <c r="B18" s="233"/>
      <c r="E18" s="288" t="str">
        <f>IF('[1]Rekapitulace stavby'!E14="Vyplň údaj","",IF('[1]Rekapitulace stavby'!E14="","",'[1]Rekapitulace stavby'!E14))</f>
        <v/>
      </c>
      <c r="I18" s="290" t="s">
        <v>27</v>
      </c>
      <c r="J18" s="288" t="str">
        <f>IF('[1]Rekapitulace stavby'!AN14="Vyplň údaj","",IF('[1]Rekapitulace stavby'!AN14="","",'[1]Rekapitulace stavby'!AN14))</f>
        <v/>
      </c>
      <c r="K18" s="301"/>
    </row>
    <row r="19" spans="2:11" s="232" customFormat="1" ht="7" customHeight="1">
      <c r="B19" s="233"/>
      <c r="I19" s="264"/>
      <c r="K19" s="301"/>
    </row>
    <row r="20" spans="2:11" s="232" customFormat="1" ht="14.4" customHeight="1">
      <c r="B20" s="233"/>
      <c r="D20" s="289" t="s">
        <v>30</v>
      </c>
      <c r="I20" s="290" t="s">
        <v>25</v>
      </c>
      <c r="J20" s="288" t="str">
        <f>IF('[1]Rekapitulace stavby'!AN16="","",'[1]Rekapitulace stavby'!AN16)</f>
        <v/>
      </c>
      <c r="K20" s="301"/>
    </row>
    <row r="21" spans="2:11" s="232" customFormat="1" ht="18" customHeight="1">
      <c r="B21" s="233"/>
      <c r="E21" s="288" t="str">
        <f>IF('[1]Rekapitulace stavby'!E17="","",'[1]Rekapitulace stavby'!E17)</f>
        <v xml:space="preserve"> </v>
      </c>
      <c r="I21" s="290" t="s">
        <v>27</v>
      </c>
      <c r="J21" s="288" t="str">
        <f>IF('[1]Rekapitulace stavby'!AN17="","",'[1]Rekapitulace stavby'!AN17)</f>
        <v/>
      </c>
      <c r="K21" s="301"/>
    </row>
    <row r="22" spans="2:11" s="232" customFormat="1" ht="7" customHeight="1">
      <c r="B22" s="233"/>
      <c r="I22" s="264"/>
      <c r="K22" s="301"/>
    </row>
    <row r="23" spans="2:11" s="232" customFormat="1" ht="14.4" customHeight="1">
      <c r="B23" s="233"/>
      <c r="D23" s="289" t="s">
        <v>35</v>
      </c>
      <c r="I23" s="264"/>
      <c r="K23" s="301"/>
    </row>
    <row r="24" spans="2:11" s="341" customFormat="1" ht="16.5" customHeight="1">
      <c r="B24" s="344"/>
      <c r="E24" s="324" t="s">
        <v>1</v>
      </c>
      <c r="F24" s="324"/>
      <c r="G24" s="324"/>
      <c r="H24" s="324"/>
      <c r="I24" s="343"/>
      <c r="K24" s="342"/>
    </row>
    <row r="25" spans="2:11" s="232" customFormat="1" ht="7" customHeight="1">
      <c r="B25" s="233"/>
      <c r="I25" s="264"/>
      <c r="K25" s="301"/>
    </row>
    <row r="26" spans="2:11" s="232" customFormat="1" ht="7" customHeight="1">
      <c r="B26" s="233"/>
      <c r="D26" s="274"/>
      <c r="E26" s="274"/>
      <c r="F26" s="274"/>
      <c r="G26" s="274"/>
      <c r="H26" s="274"/>
      <c r="I26" s="339"/>
      <c r="J26" s="274"/>
      <c r="K26" s="338"/>
    </row>
    <row r="27" spans="2:11" s="232" customFormat="1" ht="25.45" customHeight="1">
      <c r="B27" s="233"/>
      <c r="D27" s="340" t="s">
        <v>36</v>
      </c>
      <c r="I27" s="264"/>
      <c r="J27" s="316">
        <f>ROUND(J82,2)</f>
        <v>0</v>
      </c>
      <c r="K27" s="301"/>
    </row>
    <row r="28" spans="2:11" s="232" customFormat="1" ht="7" customHeight="1">
      <c r="B28" s="233"/>
      <c r="D28" s="274"/>
      <c r="E28" s="274"/>
      <c r="F28" s="274"/>
      <c r="G28" s="274"/>
      <c r="H28" s="274"/>
      <c r="I28" s="339"/>
      <c r="J28" s="274"/>
      <c r="K28" s="338"/>
    </row>
    <row r="29" spans="2:11" s="232" customFormat="1" ht="14.4" customHeight="1">
      <c r="B29" s="233"/>
      <c r="F29" s="336" t="s">
        <v>38</v>
      </c>
      <c r="I29" s="337" t="s">
        <v>37</v>
      </c>
      <c r="J29" s="336" t="s">
        <v>39</v>
      </c>
      <c r="K29" s="301"/>
    </row>
    <row r="30" spans="2:11" s="232" customFormat="1" ht="14.4" customHeight="1">
      <c r="B30" s="233"/>
      <c r="D30" s="335" t="s">
        <v>40</v>
      </c>
      <c r="E30" s="335" t="s">
        <v>41</v>
      </c>
      <c r="F30" s="333">
        <f>ROUND(SUM(BE82:BE205), 2)</f>
        <v>0</v>
      </c>
      <c r="I30" s="334">
        <v>0.21</v>
      </c>
      <c r="J30" s="333">
        <f>ROUND(ROUND((SUM(BE82:BE205)), 2)*I30, 2)</f>
        <v>0</v>
      </c>
      <c r="K30" s="301"/>
    </row>
    <row r="31" spans="2:11" s="232" customFormat="1" ht="14.4" customHeight="1">
      <c r="B31" s="233"/>
      <c r="E31" s="335" t="s">
        <v>42</v>
      </c>
      <c r="F31" s="333">
        <f>ROUND(SUM(BF82:BF205), 2)</f>
        <v>0</v>
      </c>
      <c r="I31" s="334">
        <v>0.15</v>
      </c>
      <c r="J31" s="333">
        <f>ROUND(ROUND((SUM(BF82:BF205)), 2)*I31, 2)</f>
        <v>0</v>
      </c>
      <c r="K31" s="301"/>
    </row>
    <row r="32" spans="2:11" s="232" customFormat="1" ht="14.4" hidden="1" customHeight="1">
      <c r="B32" s="233"/>
      <c r="E32" s="335" t="s">
        <v>43</v>
      </c>
      <c r="F32" s="333">
        <f>ROUND(SUM(BG82:BG205), 2)</f>
        <v>0</v>
      </c>
      <c r="I32" s="334">
        <v>0.21</v>
      </c>
      <c r="J32" s="333">
        <v>0</v>
      </c>
      <c r="K32" s="301"/>
    </row>
    <row r="33" spans="2:11" s="232" customFormat="1" ht="14.4" hidden="1" customHeight="1">
      <c r="B33" s="233"/>
      <c r="E33" s="335" t="s">
        <v>44</v>
      </c>
      <c r="F33" s="333">
        <f>ROUND(SUM(BH82:BH205), 2)</f>
        <v>0</v>
      </c>
      <c r="I33" s="334">
        <v>0.15</v>
      </c>
      <c r="J33" s="333">
        <v>0</v>
      </c>
      <c r="K33" s="301"/>
    </row>
    <row r="34" spans="2:11" s="232" customFormat="1" ht="14.4" hidden="1" customHeight="1">
      <c r="B34" s="233"/>
      <c r="E34" s="335" t="s">
        <v>45</v>
      </c>
      <c r="F34" s="333">
        <f>ROUND(SUM(BI82:BI205), 2)</f>
        <v>0</v>
      </c>
      <c r="I34" s="334">
        <v>0</v>
      </c>
      <c r="J34" s="333">
        <v>0</v>
      </c>
      <c r="K34" s="301"/>
    </row>
    <row r="35" spans="2:11" s="232" customFormat="1" ht="7" customHeight="1">
      <c r="B35" s="233"/>
      <c r="I35" s="264"/>
      <c r="K35" s="301"/>
    </row>
    <row r="36" spans="2:11" s="232" customFormat="1" ht="25.45" customHeight="1">
      <c r="B36" s="233"/>
      <c r="C36" s="321"/>
      <c r="D36" s="332" t="s">
        <v>46</v>
      </c>
      <c r="E36" s="331"/>
      <c r="F36" s="331"/>
      <c r="G36" s="330" t="s">
        <v>47</v>
      </c>
      <c r="H36" s="329" t="s">
        <v>48</v>
      </c>
      <c r="I36" s="328"/>
      <c r="J36" s="327">
        <f>SUM(J27:J34)</f>
        <v>0</v>
      </c>
      <c r="K36" s="326"/>
    </row>
    <row r="37" spans="2:11" s="232" customFormat="1" ht="14.4" customHeight="1">
      <c r="B37" s="236"/>
      <c r="C37" s="234"/>
      <c r="D37" s="234"/>
      <c r="E37" s="234"/>
      <c r="F37" s="234"/>
      <c r="G37" s="234"/>
      <c r="H37" s="234"/>
      <c r="I37" s="235"/>
      <c r="J37" s="234"/>
      <c r="K37" s="300"/>
    </row>
    <row r="41" spans="2:11" s="232" customFormat="1" ht="7" customHeight="1">
      <c r="B41" s="299"/>
      <c r="C41" s="297"/>
      <c r="D41" s="297"/>
      <c r="E41" s="297"/>
      <c r="F41" s="297"/>
      <c r="G41" s="297"/>
      <c r="H41" s="297"/>
      <c r="I41" s="298"/>
      <c r="J41" s="297"/>
      <c r="K41" s="325"/>
    </row>
    <row r="42" spans="2:11" s="232" customFormat="1" ht="37" customHeight="1">
      <c r="B42" s="233"/>
      <c r="C42" s="296" t="s">
        <v>90</v>
      </c>
      <c r="I42" s="264"/>
      <c r="K42" s="301"/>
    </row>
    <row r="43" spans="2:11" s="232" customFormat="1" ht="7" customHeight="1">
      <c r="B43" s="233"/>
      <c r="I43" s="264"/>
      <c r="K43" s="301"/>
    </row>
    <row r="44" spans="2:11" s="232" customFormat="1" ht="14.4" customHeight="1">
      <c r="B44" s="233"/>
      <c r="C44" s="289" t="s">
        <v>16</v>
      </c>
      <c r="I44" s="264"/>
      <c r="K44" s="301"/>
    </row>
    <row r="45" spans="2:11" s="232" customFormat="1" ht="16.5" customHeight="1">
      <c r="B45" s="233"/>
      <c r="E45" s="295" t="str">
        <f>E7</f>
        <v>Stavební úpravy objektu čp. 1745/14, Přemyslova ul.,289 22 Lysá nad Labem</v>
      </c>
      <c r="F45" s="294"/>
      <c r="G45" s="294"/>
      <c r="H45" s="294"/>
      <c r="I45" s="264"/>
      <c r="K45" s="301"/>
    </row>
    <row r="46" spans="2:11" s="232" customFormat="1" ht="14.4" customHeight="1">
      <c r="B46" s="233"/>
      <c r="C46" s="289" t="s">
        <v>88</v>
      </c>
      <c r="I46" s="264"/>
      <c r="K46" s="301"/>
    </row>
    <row r="47" spans="2:11" s="232" customFormat="1" ht="17.25" customHeight="1">
      <c r="B47" s="233"/>
      <c r="E47" s="293" t="str">
        <f>E9</f>
        <v>D.1.4.2 - zdravotní technika</v>
      </c>
      <c r="F47" s="292"/>
      <c r="G47" s="292"/>
      <c r="H47" s="292"/>
      <c r="I47" s="264"/>
      <c r="K47" s="301"/>
    </row>
    <row r="48" spans="2:11" s="232" customFormat="1" ht="7" customHeight="1">
      <c r="B48" s="233"/>
      <c r="I48" s="264"/>
      <c r="K48" s="301"/>
    </row>
    <row r="49" spans="2:47" s="232" customFormat="1" ht="18" customHeight="1">
      <c r="B49" s="233"/>
      <c r="C49" s="289" t="s">
        <v>20</v>
      </c>
      <c r="F49" s="288" t="str">
        <f>F12</f>
        <v>čp. 1745/14, Přemyslova ul.,289 22 Lysá nad Labem</v>
      </c>
      <c r="I49" s="290" t="s">
        <v>22</v>
      </c>
      <c r="J49" s="291" t="str">
        <f>IF(J12="","",J12)</f>
        <v>11. 10. 2018</v>
      </c>
      <c r="K49" s="301"/>
    </row>
    <row r="50" spans="2:47" s="232" customFormat="1" ht="7" customHeight="1">
      <c r="B50" s="233"/>
      <c r="I50" s="264"/>
      <c r="K50" s="301"/>
    </row>
    <row r="51" spans="2:47" s="232" customFormat="1" ht="11.7">
      <c r="B51" s="233"/>
      <c r="C51" s="289" t="s">
        <v>24</v>
      </c>
      <c r="F51" s="288" t="str">
        <f>E15</f>
        <v xml:space="preserve"> </v>
      </c>
      <c r="I51" s="290" t="s">
        <v>30</v>
      </c>
      <c r="J51" s="324" t="str">
        <f>E21</f>
        <v xml:space="preserve"> </v>
      </c>
      <c r="K51" s="301"/>
    </row>
    <row r="52" spans="2:47" s="232" customFormat="1" ht="14.4" customHeight="1">
      <c r="B52" s="233"/>
      <c r="C52" s="289" t="s">
        <v>28</v>
      </c>
      <c r="F52" s="288" t="str">
        <f>IF(E18="","",E18)</f>
        <v/>
      </c>
      <c r="I52" s="264"/>
      <c r="J52" s="323"/>
      <c r="K52" s="301"/>
    </row>
    <row r="53" spans="2:47" s="232" customFormat="1" ht="10.3" customHeight="1">
      <c r="B53" s="233"/>
      <c r="I53" s="264"/>
      <c r="K53" s="301"/>
    </row>
    <row r="54" spans="2:47" s="232" customFormat="1" ht="29.25" customHeight="1">
      <c r="B54" s="233"/>
      <c r="C54" s="322" t="s">
        <v>91</v>
      </c>
      <c r="D54" s="321"/>
      <c r="E54" s="321"/>
      <c r="F54" s="321"/>
      <c r="G54" s="321"/>
      <c r="H54" s="321"/>
      <c r="I54" s="320"/>
      <c r="J54" s="319" t="s">
        <v>92</v>
      </c>
      <c r="K54" s="318"/>
    </row>
    <row r="55" spans="2:47" s="232" customFormat="1" ht="10.3" customHeight="1">
      <c r="B55" s="233"/>
      <c r="I55" s="264"/>
      <c r="K55" s="301"/>
    </row>
    <row r="56" spans="2:47" s="232" customFormat="1" ht="29.25" customHeight="1">
      <c r="B56" s="233"/>
      <c r="C56" s="317" t="s">
        <v>140</v>
      </c>
      <c r="I56" s="264"/>
      <c r="J56" s="316">
        <f>J82</f>
        <v>0</v>
      </c>
      <c r="K56" s="301"/>
      <c r="AU56" s="237" t="s">
        <v>94</v>
      </c>
    </row>
    <row r="57" spans="2:47" s="302" customFormat="1" ht="25" customHeight="1">
      <c r="B57" s="308"/>
      <c r="D57" s="307" t="s">
        <v>105</v>
      </c>
      <c r="E57" s="306"/>
      <c r="F57" s="306"/>
      <c r="G57" s="306"/>
      <c r="H57" s="306"/>
      <c r="I57" s="305"/>
      <c r="J57" s="304">
        <f>J83</f>
        <v>0</v>
      </c>
      <c r="K57" s="303"/>
    </row>
    <row r="58" spans="2:47" s="309" customFormat="1" ht="19.899999999999999" customHeight="1">
      <c r="B58" s="315"/>
      <c r="D58" s="314" t="s">
        <v>1534</v>
      </c>
      <c r="E58" s="313"/>
      <c r="F58" s="313"/>
      <c r="G58" s="313"/>
      <c r="H58" s="313"/>
      <c r="I58" s="312"/>
      <c r="J58" s="311">
        <f>J84</f>
        <v>0</v>
      </c>
      <c r="K58" s="310"/>
    </row>
    <row r="59" spans="2:47" s="309" customFormat="1" ht="19.899999999999999" customHeight="1">
      <c r="B59" s="315"/>
      <c r="D59" s="314" t="s">
        <v>1533</v>
      </c>
      <c r="E59" s="313"/>
      <c r="F59" s="313"/>
      <c r="G59" s="313"/>
      <c r="H59" s="313"/>
      <c r="I59" s="312"/>
      <c r="J59" s="311">
        <f>J113</f>
        <v>0</v>
      </c>
      <c r="K59" s="310"/>
    </row>
    <row r="60" spans="2:47" s="309" customFormat="1" ht="19.899999999999999" customHeight="1">
      <c r="B60" s="315"/>
      <c r="D60" s="314" t="s">
        <v>1532</v>
      </c>
      <c r="E60" s="313"/>
      <c r="F60" s="313"/>
      <c r="G60" s="313"/>
      <c r="H60" s="313"/>
      <c r="I60" s="312"/>
      <c r="J60" s="311">
        <f>J151</f>
        <v>0</v>
      </c>
      <c r="K60" s="310"/>
    </row>
    <row r="61" spans="2:47" s="309" customFormat="1" ht="19.899999999999999" customHeight="1">
      <c r="B61" s="315"/>
      <c r="D61" s="314" t="s">
        <v>1531</v>
      </c>
      <c r="E61" s="313"/>
      <c r="F61" s="313"/>
      <c r="G61" s="313"/>
      <c r="H61" s="313"/>
      <c r="I61" s="312"/>
      <c r="J61" s="311">
        <f>J199</f>
        <v>0</v>
      </c>
      <c r="K61" s="310"/>
    </row>
    <row r="62" spans="2:47" s="302" customFormat="1" ht="25" customHeight="1">
      <c r="B62" s="308"/>
      <c r="D62" s="307" t="s">
        <v>123</v>
      </c>
      <c r="E62" s="306"/>
      <c r="F62" s="306"/>
      <c r="G62" s="306"/>
      <c r="H62" s="306"/>
      <c r="I62" s="305"/>
      <c r="J62" s="304">
        <f>J204</f>
        <v>0</v>
      </c>
      <c r="K62" s="303"/>
    </row>
    <row r="63" spans="2:47" s="232" customFormat="1" ht="21.85" customHeight="1">
      <c r="B63" s="233"/>
      <c r="I63" s="264"/>
      <c r="K63" s="301"/>
    </row>
    <row r="64" spans="2:47" s="232" customFormat="1" ht="7" customHeight="1">
      <c r="B64" s="236"/>
      <c r="C64" s="234"/>
      <c r="D64" s="234"/>
      <c r="E64" s="234"/>
      <c r="F64" s="234"/>
      <c r="G64" s="234"/>
      <c r="H64" s="234"/>
      <c r="I64" s="235"/>
      <c r="J64" s="234"/>
      <c r="K64" s="300"/>
    </row>
    <row r="68" spans="2:12" s="232" customFormat="1" ht="7" customHeight="1">
      <c r="B68" s="299"/>
      <c r="C68" s="297"/>
      <c r="D68" s="297"/>
      <c r="E68" s="297"/>
      <c r="F68" s="297"/>
      <c r="G68" s="297"/>
      <c r="H68" s="297"/>
      <c r="I68" s="298"/>
      <c r="J68" s="297"/>
      <c r="K68" s="297"/>
      <c r="L68" s="233"/>
    </row>
    <row r="69" spans="2:12" s="232" customFormat="1" ht="37" customHeight="1">
      <c r="B69" s="233"/>
      <c r="C69" s="296" t="s">
        <v>128</v>
      </c>
      <c r="I69" s="264"/>
      <c r="L69" s="233"/>
    </row>
    <row r="70" spans="2:12" s="232" customFormat="1" ht="7" customHeight="1">
      <c r="B70" s="233"/>
      <c r="I70" s="264"/>
      <c r="L70" s="233"/>
    </row>
    <row r="71" spans="2:12" s="232" customFormat="1" ht="14.4" customHeight="1">
      <c r="B71" s="233"/>
      <c r="C71" s="289" t="s">
        <v>16</v>
      </c>
      <c r="I71" s="264"/>
      <c r="L71" s="233"/>
    </row>
    <row r="72" spans="2:12" s="232" customFormat="1" ht="16.5" customHeight="1">
      <c r="B72" s="233"/>
      <c r="E72" s="295" t="str">
        <f>E7</f>
        <v>Stavební úpravy objektu čp. 1745/14, Přemyslova ul.,289 22 Lysá nad Labem</v>
      </c>
      <c r="F72" s="294"/>
      <c r="G72" s="294"/>
      <c r="H72" s="294"/>
      <c r="I72" s="264"/>
      <c r="L72" s="233"/>
    </row>
    <row r="73" spans="2:12" s="232" customFormat="1" ht="14.4" customHeight="1">
      <c r="B73" s="233"/>
      <c r="C73" s="289" t="s">
        <v>88</v>
      </c>
      <c r="I73" s="264"/>
      <c r="L73" s="233"/>
    </row>
    <row r="74" spans="2:12" s="232" customFormat="1" ht="17.25" customHeight="1">
      <c r="B74" s="233"/>
      <c r="E74" s="293" t="str">
        <f>E9</f>
        <v>D.1.4.2 - zdravotní technika</v>
      </c>
      <c r="F74" s="292"/>
      <c r="G74" s="292"/>
      <c r="H74" s="292"/>
      <c r="I74" s="264"/>
      <c r="L74" s="233"/>
    </row>
    <row r="75" spans="2:12" s="232" customFormat="1" ht="7" customHeight="1">
      <c r="B75" s="233"/>
      <c r="I75" s="264"/>
      <c r="L75" s="233"/>
    </row>
    <row r="76" spans="2:12" s="232" customFormat="1" ht="18" customHeight="1">
      <c r="B76" s="233"/>
      <c r="C76" s="289" t="s">
        <v>20</v>
      </c>
      <c r="F76" s="288" t="str">
        <f>F12</f>
        <v>čp. 1745/14, Přemyslova ul.,289 22 Lysá nad Labem</v>
      </c>
      <c r="I76" s="290" t="s">
        <v>22</v>
      </c>
      <c r="J76" s="291" t="str">
        <f>IF(J12="","",J12)</f>
        <v>11. 10. 2018</v>
      </c>
      <c r="L76" s="233"/>
    </row>
    <row r="77" spans="2:12" s="232" customFormat="1" ht="7" customHeight="1">
      <c r="B77" s="233"/>
      <c r="I77" s="264"/>
      <c r="L77" s="233"/>
    </row>
    <row r="78" spans="2:12" s="232" customFormat="1" ht="11.7">
      <c r="B78" s="233"/>
      <c r="C78" s="289" t="s">
        <v>24</v>
      </c>
      <c r="F78" s="288" t="str">
        <f>E15</f>
        <v xml:space="preserve"> </v>
      </c>
      <c r="I78" s="290" t="s">
        <v>30</v>
      </c>
      <c r="J78" s="288" t="str">
        <f>E21</f>
        <v xml:space="preserve"> </v>
      </c>
      <c r="L78" s="233"/>
    </row>
    <row r="79" spans="2:12" s="232" customFormat="1" ht="14.4" customHeight="1">
      <c r="B79" s="233"/>
      <c r="C79" s="289" t="s">
        <v>28</v>
      </c>
      <c r="F79" s="288" t="str">
        <f>IF(E18="","",E18)</f>
        <v/>
      </c>
      <c r="I79" s="264"/>
      <c r="L79" s="233"/>
    </row>
    <row r="80" spans="2:12" s="232" customFormat="1" ht="10.3" customHeight="1">
      <c r="B80" s="233"/>
      <c r="I80" s="264"/>
      <c r="L80" s="233"/>
    </row>
    <row r="81" spans="2:65" s="279" customFormat="1" ht="29.25" customHeight="1">
      <c r="B81" s="283"/>
      <c r="C81" s="287" t="s">
        <v>129</v>
      </c>
      <c r="D81" s="285" t="s">
        <v>61</v>
      </c>
      <c r="E81" s="285" t="s">
        <v>57</v>
      </c>
      <c r="F81" s="285" t="s">
        <v>58</v>
      </c>
      <c r="G81" s="285" t="s">
        <v>130</v>
      </c>
      <c r="H81" s="285" t="s">
        <v>131</v>
      </c>
      <c r="I81" s="286" t="s">
        <v>132</v>
      </c>
      <c r="J81" s="285" t="s">
        <v>92</v>
      </c>
      <c r="K81" s="284" t="s">
        <v>133</v>
      </c>
      <c r="L81" s="283"/>
      <c r="M81" s="282" t="s">
        <v>1284</v>
      </c>
      <c r="N81" s="281" t="s">
        <v>40</v>
      </c>
      <c r="O81" s="281" t="s">
        <v>134</v>
      </c>
      <c r="P81" s="281" t="s">
        <v>135</v>
      </c>
      <c r="Q81" s="281" t="s">
        <v>1283</v>
      </c>
      <c r="R81" s="281" t="s">
        <v>1282</v>
      </c>
      <c r="S81" s="281" t="s">
        <v>138</v>
      </c>
      <c r="T81" s="280" t="s">
        <v>139</v>
      </c>
    </row>
    <row r="82" spans="2:65" s="232" customFormat="1" ht="29.25" customHeight="1">
      <c r="B82" s="233"/>
      <c r="C82" s="278" t="s">
        <v>140</v>
      </c>
      <c r="I82" s="264"/>
      <c r="J82" s="277">
        <f>BK82</f>
        <v>0</v>
      </c>
      <c r="L82" s="233"/>
      <c r="M82" s="276"/>
      <c r="N82" s="274"/>
      <c r="O82" s="274"/>
      <c r="P82" s="275">
        <f>P83+P204</f>
        <v>0</v>
      </c>
      <c r="Q82" s="274"/>
      <c r="R82" s="275">
        <f>R83+R204</f>
        <v>0.85542000000000007</v>
      </c>
      <c r="S82" s="274"/>
      <c r="T82" s="273">
        <f>T83+T204</f>
        <v>0</v>
      </c>
      <c r="AT82" s="237" t="s">
        <v>75</v>
      </c>
      <c r="AU82" s="237" t="s">
        <v>94</v>
      </c>
      <c r="BK82" s="272">
        <f>BK83+BK204</f>
        <v>0</v>
      </c>
    </row>
    <row r="83" spans="2:65" s="251" customFormat="1" ht="37.450000000000003" customHeight="1">
      <c r="B83" s="258"/>
      <c r="D83" s="253" t="s">
        <v>75</v>
      </c>
      <c r="E83" s="261" t="s">
        <v>733</v>
      </c>
      <c r="F83" s="261" t="s">
        <v>734</v>
      </c>
      <c r="I83" s="260"/>
      <c r="J83" s="259">
        <f>BK83</f>
        <v>0</v>
      </c>
      <c r="L83" s="258"/>
      <c r="M83" s="257"/>
      <c r="P83" s="256">
        <f>P84+P113+P151+P199</f>
        <v>0</v>
      </c>
      <c r="R83" s="256">
        <f>R84+R113+R151+R199</f>
        <v>0.85542000000000007</v>
      </c>
      <c r="T83" s="255">
        <f>T84+T113+T151+T199</f>
        <v>0</v>
      </c>
      <c r="AR83" s="253" t="s">
        <v>86</v>
      </c>
      <c r="AT83" s="254" t="s">
        <v>75</v>
      </c>
      <c r="AU83" s="254" t="s">
        <v>76</v>
      </c>
      <c r="AY83" s="253" t="s">
        <v>143</v>
      </c>
      <c r="BK83" s="252">
        <f>BK84+BK113+BK151+BK199</f>
        <v>0</v>
      </c>
    </row>
    <row r="84" spans="2:65" s="251" customFormat="1" ht="19.899999999999999" customHeight="1">
      <c r="B84" s="258"/>
      <c r="D84" s="253" t="s">
        <v>75</v>
      </c>
      <c r="E84" s="271" t="s">
        <v>773</v>
      </c>
      <c r="F84" s="271" t="s">
        <v>1530</v>
      </c>
      <c r="I84" s="260"/>
      <c r="J84" s="270">
        <f>BK84</f>
        <v>0</v>
      </c>
      <c r="L84" s="258"/>
      <c r="M84" s="257"/>
      <c r="P84" s="256">
        <f>SUM(P85:P112)</f>
        <v>0</v>
      </c>
      <c r="R84" s="256">
        <f>SUM(R85:R112)</f>
        <v>0.15834000000000004</v>
      </c>
      <c r="T84" s="255">
        <f>SUM(T85:T112)</f>
        <v>0</v>
      </c>
      <c r="AR84" s="253" t="s">
        <v>86</v>
      </c>
      <c r="AT84" s="254" t="s">
        <v>75</v>
      </c>
      <c r="AU84" s="254" t="s">
        <v>84</v>
      </c>
      <c r="AY84" s="253" t="s">
        <v>143</v>
      </c>
      <c r="BK84" s="252">
        <f>SUM(BK85:BK112)</f>
        <v>0</v>
      </c>
    </row>
    <row r="85" spans="2:65" s="232" customFormat="1" ht="16.5" customHeight="1">
      <c r="B85" s="233"/>
      <c r="C85" s="250" t="s">
        <v>84</v>
      </c>
      <c r="D85" s="250" t="s">
        <v>145</v>
      </c>
      <c r="E85" s="249" t="s">
        <v>1529</v>
      </c>
      <c r="F85" s="244" t="s">
        <v>1528</v>
      </c>
      <c r="G85" s="248" t="s">
        <v>252</v>
      </c>
      <c r="H85" s="247">
        <v>1</v>
      </c>
      <c r="I85" s="246"/>
      <c r="J85" s="245">
        <f>ROUND(I85*H85,2)</f>
        <v>0</v>
      </c>
      <c r="K85" s="244" t="s">
        <v>149</v>
      </c>
      <c r="L85" s="233"/>
      <c r="M85" s="243" t="s">
        <v>1</v>
      </c>
      <c r="N85" s="269" t="s">
        <v>41</v>
      </c>
      <c r="P85" s="268">
        <f>O85*H85</f>
        <v>0</v>
      </c>
      <c r="Q85" s="268">
        <v>5.0000000000000001E-4</v>
      </c>
      <c r="R85" s="268">
        <f>Q85*H85</f>
        <v>5.0000000000000001E-4</v>
      </c>
      <c r="S85" s="268">
        <v>0</v>
      </c>
      <c r="T85" s="267">
        <f>S85*H85</f>
        <v>0</v>
      </c>
      <c r="AR85" s="237" t="s">
        <v>222</v>
      </c>
      <c r="AT85" s="237" t="s">
        <v>145</v>
      </c>
      <c r="AU85" s="237" t="s">
        <v>86</v>
      </c>
      <c r="AY85" s="237" t="s">
        <v>143</v>
      </c>
      <c r="BE85" s="238">
        <f>IF(N85="základní",J85,0)</f>
        <v>0</v>
      </c>
      <c r="BF85" s="238">
        <f>IF(N85="snížená",J85,0)</f>
        <v>0</v>
      </c>
      <c r="BG85" s="238">
        <f>IF(N85="zákl. přenesená",J85,0)</f>
        <v>0</v>
      </c>
      <c r="BH85" s="238">
        <f>IF(N85="sníž. přenesená",J85,0)</f>
        <v>0</v>
      </c>
      <c r="BI85" s="238">
        <f>IF(N85="nulová",J85,0)</f>
        <v>0</v>
      </c>
      <c r="BJ85" s="237" t="s">
        <v>84</v>
      </c>
      <c r="BK85" s="238">
        <f>ROUND(I85*H85,2)</f>
        <v>0</v>
      </c>
      <c r="BL85" s="237" t="s">
        <v>222</v>
      </c>
      <c r="BM85" s="237" t="s">
        <v>1527</v>
      </c>
    </row>
    <row r="86" spans="2:65" s="232" customFormat="1" ht="16.5" customHeight="1">
      <c r="B86" s="233"/>
      <c r="C86" s="250" t="s">
        <v>86</v>
      </c>
      <c r="D86" s="250" t="s">
        <v>145</v>
      </c>
      <c r="E86" s="249" t="s">
        <v>1526</v>
      </c>
      <c r="F86" s="244" t="s">
        <v>1525</v>
      </c>
      <c r="G86" s="248" t="s">
        <v>252</v>
      </c>
      <c r="H86" s="247">
        <v>1</v>
      </c>
      <c r="I86" s="246"/>
      <c r="J86" s="245">
        <f>ROUND(I86*H86,2)</f>
        <v>0</v>
      </c>
      <c r="K86" s="244" t="s">
        <v>149</v>
      </c>
      <c r="L86" s="233"/>
      <c r="M86" s="243" t="s">
        <v>1</v>
      </c>
      <c r="N86" s="269" t="s">
        <v>41</v>
      </c>
      <c r="P86" s="268">
        <f>O86*H86</f>
        <v>0</v>
      </c>
      <c r="Q86" s="268">
        <v>3.1E-4</v>
      </c>
      <c r="R86" s="268">
        <f>Q86*H86</f>
        <v>3.1E-4</v>
      </c>
      <c r="S86" s="268">
        <v>0</v>
      </c>
      <c r="T86" s="267">
        <f>S86*H86</f>
        <v>0</v>
      </c>
      <c r="AR86" s="237" t="s">
        <v>222</v>
      </c>
      <c r="AT86" s="237" t="s">
        <v>145</v>
      </c>
      <c r="AU86" s="237" t="s">
        <v>86</v>
      </c>
      <c r="AY86" s="237" t="s">
        <v>143</v>
      </c>
      <c r="BE86" s="238">
        <f>IF(N86="základní",J86,0)</f>
        <v>0</v>
      </c>
      <c r="BF86" s="238">
        <f>IF(N86="snížená",J86,0)</f>
        <v>0</v>
      </c>
      <c r="BG86" s="238">
        <f>IF(N86="zákl. přenesená",J86,0)</f>
        <v>0</v>
      </c>
      <c r="BH86" s="238">
        <f>IF(N86="sníž. přenesená",J86,0)</f>
        <v>0</v>
      </c>
      <c r="BI86" s="238">
        <f>IF(N86="nulová",J86,0)</f>
        <v>0</v>
      </c>
      <c r="BJ86" s="237" t="s">
        <v>84</v>
      </c>
      <c r="BK86" s="238">
        <f>ROUND(I86*H86,2)</f>
        <v>0</v>
      </c>
      <c r="BL86" s="237" t="s">
        <v>222</v>
      </c>
      <c r="BM86" s="237" t="s">
        <v>1524</v>
      </c>
    </row>
    <row r="87" spans="2:65" s="232" customFormat="1" ht="16.5" customHeight="1">
      <c r="B87" s="233"/>
      <c r="C87" s="250" t="s">
        <v>159</v>
      </c>
      <c r="D87" s="250" t="s">
        <v>145</v>
      </c>
      <c r="E87" s="249" t="s">
        <v>1523</v>
      </c>
      <c r="F87" s="244" t="s">
        <v>1522</v>
      </c>
      <c r="G87" s="248" t="s">
        <v>281</v>
      </c>
      <c r="H87" s="247">
        <v>25</v>
      </c>
      <c r="I87" s="246"/>
      <c r="J87" s="245">
        <f>ROUND(I87*H87,2)</f>
        <v>0</v>
      </c>
      <c r="K87" s="244" t="s">
        <v>149</v>
      </c>
      <c r="L87" s="233"/>
      <c r="M87" s="243" t="s">
        <v>1</v>
      </c>
      <c r="N87" s="269" t="s">
        <v>41</v>
      </c>
      <c r="P87" s="268">
        <f>O87*H87</f>
        <v>0</v>
      </c>
      <c r="Q87" s="268">
        <v>1.25E-3</v>
      </c>
      <c r="R87" s="268">
        <f>Q87*H87</f>
        <v>3.125E-2</v>
      </c>
      <c r="S87" s="268">
        <v>0</v>
      </c>
      <c r="T87" s="267">
        <f>S87*H87</f>
        <v>0</v>
      </c>
      <c r="AR87" s="237" t="s">
        <v>222</v>
      </c>
      <c r="AT87" s="237" t="s">
        <v>145</v>
      </c>
      <c r="AU87" s="237" t="s">
        <v>86</v>
      </c>
      <c r="AY87" s="237" t="s">
        <v>143</v>
      </c>
      <c r="BE87" s="238">
        <f>IF(N87="základní",J87,0)</f>
        <v>0</v>
      </c>
      <c r="BF87" s="238">
        <f>IF(N87="snížená",J87,0)</f>
        <v>0</v>
      </c>
      <c r="BG87" s="238">
        <f>IF(N87="zákl. přenesená",J87,0)</f>
        <v>0</v>
      </c>
      <c r="BH87" s="238">
        <f>IF(N87="sníž. přenesená",J87,0)</f>
        <v>0</v>
      </c>
      <c r="BI87" s="238">
        <f>IF(N87="nulová",J87,0)</f>
        <v>0</v>
      </c>
      <c r="BJ87" s="237" t="s">
        <v>84</v>
      </c>
      <c r="BK87" s="238">
        <f>ROUND(I87*H87,2)</f>
        <v>0</v>
      </c>
      <c r="BL87" s="237" t="s">
        <v>222</v>
      </c>
      <c r="BM87" s="237" t="s">
        <v>1521</v>
      </c>
    </row>
    <row r="88" spans="2:65" s="232" customFormat="1" ht="45">
      <c r="B88" s="233"/>
      <c r="D88" s="266" t="s">
        <v>1169</v>
      </c>
      <c r="F88" s="265" t="s">
        <v>1505</v>
      </c>
      <c r="I88" s="264"/>
      <c r="L88" s="233"/>
      <c r="M88" s="263"/>
      <c r="T88" s="262"/>
      <c r="AT88" s="237" t="s">
        <v>1169</v>
      </c>
      <c r="AU88" s="237" t="s">
        <v>86</v>
      </c>
    </row>
    <row r="89" spans="2:65" s="232" customFormat="1" ht="16.5" customHeight="1">
      <c r="B89" s="233"/>
      <c r="C89" s="250" t="s">
        <v>150</v>
      </c>
      <c r="D89" s="250" t="s">
        <v>145</v>
      </c>
      <c r="E89" s="249" t="s">
        <v>1520</v>
      </c>
      <c r="F89" s="244" t="s">
        <v>1519</v>
      </c>
      <c r="G89" s="248" t="s">
        <v>281</v>
      </c>
      <c r="H89" s="247">
        <v>40</v>
      </c>
      <c r="I89" s="246"/>
      <c r="J89" s="245">
        <f>ROUND(I89*H89,2)</f>
        <v>0</v>
      </c>
      <c r="K89" s="244" t="s">
        <v>149</v>
      </c>
      <c r="L89" s="233"/>
      <c r="M89" s="243" t="s">
        <v>1</v>
      </c>
      <c r="N89" s="269" t="s">
        <v>41</v>
      </c>
      <c r="P89" s="268">
        <f>O89*H89</f>
        <v>0</v>
      </c>
      <c r="Q89" s="268">
        <v>1.7600000000000001E-3</v>
      </c>
      <c r="R89" s="268">
        <f>Q89*H89</f>
        <v>7.0400000000000004E-2</v>
      </c>
      <c r="S89" s="268">
        <v>0</v>
      </c>
      <c r="T89" s="267">
        <f>S89*H89</f>
        <v>0</v>
      </c>
      <c r="AR89" s="237" t="s">
        <v>222</v>
      </c>
      <c r="AT89" s="237" t="s">
        <v>145</v>
      </c>
      <c r="AU89" s="237" t="s">
        <v>86</v>
      </c>
      <c r="AY89" s="237" t="s">
        <v>143</v>
      </c>
      <c r="BE89" s="238">
        <f>IF(N89="základní",J89,0)</f>
        <v>0</v>
      </c>
      <c r="BF89" s="238">
        <f>IF(N89="snížená",J89,0)</f>
        <v>0</v>
      </c>
      <c r="BG89" s="238">
        <f>IF(N89="zákl. přenesená",J89,0)</f>
        <v>0</v>
      </c>
      <c r="BH89" s="238">
        <f>IF(N89="sníž. přenesená",J89,0)</f>
        <v>0</v>
      </c>
      <c r="BI89" s="238">
        <f>IF(N89="nulová",J89,0)</f>
        <v>0</v>
      </c>
      <c r="BJ89" s="237" t="s">
        <v>84</v>
      </c>
      <c r="BK89" s="238">
        <f>ROUND(I89*H89,2)</f>
        <v>0</v>
      </c>
      <c r="BL89" s="237" t="s">
        <v>222</v>
      </c>
      <c r="BM89" s="237" t="s">
        <v>1518</v>
      </c>
    </row>
    <row r="90" spans="2:65" s="232" customFormat="1" ht="45">
      <c r="B90" s="233"/>
      <c r="D90" s="266" t="s">
        <v>1169</v>
      </c>
      <c r="F90" s="265" t="s">
        <v>1505</v>
      </c>
      <c r="I90" s="264"/>
      <c r="L90" s="233"/>
      <c r="M90" s="263"/>
      <c r="T90" s="262"/>
      <c r="AT90" s="237" t="s">
        <v>1169</v>
      </c>
      <c r="AU90" s="237" t="s">
        <v>86</v>
      </c>
    </row>
    <row r="91" spans="2:65" s="232" customFormat="1" ht="16.5" customHeight="1">
      <c r="B91" s="233"/>
      <c r="C91" s="250" t="s">
        <v>168</v>
      </c>
      <c r="D91" s="250" t="s">
        <v>145</v>
      </c>
      <c r="E91" s="249" t="s">
        <v>1517</v>
      </c>
      <c r="F91" s="244" t="s">
        <v>1516</v>
      </c>
      <c r="G91" s="248" t="s">
        <v>281</v>
      </c>
      <c r="H91" s="247">
        <v>5</v>
      </c>
      <c r="I91" s="246"/>
      <c r="J91" s="245">
        <f>ROUND(I91*H91,2)</f>
        <v>0</v>
      </c>
      <c r="K91" s="244" t="s">
        <v>149</v>
      </c>
      <c r="L91" s="233"/>
      <c r="M91" s="243" t="s">
        <v>1</v>
      </c>
      <c r="N91" s="269" t="s">
        <v>41</v>
      </c>
      <c r="P91" s="268">
        <f>O91*H91</f>
        <v>0</v>
      </c>
      <c r="Q91" s="268">
        <v>2.7699999999999999E-3</v>
      </c>
      <c r="R91" s="268">
        <f>Q91*H91</f>
        <v>1.3849999999999999E-2</v>
      </c>
      <c r="S91" s="268">
        <v>0</v>
      </c>
      <c r="T91" s="267">
        <f>S91*H91</f>
        <v>0</v>
      </c>
      <c r="AR91" s="237" t="s">
        <v>222</v>
      </c>
      <c r="AT91" s="237" t="s">
        <v>145</v>
      </c>
      <c r="AU91" s="237" t="s">
        <v>86</v>
      </c>
      <c r="AY91" s="237" t="s">
        <v>143</v>
      </c>
      <c r="BE91" s="238">
        <f>IF(N91="základní",J91,0)</f>
        <v>0</v>
      </c>
      <c r="BF91" s="238">
        <f>IF(N91="snížená",J91,0)</f>
        <v>0</v>
      </c>
      <c r="BG91" s="238">
        <f>IF(N91="zákl. přenesená",J91,0)</f>
        <v>0</v>
      </c>
      <c r="BH91" s="238">
        <f>IF(N91="sníž. přenesená",J91,0)</f>
        <v>0</v>
      </c>
      <c r="BI91" s="238">
        <f>IF(N91="nulová",J91,0)</f>
        <v>0</v>
      </c>
      <c r="BJ91" s="237" t="s">
        <v>84</v>
      </c>
      <c r="BK91" s="238">
        <f>ROUND(I91*H91,2)</f>
        <v>0</v>
      </c>
      <c r="BL91" s="237" t="s">
        <v>222</v>
      </c>
      <c r="BM91" s="237" t="s">
        <v>1515</v>
      </c>
    </row>
    <row r="92" spans="2:65" s="232" customFormat="1" ht="45">
      <c r="B92" s="233"/>
      <c r="D92" s="266" t="s">
        <v>1169</v>
      </c>
      <c r="F92" s="265" t="s">
        <v>1505</v>
      </c>
      <c r="I92" s="264"/>
      <c r="L92" s="233"/>
      <c r="M92" s="263"/>
      <c r="T92" s="262"/>
      <c r="AT92" s="237" t="s">
        <v>1169</v>
      </c>
      <c r="AU92" s="237" t="s">
        <v>86</v>
      </c>
    </row>
    <row r="93" spans="2:65" s="232" customFormat="1" ht="16.5" customHeight="1">
      <c r="B93" s="233"/>
      <c r="C93" s="250" t="s">
        <v>173</v>
      </c>
      <c r="D93" s="250" t="s">
        <v>145</v>
      </c>
      <c r="E93" s="249" t="s">
        <v>1514</v>
      </c>
      <c r="F93" s="244" t="s">
        <v>1513</v>
      </c>
      <c r="G93" s="248" t="s">
        <v>281</v>
      </c>
      <c r="H93" s="247">
        <v>50</v>
      </c>
      <c r="I93" s="246"/>
      <c r="J93" s="245">
        <f>ROUND(I93*H93,2)</f>
        <v>0</v>
      </c>
      <c r="K93" s="244" t="s">
        <v>149</v>
      </c>
      <c r="L93" s="233"/>
      <c r="M93" s="243" t="s">
        <v>1</v>
      </c>
      <c r="N93" s="269" t="s">
        <v>41</v>
      </c>
      <c r="P93" s="268">
        <f>O93*H93</f>
        <v>0</v>
      </c>
      <c r="Q93" s="268">
        <v>2.9E-4</v>
      </c>
      <c r="R93" s="268">
        <f>Q93*H93</f>
        <v>1.4500000000000001E-2</v>
      </c>
      <c r="S93" s="268">
        <v>0</v>
      </c>
      <c r="T93" s="267">
        <f>S93*H93</f>
        <v>0</v>
      </c>
      <c r="AR93" s="237" t="s">
        <v>222</v>
      </c>
      <c r="AT93" s="237" t="s">
        <v>145</v>
      </c>
      <c r="AU93" s="237" t="s">
        <v>86</v>
      </c>
      <c r="AY93" s="237" t="s">
        <v>143</v>
      </c>
      <c r="BE93" s="238">
        <f>IF(N93="základní",J93,0)</f>
        <v>0</v>
      </c>
      <c r="BF93" s="238">
        <f>IF(N93="snížená",J93,0)</f>
        <v>0</v>
      </c>
      <c r="BG93" s="238">
        <f>IF(N93="zákl. přenesená",J93,0)</f>
        <v>0</v>
      </c>
      <c r="BH93" s="238">
        <f>IF(N93="sníž. přenesená",J93,0)</f>
        <v>0</v>
      </c>
      <c r="BI93" s="238">
        <f>IF(N93="nulová",J93,0)</f>
        <v>0</v>
      </c>
      <c r="BJ93" s="237" t="s">
        <v>84</v>
      </c>
      <c r="BK93" s="238">
        <f>ROUND(I93*H93,2)</f>
        <v>0</v>
      </c>
      <c r="BL93" s="237" t="s">
        <v>222</v>
      </c>
      <c r="BM93" s="237" t="s">
        <v>1512</v>
      </c>
    </row>
    <row r="94" spans="2:65" s="232" customFormat="1" ht="45">
      <c r="B94" s="233"/>
      <c r="D94" s="266" t="s">
        <v>1169</v>
      </c>
      <c r="F94" s="265" t="s">
        <v>1505</v>
      </c>
      <c r="I94" s="264"/>
      <c r="L94" s="233"/>
      <c r="M94" s="263"/>
      <c r="T94" s="262"/>
      <c r="AT94" s="237" t="s">
        <v>1169</v>
      </c>
      <c r="AU94" s="237" t="s">
        <v>86</v>
      </c>
    </row>
    <row r="95" spans="2:65" s="232" customFormat="1" ht="16.5" customHeight="1">
      <c r="B95" s="233"/>
      <c r="C95" s="250" t="s">
        <v>179</v>
      </c>
      <c r="D95" s="250" t="s">
        <v>145</v>
      </c>
      <c r="E95" s="249" t="s">
        <v>1511</v>
      </c>
      <c r="F95" s="244" t="s">
        <v>1510</v>
      </c>
      <c r="G95" s="248" t="s">
        <v>281</v>
      </c>
      <c r="H95" s="247">
        <v>30</v>
      </c>
      <c r="I95" s="246"/>
      <c r="J95" s="245">
        <f>ROUND(I95*H95,2)</f>
        <v>0</v>
      </c>
      <c r="K95" s="244" t="s">
        <v>149</v>
      </c>
      <c r="L95" s="233"/>
      <c r="M95" s="243" t="s">
        <v>1</v>
      </c>
      <c r="N95" s="269" t="s">
        <v>41</v>
      </c>
      <c r="P95" s="268">
        <f>O95*H95</f>
        <v>0</v>
      </c>
      <c r="Q95" s="268">
        <v>3.5E-4</v>
      </c>
      <c r="R95" s="268">
        <f>Q95*H95</f>
        <v>1.0500000000000001E-2</v>
      </c>
      <c r="S95" s="268">
        <v>0</v>
      </c>
      <c r="T95" s="267">
        <f>S95*H95</f>
        <v>0</v>
      </c>
      <c r="AR95" s="237" t="s">
        <v>222</v>
      </c>
      <c r="AT95" s="237" t="s">
        <v>145</v>
      </c>
      <c r="AU95" s="237" t="s">
        <v>86</v>
      </c>
      <c r="AY95" s="237" t="s">
        <v>143</v>
      </c>
      <c r="BE95" s="238">
        <f>IF(N95="základní",J95,0)</f>
        <v>0</v>
      </c>
      <c r="BF95" s="238">
        <f>IF(N95="snížená",J95,0)</f>
        <v>0</v>
      </c>
      <c r="BG95" s="238">
        <f>IF(N95="zákl. přenesená",J95,0)</f>
        <v>0</v>
      </c>
      <c r="BH95" s="238">
        <f>IF(N95="sníž. přenesená",J95,0)</f>
        <v>0</v>
      </c>
      <c r="BI95" s="238">
        <f>IF(N95="nulová",J95,0)</f>
        <v>0</v>
      </c>
      <c r="BJ95" s="237" t="s">
        <v>84</v>
      </c>
      <c r="BK95" s="238">
        <f>ROUND(I95*H95,2)</f>
        <v>0</v>
      </c>
      <c r="BL95" s="237" t="s">
        <v>222</v>
      </c>
      <c r="BM95" s="237" t="s">
        <v>1509</v>
      </c>
    </row>
    <row r="96" spans="2:65" s="232" customFormat="1" ht="45">
      <c r="B96" s="233"/>
      <c r="D96" s="266" t="s">
        <v>1169</v>
      </c>
      <c r="F96" s="265" t="s">
        <v>1505</v>
      </c>
      <c r="I96" s="264"/>
      <c r="L96" s="233"/>
      <c r="M96" s="263"/>
      <c r="T96" s="262"/>
      <c r="AT96" s="237" t="s">
        <v>1169</v>
      </c>
      <c r="AU96" s="237" t="s">
        <v>86</v>
      </c>
    </row>
    <row r="97" spans="2:65" s="232" customFormat="1" ht="16.5" customHeight="1">
      <c r="B97" s="233"/>
      <c r="C97" s="250" t="s">
        <v>182</v>
      </c>
      <c r="D97" s="250" t="s">
        <v>145</v>
      </c>
      <c r="E97" s="249" t="s">
        <v>1508</v>
      </c>
      <c r="F97" s="244" t="s">
        <v>1507</v>
      </c>
      <c r="G97" s="248" t="s">
        <v>281</v>
      </c>
      <c r="H97" s="247">
        <v>5</v>
      </c>
      <c r="I97" s="246"/>
      <c r="J97" s="245">
        <f>ROUND(I97*H97,2)</f>
        <v>0</v>
      </c>
      <c r="K97" s="244" t="s">
        <v>149</v>
      </c>
      <c r="L97" s="233"/>
      <c r="M97" s="243" t="s">
        <v>1</v>
      </c>
      <c r="N97" s="269" t="s">
        <v>41</v>
      </c>
      <c r="P97" s="268">
        <f>O97*H97</f>
        <v>0</v>
      </c>
      <c r="Q97" s="268">
        <v>1.09E-3</v>
      </c>
      <c r="R97" s="268">
        <f>Q97*H97</f>
        <v>5.45E-3</v>
      </c>
      <c r="S97" s="268">
        <v>0</v>
      </c>
      <c r="T97" s="267">
        <f>S97*H97</f>
        <v>0</v>
      </c>
      <c r="AR97" s="237" t="s">
        <v>222</v>
      </c>
      <c r="AT97" s="237" t="s">
        <v>145</v>
      </c>
      <c r="AU97" s="237" t="s">
        <v>86</v>
      </c>
      <c r="AY97" s="237" t="s">
        <v>143</v>
      </c>
      <c r="BE97" s="238">
        <f>IF(N97="základní",J97,0)</f>
        <v>0</v>
      </c>
      <c r="BF97" s="238">
        <f>IF(N97="snížená",J97,0)</f>
        <v>0</v>
      </c>
      <c r="BG97" s="238">
        <f>IF(N97="zákl. přenesená",J97,0)</f>
        <v>0</v>
      </c>
      <c r="BH97" s="238">
        <f>IF(N97="sníž. přenesená",J97,0)</f>
        <v>0</v>
      </c>
      <c r="BI97" s="238">
        <f>IF(N97="nulová",J97,0)</f>
        <v>0</v>
      </c>
      <c r="BJ97" s="237" t="s">
        <v>84</v>
      </c>
      <c r="BK97" s="238">
        <f>ROUND(I97*H97,2)</f>
        <v>0</v>
      </c>
      <c r="BL97" s="237" t="s">
        <v>222</v>
      </c>
      <c r="BM97" s="237" t="s">
        <v>1506</v>
      </c>
    </row>
    <row r="98" spans="2:65" s="232" customFormat="1" ht="45">
      <c r="B98" s="233"/>
      <c r="D98" s="266" t="s">
        <v>1169</v>
      </c>
      <c r="F98" s="265" t="s">
        <v>1505</v>
      </c>
      <c r="I98" s="264"/>
      <c r="L98" s="233"/>
      <c r="M98" s="263"/>
      <c r="T98" s="262"/>
      <c r="AT98" s="237" t="s">
        <v>1169</v>
      </c>
      <c r="AU98" s="237" t="s">
        <v>86</v>
      </c>
    </row>
    <row r="99" spans="2:65" s="232" customFormat="1" ht="25.5" customHeight="1">
      <c r="B99" s="233"/>
      <c r="C99" s="250" t="s">
        <v>187</v>
      </c>
      <c r="D99" s="250" t="s">
        <v>145</v>
      </c>
      <c r="E99" s="249" t="s">
        <v>1504</v>
      </c>
      <c r="F99" s="244" t="s">
        <v>1503</v>
      </c>
      <c r="G99" s="248" t="s">
        <v>252</v>
      </c>
      <c r="H99" s="247">
        <v>29</v>
      </c>
      <c r="I99" s="246"/>
      <c r="J99" s="245">
        <f>ROUND(I99*H99,2)</f>
        <v>0</v>
      </c>
      <c r="K99" s="244" t="s">
        <v>149</v>
      </c>
      <c r="L99" s="233"/>
      <c r="M99" s="243" t="s">
        <v>1</v>
      </c>
      <c r="N99" s="269" t="s">
        <v>41</v>
      </c>
      <c r="P99" s="268">
        <f>O99*H99</f>
        <v>0</v>
      </c>
      <c r="Q99" s="268">
        <v>0</v>
      </c>
      <c r="R99" s="268">
        <f>Q99*H99</f>
        <v>0</v>
      </c>
      <c r="S99" s="268">
        <v>0</v>
      </c>
      <c r="T99" s="267">
        <f>S99*H99</f>
        <v>0</v>
      </c>
      <c r="AR99" s="237" t="s">
        <v>222</v>
      </c>
      <c r="AT99" s="237" t="s">
        <v>145</v>
      </c>
      <c r="AU99" s="237" t="s">
        <v>86</v>
      </c>
      <c r="AY99" s="237" t="s">
        <v>143</v>
      </c>
      <c r="BE99" s="238">
        <f>IF(N99="základní",J99,0)</f>
        <v>0</v>
      </c>
      <c r="BF99" s="238">
        <f>IF(N99="snížená",J99,0)</f>
        <v>0</v>
      </c>
      <c r="BG99" s="238">
        <f>IF(N99="zákl. přenesená",J99,0)</f>
        <v>0</v>
      </c>
      <c r="BH99" s="238">
        <f>IF(N99="sníž. přenesená",J99,0)</f>
        <v>0</v>
      </c>
      <c r="BI99" s="238">
        <f>IF(N99="nulová",J99,0)</f>
        <v>0</v>
      </c>
      <c r="BJ99" s="237" t="s">
        <v>84</v>
      </c>
      <c r="BK99" s="238">
        <f>ROUND(I99*H99,2)</f>
        <v>0</v>
      </c>
      <c r="BL99" s="237" t="s">
        <v>222</v>
      </c>
      <c r="BM99" s="237" t="s">
        <v>1502</v>
      </c>
    </row>
    <row r="100" spans="2:65" s="232" customFormat="1" ht="36">
      <c r="B100" s="233"/>
      <c r="D100" s="266" t="s">
        <v>1169</v>
      </c>
      <c r="F100" s="265" t="s">
        <v>1495</v>
      </c>
      <c r="I100" s="264"/>
      <c r="L100" s="233"/>
      <c r="M100" s="263"/>
      <c r="T100" s="262"/>
      <c r="AT100" s="237" t="s">
        <v>1169</v>
      </c>
      <c r="AU100" s="237" t="s">
        <v>86</v>
      </c>
    </row>
    <row r="101" spans="2:65" s="232" customFormat="1" ht="25.5" customHeight="1">
      <c r="B101" s="233"/>
      <c r="C101" s="250" t="s">
        <v>192</v>
      </c>
      <c r="D101" s="250" t="s">
        <v>145</v>
      </c>
      <c r="E101" s="249" t="s">
        <v>1501</v>
      </c>
      <c r="F101" s="244" t="s">
        <v>1500</v>
      </c>
      <c r="G101" s="248" t="s">
        <v>252</v>
      </c>
      <c r="H101" s="247">
        <v>6</v>
      </c>
      <c r="I101" s="246"/>
      <c r="J101" s="245">
        <f>ROUND(I101*H101,2)</f>
        <v>0</v>
      </c>
      <c r="K101" s="244" t="s">
        <v>149</v>
      </c>
      <c r="L101" s="233"/>
      <c r="M101" s="243" t="s">
        <v>1</v>
      </c>
      <c r="N101" s="269" t="s">
        <v>41</v>
      </c>
      <c r="P101" s="268">
        <f>O101*H101</f>
        <v>0</v>
      </c>
      <c r="Q101" s="268">
        <v>0</v>
      </c>
      <c r="R101" s="268">
        <f>Q101*H101</f>
        <v>0</v>
      </c>
      <c r="S101" s="268">
        <v>0</v>
      </c>
      <c r="T101" s="267">
        <f>S101*H101</f>
        <v>0</v>
      </c>
      <c r="AR101" s="237" t="s">
        <v>222</v>
      </c>
      <c r="AT101" s="237" t="s">
        <v>145</v>
      </c>
      <c r="AU101" s="237" t="s">
        <v>86</v>
      </c>
      <c r="AY101" s="237" t="s">
        <v>143</v>
      </c>
      <c r="BE101" s="238">
        <f>IF(N101="základní",J101,0)</f>
        <v>0</v>
      </c>
      <c r="BF101" s="238">
        <f>IF(N101="snížená",J101,0)</f>
        <v>0</v>
      </c>
      <c r="BG101" s="238">
        <f>IF(N101="zákl. přenesená",J101,0)</f>
        <v>0</v>
      </c>
      <c r="BH101" s="238">
        <f>IF(N101="sníž. přenesená",J101,0)</f>
        <v>0</v>
      </c>
      <c r="BI101" s="238">
        <f>IF(N101="nulová",J101,0)</f>
        <v>0</v>
      </c>
      <c r="BJ101" s="237" t="s">
        <v>84</v>
      </c>
      <c r="BK101" s="238">
        <f>ROUND(I101*H101,2)</f>
        <v>0</v>
      </c>
      <c r="BL101" s="237" t="s">
        <v>222</v>
      </c>
      <c r="BM101" s="237" t="s">
        <v>1499</v>
      </c>
    </row>
    <row r="102" spans="2:65" s="232" customFormat="1" ht="36">
      <c r="B102" s="233"/>
      <c r="D102" s="266" t="s">
        <v>1169</v>
      </c>
      <c r="F102" s="265" t="s">
        <v>1495</v>
      </c>
      <c r="I102" s="264"/>
      <c r="L102" s="233"/>
      <c r="M102" s="263"/>
      <c r="T102" s="262"/>
      <c r="AT102" s="237" t="s">
        <v>1169</v>
      </c>
      <c r="AU102" s="237" t="s">
        <v>86</v>
      </c>
    </row>
    <row r="103" spans="2:65" s="232" customFormat="1" ht="25.5" customHeight="1">
      <c r="B103" s="233"/>
      <c r="C103" s="250" t="s">
        <v>196</v>
      </c>
      <c r="D103" s="250" t="s">
        <v>145</v>
      </c>
      <c r="E103" s="249" t="s">
        <v>1498</v>
      </c>
      <c r="F103" s="244" t="s">
        <v>1497</v>
      </c>
      <c r="G103" s="248" t="s">
        <v>252</v>
      </c>
      <c r="H103" s="247">
        <v>6</v>
      </c>
      <c r="I103" s="246"/>
      <c r="J103" s="245">
        <f>ROUND(I103*H103,2)</f>
        <v>0</v>
      </c>
      <c r="K103" s="244" t="s">
        <v>149</v>
      </c>
      <c r="L103" s="233"/>
      <c r="M103" s="243" t="s">
        <v>1</v>
      </c>
      <c r="N103" s="269" t="s">
        <v>41</v>
      </c>
      <c r="P103" s="268">
        <f>O103*H103</f>
        <v>0</v>
      </c>
      <c r="Q103" s="268">
        <v>0</v>
      </c>
      <c r="R103" s="268">
        <f>Q103*H103</f>
        <v>0</v>
      </c>
      <c r="S103" s="268">
        <v>0</v>
      </c>
      <c r="T103" s="267">
        <f>S103*H103</f>
        <v>0</v>
      </c>
      <c r="AR103" s="237" t="s">
        <v>222</v>
      </c>
      <c r="AT103" s="237" t="s">
        <v>145</v>
      </c>
      <c r="AU103" s="237" t="s">
        <v>86</v>
      </c>
      <c r="AY103" s="237" t="s">
        <v>143</v>
      </c>
      <c r="BE103" s="238">
        <f>IF(N103="základní",J103,0)</f>
        <v>0</v>
      </c>
      <c r="BF103" s="238">
        <f>IF(N103="snížená",J103,0)</f>
        <v>0</v>
      </c>
      <c r="BG103" s="238">
        <f>IF(N103="zákl. přenesená",J103,0)</f>
        <v>0</v>
      </c>
      <c r="BH103" s="238">
        <f>IF(N103="sníž. přenesená",J103,0)</f>
        <v>0</v>
      </c>
      <c r="BI103" s="238">
        <f>IF(N103="nulová",J103,0)</f>
        <v>0</v>
      </c>
      <c r="BJ103" s="237" t="s">
        <v>84</v>
      </c>
      <c r="BK103" s="238">
        <f>ROUND(I103*H103,2)</f>
        <v>0</v>
      </c>
      <c r="BL103" s="237" t="s">
        <v>222</v>
      </c>
      <c r="BM103" s="237" t="s">
        <v>1496</v>
      </c>
    </row>
    <row r="104" spans="2:65" s="232" customFormat="1" ht="36">
      <c r="B104" s="233"/>
      <c r="D104" s="266" t="s">
        <v>1169</v>
      </c>
      <c r="F104" s="265" t="s">
        <v>1495</v>
      </c>
      <c r="I104" s="264"/>
      <c r="L104" s="233"/>
      <c r="M104" s="263"/>
      <c r="T104" s="262"/>
      <c r="AT104" s="237" t="s">
        <v>1169</v>
      </c>
      <c r="AU104" s="237" t="s">
        <v>86</v>
      </c>
    </row>
    <row r="105" spans="2:65" s="232" customFormat="1" ht="16.5" customHeight="1">
      <c r="B105" s="233"/>
      <c r="C105" s="250" t="s">
        <v>200</v>
      </c>
      <c r="D105" s="250" t="s">
        <v>145</v>
      </c>
      <c r="E105" s="249" t="s">
        <v>1494</v>
      </c>
      <c r="F105" s="244" t="s">
        <v>1493</v>
      </c>
      <c r="G105" s="248" t="s">
        <v>252</v>
      </c>
      <c r="H105" s="247">
        <v>22</v>
      </c>
      <c r="I105" s="246"/>
      <c r="J105" s="245">
        <f>ROUND(I105*H105,2)</f>
        <v>0</v>
      </c>
      <c r="K105" s="244" t="s">
        <v>149</v>
      </c>
      <c r="L105" s="233"/>
      <c r="M105" s="243" t="s">
        <v>1</v>
      </c>
      <c r="N105" s="269" t="s">
        <v>41</v>
      </c>
      <c r="P105" s="268">
        <f>O105*H105</f>
        <v>0</v>
      </c>
      <c r="Q105" s="268">
        <v>5.0000000000000001E-4</v>
      </c>
      <c r="R105" s="268">
        <f>Q105*H105</f>
        <v>1.0999999999999999E-2</v>
      </c>
      <c r="S105" s="268">
        <v>0</v>
      </c>
      <c r="T105" s="267">
        <f>S105*H105</f>
        <v>0</v>
      </c>
      <c r="AR105" s="237" t="s">
        <v>222</v>
      </c>
      <c r="AT105" s="237" t="s">
        <v>145</v>
      </c>
      <c r="AU105" s="237" t="s">
        <v>86</v>
      </c>
      <c r="AY105" s="237" t="s">
        <v>143</v>
      </c>
      <c r="BE105" s="238">
        <f>IF(N105="základní",J105,0)</f>
        <v>0</v>
      </c>
      <c r="BF105" s="238">
        <f>IF(N105="snížená",J105,0)</f>
        <v>0</v>
      </c>
      <c r="BG105" s="238">
        <f>IF(N105="zákl. přenesená",J105,0)</f>
        <v>0</v>
      </c>
      <c r="BH105" s="238">
        <f>IF(N105="sníž. přenesená",J105,0)</f>
        <v>0</v>
      </c>
      <c r="BI105" s="238">
        <f>IF(N105="nulová",J105,0)</f>
        <v>0</v>
      </c>
      <c r="BJ105" s="237" t="s">
        <v>84</v>
      </c>
      <c r="BK105" s="238">
        <f>ROUND(I105*H105,2)</f>
        <v>0</v>
      </c>
      <c r="BL105" s="237" t="s">
        <v>222</v>
      </c>
      <c r="BM105" s="237" t="s">
        <v>1492</v>
      </c>
    </row>
    <row r="106" spans="2:65" s="232" customFormat="1" ht="16.5" customHeight="1">
      <c r="B106" s="233"/>
      <c r="C106" s="250" t="s">
        <v>206</v>
      </c>
      <c r="D106" s="250" t="s">
        <v>145</v>
      </c>
      <c r="E106" s="249" t="s">
        <v>1491</v>
      </c>
      <c r="F106" s="244" t="s">
        <v>1490</v>
      </c>
      <c r="G106" s="248" t="s">
        <v>252</v>
      </c>
      <c r="H106" s="247">
        <v>2</v>
      </c>
      <c r="I106" s="246"/>
      <c r="J106" s="245">
        <f>ROUND(I106*H106,2)</f>
        <v>0</v>
      </c>
      <c r="K106" s="244" t="s">
        <v>149</v>
      </c>
      <c r="L106" s="233"/>
      <c r="M106" s="243" t="s">
        <v>1</v>
      </c>
      <c r="N106" s="269" t="s">
        <v>41</v>
      </c>
      <c r="P106" s="268">
        <f>O106*H106</f>
        <v>0</v>
      </c>
      <c r="Q106" s="268">
        <v>2.9E-4</v>
      </c>
      <c r="R106" s="268">
        <f>Q106*H106</f>
        <v>5.8E-4</v>
      </c>
      <c r="S106" s="268">
        <v>0</v>
      </c>
      <c r="T106" s="267">
        <f>S106*H106</f>
        <v>0</v>
      </c>
      <c r="AR106" s="237" t="s">
        <v>222</v>
      </c>
      <c r="AT106" s="237" t="s">
        <v>145</v>
      </c>
      <c r="AU106" s="237" t="s">
        <v>86</v>
      </c>
      <c r="AY106" s="237" t="s">
        <v>143</v>
      </c>
      <c r="BE106" s="238">
        <f>IF(N106="základní",J106,0)</f>
        <v>0</v>
      </c>
      <c r="BF106" s="238">
        <f>IF(N106="snížená",J106,0)</f>
        <v>0</v>
      </c>
      <c r="BG106" s="238">
        <f>IF(N106="zákl. přenesená",J106,0)</f>
        <v>0</v>
      </c>
      <c r="BH106" s="238">
        <f>IF(N106="sníž. přenesená",J106,0)</f>
        <v>0</v>
      </c>
      <c r="BI106" s="238">
        <f>IF(N106="nulová",J106,0)</f>
        <v>0</v>
      </c>
      <c r="BJ106" s="237" t="s">
        <v>84</v>
      </c>
      <c r="BK106" s="238">
        <f>ROUND(I106*H106,2)</f>
        <v>0</v>
      </c>
      <c r="BL106" s="237" t="s">
        <v>222</v>
      </c>
      <c r="BM106" s="237" t="s">
        <v>1489</v>
      </c>
    </row>
    <row r="107" spans="2:65" s="232" customFormat="1" ht="16.5" customHeight="1">
      <c r="B107" s="233"/>
      <c r="C107" s="250" t="s">
        <v>211</v>
      </c>
      <c r="D107" s="250" t="s">
        <v>145</v>
      </c>
      <c r="E107" s="249" t="s">
        <v>1488</v>
      </c>
      <c r="F107" s="244" t="s">
        <v>1487</v>
      </c>
      <c r="G107" s="248" t="s">
        <v>281</v>
      </c>
      <c r="H107" s="247">
        <v>140</v>
      </c>
      <c r="I107" s="246"/>
      <c r="J107" s="245">
        <f>ROUND(I107*H107,2)</f>
        <v>0</v>
      </c>
      <c r="K107" s="244" t="s">
        <v>149</v>
      </c>
      <c r="L107" s="233"/>
      <c r="M107" s="243" t="s">
        <v>1</v>
      </c>
      <c r="N107" s="269" t="s">
        <v>41</v>
      </c>
      <c r="P107" s="268">
        <f>O107*H107</f>
        <v>0</v>
      </c>
      <c r="Q107" s="268">
        <v>0</v>
      </c>
      <c r="R107" s="268">
        <f>Q107*H107</f>
        <v>0</v>
      </c>
      <c r="S107" s="268">
        <v>0</v>
      </c>
      <c r="T107" s="267">
        <f>S107*H107</f>
        <v>0</v>
      </c>
      <c r="AR107" s="237" t="s">
        <v>222</v>
      </c>
      <c r="AT107" s="237" t="s">
        <v>145</v>
      </c>
      <c r="AU107" s="237" t="s">
        <v>86</v>
      </c>
      <c r="AY107" s="237" t="s">
        <v>143</v>
      </c>
      <c r="BE107" s="238">
        <f>IF(N107="základní",J107,0)</f>
        <v>0</v>
      </c>
      <c r="BF107" s="238">
        <f>IF(N107="snížená",J107,0)</f>
        <v>0</v>
      </c>
      <c r="BG107" s="238">
        <f>IF(N107="zákl. přenesená",J107,0)</f>
        <v>0</v>
      </c>
      <c r="BH107" s="238">
        <f>IF(N107="sníž. přenesená",J107,0)</f>
        <v>0</v>
      </c>
      <c r="BI107" s="238">
        <f>IF(N107="nulová",J107,0)</f>
        <v>0</v>
      </c>
      <c r="BJ107" s="237" t="s">
        <v>84</v>
      </c>
      <c r="BK107" s="238">
        <f>ROUND(I107*H107,2)</f>
        <v>0</v>
      </c>
      <c r="BL107" s="237" t="s">
        <v>222</v>
      </c>
      <c r="BM107" s="237" t="s">
        <v>1486</v>
      </c>
    </row>
    <row r="108" spans="2:65" s="232" customFormat="1" ht="18">
      <c r="B108" s="233"/>
      <c r="D108" s="266" t="s">
        <v>1169</v>
      </c>
      <c r="F108" s="265" t="s">
        <v>1485</v>
      </c>
      <c r="I108" s="264"/>
      <c r="L108" s="233"/>
      <c r="M108" s="263"/>
      <c r="T108" s="262"/>
      <c r="AT108" s="237" t="s">
        <v>1169</v>
      </c>
      <c r="AU108" s="237" t="s">
        <v>86</v>
      </c>
    </row>
    <row r="109" spans="2:65" s="232" customFormat="1" ht="16.5" customHeight="1">
      <c r="B109" s="233"/>
      <c r="C109" s="250" t="s">
        <v>8</v>
      </c>
      <c r="D109" s="250" t="s">
        <v>145</v>
      </c>
      <c r="E109" s="249" t="s">
        <v>1484</v>
      </c>
      <c r="F109" s="244" t="s">
        <v>1483</v>
      </c>
      <c r="G109" s="248" t="s">
        <v>252</v>
      </c>
      <c r="H109" s="247">
        <v>2</v>
      </c>
      <c r="I109" s="246"/>
      <c r="J109" s="245">
        <f>ROUND(I109*H109,2)</f>
        <v>0</v>
      </c>
      <c r="K109" s="244" t="s">
        <v>149</v>
      </c>
      <c r="L109" s="233"/>
      <c r="M109" s="243" t="s">
        <v>1</v>
      </c>
      <c r="N109" s="269" t="s">
        <v>41</v>
      </c>
      <c r="P109" s="268">
        <f>O109*H109</f>
        <v>0</v>
      </c>
      <c r="Q109" s="268">
        <v>0</v>
      </c>
      <c r="R109" s="268">
        <f>Q109*H109</f>
        <v>0</v>
      </c>
      <c r="S109" s="268">
        <v>0</v>
      </c>
      <c r="T109" s="267">
        <f>S109*H109</f>
        <v>0</v>
      </c>
      <c r="AR109" s="237" t="s">
        <v>222</v>
      </c>
      <c r="AT109" s="237" t="s">
        <v>145</v>
      </c>
      <c r="AU109" s="237" t="s">
        <v>86</v>
      </c>
      <c r="AY109" s="237" t="s">
        <v>143</v>
      </c>
      <c r="BE109" s="238">
        <f>IF(N109="základní",J109,0)</f>
        <v>0</v>
      </c>
      <c r="BF109" s="238">
        <f>IF(N109="snížená",J109,0)</f>
        <v>0</v>
      </c>
      <c r="BG109" s="238">
        <f>IF(N109="zákl. přenesená",J109,0)</f>
        <v>0</v>
      </c>
      <c r="BH109" s="238">
        <f>IF(N109="sníž. přenesená",J109,0)</f>
        <v>0</v>
      </c>
      <c r="BI109" s="238">
        <f>IF(N109="nulová",J109,0)</f>
        <v>0</v>
      </c>
      <c r="BJ109" s="237" t="s">
        <v>84</v>
      </c>
      <c r="BK109" s="238">
        <f>ROUND(I109*H109,2)</f>
        <v>0</v>
      </c>
      <c r="BL109" s="237" t="s">
        <v>222</v>
      </c>
      <c r="BM109" s="237" t="s">
        <v>1482</v>
      </c>
    </row>
    <row r="110" spans="2:65" s="232" customFormat="1" ht="16.5" customHeight="1">
      <c r="B110" s="233"/>
      <c r="C110" s="250" t="s">
        <v>222</v>
      </c>
      <c r="D110" s="250" t="s">
        <v>145</v>
      </c>
      <c r="E110" s="249" t="s">
        <v>1481</v>
      </c>
      <c r="F110" s="244" t="s">
        <v>1480</v>
      </c>
      <c r="G110" s="248" t="s">
        <v>281</v>
      </c>
      <c r="H110" s="247">
        <v>10</v>
      </c>
      <c r="I110" s="246"/>
      <c r="J110" s="245">
        <f>ROUND(I110*H110,2)</f>
        <v>0</v>
      </c>
      <c r="K110" s="244" t="s">
        <v>149</v>
      </c>
      <c r="L110" s="233"/>
      <c r="M110" s="243" t="s">
        <v>1</v>
      </c>
      <c r="N110" s="269" t="s">
        <v>41</v>
      </c>
      <c r="P110" s="268">
        <f>O110*H110</f>
        <v>0</v>
      </c>
      <c r="Q110" s="268">
        <v>0</v>
      </c>
      <c r="R110" s="268">
        <f>Q110*H110</f>
        <v>0</v>
      </c>
      <c r="S110" s="268">
        <v>0</v>
      </c>
      <c r="T110" s="267">
        <f>S110*H110</f>
        <v>0</v>
      </c>
      <c r="AR110" s="237" t="s">
        <v>222</v>
      </c>
      <c r="AT110" s="237" t="s">
        <v>145</v>
      </c>
      <c r="AU110" s="237" t="s">
        <v>86</v>
      </c>
      <c r="AY110" s="237" t="s">
        <v>143</v>
      </c>
      <c r="BE110" s="238">
        <f>IF(N110="základní",J110,0)</f>
        <v>0</v>
      </c>
      <c r="BF110" s="238">
        <f>IF(N110="snížená",J110,0)</f>
        <v>0</v>
      </c>
      <c r="BG110" s="238">
        <f>IF(N110="zákl. přenesená",J110,0)</f>
        <v>0</v>
      </c>
      <c r="BH110" s="238">
        <f>IF(N110="sníž. přenesená",J110,0)</f>
        <v>0</v>
      </c>
      <c r="BI110" s="238">
        <f>IF(N110="nulová",J110,0)</f>
        <v>0</v>
      </c>
      <c r="BJ110" s="237" t="s">
        <v>84</v>
      </c>
      <c r="BK110" s="238">
        <f>ROUND(I110*H110,2)</f>
        <v>0</v>
      </c>
      <c r="BL110" s="237" t="s">
        <v>222</v>
      </c>
      <c r="BM110" s="237" t="s">
        <v>1479</v>
      </c>
    </row>
    <row r="111" spans="2:65" s="232" customFormat="1" ht="38.25" customHeight="1">
      <c r="B111" s="233"/>
      <c r="C111" s="250" t="s">
        <v>229</v>
      </c>
      <c r="D111" s="250" t="s">
        <v>145</v>
      </c>
      <c r="E111" s="249" t="s">
        <v>1478</v>
      </c>
      <c r="F111" s="244" t="s">
        <v>1477</v>
      </c>
      <c r="G111" s="248" t="s">
        <v>203</v>
      </c>
      <c r="H111" s="247">
        <v>0.158</v>
      </c>
      <c r="I111" s="246"/>
      <c r="J111" s="245">
        <f>ROUND(I111*H111,2)</f>
        <v>0</v>
      </c>
      <c r="K111" s="244" t="s">
        <v>149</v>
      </c>
      <c r="L111" s="233"/>
      <c r="M111" s="243" t="s">
        <v>1</v>
      </c>
      <c r="N111" s="269" t="s">
        <v>41</v>
      </c>
      <c r="P111" s="268">
        <f>O111*H111</f>
        <v>0</v>
      </c>
      <c r="Q111" s="268">
        <v>0</v>
      </c>
      <c r="R111" s="268">
        <f>Q111*H111</f>
        <v>0</v>
      </c>
      <c r="S111" s="268">
        <v>0</v>
      </c>
      <c r="T111" s="267">
        <f>S111*H111</f>
        <v>0</v>
      </c>
      <c r="AR111" s="237" t="s">
        <v>222</v>
      </c>
      <c r="AT111" s="237" t="s">
        <v>145</v>
      </c>
      <c r="AU111" s="237" t="s">
        <v>86</v>
      </c>
      <c r="AY111" s="237" t="s">
        <v>143</v>
      </c>
      <c r="BE111" s="238">
        <f>IF(N111="základní",J111,0)</f>
        <v>0</v>
      </c>
      <c r="BF111" s="238">
        <f>IF(N111="snížená",J111,0)</f>
        <v>0</v>
      </c>
      <c r="BG111" s="238">
        <f>IF(N111="zákl. přenesená",J111,0)</f>
        <v>0</v>
      </c>
      <c r="BH111" s="238">
        <f>IF(N111="sníž. přenesená",J111,0)</f>
        <v>0</v>
      </c>
      <c r="BI111" s="238">
        <f>IF(N111="nulová",J111,0)</f>
        <v>0</v>
      </c>
      <c r="BJ111" s="237" t="s">
        <v>84</v>
      </c>
      <c r="BK111" s="238">
        <f>ROUND(I111*H111,2)</f>
        <v>0</v>
      </c>
      <c r="BL111" s="237" t="s">
        <v>222</v>
      </c>
      <c r="BM111" s="237" t="s">
        <v>1476</v>
      </c>
    </row>
    <row r="112" spans="2:65" s="232" customFormat="1" ht="81">
      <c r="B112" s="233"/>
      <c r="D112" s="266" t="s">
        <v>1169</v>
      </c>
      <c r="F112" s="265" t="s">
        <v>1475</v>
      </c>
      <c r="I112" s="264"/>
      <c r="L112" s="233"/>
      <c r="M112" s="263"/>
      <c r="T112" s="262"/>
      <c r="AT112" s="237" t="s">
        <v>1169</v>
      </c>
      <c r="AU112" s="237" t="s">
        <v>86</v>
      </c>
    </row>
    <row r="113" spans="2:65" s="251" customFormat="1" ht="29.85" customHeight="1">
      <c r="B113" s="258"/>
      <c r="D113" s="253" t="s">
        <v>75</v>
      </c>
      <c r="E113" s="271" t="s">
        <v>1474</v>
      </c>
      <c r="F113" s="271" t="s">
        <v>1473</v>
      </c>
      <c r="I113" s="260"/>
      <c r="J113" s="270">
        <f>BK113</f>
        <v>0</v>
      </c>
      <c r="L113" s="258"/>
      <c r="M113" s="257"/>
      <c r="P113" s="256">
        <f>SUM(P114:P150)</f>
        <v>0</v>
      </c>
      <c r="R113" s="256">
        <f>SUM(R114:R150)</f>
        <v>0.19355000000000003</v>
      </c>
      <c r="T113" s="255">
        <f>SUM(T114:T150)</f>
        <v>0</v>
      </c>
      <c r="AR113" s="253" t="s">
        <v>86</v>
      </c>
      <c r="AT113" s="254" t="s">
        <v>75</v>
      </c>
      <c r="AU113" s="254" t="s">
        <v>84</v>
      </c>
      <c r="AY113" s="253" t="s">
        <v>143</v>
      </c>
      <c r="BK113" s="252">
        <f>SUM(BK114:BK150)</f>
        <v>0</v>
      </c>
    </row>
    <row r="114" spans="2:65" s="232" customFormat="1" ht="25.5" customHeight="1">
      <c r="B114" s="233"/>
      <c r="C114" s="250" t="s">
        <v>234</v>
      </c>
      <c r="D114" s="250" t="s">
        <v>145</v>
      </c>
      <c r="E114" s="249" t="s">
        <v>1472</v>
      </c>
      <c r="F114" s="244" t="s">
        <v>1471</v>
      </c>
      <c r="G114" s="248" t="s">
        <v>252</v>
      </c>
      <c r="H114" s="247">
        <v>2</v>
      </c>
      <c r="I114" s="246"/>
      <c r="J114" s="245">
        <f>ROUND(I114*H114,2)</f>
        <v>0</v>
      </c>
      <c r="K114" s="244" t="s">
        <v>149</v>
      </c>
      <c r="L114" s="233"/>
      <c r="M114" s="243" t="s">
        <v>1</v>
      </c>
      <c r="N114" s="269" t="s">
        <v>41</v>
      </c>
      <c r="P114" s="268">
        <f>O114*H114</f>
        <v>0</v>
      </c>
      <c r="Q114" s="268">
        <v>0</v>
      </c>
      <c r="R114" s="268">
        <f>Q114*H114</f>
        <v>0</v>
      </c>
      <c r="S114" s="268">
        <v>0</v>
      </c>
      <c r="T114" s="267">
        <f>S114*H114</f>
        <v>0</v>
      </c>
      <c r="AR114" s="237" t="s">
        <v>222</v>
      </c>
      <c r="AT114" s="237" t="s">
        <v>145</v>
      </c>
      <c r="AU114" s="237" t="s">
        <v>86</v>
      </c>
      <c r="AY114" s="237" t="s">
        <v>143</v>
      </c>
      <c r="BE114" s="238">
        <f>IF(N114="základní",J114,0)</f>
        <v>0</v>
      </c>
      <c r="BF114" s="238">
        <f>IF(N114="snížená",J114,0)</f>
        <v>0</v>
      </c>
      <c r="BG114" s="238">
        <f>IF(N114="zákl. přenesená",J114,0)</f>
        <v>0</v>
      </c>
      <c r="BH114" s="238">
        <f>IF(N114="sníž. přenesená",J114,0)</f>
        <v>0</v>
      </c>
      <c r="BI114" s="238">
        <f>IF(N114="nulová",J114,0)</f>
        <v>0</v>
      </c>
      <c r="BJ114" s="237" t="s">
        <v>84</v>
      </c>
      <c r="BK114" s="238">
        <f>ROUND(I114*H114,2)</f>
        <v>0</v>
      </c>
      <c r="BL114" s="237" t="s">
        <v>222</v>
      </c>
      <c r="BM114" s="237" t="s">
        <v>1470</v>
      </c>
    </row>
    <row r="115" spans="2:65" s="232" customFormat="1" ht="16.5" customHeight="1">
      <c r="B115" s="233"/>
      <c r="C115" s="250" t="s">
        <v>240</v>
      </c>
      <c r="D115" s="250" t="s">
        <v>145</v>
      </c>
      <c r="E115" s="249" t="s">
        <v>1469</v>
      </c>
      <c r="F115" s="244" t="s">
        <v>1468</v>
      </c>
      <c r="G115" s="248" t="s">
        <v>252</v>
      </c>
      <c r="H115" s="247">
        <v>1</v>
      </c>
      <c r="I115" s="246"/>
      <c r="J115" s="245">
        <f>ROUND(I115*H115,2)</f>
        <v>0</v>
      </c>
      <c r="K115" s="244" t="s">
        <v>149</v>
      </c>
      <c r="L115" s="233"/>
      <c r="M115" s="243" t="s">
        <v>1</v>
      </c>
      <c r="N115" s="269" t="s">
        <v>41</v>
      </c>
      <c r="P115" s="268">
        <f>O115*H115</f>
        <v>0</v>
      </c>
      <c r="Q115" s="268">
        <v>0</v>
      </c>
      <c r="R115" s="268">
        <f>Q115*H115</f>
        <v>0</v>
      </c>
      <c r="S115" s="268">
        <v>0</v>
      </c>
      <c r="T115" s="267">
        <f>S115*H115</f>
        <v>0</v>
      </c>
      <c r="AR115" s="237" t="s">
        <v>222</v>
      </c>
      <c r="AT115" s="237" t="s">
        <v>145</v>
      </c>
      <c r="AU115" s="237" t="s">
        <v>86</v>
      </c>
      <c r="AY115" s="237" t="s">
        <v>143</v>
      </c>
      <c r="BE115" s="238">
        <f>IF(N115="základní",J115,0)</f>
        <v>0</v>
      </c>
      <c r="BF115" s="238">
        <f>IF(N115="snížená",J115,0)</f>
        <v>0</v>
      </c>
      <c r="BG115" s="238">
        <f>IF(N115="zákl. přenesená",J115,0)</f>
        <v>0</v>
      </c>
      <c r="BH115" s="238">
        <f>IF(N115="sníž. přenesená",J115,0)</f>
        <v>0</v>
      </c>
      <c r="BI115" s="238">
        <f>IF(N115="nulová",J115,0)</f>
        <v>0</v>
      </c>
      <c r="BJ115" s="237" t="s">
        <v>84</v>
      </c>
      <c r="BK115" s="238">
        <f>ROUND(I115*H115,2)</f>
        <v>0</v>
      </c>
      <c r="BL115" s="237" t="s">
        <v>222</v>
      </c>
      <c r="BM115" s="237" t="s">
        <v>1467</v>
      </c>
    </row>
    <row r="116" spans="2:65" s="232" customFormat="1" ht="18">
      <c r="B116" s="233"/>
      <c r="D116" s="266" t="s">
        <v>1169</v>
      </c>
      <c r="F116" s="265" t="s">
        <v>1466</v>
      </c>
      <c r="I116" s="264"/>
      <c r="L116" s="233"/>
      <c r="M116" s="263"/>
      <c r="T116" s="262"/>
      <c r="AT116" s="237" t="s">
        <v>1169</v>
      </c>
      <c r="AU116" s="237" t="s">
        <v>86</v>
      </c>
    </row>
    <row r="117" spans="2:65" s="232" customFormat="1" ht="25.5" customHeight="1">
      <c r="B117" s="233"/>
      <c r="C117" s="250" t="s">
        <v>245</v>
      </c>
      <c r="D117" s="250" t="s">
        <v>145</v>
      </c>
      <c r="E117" s="249" t="s">
        <v>1465</v>
      </c>
      <c r="F117" s="244" t="s">
        <v>1464</v>
      </c>
      <c r="G117" s="248" t="s">
        <v>281</v>
      </c>
      <c r="H117" s="247">
        <v>40</v>
      </c>
      <c r="I117" s="246"/>
      <c r="J117" s="245">
        <f>ROUND(I117*H117,2)</f>
        <v>0</v>
      </c>
      <c r="K117" s="244" t="s">
        <v>149</v>
      </c>
      <c r="L117" s="233"/>
      <c r="M117" s="243" t="s">
        <v>1</v>
      </c>
      <c r="N117" s="269" t="s">
        <v>41</v>
      </c>
      <c r="P117" s="268">
        <f>O117*H117</f>
        <v>0</v>
      </c>
      <c r="Q117" s="268">
        <v>7.7999999999999999E-4</v>
      </c>
      <c r="R117" s="268">
        <f>Q117*H117</f>
        <v>3.1199999999999999E-2</v>
      </c>
      <c r="S117" s="268">
        <v>0</v>
      </c>
      <c r="T117" s="267">
        <f>S117*H117</f>
        <v>0</v>
      </c>
      <c r="AR117" s="237" t="s">
        <v>222</v>
      </c>
      <c r="AT117" s="237" t="s">
        <v>145</v>
      </c>
      <c r="AU117" s="237" t="s">
        <v>86</v>
      </c>
      <c r="AY117" s="237" t="s">
        <v>143</v>
      </c>
      <c r="BE117" s="238">
        <f>IF(N117="základní",J117,0)</f>
        <v>0</v>
      </c>
      <c r="BF117" s="238">
        <f>IF(N117="snížená",J117,0)</f>
        <v>0</v>
      </c>
      <c r="BG117" s="238">
        <f>IF(N117="zákl. přenesená",J117,0)</f>
        <v>0</v>
      </c>
      <c r="BH117" s="238">
        <f>IF(N117="sníž. přenesená",J117,0)</f>
        <v>0</v>
      </c>
      <c r="BI117" s="238">
        <f>IF(N117="nulová",J117,0)</f>
        <v>0</v>
      </c>
      <c r="BJ117" s="237" t="s">
        <v>84</v>
      </c>
      <c r="BK117" s="238">
        <f>ROUND(I117*H117,2)</f>
        <v>0</v>
      </c>
      <c r="BL117" s="237" t="s">
        <v>222</v>
      </c>
      <c r="BM117" s="237" t="s">
        <v>1463</v>
      </c>
    </row>
    <row r="118" spans="2:65" s="232" customFormat="1" ht="18">
      <c r="B118" s="233"/>
      <c r="D118" s="266" t="s">
        <v>1169</v>
      </c>
      <c r="F118" s="265" t="s">
        <v>1456</v>
      </c>
      <c r="I118" s="264"/>
      <c r="L118" s="233"/>
      <c r="M118" s="263"/>
      <c r="T118" s="262"/>
      <c r="AT118" s="237" t="s">
        <v>1169</v>
      </c>
      <c r="AU118" s="237" t="s">
        <v>86</v>
      </c>
    </row>
    <row r="119" spans="2:65" s="232" customFormat="1" ht="25.5" customHeight="1">
      <c r="B119" s="233"/>
      <c r="C119" s="250" t="s">
        <v>7</v>
      </c>
      <c r="D119" s="250" t="s">
        <v>145</v>
      </c>
      <c r="E119" s="249" t="s">
        <v>1462</v>
      </c>
      <c r="F119" s="244" t="s">
        <v>1461</v>
      </c>
      <c r="G119" s="248" t="s">
        <v>281</v>
      </c>
      <c r="H119" s="247">
        <v>70</v>
      </c>
      <c r="I119" s="246"/>
      <c r="J119" s="245">
        <f>ROUND(I119*H119,2)</f>
        <v>0</v>
      </c>
      <c r="K119" s="244" t="s">
        <v>149</v>
      </c>
      <c r="L119" s="233"/>
      <c r="M119" s="243" t="s">
        <v>1</v>
      </c>
      <c r="N119" s="269" t="s">
        <v>41</v>
      </c>
      <c r="P119" s="268">
        <f>O119*H119</f>
        <v>0</v>
      </c>
      <c r="Q119" s="268">
        <v>9.6000000000000002E-4</v>
      </c>
      <c r="R119" s="268">
        <f>Q119*H119</f>
        <v>6.7199999999999996E-2</v>
      </c>
      <c r="S119" s="268">
        <v>0</v>
      </c>
      <c r="T119" s="267">
        <f>S119*H119</f>
        <v>0</v>
      </c>
      <c r="AR119" s="237" t="s">
        <v>222</v>
      </c>
      <c r="AT119" s="237" t="s">
        <v>145</v>
      </c>
      <c r="AU119" s="237" t="s">
        <v>86</v>
      </c>
      <c r="AY119" s="237" t="s">
        <v>143</v>
      </c>
      <c r="BE119" s="238">
        <f>IF(N119="základní",J119,0)</f>
        <v>0</v>
      </c>
      <c r="BF119" s="238">
        <f>IF(N119="snížená",J119,0)</f>
        <v>0</v>
      </c>
      <c r="BG119" s="238">
        <f>IF(N119="zákl. přenesená",J119,0)</f>
        <v>0</v>
      </c>
      <c r="BH119" s="238">
        <f>IF(N119="sníž. přenesená",J119,0)</f>
        <v>0</v>
      </c>
      <c r="BI119" s="238">
        <f>IF(N119="nulová",J119,0)</f>
        <v>0</v>
      </c>
      <c r="BJ119" s="237" t="s">
        <v>84</v>
      </c>
      <c r="BK119" s="238">
        <f>ROUND(I119*H119,2)</f>
        <v>0</v>
      </c>
      <c r="BL119" s="237" t="s">
        <v>222</v>
      </c>
      <c r="BM119" s="237" t="s">
        <v>1460</v>
      </c>
    </row>
    <row r="120" spans="2:65" s="232" customFormat="1" ht="18">
      <c r="B120" s="233"/>
      <c r="D120" s="266" t="s">
        <v>1169</v>
      </c>
      <c r="F120" s="265" t="s">
        <v>1456</v>
      </c>
      <c r="I120" s="264"/>
      <c r="L120" s="233"/>
      <c r="M120" s="263"/>
      <c r="T120" s="262"/>
      <c r="AT120" s="237" t="s">
        <v>1169</v>
      </c>
      <c r="AU120" s="237" t="s">
        <v>86</v>
      </c>
    </row>
    <row r="121" spans="2:65" s="232" customFormat="1" ht="25.5" customHeight="1">
      <c r="B121" s="233"/>
      <c r="C121" s="250" t="s">
        <v>254</v>
      </c>
      <c r="D121" s="250" t="s">
        <v>145</v>
      </c>
      <c r="E121" s="249" t="s">
        <v>1459</v>
      </c>
      <c r="F121" s="244" t="s">
        <v>1458</v>
      </c>
      <c r="G121" s="248" t="s">
        <v>281</v>
      </c>
      <c r="H121" s="247">
        <v>30</v>
      </c>
      <c r="I121" s="246"/>
      <c r="J121" s="245">
        <f>ROUND(I121*H121,2)</f>
        <v>0</v>
      </c>
      <c r="K121" s="244" t="s">
        <v>149</v>
      </c>
      <c r="L121" s="233"/>
      <c r="M121" s="243" t="s">
        <v>1</v>
      </c>
      <c r="N121" s="269" t="s">
        <v>41</v>
      </c>
      <c r="P121" s="268">
        <f>O121*H121</f>
        <v>0</v>
      </c>
      <c r="Q121" s="268">
        <v>1.25E-3</v>
      </c>
      <c r="R121" s="268">
        <f>Q121*H121</f>
        <v>3.7499999999999999E-2</v>
      </c>
      <c r="S121" s="268">
        <v>0</v>
      </c>
      <c r="T121" s="267">
        <f>S121*H121</f>
        <v>0</v>
      </c>
      <c r="AR121" s="237" t="s">
        <v>222</v>
      </c>
      <c r="AT121" s="237" t="s">
        <v>145</v>
      </c>
      <c r="AU121" s="237" t="s">
        <v>86</v>
      </c>
      <c r="AY121" s="237" t="s">
        <v>143</v>
      </c>
      <c r="BE121" s="238">
        <f>IF(N121="základní",J121,0)</f>
        <v>0</v>
      </c>
      <c r="BF121" s="238">
        <f>IF(N121="snížená",J121,0)</f>
        <v>0</v>
      </c>
      <c r="BG121" s="238">
        <f>IF(N121="zákl. přenesená",J121,0)</f>
        <v>0</v>
      </c>
      <c r="BH121" s="238">
        <f>IF(N121="sníž. přenesená",J121,0)</f>
        <v>0</v>
      </c>
      <c r="BI121" s="238">
        <f>IF(N121="nulová",J121,0)</f>
        <v>0</v>
      </c>
      <c r="BJ121" s="237" t="s">
        <v>84</v>
      </c>
      <c r="BK121" s="238">
        <f>ROUND(I121*H121,2)</f>
        <v>0</v>
      </c>
      <c r="BL121" s="237" t="s">
        <v>222</v>
      </c>
      <c r="BM121" s="237" t="s">
        <v>1457</v>
      </c>
    </row>
    <row r="122" spans="2:65" s="232" customFormat="1" ht="18">
      <c r="B122" s="233"/>
      <c r="D122" s="266" t="s">
        <v>1169</v>
      </c>
      <c r="F122" s="265" t="s">
        <v>1456</v>
      </c>
      <c r="I122" s="264"/>
      <c r="L122" s="233"/>
      <c r="M122" s="263"/>
      <c r="T122" s="262"/>
      <c r="AT122" s="237" t="s">
        <v>1169</v>
      </c>
      <c r="AU122" s="237" t="s">
        <v>86</v>
      </c>
    </row>
    <row r="123" spans="2:65" s="232" customFormat="1" ht="38.25" customHeight="1">
      <c r="B123" s="233"/>
      <c r="C123" s="250" t="s">
        <v>258</v>
      </c>
      <c r="D123" s="250" t="s">
        <v>145</v>
      </c>
      <c r="E123" s="249" t="s">
        <v>1455</v>
      </c>
      <c r="F123" s="244" t="s">
        <v>1454</v>
      </c>
      <c r="G123" s="248" t="s">
        <v>281</v>
      </c>
      <c r="H123" s="247">
        <v>20</v>
      </c>
      <c r="I123" s="246"/>
      <c r="J123" s="245">
        <f>ROUND(I123*H123,2)</f>
        <v>0</v>
      </c>
      <c r="K123" s="244" t="s">
        <v>149</v>
      </c>
      <c r="L123" s="233"/>
      <c r="M123" s="243" t="s">
        <v>1</v>
      </c>
      <c r="N123" s="269" t="s">
        <v>41</v>
      </c>
      <c r="P123" s="268">
        <f>O123*H123</f>
        <v>0</v>
      </c>
      <c r="Q123" s="268">
        <v>5.0000000000000002E-5</v>
      </c>
      <c r="R123" s="268">
        <f>Q123*H123</f>
        <v>1E-3</v>
      </c>
      <c r="S123" s="268">
        <v>0</v>
      </c>
      <c r="T123" s="267">
        <f>S123*H123</f>
        <v>0</v>
      </c>
      <c r="AR123" s="237" t="s">
        <v>222</v>
      </c>
      <c r="AT123" s="237" t="s">
        <v>145</v>
      </c>
      <c r="AU123" s="237" t="s">
        <v>86</v>
      </c>
      <c r="AY123" s="237" t="s">
        <v>143</v>
      </c>
      <c r="BE123" s="238">
        <f>IF(N123="základní",J123,0)</f>
        <v>0</v>
      </c>
      <c r="BF123" s="238">
        <f>IF(N123="snížená",J123,0)</f>
        <v>0</v>
      </c>
      <c r="BG123" s="238">
        <f>IF(N123="zákl. přenesená",J123,0)</f>
        <v>0</v>
      </c>
      <c r="BH123" s="238">
        <f>IF(N123="sníž. přenesená",J123,0)</f>
        <v>0</v>
      </c>
      <c r="BI123" s="238">
        <f>IF(N123="nulová",J123,0)</f>
        <v>0</v>
      </c>
      <c r="BJ123" s="237" t="s">
        <v>84</v>
      </c>
      <c r="BK123" s="238">
        <f>ROUND(I123*H123,2)</f>
        <v>0</v>
      </c>
      <c r="BL123" s="237" t="s">
        <v>222</v>
      </c>
      <c r="BM123" s="237" t="s">
        <v>1453</v>
      </c>
    </row>
    <row r="124" spans="2:65" s="232" customFormat="1" ht="18">
      <c r="B124" s="233"/>
      <c r="D124" s="266" t="s">
        <v>1169</v>
      </c>
      <c r="F124" s="265" t="s">
        <v>1249</v>
      </c>
      <c r="I124" s="264"/>
      <c r="L124" s="233"/>
      <c r="M124" s="263"/>
      <c r="T124" s="262"/>
      <c r="AT124" s="237" t="s">
        <v>1169</v>
      </c>
      <c r="AU124" s="237" t="s">
        <v>86</v>
      </c>
    </row>
    <row r="125" spans="2:65" s="232" customFormat="1" ht="38.25" customHeight="1">
      <c r="B125" s="233"/>
      <c r="C125" s="250" t="s">
        <v>262</v>
      </c>
      <c r="D125" s="250" t="s">
        <v>145</v>
      </c>
      <c r="E125" s="249" t="s">
        <v>1452</v>
      </c>
      <c r="F125" s="244" t="s">
        <v>1451</v>
      </c>
      <c r="G125" s="248" t="s">
        <v>281</v>
      </c>
      <c r="H125" s="247">
        <v>50</v>
      </c>
      <c r="I125" s="246"/>
      <c r="J125" s="245">
        <f>ROUND(I125*H125,2)</f>
        <v>0</v>
      </c>
      <c r="K125" s="244" t="s">
        <v>149</v>
      </c>
      <c r="L125" s="233"/>
      <c r="M125" s="243" t="s">
        <v>1</v>
      </c>
      <c r="N125" s="269" t="s">
        <v>41</v>
      </c>
      <c r="P125" s="268">
        <f>O125*H125</f>
        <v>0</v>
      </c>
      <c r="Q125" s="268">
        <v>6.9999999999999994E-5</v>
      </c>
      <c r="R125" s="268">
        <f>Q125*H125</f>
        <v>3.4999999999999996E-3</v>
      </c>
      <c r="S125" s="268">
        <v>0</v>
      </c>
      <c r="T125" s="267">
        <f>S125*H125</f>
        <v>0</v>
      </c>
      <c r="AR125" s="237" t="s">
        <v>222</v>
      </c>
      <c r="AT125" s="237" t="s">
        <v>145</v>
      </c>
      <c r="AU125" s="237" t="s">
        <v>86</v>
      </c>
      <c r="AY125" s="237" t="s">
        <v>143</v>
      </c>
      <c r="BE125" s="238">
        <f>IF(N125="základní",J125,0)</f>
        <v>0</v>
      </c>
      <c r="BF125" s="238">
        <f>IF(N125="snížená",J125,0)</f>
        <v>0</v>
      </c>
      <c r="BG125" s="238">
        <f>IF(N125="zákl. přenesená",J125,0)</f>
        <v>0</v>
      </c>
      <c r="BH125" s="238">
        <f>IF(N125="sníž. přenesená",J125,0)</f>
        <v>0</v>
      </c>
      <c r="BI125" s="238">
        <f>IF(N125="nulová",J125,0)</f>
        <v>0</v>
      </c>
      <c r="BJ125" s="237" t="s">
        <v>84</v>
      </c>
      <c r="BK125" s="238">
        <f>ROUND(I125*H125,2)</f>
        <v>0</v>
      </c>
      <c r="BL125" s="237" t="s">
        <v>222</v>
      </c>
      <c r="BM125" s="237" t="s">
        <v>1450</v>
      </c>
    </row>
    <row r="126" spans="2:65" s="232" customFormat="1" ht="18">
      <c r="B126" s="233"/>
      <c r="D126" s="266" t="s">
        <v>1169</v>
      </c>
      <c r="F126" s="265" t="s">
        <v>1249</v>
      </c>
      <c r="I126" s="264"/>
      <c r="L126" s="233"/>
      <c r="M126" s="263"/>
      <c r="T126" s="262"/>
      <c r="AT126" s="237" t="s">
        <v>1169</v>
      </c>
      <c r="AU126" s="237" t="s">
        <v>86</v>
      </c>
    </row>
    <row r="127" spans="2:65" s="232" customFormat="1" ht="38.25" customHeight="1">
      <c r="B127" s="233"/>
      <c r="C127" s="250" t="s">
        <v>266</v>
      </c>
      <c r="D127" s="250" t="s">
        <v>145</v>
      </c>
      <c r="E127" s="249" t="s">
        <v>1449</v>
      </c>
      <c r="F127" s="244" t="s">
        <v>1448</v>
      </c>
      <c r="G127" s="248" t="s">
        <v>281</v>
      </c>
      <c r="H127" s="247">
        <v>20</v>
      </c>
      <c r="I127" s="246"/>
      <c r="J127" s="245">
        <f>ROUND(I127*H127,2)</f>
        <v>0</v>
      </c>
      <c r="K127" s="244" t="s">
        <v>149</v>
      </c>
      <c r="L127" s="233"/>
      <c r="M127" s="243" t="s">
        <v>1</v>
      </c>
      <c r="N127" s="269" t="s">
        <v>41</v>
      </c>
      <c r="P127" s="268">
        <f>O127*H127</f>
        <v>0</v>
      </c>
      <c r="Q127" s="268">
        <v>6.9999999999999994E-5</v>
      </c>
      <c r="R127" s="268">
        <f>Q127*H127</f>
        <v>1.3999999999999998E-3</v>
      </c>
      <c r="S127" s="268">
        <v>0</v>
      </c>
      <c r="T127" s="267">
        <f>S127*H127</f>
        <v>0</v>
      </c>
      <c r="AR127" s="237" t="s">
        <v>222</v>
      </c>
      <c r="AT127" s="237" t="s">
        <v>145</v>
      </c>
      <c r="AU127" s="237" t="s">
        <v>86</v>
      </c>
      <c r="AY127" s="237" t="s">
        <v>143</v>
      </c>
      <c r="BE127" s="238">
        <f>IF(N127="základní",J127,0)</f>
        <v>0</v>
      </c>
      <c r="BF127" s="238">
        <f>IF(N127="snížená",J127,0)</f>
        <v>0</v>
      </c>
      <c r="BG127" s="238">
        <f>IF(N127="zákl. přenesená",J127,0)</f>
        <v>0</v>
      </c>
      <c r="BH127" s="238">
        <f>IF(N127="sníž. přenesená",J127,0)</f>
        <v>0</v>
      </c>
      <c r="BI127" s="238">
        <f>IF(N127="nulová",J127,0)</f>
        <v>0</v>
      </c>
      <c r="BJ127" s="237" t="s">
        <v>84</v>
      </c>
      <c r="BK127" s="238">
        <f>ROUND(I127*H127,2)</f>
        <v>0</v>
      </c>
      <c r="BL127" s="237" t="s">
        <v>222</v>
      </c>
      <c r="BM127" s="237" t="s">
        <v>1447</v>
      </c>
    </row>
    <row r="128" spans="2:65" s="232" customFormat="1" ht="18">
      <c r="B128" s="233"/>
      <c r="D128" s="266" t="s">
        <v>1169</v>
      </c>
      <c r="F128" s="265" t="s">
        <v>1249</v>
      </c>
      <c r="I128" s="264"/>
      <c r="L128" s="233"/>
      <c r="M128" s="263"/>
      <c r="T128" s="262"/>
      <c r="AT128" s="237" t="s">
        <v>1169</v>
      </c>
      <c r="AU128" s="237" t="s">
        <v>86</v>
      </c>
    </row>
    <row r="129" spans="2:65" s="232" customFormat="1" ht="38.25" customHeight="1">
      <c r="B129" s="233"/>
      <c r="C129" s="250" t="s">
        <v>270</v>
      </c>
      <c r="D129" s="250" t="s">
        <v>145</v>
      </c>
      <c r="E129" s="249" t="s">
        <v>1446</v>
      </c>
      <c r="F129" s="244" t="s">
        <v>1445</v>
      </c>
      <c r="G129" s="248" t="s">
        <v>281</v>
      </c>
      <c r="H129" s="247">
        <v>50</v>
      </c>
      <c r="I129" s="246"/>
      <c r="J129" s="245">
        <f>ROUND(I129*H129,2)</f>
        <v>0</v>
      </c>
      <c r="K129" s="244" t="s">
        <v>149</v>
      </c>
      <c r="L129" s="233"/>
      <c r="M129" s="243" t="s">
        <v>1</v>
      </c>
      <c r="N129" s="269" t="s">
        <v>41</v>
      </c>
      <c r="P129" s="268">
        <f>O129*H129</f>
        <v>0</v>
      </c>
      <c r="Q129" s="268">
        <v>9.0000000000000006E-5</v>
      </c>
      <c r="R129" s="268">
        <f>Q129*H129</f>
        <v>4.5000000000000005E-3</v>
      </c>
      <c r="S129" s="268">
        <v>0</v>
      </c>
      <c r="T129" s="267">
        <f>S129*H129</f>
        <v>0</v>
      </c>
      <c r="AR129" s="237" t="s">
        <v>222</v>
      </c>
      <c r="AT129" s="237" t="s">
        <v>145</v>
      </c>
      <c r="AU129" s="237" t="s">
        <v>86</v>
      </c>
      <c r="AY129" s="237" t="s">
        <v>143</v>
      </c>
      <c r="BE129" s="238">
        <f>IF(N129="základní",J129,0)</f>
        <v>0</v>
      </c>
      <c r="BF129" s="238">
        <f>IF(N129="snížená",J129,0)</f>
        <v>0</v>
      </c>
      <c r="BG129" s="238">
        <f>IF(N129="zákl. přenesená",J129,0)</f>
        <v>0</v>
      </c>
      <c r="BH129" s="238">
        <f>IF(N129="sníž. přenesená",J129,0)</f>
        <v>0</v>
      </c>
      <c r="BI129" s="238">
        <f>IF(N129="nulová",J129,0)</f>
        <v>0</v>
      </c>
      <c r="BJ129" s="237" t="s">
        <v>84</v>
      </c>
      <c r="BK129" s="238">
        <f>ROUND(I129*H129,2)</f>
        <v>0</v>
      </c>
      <c r="BL129" s="237" t="s">
        <v>222</v>
      </c>
      <c r="BM129" s="237" t="s">
        <v>1444</v>
      </c>
    </row>
    <row r="130" spans="2:65" s="232" customFormat="1" ht="18">
      <c r="B130" s="233"/>
      <c r="D130" s="266" t="s">
        <v>1169</v>
      </c>
      <c r="F130" s="265" t="s">
        <v>1249</v>
      </c>
      <c r="I130" s="264"/>
      <c r="L130" s="233"/>
      <c r="M130" s="263"/>
      <c r="T130" s="262"/>
      <c r="AT130" s="237" t="s">
        <v>1169</v>
      </c>
      <c r="AU130" s="237" t="s">
        <v>86</v>
      </c>
    </row>
    <row r="131" spans="2:65" s="232" customFormat="1" ht="16.5" customHeight="1">
      <c r="B131" s="233"/>
      <c r="C131" s="250" t="s">
        <v>274</v>
      </c>
      <c r="D131" s="250" t="s">
        <v>145</v>
      </c>
      <c r="E131" s="249" t="s">
        <v>1443</v>
      </c>
      <c r="F131" s="244" t="s">
        <v>1442</v>
      </c>
      <c r="G131" s="248" t="s">
        <v>281</v>
      </c>
      <c r="H131" s="247">
        <v>40</v>
      </c>
      <c r="I131" s="246"/>
      <c r="J131" s="245">
        <f>ROUND(I131*H131,2)</f>
        <v>0</v>
      </c>
      <c r="K131" s="244" t="s">
        <v>149</v>
      </c>
      <c r="L131" s="233"/>
      <c r="M131" s="243" t="s">
        <v>1</v>
      </c>
      <c r="N131" s="269" t="s">
        <v>41</v>
      </c>
      <c r="P131" s="268">
        <f>O131*H131</f>
        <v>0</v>
      </c>
      <c r="Q131" s="268">
        <v>2.1000000000000001E-4</v>
      </c>
      <c r="R131" s="268">
        <f>Q131*H131</f>
        <v>8.4000000000000012E-3</v>
      </c>
      <c r="S131" s="268">
        <v>0</v>
      </c>
      <c r="T131" s="267">
        <f>S131*H131</f>
        <v>0</v>
      </c>
      <c r="AR131" s="237" t="s">
        <v>222</v>
      </c>
      <c r="AT131" s="237" t="s">
        <v>145</v>
      </c>
      <c r="AU131" s="237" t="s">
        <v>86</v>
      </c>
      <c r="AY131" s="237" t="s">
        <v>143</v>
      </c>
      <c r="BE131" s="238">
        <f>IF(N131="základní",J131,0)</f>
        <v>0</v>
      </c>
      <c r="BF131" s="238">
        <f>IF(N131="snížená",J131,0)</f>
        <v>0</v>
      </c>
      <c r="BG131" s="238">
        <f>IF(N131="zákl. přenesená",J131,0)</f>
        <v>0</v>
      </c>
      <c r="BH131" s="238">
        <f>IF(N131="sníž. přenesená",J131,0)</f>
        <v>0</v>
      </c>
      <c r="BI131" s="238">
        <f>IF(N131="nulová",J131,0)</f>
        <v>0</v>
      </c>
      <c r="BJ131" s="237" t="s">
        <v>84</v>
      </c>
      <c r="BK131" s="238">
        <f>ROUND(I131*H131,2)</f>
        <v>0</v>
      </c>
      <c r="BL131" s="237" t="s">
        <v>222</v>
      </c>
      <c r="BM131" s="237" t="s">
        <v>1441</v>
      </c>
    </row>
    <row r="132" spans="2:65" s="232" customFormat="1" ht="27">
      <c r="B132" s="233"/>
      <c r="D132" s="266" t="s">
        <v>1169</v>
      </c>
      <c r="F132" s="265" t="s">
        <v>1437</v>
      </c>
      <c r="I132" s="264"/>
      <c r="L132" s="233"/>
      <c r="M132" s="263"/>
      <c r="T132" s="262"/>
      <c r="AT132" s="237" t="s">
        <v>1169</v>
      </c>
      <c r="AU132" s="237" t="s">
        <v>86</v>
      </c>
    </row>
    <row r="133" spans="2:65" s="232" customFormat="1" ht="16.5" customHeight="1">
      <c r="B133" s="233"/>
      <c r="C133" s="250" t="s">
        <v>278</v>
      </c>
      <c r="D133" s="250" t="s">
        <v>145</v>
      </c>
      <c r="E133" s="249" t="s">
        <v>1440</v>
      </c>
      <c r="F133" s="244" t="s">
        <v>1439</v>
      </c>
      <c r="G133" s="248" t="s">
        <v>281</v>
      </c>
      <c r="H133" s="247">
        <v>30</v>
      </c>
      <c r="I133" s="246"/>
      <c r="J133" s="245">
        <f>ROUND(I133*H133,2)</f>
        <v>0</v>
      </c>
      <c r="K133" s="244" t="s">
        <v>149</v>
      </c>
      <c r="L133" s="233"/>
      <c r="M133" s="243" t="s">
        <v>1</v>
      </c>
      <c r="N133" s="269" t="s">
        <v>41</v>
      </c>
      <c r="P133" s="268">
        <f>O133*H133</f>
        <v>0</v>
      </c>
      <c r="Q133" s="268">
        <v>2.5999999999999998E-4</v>
      </c>
      <c r="R133" s="268">
        <f>Q133*H133</f>
        <v>7.7999999999999996E-3</v>
      </c>
      <c r="S133" s="268">
        <v>0</v>
      </c>
      <c r="T133" s="267">
        <f>S133*H133</f>
        <v>0</v>
      </c>
      <c r="AR133" s="237" t="s">
        <v>222</v>
      </c>
      <c r="AT133" s="237" t="s">
        <v>145</v>
      </c>
      <c r="AU133" s="237" t="s">
        <v>86</v>
      </c>
      <c r="AY133" s="237" t="s">
        <v>143</v>
      </c>
      <c r="BE133" s="238">
        <f>IF(N133="základní",J133,0)</f>
        <v>0</v>
      </c>
      <c r="BF133" s="238">
        <f>IF(N133="snížená",J133,0)</f>
        <v>0</v>
      </c>
      <c r="BG133" s="238">
        <f>IF(N133="zákl. přenesená",J133,0)</f>
        <v>0</v>
      </c>
      <c r="BH133" s="238">
        <f>IF(N133="sníž. přenesená",J133,0)</f>
        <v>0</v>
      </c>
      <c r="BI133" s="238">
        <f>IF(N133="nulová",J133,0)</f>
        <v>0</v>
      </c>
      <c r="BJ133" s="237" t="s">
        <v>84</v>
      </c>
      <c r="BK133" s="238">
        <f>ROUND(I133*H133,2)</f>
        <v>0</v>
      </c>
      <c r="BL133" s="237" t="s">
        <v>222</v>
      </c>
      <c r="BM133" s="237" t="s">
        <v>1438</v>
      </c>
    </row>
    <row r="134" spans="2:65" s="232" customFormat="1" ht="27">
      <c r="B134" s="233"/>
      <c r="D134" s="266" t="s">
        <v>1169</v>
      </c>
      <c r="F134" s="265" t="s">
        <v>1437</v>
      </c>
      <c r="I134" s="264"/>
      <c r="L134" s="233"/>
      <c r="M134" s="263"/>
      <c r="T134" s="262"/>
      <c r="AT134" s="237" t="s">
        <v>1169</v>
      </c>
      <c r="AU134" s="237" t="s">
        <v>86</v>
      </c>
    </row>
    <row r="135" spans="2:65" s="232" customFormat="1" ht="16.5" customHeight="1">
      <c r="B135" s="233"/>
      <c r="C135" s="250" t="s">
        <v>284</v>
      </c>
      <c r="D135" s="250" t="s">
        <v>145</v>
      </c>
      <c r="E135" s="249" t="s">
        <v>1436</v>
      </c>
      <c r="F135" s="244" t="s">
        <v>1435</v>
      </c>
      <c r="G135" s="248" t="s">
        <v>252</v>
      </c>
      <c r="H135" s="247">
        <v>40</v>
      </c>
      <c r="I135" s="246"/>
      <c r="J135" s="245">
        <f>ROUND(I135*H135,2)</f>
        <v>0</v>
      </c>
      <c r="K135" s="244" t="s">
        <v>149</v>
      </c>
      <c r="L135" s="233"/>
      <c r="M135" s="243" t="s">
        <v>1</v>
      </c>
      <c r="N135" s="269" t="s">
        <v>41</v>
      </c>
      <c r="P135" s="268">
        <f>O135*H135</f>
        <v>0</v>
      </c>
      <c r="Q135" s="268">
        <v>0</v>
      </c>
      <c r="R135" s="268">
        <f>Q135*H135</f>
        <v>0</v>
      </c>
      <c r="S135" s="268">
        <v>0</v>
      </c>
      <c r="T135" s="267">
        <f>S135*H135</f>
        <v>0</v>
      </c>
      <c r="AR135" s="237" t="s">
        <v>222</v>
      </c>
      <c r="AT135" s="237" t="s">
        <v>145</v>
      </c>
      <c r="AU135" s="237" t="s">
        <v>86</v>
      </c>
      <c r="AY135" s="237" t="s">
        <v>143</v>
      </c>
      <c r="BE135" s="238">
        <f>IF(N135="základní",J135,0)</f>
        <v>0</v>
      </c>
      <c r="BF135" s="238">
        <f>IF(N135="snížená",J135,0)</f>
        <v>0</v>
      </c>
      <c r="BG135" s="238">
        <f>IF(N135="zákl. přenesená",J135,0)</f>
        <v>0</v>
      </c>
      <c r="BH135" s="238">
        <f>IF(N135="sníž. přenesená",J135,0)</f>
        <v>0</v>
      </c>
      <c r="BI135" s="238">
        <f>IF(N135="nulová",J135,0)</f>
        <v>0</v>
      </c>
      <c r="BJ135" s="237" t="s">
        <v>84</v>
      </c>
      <c r="BK135" s="238">
        <f>ROUND(I135*H135,2)</f>
        <v>0</v>
      </c>
      <c r="BL135" s="237" t="s">
        <v>222</v>
      </c>
      <c r="BM135" s="237" t="s">
        <v>1434</v>
      </c>
    </row>
    <row r="136" spans="2:65" s="232" customFormat="1" ht="36">
      <c r="B136" s="233"/>
      <c r="D136" s="266" t="s">
        <v>1169</v>
      </c>
      <c r="F136" s="265" t="s">
        <v>1433</v>
      </c>
      <c r="I136" s="264"/>
      <c r="L136" s="233"/>
      <c r="M136" s="263"/>
      <c r="T136" s="262"/>
      <c r="AT136" s="237" t="s">
        <v>1169</v>
      </c>
      <c r="AU136" s="237" t="s">
        <v>86</v>
      </c>
    </row>
    <row r="137" spans="2:65" s="232" customFormat="1" ht="25.5" customHeight="1">
      <c r="B137" s="233"/>
      <c r="C137" s="250" t="s">
        <v>289</v>
      </c>
      <c r="D137" s="250" t="s">
        <v>145</v>
      </c>
      <c r="E137" s="249" t="s">
        <v>1432</v>
      </c>
      <c r="F137" s="244" t="s">
        <v>1431</v>
      </c>
      <c r="G137" s="248" t="s">
        <v>252</v>
      </c>
      <c r="H137" s="247">
        <v>2</v>
      </c>
      <c r="I137" s="246"/>
      <c r="J137" s="245">
        <f>ROUND(I137*H137,2)</f>
        <v>0</v>
      </c>
      <c r="K137" s="244" t="s">
        <v>149</v>
      </c>
      <c r="L137" s="233"/>
      <c r="M137" s="243" t="s">
        <v>1</v>
      </c>
      <c r="N137" s="269" t="s">
        <v>41</v>
      </c>
      <c r="P137" s="268">
        <f>O137*H137</f>
        <v>0</v>
      </c>
      <c r="Q137" s="268">
        <v>0</v>
      </c>
      <c r="R137" s="268">
        <f>Q137*H137</f>
        <v>0</v>
      </c>
      <c r="S137" s="268">
        <v>0</v>
      </c>
      <c r="T137" s="267">
        <f>S137*H137</f>
        <v>0</v>
      </c>
      <c r="AR137" s="237" t="s">
        <v>222</v>
      </c>
      <c r="AT137" s="237" t="s">
        <v>145</v>
      </c>
      <c r="AU137" s="237" t="s">
        <v>86</v>
      </c>
      <c r="AY137" s="237" t="s">
        <v>143</v>
      </c>
      <c r="BE137" s="238">
        <f>IF(N137="základní",J137,0)</f>
        <v>0</v>
      </c>
      <c r="BF137" s="238">
        <f>IF(N137="snížená",J137,0)</f>
        <v>0</v>
      </c>
      <c r="BG137" s="238">
        <f>IF(N137="zákl. přenesená",J137,0)</f>
        <v>0</v>
      </c>
      <c r="BH137" s="238">
        <f>IF(N137="sníž. přenesená",J137,0)</f>
        <v>0</v>
      </c>
      <c r="BI137" s="238">
        <f>IF(N137="nulová",J137,0)</f>
        <v>0</v>
      </c>
      <c r="BJ137" s="237" t="s">
        <v>84</v>
      </c>
      <c r="BK137" s="238">
        <f>ROUND(I137*H137,2)</f>
        <v>0</v>
      </c>
      <c r="BL137" s="237" t="s">
        <v>222</v>
      </c>
      <c r="BM137" s="237" t="s">
        <v>1430</v>
      </c>
    </row>
    <row r="138" spans="2:65" s="232" customFormat="1" ht="72">
      <c r="B138" s="233"/>
      <c r="D138" s="266" t="s">
        <v>1169</v>
      </c>
      <c r="F138" s="265" t="s">
        <v>1429</v>
      </c>
      <c r="I138" s="264"/>
      <c r="L138" s="233"/>
      <c r="M138" s="263"/>
      <c r="T138" s="262"/>
      <c r="AT138" s="237" t="s">
        <v>1169</v>
      </c>
      <c r="AU138" s="237" t="s">
        <v>86</v>
      </c>
    </row>
    <row r="139" spans="2:65" s="232" customFormat="1" ht="16.5" customHeight="1">
      <c r="B139" s="233"/>
      <c r="C139" s="250" t="s">
        <v>294</v>
      </c>
      <c r="D139" s="250" t="s">
        <v>145</v>
      </c>
      <c r="E139" s="249" t="s">
        <v>1428</v>
      </c>
      <c r="F139" s="244" t="s">
        <v>1427</v>
      </c>
      <c r="G139" s="248" t="s">
        <v>1135</v>
      </c>
      <c r="H139" s="247">
        <v>1</v>
      </c>
      <c r="I139" s="246"/>
      <c r="J139" s="245">
        <f>ROUND(I139*H139,2)</f>
        <v>0</v>
      </c>
      <c r="K139" s="244" t="s">
        <v>149</v>
      </c>
      <c r="L139" s="233"/>
      <c r="M139" s="243" t="s">
        <v>1</v>
      </c>
      <c r="N139" s="269" t="s">
        <v>41</v>
      </c>
      <c r="P139" s="268">
        <f>O139*H139</f>
        <v>0</v>
      </c>
      <c r="Q139" s="268">
        <v>5.6999999999999998E-4</v>
      </c>
      <c r="R139" s="268">
        <f>Q139*H139</f>
        <v>5.6999999999999998E-4</v>
      </c>
      <c r="S139" s="268">
        <v>0</v>
      </c>
      <c r="T139" s="267">
        <f>S139*H139</f>
        <v>0</v>
      </c>
      <c r="AR139" s="237" t="s">
        <v>222</v>
      </c>
      <c r="AT139" s="237" t="s">
        <v>145</v>
      </c>
      <c r="AU139" s="237" t="s">
        <v>86</v>
      </c>
      <c r="AY139" s="237" t="s">
        <v>143</v>
      </c>
      <c r="BE139" s="238">
        <f>IF(N139="základní",J139,0)</f>
        <v>0</v>
      </c>
      <c r="BF139" s="238">
        <f>IF(N139="snížená",J139,0)</f>
        <v>0</v>
      </c>
      <c r="BG139" s="238">
        <f>IF(N139="zákl. přenesená",J139,0)</f>
        <v>0</v>
      </c>
      <c r="BH139" s="238">
        <f>IF(N139="sníž. přenesená",J139,0)</f>
        <v>0</v>
      </c>
      <c r="BI139" s="238">
        <f>IF(N139="nulová",J139,0)</f>
        <v>0</v>
      </c>
      <c r="BJ139" s="237" t="s">
        <v>84</v>
      </c>
      <c r="BK139" s="238">
        <f>ROUND(I139*H139,2)</f>
        <v>0</v>
      </c>
      <c r="BL139" s="237" t="s">
        <v>222</v>
      </c>
      <c r="BM139" s="237" t="s">
        <v>1426</v>
      </c>
    </row>
    <row r="140" spans="2:65" s="232" customFormat="1" ht="27">
      <c r="B140" s="233"/>
      <c r="D140" s="266" t="s">
        <v>1169</v>
      </c>
      <c r="F140" s="265" t="s">
        <v>1425</v>
      </c>
      <c r="I140" s="264"/>
      <c r="L140" s="233"/>
      <c r="M140" s="263"/>
      <c r="T140" s="262"/>
      <c r="AT140" s="237" t="s">
        <v>1169</v>
      </c>
      <c r="AU140" s="237" t="s">
        <v>86</v>
      </c>
    </row>
    <row r="141" spans="2:65" s="232" customFormat="1" ht="16.5" customHeight="1">
      <c r="B141" s="233"/>
      <c r="C141" s="250" t="s">
        <v>303</v>
      </c>
      <c r="D141" s="250" t="s">
        <v>145</v>
      </c>
      <c r="E141" s="249" t="s">
        <v>1424</v>
      </c>
      <c r="F141" s="244" t="s">
        <v>1423</v>
      </c>
      <c r="G141" s="248" t="s">
        <v>252</v>
      </c>
      <c r="H141" s="247">
        <v>3</v>
      </c>
      <c r="I141" s="246"/>
      <c r="J141" s="245">
        <f>ROUND(I141*H141,2)</f>
        <v>0</v>
      </c>
      <c r="K141" s="244" t="s">
        <v>149</v>
      </c>
      <c r="L141" s="233"/>
      <c r="M141" s="243" t="s">
        <v>1</v>
      </c>
      <c r="N141" s="269" t="s">
        <v>41</v>
      </c>
      <c r="P141" s="268">
        <f>O141*H141</f>
        <v>0</v>
      </c>
      <c r="Q141" s="268">
        <v>1.7000000000000001E-4</v>
      </c>
      <c r="R141" s="268">
        <f>Q141*H141</f>
        <v>5.1000000000000004E-4</v>
      </c>
      <c r="S141" s="268">
        <v>0</v>
      </c>
      <c r="T141" s="267">
        <f>S141*H141</f>
        <v>0</v>
      </c>
      <c r="AR141" s="237" t="s">
        <v>222</v>
      </c>
      <c r="AT141" s="237" t="s">
        <v>145</v>
      </c>
      <c r="AU141" s="237" t="s">
        <v>86</v>
      </c>
      <c r="AY141" s="237" t="s">
        <v>143</v>
      </c>
      <c r="BE141" s="238">
        <f>IF(N141="základní",J141,0)</f>
        <v>0</v>
      </c>
      <c r="BF141" s="238">
        <f>IF(N141="snížená",J141,0)</f>
        <v>0</v>
      </c>
      <c r="BG141" s="238">
        <f>IF(N141="zákl. přenesená",J141,0)</f>
        <v>0</v>
      </c>
      <c r="BH141" s="238">
        <f>IF(N141="sníž. přenesená",J141,0)</f>
        <v>0</v>
      </c>
      <c r="BI141" s="238">
        <f>IF(N141="nulová",J141,0)</f>
        <v>0</v>
      </c>
      <c r="BJ141" s="237" t="s">
        <v>84</v>
      </c>
      <c r="BK141" s="238">
        <f>ROUND(I141*H141,2)</f>
        <v>0</v>
      </c>
      <c r="BL141" s="237" t="s">
        <v>222</v>
      </c>
      <c r="BM141" s="237" t="s">
        <v>1422</v>
      </c>
    </row>
    <row r="142" spans="2:65" s="232" customFormat="1" ht="25.5" customHeight="1">
      <c r="B142" s="233"/>
      <c r="C142" s="250" t="s">
        <v>308</v>
      </c>
      <c r="D142" s="250" t="s">
        <v>145</v>
      </c>
      <c r="E142" s="249" t="s">
        <v>1421</v>
      </c>
      <c r="F142" s="244" t="s">
        <v>1420</v>
      </c>
      <c r="G142" s="248" t="s">
        <v>252</v>
      </c>
      <c r="H142" s="247">
        <v>2</v>
      </c>
      <c r="I142" s="246"/>
      <c r="J142" s="245">
        <f>ROUND(I142*H142,2)</f>
        <v>0</v>
      </c>
      <c r="K142" s="244" t="s">
        <v>149</v>
      </c>
      <c r="L142" s="233"/>
      <c r="M142" s="243" t="s">
        <v>1</v>
      </c>
      <c r="N142" s="269" t="s">
        <v>41</v>
      </c>
      <c r="P142" s="268">
        <f>O142*H142</f>
        <v>0</v>
      </c>
      <c r="Q142" s="268">
        <v>3.0000000000000001E-5</v>
      </c>
      <c r="R142" s="268">
        <f>Q142*H142</f>
        <v>6.0000000000000002E-5</v>
      </c>
      <c r="S142" s="268">
        <v>0</v>
      </c>
      <c r="T142" s="267">
        <f>S142*H142</f>
        <v>0</v>
      </c>
      <c r="AR142" s="237" t="s">
        <v>222</v>
      </c>
      <c r="AT142" s="237" t="s">
        <v>145</v>
      </c>
      <c r="AU142" s="237" t="s">
        <v>86</v>
      </c>
      <c r="AY142" s="237" t="s">
        <v>143</v>
      </c>
      <c r="BE142" s="238">
        <f>IF(N142="základní",J142,0)</f>
        <v>0</v>
      </c>
      <c r="BF142" s="238">
        <f>IF(N142="snížená",J142,0)</f>
        <v>0</v>
      </c>
      <c r="BG142" s="238">
        <f>IF(N142="zákl. přenesená",J142,0)</f>
        <v>0</v>
      </c>
      <c r="BH142" s="238">
        <f>IF(N142="sníž. přenesená",J142,0)</f>
        <v>0</v>
      </c>
      <c r="BI142" s="238">
        <f>IF(N142="nulová",J142,0)</f>
        <v>0</v>
      </c>
      <c r="BJ142" s="237" t="s">
        <v>84</v>
      </c>
      <c r="BK142" s="238">
        <f>ROUND(I142*H142,2)</f>
        <v>0</v>
      </c>
      <c r="BL142" s="237" t="s">
        <v>222</v>
      </c>
      <c r="BM142" s="237" t="s">
        <v>1419</v>
      </c>
    </row>
    <row r="143" spans="2:65" s="232" customFormat="1" ht="25.5" customHeight="1">
      <c r="B143" s="233"/>
      <c r="C143" s="250" t="s">
        <v>313</v>
      </c>
      <c r="D143" s="250" t="s">
        <v>145</v>
      </c>
      <c r="E143" s="249" t="s">
        <v>1418</v>
      </c>
      <c r="F143" s="244" t="s">
        <v>1417</v>
      </c>
      <c r="G143" s="248" t="s">
        <v>252</v>
      </c>
      <c r="H143" s="247">
        <v>5</v>
      </c>
      <c r="I143" s="246"/>
      <c r="J143" s="245">
        <f>ROUND(I143*H143,2)</f>
        <v>0</v>
      </c>
      <c r="K143" s="244" t="s">
        <v>149</v>
      </c>
      <c r="L143" s="233"/>
      <c r="M143" s="243" t="s">
        <v>1</v>
      </c>
      <c r="N143" s="269" t="s">
        <v>41</v>
      </c>
      <c r="P143" s="268">
        <f>O143*H143</f>
        <v>0</v>
      </c>
      <c r="Q143" s="268">
        <v>3.5E-4</v>
      </c>
      <c r="R143" s="268">
        <f>Q143*H143</f>
        <v>1.75E-3</v>
      </c>
      <c r="S143" s="268">
        <v>0</v>
      </c>
      <c r="T143" s="267">
        <f>S143*H143</f>
        <v>0</v>
      </c>
      <c r="AR143" s="237" t="s">
        <v>222</v>
      </c>
      <c r="AT143" s="237" t="s">
        <v>145</v>
      </c>
      <c r="AU143" s="237" t="s">
        <v>86</v>
      </c>
      <c r="AY143" s="237" t="s">
        <v>143</v>
      </c>
      <c r="BE143" s="238">
        <f>IF(N143="základní",J143,0)</f>
        <v>0</v>
      </c>
      <c r="BF143" s="238">
        <f>IF(N143="snížená",J143,0)</f>
        <v>0</v>
      </c>
      <c r="BG143" s="238">
        <f>IF(N143="zákl. přenesená",J143,0)</f>
        <v>0</v>
      </c>
      <c r="BH143" s="238">
        <f>IF(N143="sníž. přenesená",J143,0)</f>
        <v>0</v>
      </c>
      <c r="BI143" s="238">
        <f>IF(N143="nulová",J143,0)</f>
        <v>0</v>
      </c>
      <c r="BJ143" s="237" t="s">
        <v>84</v>
      </c>
      <c r="BK143" s="238">
        <f>ROUND(I143*H143,2)</f>
        <v>0</v>
      </c>
      <c r="BL143" s="237" t="s">
        <v>222</v>
      </c>
      <c r="BM143" s="237" t="s">
        <v>1416</v>
      </c>
    </row>
    <row r="144" spans="2:65" s="232" customFormat="1" ht="16.5" customHeight="1">
      <c r="B144" s="233"/>
      <c r="C144" s="250" t="s">
        <v>318</v>
      </c>
      <c r="D144" s="250" t="s">
        <v>145</v>
      </c>
      <c r="E144" s="249" t="s">
        <v>1415</v>
      </c>
      <c r="F144" s="244" t="s">
        <v>1414</v>
      </c>
      <c r="G144" s="248" t="s">
        <v>252</v>
      </c>
      <c r="H144" s="247">
        <v>1</v>
      </c>
      <c r="I144" s="246"/>
      <c r="J144" s="245">
        <f>ROUND(I144*H144,2)</f>
        <v>0</v>
      </c>
      <c r="K144" s="244" t="s">
        <v>149</v>
      </c>
      <c r="L144" s="233"/>
      <c r="M144" s="243" t="s">
        <v>1</v>
      </c>
      <c r="N144" s="269" t="s">
        <v>41</v>
      </c>
      <c r="P144" s="268">
        <f>O144*H144</f>
        <v>0</v>
      </c>
      <c r="Q144" s="268">
        <v>1.6000000000000001E-4</v>
      </c>
      <c r="R144" s="268">
        <f>Q144*H144</f>
        <v>1.6000000000000001E-4</v>
      </c>
      <c r="S144" s="268">
        <v>0</v>
      </c>
      <c r="T144" s="267">
        <f>S144*H144</f>
        <v>0</v>
      </c>
      <c r="AR144" s="237" t="s">
        <v>222</v>
      </c>
      <c r="AT144" s="237" t="s">
        <v>145</v>
      </c>
      <c r="AU144" s="237" t="s">
        <v>86</v>
      </c>
      <c r="AY144" s="237" t="s">
        <v>143</v>
      </c>
      <c r="BE144" s="238">
        <f>IF(N144="základní",J144,0)</f>
        <v>0</v>
      </c>
      <c r="BF144" s="238">
        <f>IF(N144="snížená",J144,0)</f>
        <v>0</v>
      </c>
      <c r="BG144" s="238">
        <f>IF(N144="zákl. přenesená",J144,0)</f>
        <v>0</v>
      </c>
      <c r="BH144" s="238">
        <f>IF(N144="sníž. přenesená",J144,0)</f>
        <v>0</v>
      </c>
      <c r="BI144" s="238">
        <f>IF(N144="nulová",J144,0)</f>
        <v>0</v>
      </c>
      <c r="BJ144" s="237" t="s">
        <v>84</v>
      </c>
      <c r="BK144" s="238">
        <f>ROUND(I144*H144,2)</f>
        <v>0</v>
      </c>
      <c r="BL144" s="237" t="s">
        <v>222</v>
      </c>
      <c r="BM144" s="237" t="s">
        <v>1413</v>
      </c>
    </row>
    <row r="145" spans="2:65" s="232" customFormat="1" ht="25.5" customHeight="1">
      <c r="B145" s="233"/>
      <c r="C145" s="250" t="s">
        <v>322</v>
      </c>
      <c r="D145" s="250" t="s">
        <v>145</v>
      </c>
      <c r="E145" s="249" t="s">
        <v>1412</v>
      </c>
      <c r="F145" s="244" t="s">
        <v>1411</v>
      </c>
      <c r="G145" s="248" t="s">
        <v>281</v>
      </c>
      <c r="H145" s="247">
        <v>140</v>
      </c>
      <c r="I145" s="246"/>
      <c r="J145" s="245">
        <f>ROUND(I145*H145,2)</f>
        <v>0</v>
      </c>
      <c r="K145" s="244" t="s">
        <v>149</v>
      </c>
      <c r="L145" s="233"/>
      <c r="M145" s="243" t="s">
        <v>1</v>
      </c>
      <c r="N145" s="269" t="s">
        <v>41</v>
      </c>
      <c r="P145" s="268">
        <f>O145*H145</f>
        <v>0</v>
      </c>
      <c r="Q145" s="268">
        <v>1.9000000000000001E-4</v>
      </c>
      <c r="R145" s="268">
        <f>Q145*H145</f>
        <v>2.6600000000000002E-2</v>
      </c>
      <c r="S145" s="268">
        <v>0</v>
      </c>
      <c r="T145" s="267">
        <f>S145*H145</f>
        <v>0</v>
      </c>
      <c r="AR145" s="237" t="s">
        <v>222</v>
      </c>
      <c r="AT145" s="237" t="s">
        <v>145</v>
      </c>
      <c r="AU145" s="237" t="s">
        <v>86</v>
      </c>
      <c r="AY145" s="237" t="s">
        <v>143</v>
      </c>
      <c r="BE145" s="238">
        <f>IF(N145="základní",J145,0)</f>
        <v>0</v>
      </c>
      <c r="BF145" s="238">
        <f>IF(N145="snížená",J145,0)</f>
        <v>0</v>
      </c>
      <c r="BG145" s="238">
        <f>IF(N145="zákl. přenesená",J145,0)</f>
        <v>0</v>
      </c>
      <c r="BH145" s="238">
        <f>IF(N145="sníž. přenesená",J145,0)</f>
        <v>0</v>
      </c>
      <c r="BI145" s="238">
        <f>IF(N145="nulová",J145,0)</f>
        <v>0</v>
      </c>
      <c r="BJ145" s="237" t="s">
        <v>84</v>
      </c>
      <c r="BK145" s="238">
        <f>ROUND(I145*H145,2)</f>
        <v>0</v>
      </c>
      <c r="BL145" s="237" t="s">
        <v>222</v>
      </c>
      <c r="BM145" s="237" t="s">
        <v>1410</v>
      </c>
    </row>
    <row r="146" spans="2:65" s="232" customFormat="1" ht="45">
      <c r="B146" s="233"/>
      <c r="D146" s="266" t="s">
        <v>1169</v>
      </c>
      <c r="F146" s="265" t="s">
        <v>1406</v>
      </c>
      <c r="I146" s="264"/>
      <c r="L146" s="233"/>
      <c r="M146" s="263"/>
      <c r="T146" s="262"/>
      <c r="AT146" s="237" t="s">
        <v>1169</v>
      </c>
      <c r="AU146" s="237" t="s">
        <v>86</v>
      </c>
    </row>
    <row r="147" spans="2:65" s="232" customFormat="1" ht="25.5" customHeight="1">
      <c r="B147" s="233"/>
      <c r="C147" s="250" t="s">
        <v>326</v>
      </c>
      <c r="D147" s="250" t="s">
        <v>145</v>
      </c>
      <c r="E147" s="249" t="s">
        <v>1409</v>
      </c>
      <c r="F147" s="244" t="s">
        <v>1408</v>
      </c>
      <c r="G147" s="248" t="s">
        <v>281</v>
      </c>
      <c r="H147" s="247">
        <v>140</v>
      </c>
      <c r="I147" s="246"/>
      <c r="J147" s="245">
        <f>ROUND(I147*H147,2)</f>
        <v>0</v>
      </c>
      <c r="K147" s="244" t="s">
        <v>149</v>
      </c>
      <c r="L147" s="233"/>
      <c r="M147" s="243" t="s">
        <v>1</v>
      </c>
      <c r="N147" s="269" t="s">
        <v>41</v>
      </c>
      <c r="P147" s="268">
        <f>O147*H147</f>
        <v>0</v>
      </c>
      <c r="Q147" s="268">
        <v>1.0000000000000001E-5</v>
      </c>
      <c r="R147" s="268">
        <f>Q147*H147</f>
        <v>1.4000000000000002E-3</v>
      </c>
      <c r="S147" s="268">
        <v>0</v>
      </c>
      <c r="T147" s="267">
        <f>S147*H147</f>
        <v>0</v>
      </c>
      <c r="AR147" s="237" t="s">
        <v>222</v>
      </c>
      <c r="AT147" s="237" t="s">
        <v>145</v>
      </c>
      <c r="AU147" s="237" t="s">
        <v>86</v>
      </c>
      <c r="AY147" s="237" t="s">
        <v>143</v>
      </c>
      <c r="BE147" s="238">
        <f>IF(N147="základní",J147,0)</f>
        <v>0</v>
      </c>
      <c r="BF147" s="238">
        <f>IF(N147="snížená",J147,0)</f>
        <v>0</v>
      </c>
      <c r="BG147" s="238">
        <f>IF(N147="zákl. přenesená",J147,0)</f>
        <v>0</v>
      </c>
      <c r="BH147" s="238">
        <f>IF(N147="sníž. přenesená",J147,0)</f>
        <v>0</v>
      </c>
      <c r="BI147" s="238">
        <f>IF(N147="nulová",J147,0)</f>
        <v>0</v>
      </c>
      <c r="BJ147" s="237" t="s">
        <v>84</v>
      </c>
      <c r="BK147" s="238">
        <f>ROUND(I147*H147,2)</f>
        <v>0</v>
      </c>
      <c r="BL147" s="237" t="s">
        <v>222</v>
      </c>
      <c r="BM147" s="237" t="s">
        <v>1407</v>
      </c>
    </row>
    <row r="148" spans="2:65" s="232" customFormat="1" ht="45">
      <c r="B148" s="233"/>
      <c r="D148" s="266" t="s">
        <v>1169</v>
      </c>
      <c r="F148" s="265" t="s">
        <v>1406</v>
      </c>
      <c r="I148" s="264"/>
      <c r="L148" s="233"/>
      <c r="M148" s="263"/>
      <c r="T148" s="262"/>
      <c r="AT148" s="237" t="s">
        <v>1169</v>
      </c>
      <c r="AU148" s="237" t="s">
        <v>86</v>
      </c>
    </row>
    <row r="149" spans="2:65" s="232" customFormat="1" ht="38.25" customHeight="1">
      <c r="B149" s="233"/>
      <c r="C149" s="250" t="s">
        <v>331</v>
      </c>
      <c r="D149" s="250" t="s">
        <v>145</v>
      </c>
      <c r="E149" s="249" t="s">
        <v>1405</v>
      </c>
      <c r="F149" s="244" t="s">
        <v>1404</v>
      </c>
      <c r="G149" s="248" t="s">
        <v>203</v>
      </c>
      <c r="H149" s="247">
        <v>0.19400000000000001</v>
      </c>
      <c r="I149" s="246"/>
      <c r="J149" s="245">
        <f>ROUND(I149*H149,2)</f>
        <v>0</v>
      </c>
      <c r="K149" s="244" t="s">
        <v>149</v>
      </c>
      <c r="L149" s="233"/>
      <c r="M149" s="243" t="s">
        <v>1</v>
      </c>
      <c r="N149" s="269" t="s">
        <v>41</v>
      </c>
      <c r="P149" s="268">
        <f>O149*H149</f>
        <v>0</v>
      </c>
      <c r="Q149" s="268">
        <v>0</v>
      </c>
      <c r="R149" s="268">
        <f>Q149*H149</f>
        <v>0</v>
      </c>
      <c r="S149" s="268">
        <v>0</v>
      </c>
      <c r="T149" s="267">
        <f>S149*H149</f>
        <v>0</v>
      </c>
      <c r="AR149" s="237" t="s">
        <v>222</v>
      </c>
      <c r="AT149" s="237" t="s">
        <v>145</v>
      </c>
      <c r="AU149" s="237" t="s">
        <v>86</v>
      </c>
      <c r="AY149" s="237" t="s">
        <v>143</v>
      </c>
      <c r="BE149" s="238">
        <f>IF(N149="základní",J149,0)</f>
        <v>0</v>
      </c>
      <c r="BF149" s="238">
        <f>IF(N149="snížená",J149,0)</f>
        <v>0</v>
      </c>
      <c r="BG149" s="238">
        <f>IF(N149="zákl. přenesená",J149,0)</f>
        <v>0</v>
      </c>
      <c r="BH149" s="238">
        <f>IF(N149="sníž. přenesená",J149,0)</f>
        <v>0</v>
      </c>
      <c r="BI149" s="238">
        <f>IF(N149="nulová",J149,0)</f>
        <v>0</v>
      </c>
      <c r="BJ149" s="237" t="s">
        <v>84</v>
      </c>
      <c r="BK149" s="238">
        <f>ROUND(I149*H149,2)</f>
        <v>0</v>
      </c>
      <c r="BL149" s="237" t="s">
        <v>222</v>
      </c>
      <c r="BM149" s="237" t="s">
        <v>1403</v>
      </c>
    </row>
    <row r="150" spans="2:65" s="232" customFormat="1" ht="81">
      <c r="B150" s="233"/>
      <c r="D150" s="266" t="s">
        <v>1169</v>
      </c>
      <c r="F150" s="265" t="s">
        <v>1402</v>
      </c>
      <c r="I150" s="264"/>
      <c r="L150" s="233"/>
      <c r="M150" s="263"/>
      <c r="T150" s="262"/>
      <c r="AT150" s="237" t="s">
        <v>1169</v>
      </c>
      <c r="AU150" s="237" t="s">
        <v>86</v>
      </c>
    </row>
    <row r="151" spans="2:65" s="251" customFormat="1" ht="29.85" customHeight="1">
      <c r="B151" s="258"/>
      <c r="D151" s="253" t="s">
        <v>75</v>
      </c>
      <c r="E151" s="271" t="s">
        <v>1401</v>
      </c>
      <c r="F151" s="271" t="s">
        <v>1400</v>
      </c>
      <c r="I151" s="260"/>
      <c r="J151" s="270">
        <f>BK151</f>
        <v>0</v>
      </c>
      <c r="L151" s="258"/>
      <c r="M151" s="257"/>
      <c r="P151" s="256">
        <f>SUM(P152:P198)</f>
        <v>0</v>
      </c>
      <c r="R151" s="256">
        <f>SUM(R152:R198)</f>
        <v>0.48487999999999998</v>
      </c>
      <c r="T151" s="255">
        <f>SUM(T152:T198)</f>
        <v>0</v>
      </c>
      <c r="AR151" s="253" t="s">
        <v>86</v>
      </c>
      <c r="AT151" s="254" t="s">
        <v>75</v>
      </c>
      <c r="AU151" s="254" t="s">
        <v>84</v>
      </c>
      <c r="AY151" s="253" t="s">
        <v>143</v>
      </c>
      <c r="BK151" s="252">
        <f>SUM(BK152:BK198)</f>
        <v>0</v>
      </c>
    </row>
    <row r="152" spans="2:65" s="232" customFormat="1" ht="25.5" customHeight="1">
      <c r="B152" s="233"/>
      <c r="C152" s="250" t="s">
        <v>335</v>
      </c>
      <c r="D152" s="250" t="s">
        <v>145</v>
      </c>
      <c r="E152" s="249" t="s">
        <v>1399</v>
      </c>
      <c r="F152" s="244" t="s">
        <v>1398</v>
      </c>
      <c r="G152" s="248" t="s">
        <v>1135</v>
      </c>
      <c r="H152" s="247">
        <v>1</v>
      </c>
      <c r="I152" s="246"/>
      <c r="J152" s="245">
        <f>ROUND(I152*H152,2)</f>
        <v>0</v>
      </c>
      <c r="K152" s="244" t="s">
        <v>149</v>
      </c>
      <c r="L152" s="233"/>
      <c r="M152" s="243" t="s">
        <v>1</v>
      </c>
      <c r="N152" s="269" t="s">
        <v>41</v>
      </c>
      <c r="P152" s="268">
        <f>O152*H152</f>
        <v>0</v>
      </c>
      <c r="Q152" s="268">
        <v>1.6920000000000001E-2</v>
      </c>
      <c r="R152" s="268">
        <f>Q152*H152</f>
        <v>1.6920000000000001E-2</v>
      </c>
      <c r="S152" s="268">
        <v>0</v>
      </c>
      <c r="T152" s="267">
        <f>S152*H152</f>
        <v>0</v>
      </c>
      <c r="AR152" s="237" t="s">
        <v>222</v>
      </c>
      <c r="AT152" s="237" t="s">
        <v>145</v>
      </c>
      <c r="AU152" s="237" t="s">
        <v>86</v>
      </c>
      <c r="AY152" s="237" t="s">
        <v>143</v>
      </c>
      <c r="BE152" s="238">
        <f>IF(N152="základní",J152,0)</f>
        <v>0</v>
      </c>
      <c r="BF152" s="238">
        <f>IF(N152="snížená",J152,0)</f>
        <v>0</v>
      </c>
      <c r="BG152" s="238">
        <f>IF(N152="zákl. přenesená",J152,0)</f>
        <v>0</v>
      </c>
      <c r="BH152" s="238">
        <f>IF(N152="sníž. přenesená",J152,0)</f>
        <v>0</v>
      </c>
      <c r="BI152" s="238">
        <f>IF(N152="nulová",J152,0)</f>
        <v>0</v>
      </c>
      <c r="BJ152" s="237" t="s">
        <v>84</v>
      </c>
      <c r="BK152" s="238">
        <f>ROUND(I152*H152,2)</f>
        <v>0</v>
      </c>
      <c r="BL152" s="237" t="s">
        <v>222</v>
      </c>
      <c r="BM152" s="237" t="s">
        <v>1397</v>
      </c>
    </row>
    <row r="153" spans="2:65" s="232" customFormat="1" ht="27">
      <c r="B153" s="233"/>
      <c r="D153" s="266" t="s">
        <v>1169</v>
      </c>
      <c r="F153" s="265" t="s">
        <v>1390</v>
      </c>
      <c r="I153" s="264"/>
      <c r="L153" s="233"/>
      <c r="M153" s="263"/>
      <c r="T153" s="262"/>
      <c r="AT153" s="237" t="s">
        <v>1169</v>
      </c>
      <c r="AU153" s="237" t="s">
        <v>86</v>
      </c>
    </row>
    <row r="154" spans="2:65" s="232" customFormat="1" ht="25.5" customHeight="1">
      <c r="B154" s="233"/>
      <c r="C154" s="250" t="s">
        <v>339</v>
      </c>
      <c r="D154" s="250" t="s">
        <v>145</v>
      </c>
      <c r="E154" s="249" t="s">
        <v>1396</v>
      </c>
      <c r="F154" s="244" t="s">
        <v>1395</v>
      </c>
      <c r="G154" s="248" t="s">
        <v>1135</v>
      </c>
      <c r="H154" s="247">
        <v>1</v>
      </c>
      <c r="I154" s="246"/>
      <c r="J154" s="245">
        <f>ROUND(I154*H154,2)</f>
        <v>0</v>
      </c>
      <c r="K154" s="244" t="s">
        <v>149</v>
      </c>
      <c r="L154" s="233"/>
      <c r="M154" s="243" t="s">
        <v>1</v>
      </c>
      <c r="N154" s="269" t="s">
        <v>41</v>
      </c>
      <c r="P154" s="268">
        <f>O154*H154</f>
        <v>0</v>
      </c>
      <c r="Q154" s="268">
        <v>2.4119999999999999E-2</v>
      </c>
      <c r="R154" s="268">
        <f>Q154*H154</f>
        <v>2.4119999999999999E-2</v>
      </c>
      <c r="S154" s="268">
        <v>0</v>
      </c>
      <c r="T154" s="267">
        <f>S154*H154</f>
        <v>0</v>
      </c>
      <c r="AR154" s="237" t="s">
        <v>222</v>
      </c>
      <c r="AT154" s="237" t="s">
        <v>145</v>
      </c>
      <c r="AU154" s="237" t="s">
        <v>86</v>
      </c>
      <c r="AY154" s="237" t="s">
        <v>143</v>
      </c>
      <c r="BE154" s="238">
        <f>IF(N154="základní",J154,0)</f>
        <v>0</v>
      </c>
      <c r="BF154" s="238">
        <f>IF(N154="snížená",J154,0)</f>
        <v>0</v>
      </c>
      <c r="BG154" s="238">
        <f>IF(N154="zákl. přenesená",J154,0)</f>
        <v>0</v>
      </c>
      <c r="BH154" s="238">
        <f>IF(N154="sníž. přenesená",J154,0)</f>
        <v>0</v>
      </c>
      <c r="BI154" s="238">
        <f>IF(N154="nulová",J154,0)</f>
        <v>0</v>
      </c>
      <c r="BJ154" s="237" t="s">
        <v>84</v>
      </c>
      <c r="BK154" s="238">
        <f>ROUND(I154*H154,2)</f>
        <v>0</v>
      </c>
      <c r="BL154" s="237" t="s">
        <v>222</v>
      </c>
      <c r="BM154" s="237" t="s">
        <v>1394</v>
      </c>
    </row>
    <row r="155" spans="2:65" s="232" customFormat="1" ht="27">
      <c r="B155" s="233"/>
      <c r="D155" s="266" t="s">
        <v>1169</v>
      </c>
      <c r="F155" s="265" t="s">
        <v>1390</v>
      </c>
      <c r="I155" s="264"/>
      <c r="L155" s="233"/>
      <c r="M155" s="263"/>
      <c r="T155" s="262"/>
      <c r="AT155" s="237" t="s">
        <v>1169</v>
      </c>
      <c r="AU155" s="237" t="s">
        <v>86</v>
      </c>
    </row>
    <row r="156" spans="2:65" s="232" customFormat="1" ht="16.5" customHeight="1">
      <c r="B156" s="233"/>
      <c r="C156" s="250" t="s">
        <v>343</v>
      </c>
      <c r="D156" s="250" t="s">
        <v>145</v>
      </c>
      <c r="E156" s="249" t="s">
        <v>1393</v>
      </c>
      <c r="F156" s="244" t="s">
        <v>1392</v>
      </c>
      <c r="G156" s="248" t="s">
        <v>1135</v>
      </c>
      <c r="H156" s="247">
        <v>2</v>
      </c>
      <c r="I156" s="246"/>
      <c r="J156" s="245">
        <f>ROUND(I156*H156,2)</f>
        <v>0</v>
      </c>
      <c r="K156" s="244" t="s">
        <v>149</v>
      </c>
      <c r="L156" s="233"/>
      <c r="M156" s="243" t="s">
        <v>1</v>
      </c>
      <c r="N156" s="269" t="s">
        <v>41</v>
      </c>
      <c r="P156" s="268">
        <f>O156*H156</f>
        <v>0</v>
      </c>
      <c r="Q156" s="268">
        <v>2.3230000000000001E-2</v>
      </c>
      <c r="R156" s="268">
        <f>Q156*H156</f>
        <v>4.6460000000000001E-2</v>
      </c>
      <c r="S156" s="268">
        <v>0</v>
      </c>
      <c r="T156" s="267">
        <f>S156*H156</f>
        <v>0</v>
      </c>
      <c r="AR156" s="237" t="s">
        <v>222</v>
      </c>
      <c r="AT156" s="237" t="s">
        <v>145</v>
      </c>
      <c r="AU156" s="237" t="s">
        <v>86</v>
      </c>
      <c r="AY156" s="237" t="s">
        <v>143</v>
      </c>
      <c r="BE156" s="238">
        <f>IF(N156="základní",J156,0)</f>
        <v>0</v>
      </c>
      <c r="BF156" s="238">
        <f>IF(N156="snížená",J156,0)</f>
        <v>0</v>
      </c>
      <c r="BG156" s="238">
        <f>IF(N156="zákl. přenesená",J156,0)</f>
        <v>0</v>
      </c>
      <c r="BH156" s="238">
        <f>IF(N156="sníž. přenesená",J156,0)</f>
        <v>0</v>
      </c>
      <c r="BI156" s="238">
        <f>IF(N156="nulová",J156,0)</f>
        <v>0</v>
      </c>
      <c r="BJ156" s="237" t="s">
        <v>84</v>
      </c>
      <c r="BK156" s="238">
        <f>ROUND(I156*H156,2)</f>
        <v>0</v>
      </c>
      <c r="BL156" s="237" t="s">
        <v>222</v>
      </c>
      <c r="BM156" s="237" t="s">
        <v>1391</v>
      </c>
    </row>
    <row r="157" spans="2:65" s="232" customFormat="1" ht="27">
      <c r="B157" s="233"/>
      <c r="D157" s="266" t="s">
        <v>1169</v>
      </c>
      <c r="F157" s="265" t="s">
        <v>1390</v>
      </c>
      <c r="I157" s="264"/>
      <c r="L157" s="233"/>
      <c r="M157" s="263"/>
      <c r="T157" s="262"/>
      <c r="AT157" s="237" t="s">
        <v>1169</v>
      </c>
      <c r="AU157" s="237" t="s">
        <v>86</v>
      </c>
    </row>
    <row r="158" spans="2:65" s="232" customFormat="1" ht="16.5" customHeight="1">
      <c r="B158" s="233"/>
      <c r="C158" s="250" t="s">
        <v>348</v>
      </c>
      <c r="D158" s="250" t="s">
        <v>145</v>
      </c>
      <c r="E158" s="249" t="s">
        <v>1389</v>
      </c>
      <c r="F158" s="244" t="s">
        <v>1388</v>
      </c>
      <c r="G158" s="248" t="s">
        <v>1135</v>
      </c>
      <c r="H158" s="247">
        <v>1</v>
      </c>
      <c r="I158" s="246"/>
      <c r="J158" s="245">
        <f>ROUND(I158*H158,2)</f>
        <v>0</v>
      </c>
      <c r="K158" s="244" t="s">
        <v>149</v>
      </c>
      <c r="L158" s="233"/>
      <c r="M158" s="243" t="s">
        <v>1</v>
      </c>
      <c r="N158" s="269" t="s">
        <v>41</v>
      </c>
      <c r="P158" s="268">
        <f>O158*H158</f>
        <v>0</v>
      </c>
      <c r="Q158" s="268">
        <v>1.1800000000000001E-3</v>
      </c>
      <c r="R158" s="268">
        <f>Q158*H158</f>
        <v>1.1800000000000001E-3</v>
      </c>
      <c r="S158" s="268">
        <v>0</v>
      </c>
      <c r="T158" s="267">
        <f>S158*H158</f>
        <v>0</v>
      </c>
      <c r="AR158" s="237" t="s">
        <v>222</v>
      </c>
      <c r="AT158" s="237" t="s">
        <v>145</v>
      </c>
      <c r="AU158" s="237" t="s">
        <v>86</v>
      </c>
      <c r="AY158" s="237" t="s">
        <v>143</v>
      </c>
      <c r="BE158" s="238">
        <f>IF(N158="základní",J158,0)</f>
        <v>0</v>
      </c>
      <c r="BF158" s="238">
        <f>IF(N158="snížená",J158,0)</f>
        <v>0</v>
      </c>
      <c r="BG158" s="238">
        <f>IF(N158="zákl. přenesená",J158,0)</f>
        <v>0</v>
      </c>
      <c r="BH158" s="238">
        <f>IF(N158="sníž. přenesená",J158,0)</f>
        <v>0</v>
      </c>
      <c r="BI158" s="238">
        <f>IF(N158="nulová",J158,0)</f>
        <v>0</v>
      </c>
      <c r="BJ158" s="237" t="s">
        <v>84</v>
      </c>
      <c r="BK158" s="238">
        <f>ROUND(I158*H158,2)</f>
        <v>0</v>
      </c>
      <c r="BL158" s="237" t="s">
        <v>222</v>
      </c>
      <c r="BM158" s="237" t="s">
        <v>1387</v>
      </c>
    </row>
    <row r="159" spans="2:65" s="232" customFormat="1" ht="27">
      <c r="B159" s="233"/>
      <c r="D159" s="266" t="s">
        <v>1169</v>
      </c>
      <c r="F159" s="265" t="s">
        <v>1383</v>
      </c>
      <c r="I159" s="264"/>
      <c r="L159" s="233"/>
      <c r="M159" s="263"/>
      <c r="T159" s="262"/>
      <c r="AT159" s="237" t="s">
        <v>1169</v>
      </c>
      <c r="AU159" s="237" t="s">
        <v>86</v>
      </c>
    </row>
    <row r="160" spans="2:65" s="232" customFormat="1" ht="16.5" customHeight="1">
      <c r="B160" s="233"/>
      <c r="C160" s="250" t="s">
        <v>353</v>
      </c>
      <c r="D160" s="250" t="s">
        <v>145</v>
      </c>
      <c r="E160" s="249" t="s">
        <v>1386</v>
      </c>
      <c r="F160" s="244" t="s">
        <v>1385</v>
      </c>
      <c r="G160" s="248" t="s">
        <v>1135</v>
      </c>
      <c r="H160" s="247">
        <v>2</v>
      </c>
      <c r="I160" s="246"/>
      <c r="J160" s="245">
        <f>ROUND(I160*H160,2)</f>
        <v>0</v>
      </c>
      <c r="K160" s="244" t="s">
        <v>149</v>
      </c>
      <c r="L160" s="233"/>
      <c r="M160" s="243" t="s">
        <v>1</v>
      </c>
      <c r="N160" s="269" t="s">
        <v>41</v>
      </c>
      <c r="P160" s="268">
        <f>O160*H160</f>
        <v>0</v>
      </c>
      <c r="Q160" s="268">
        <v>1.0580000000000001E-2</v>
      </c>
      <c r="R160" s="268">
        <f>Q160*H160</f>
        <v>2.1160000000000002E-2</v>
      </c>
      <c r="S160" s="268">
        <v>0</v>
      </c>
      <c r="T160" s="267">
        <f>S160*H160</f>
        <v>0</v>
      </c>
      <c r="AR160" s="237" t="s">
        <v>222</v>
      </c>
      <c r="AT160" s="237" t="s">
        <v>145</v>
      </c>
      <c r="AU160" s="237" t="s">
        <v>86</v>
      </c>
      <c r="AY160" s="237" t="s">
        <v>143</v>
      </c>
      <c r="BE160" s="238">
        <f>IF(N160="základní",J160,0)</f>
        <v>0</v>
      </c>
      <c r="BF160" s="238">
        <f>IF(N160="snížená",J160,0)</f>
        <v>0</v>
      </c>
      <c r="BG160" s="238">
        <f>IF(N160="zákl. přenesená",J160,0)</f>
        <v>0</v>
      </c>
      <c r="BH160" s="238">
        <f>IF(N160="sníž. přenesená",J160,0)</f>
        <v>0</v>
      </c>
      <c r="BI160" s="238">
        <f>IF(N160="nulová",J160,0)</f>
        <v>0</v>
      </c>
      <c r="BJ160" s="237" t="s">
        <v>84</v>
      </c>
      <c r="BK160" s="238">
        <f>ROUND(I160*H160,2)</f>
        <v>0</v>
      </c>
      <c r="BL160" s="237" t="s">
        <v>222</v>
      </c>
      <c r="BM160" s="237" t="s">
        <v>1384</v>
      </c>
    </row>
    <row r="161" spans="2:65" s="232" customFormat="1" ht="27">
      <c r="B161" s="233"/>
      <c r="D161" s="266" t="s">
        <v>1169</v>
      </c>
      <c r="F161" s="265" t="s">
        <v>1383</v>
      </c>
      <c r="I161" s="264"/>
      <c r="L161" s="233"/>
      <c r="M161" s="263"/>
      <c r="T161" s="262"/>
      <c r="AT161" s="237" t="s">
        <v>1169</v>
      </c>
      <c r="AU161" s="237" t="s">
        <v>86</v>
      </c>
    </row>
    <row r="162" spans="2:65" s="232" customFormat="1" ht="25.5" customHeight="1">
      <c r="B162" s="233"/>
      <c r="C162" s="250" t="s">
        <v>358</v>
      </c>
      <c r="D162" s="250" t="s">
        <v>145</v>
      </c>
      <c r="E162" s="249" t="s">
        <v>1382</v>
      </c>
      <c r="F162" s="244" t="s">
        <v>1381</v>
      </c>
      <c r="G162" s="248" t="s">
        <v>1135</v>
      </c>
      <c r="H162" s="247">
        <v>6</v>
      </c>
      <c r="I162" s="246"/>
      <c r="J162" s="245">
        <f>ROUND(I162*H162,2)</f>
        <v>0</v>
      </c>
      <c r="K162" s="244" t="s">
        <v>149</v>
      </c>
      <c r="L162" s="233"/>
      <c r="M162" s="243" t="s">
        <v>1</v>
      </c>
      <c r="N162" s="269" t="s">
        <v>41</v>
      </c>
      <c r="P162" s="268">
        <f>O162*H162</f>
        <v>0</v>
      </c>
      <c r="Q162" s="268">
        <v>1.525E-2</v>
      </c>
      <c r="R162" s="268">
        <f>Q162*H162</f>
        <v>9.1499999999999998E-2</v>
      </c>
      <c r="S162" s="268">
        <v>0</v>
      </c>
      <c r="T162" s="267">
        <f>S162*H162</f>
        <v>0</v>
      </c>
      <c r="AR162" s="237" t="s">
        <v>222</v>
      </c>
      <c r="AT162" s="237" t="s">
        <v>145</v>
      </c>
      <c r="AU162" s="237" t="s">
        <v>86</v>
      </c>
      <c r="AY162" s="237" t="s">
        <v>143</v>
      </c>
      <c r="BE162" s="238">
        <f>IF(N162="základní",J162,0)</f>
        <v>0</v>
      </c>
      <c r="BF162" s="238">
        <f>IF(N162="snížená",J162,0)</f>
        <v>0</v>
      </c>
      <c r="BG162" s="238">
        <f>IF(N162="zákl. přenesená",J162,0)</f>
        <v>0</v>
      </c>
      <c r="BH162" s="238">
        <f>IF(N162="sníž. přenesená",J162,0)</f>
        <v>0</v>
      </c>
      <c r="BI162" s="238">
        <f>IF(N162="nulová",J162,0)</f>
        <v>0</v>
      </c>
      <c r="BJ162" s="237" t="s">
        <v>84</v>
      </c>
      <c r="BK162" s="238">
        <f>ROUND(I162*H162,2)</f>
        <v>0</v>
      </c>
      <c r="BL162" s="237" t="s">
        <v>222</v>
      </c>
      <c r="BM162" s="237" t="s">
        <v>1380</v>
      </c>
    </row>
    <row r="163" spans="2:65" s="232" customFormat="1" ht="36">
      <c r="B163" s="233"/>
      <c r="D163" s="266" t="s">
        <v>1169</v>
      </c>
      <c r="F163" s="265" t="s">
        <v>1376</v>
      </c>
      <c r="I163" s="264"/>
      <c r="L163" s="233"/>
      <c r="M163" s="263"/>
      <c r="T163" s="262"/>
      <c r="AT163" s="237" t="s">
        <v>1169</v>
      </c>
      <c r="AU163" s="237" t="s">
        <v>86</v>
      </c>
    </row>
    <row r="164" spans="2:65" s="232" customFormat="1" ht="25.5" customHeight="1">
      <c r="B164" s="233"/>
      <c r="C164" s="250" t="s">
        <v>363</v>
      </c>
      <c r="D164" s="250" t="s">
        <v>145</v>
      </c>
      <c r="E164" s="249" t="s">
        <v>1379</v>
      </c>
      <c r="F164" s="244" t="s">
        <v>1378</v>
      </c>
      <c r="G164" s="248" t="s">
        <v>1135</v>
      </c>
      <c r="H164" s="247">
        <v>1</v>
      </c>
      <c r="I164" s="246"/>
      <c r="J164" s="245">
        <f>ROUND(I164*H164,2)</f>
        <v>0</v>
      </c>
      <c r="K164" s="244" t="s">
        <v>149</v>
      </c>
      <c r="L164" s="233"/>
      <c r="M164" s="243" t="s">
        <v>1</v>
      </c>
      <c r="N164" s="269" t="s">
        <v>41</v>
      </c>
      <c r="P164" s="268">
        <f>O164*H164</f>
        <v>0</v>
      </c>
      <c r="Q164" s="268">
        <v>1.528E-2</v>
      </c>
      <c r="R164" s="268">
        <f>Q164*H164</f>
        <v>1.528E-2</v>
      </c>
      <c r="S164" s="268">
        <v>0</v>
      </c>
      <c r="T164" s="267">
        <f>S164*H164</f>
        <v>0</v>
      </c>
      <c r="AR164" s="237" t="s">
        <v>222</v>
      </c>
      <c r="AT164" s="237" t="s">
        <v>145</v>
      </c>
      <c r="AU164" s="237" t="s">
        <v>86</v>
      </c>
      <c r="AY164" s="237" t="s">
        <v>143</v>
      </c>
      <c r="BE164" s="238">
        <f>IF(N164="základní",J164,0)</f>
        <v>0</v>
      </c>
      <c r="BF164" s="238">
        <f>IF(N164="snížená",J164,0)</f>
        <v>0</v>
      </c>
      <c r="BG164" s="238">
        <f>IF(N164="zákl. přenesená",J164,0)</f>
        <v>0</v>
      </c>
      <c r="BH164" s="238">
        <f>IF(N164="sníž. přenesená",J164,0)</f>
        <v>0</v>
      </c>
      <c r="BI164" s="238">
        <f>IF(N164="nulová",J164,0)</f>
        <v>0</v>
      </c>
      <c r="BJ164" s="237" t="s">
        <v>84</v>
      </c>
      <c r="BK164" s="238">
        <f>ROUND(I164*H164,2)</f>
        <v>0</v>
      </c>
      <c r="BL164" s="237" t="s">
        <v>222</v>
      </c>
      <c r="BM164" s="237" t="s">
        <v>1377</v>
      </c>
    </row>
    <row r="165" spans="2:65" s="232" customFormat="1" ht="36">
      <c r="B165" s="233"/>
      <c r="D165" s="266" t="s">
        <v>1169</v>
      </c>
      <c r="F165" s="265" t="s">
        <v>1376</v>
      </c>
      <c r="I165" s="264"/>
      <c r="L165" s="233"/>
      <c r="M165" s="263"/>
      <c r="T165" s="262"/>
      <c r="AT165" s="237" t="s">
        <v>1169</v>
      </c>
      <c r="AU165" s="237" t="s">
        <v>86</v>
      </c>
    </row>
    <row r="166" spans="2:65" s="232" customFormat="1" ht="25.5" customHeight="1">
      <c r="B166" s="233"/>
      <c r="C166" s="250" t="s">
        <v>368</v>
      </c>
      <c r="D166" s="250" t="s">
        <v>145</v>
      </c>
      <c r="E166" s="249" t="s">
        <v>1375</v>
      </c>
      <c r="F166" s="244" t="s">
        <v>1374</v>
      </c>
      <c r="G166" s="248" t="s">
        <v>1135</v>
      </c>
      <c r="H166" s="247">
        <v>2</v>
      </c>
      <c r="I166" s="246"/>
      <c r="J166" s="245">
        <f>ROUND(I166*H166,2)</f>
        <v>0</v>
      </c>
      <c r="K166" s="244" t="s">
        <v>149</v>
      </c>
      <c r="L166" s="233"/>
      <c r="M166" s="243" t="s">
        <v>1</v>
      </c>
      <c r="N166" s="269" t="s">
        <v>41</v>
      </c>
      <c r="P166" s="268">
        <f>O166*H166</f>
        <v>0</v>
      </c>
      <c r="Q166" s="268">
        <v>1.388E-2</v>
      </c>
      <c r="R166" s="268">
        <f>Q166*H166</f>
        <v>2.776E-2</v>
      </c>
      <c r="S166" s="268">
        <v>0</v>
      </c>
      <c r="T166" s="267">
        <f>S166*H166</f>
        <v>0</v>
      </c>
      <c r="AR166" s="237" t="s">
        <v>222</v>
      </c>
      <c r="AT166" s="237" t="s">
        <v>145</v>
      </c>
      <c r="AU166" s="237" t="s">
        <v>86</v>
      </c>
      <c r="AY166" s="237" t="s">
        <v>143</v>
      </c>
      <c r="BE166" s="238">
        <f>IF(N166="základní",J166,0)</f>
        <v>0</v>
      </c>
      <c r="BF166" s="238">
        <f>IF(N166="snížená",J166,0)</f>
        <v>0</v>
      </c>
      <c r="BG166" s="238">
        <f>IF(N166="zákl. přenesená",J166,0)</f>
        <v>0</v>
      </c>
      <c r="BH166" s="238">
        <f>IF(N166="sníž. přenesená",J166,0)</f>
        <v>0</v>
      </c>
      <c r="BI166" s="238">
        <f>IF(N166="nulová",J166,0)</f>
        <v>0</v>
      </c>
      <c r="BJ166" s="237" t="s">
        <v>84</v>
      </c>
      <c r="BK166" s="238">
        <f>ROUND(I166*H166,2)</f>
        <v>0</v>
      </c>
      <c r="BL166" s="237" t="s">
        <v>222</v>
      </c>
      <c r="BM166" s="237" t="s">
        <v>1373</v>
      </c>
    </row>
    <row r="167" spans="2:65" s="232" customFormat="1" ht="36">
      <c r="B167" s="233"/>
      <c r="D167" s="266" t="s">
        <v>1169</v>
      </c>
      <c r="F167" s="265" t="s">
        <v>1369</v>
      </c>
      <c r="I167" s="264"/>
      <c r="L167" s="233"/>
      <c r="M167" s="263"/>
      <c r="T167" s="262"/>
      <c r="AT167" s="237" t="s">
        <v>1169</v>
      </c>
      <c r="AU167" s="237" t="s">
        <v>86</v>
      </c>
    </row>
    <row r="168" spans="2:65" s="232" customFormat="1" ht="25.5" customHeight="1">
      <c r="B168" s="233"/>
      <c r="C168" s="250" t="s">
        <v>373</v>
      </c>
      <c r="D168" s="250" t="s">
        <v>145</v>
      </c>
      <c r="E168" s="249" t="s">
        <v>1372</v>
      </c>
      <c r="F168" s="244" t="s">
        <v>1371</v>
      </c>
      <c r="G168" s="248" t="s">
        <v>1135</v>
      </c>
      <c r="H168" s="247">
        <v>2</v>
      </c>
      <c r="I168" s="246"/>
      <c r="J168" s="245">
        <f>ROUND(I168*H168,2)</f>
        <v>0</v>
      </c>
      <c r="K168" s="244" t="s">
        <v>149</v>
      </c>
      <c r="L168" s="233"/>
      <c r="M168" s="243" t="s">
        <v>1</v>
      </c>
      <c r="N168" s="269" t="s">
        <v>41</v>
      </c>
      <c r="P168" s="268">
        <f>O168*H168</f>
        <v>0</v>
      </c>
      <c r="Q168" s="268">
        <v>2.034E-2</v>
      </c>
      <c r="R168" s="268">
        <f>Q168*H168</f>
        <v>4.0680000000000001E-2</v>
      </c>
      <c r="S168" s="268">
        <v>0</v>
      </c>
      <c r="T168" s="267">
        <f>S168*H168</f>
        <v>0</v>
      </c>
      <c r="AR168" s="237" t="s">
        <v>222</v>
      </c>
      <c r="AT168" s="237" t="s">
        <v>145</v>
      </c>
      <c r="AU168" s="237" t="s">
        <v>86</v>
      </c>
      <c r="AY168" s="237" t="s">
        <v>143</v>
      </c>
      <c r="BE168" s="238">
        <f>IF(N168="základní",J168,0)</f>
        <v>0</v>
      </c>
      <c r="BF168" s="238">
        <f>IF(N168="snížená",J168,0)</f>
        <v>0</v>
      </c>
      <c r="BG168" s="238">
        <f>IF(N168="zákl. přenesená",J168,0)</f>
        <v>0</v>
      </c>
      <c r="BH168" s="238">
        <f>IF(N168="sníž. přenesená",J168,0)</f>
        <v>0</v>
      </c>
      <c r="BI168" s="238">
        <f>IF(N168="nulová",J168,0)</f>
        <v>0</v>
      </c>
      <c r="BJ168" s="237" t="s">
        <v>84</v>
      </c>
      <c r="BK168" s="238">
        <f>ROUND(I168*H168,2)</f>
        <v>0</v>
      </c>
      <c r="BL168" s="237" t="s">
        <v>222</v>
      </c>
      <c r="BM168" s="237" t="s">
        <v>1370</v>
      </c>
    </row>
    <row r="169" spans="2:65" s="232" customFormat="1" ht="36">
      <c r="B169" s="233"/>
      <c r="D169" s="266" t="s">
        <v>1169</v>
      </c>
      <c r="F169" s="265" t="s">
        <v>1369</v>
      </c>
      <c r="I169" s="264"/>
      <c r="L169" s="233"/>
      <c r="M169" s="263"/>
      <c r="T169" s="262"/>
      <c r="AT169" s="237" t="s">
        <v>1169</v>
      </c>
      <c r="AU169" s="237" t="s">
        <v>86</v>
      </c>
    </row>
    <row r="170" spans="2:65" s="232" customFormat="1" ht="25.5" customHeight="1">
      <c r="B170" s="233"/>
      <c r="C170" s="250" t="s">
        <v>378</v>
      </c>
      <c r="D170" s="250" t="s">
        <v>145</v>
      </c>
      <c r="E170" s="249" t="s">
        <v>1368</v>
      </c>
      <c r="F170" s="244" t="s">
        <v>1367</v>
      </c>
      <c r="G170" s="248" t="s">
        <v>1135</v>
      </c>
      <c r="H170" s="247">
        <v>5</v>
      </c>
      <c r="I170" s="246"/>
      <c r="J170" s="245">
        <f>ROUND(I170*H170,2)</f>
        <v>0</v>
      </c>
      <c r="K170" s="244" t="s">
        <v>149</v>
      </c>
      <c r="L170" s="233"/>
      <c r="M170" s="243" t="s">
        <v>1</v>
      </c>
      <c r="N170" s="269" t="s">
        <v>41</v>
      </c>
      <c r="P170" s="268">
        <f>O170*H170</f>
        <v>0</v>
      </c>
      <c r="Q170" s="268">
        <v>5.1999999999999995E-4</v>
      </c>
      <c r="R170" s="268">
        <f>Q170*H170</f>
        <v>2.5999999999999999E-3</v>
      </c>
      <c r="S170" s="268">
        <v>0</v>
      </c>
      <c r="T170" s="267">
        <f>S170*H170</f>
        <v>0</v>
      </c>
      <c r="AR170" s="237" t="s">
        <v>222</v>
      </c>
      <c r="AT170" s="237" t="s">
        <v>145</v>
      </c>
      <c r="AU170" s="237" t="s">
        <v>86</v>
      </c>
      <c r="AY170" s="237" t="s">
        <v>143</v>
      </c>
      <c r="BE170" s="238">
        <f>IF(N170="základní",J170,0)</f>
        <v>0</v>
      </c>
      <c r="BF170" s="238">
        <f>IF(N170="snížená",J170,0)</f>
        <v>0</v>
      </c>
      <c r="BG170" s="238">
        <f>IF(N170="zákl. přenesená",J170,0)</f>
        <v>0</v>
      </c>
      <c r="BH170" s="238">
        <f>IF(N170="sníž. přenesená",J170,0)</f>
        <v>0</v>
      </c>
      <c r="BI170" s="238">
        <f>IF(N170="nulová",J170,0)</f>
        <v>0</v>
      </c>
      <c r="BJ170" s="237" t="s">
        <v>84</v>
      </c>
      <c r="BK170" s="238">
        <f>ROUND(I170*H170,2)</f>
        <v>0</v>
      </c>
      <c r="BL170" s="237" t="s">
        <v>222</v>
      </c>
      <c r="BM170" s="237" t="s">
        <v>1366</v>
      </c>
    </row>
    <row r="171" spans="2:65" s="232" customFormat="1" ht="16.5" customHeight="1">
      <c r="B171" s="233"/>
      <c r="C171" s="250" t="s">
        <v>383</v>
      </c>
      <c r="D171" s="250" t="s">
        <v>145</v>
      </c>
      <c r="E171" s="249" t="s">
        <v>1365</v>
      </c>
      <c r="F171" s="244" t="s">
        <v>1364</v>
      </c>
      <c r="G171" s="248" t="s">
        <v>1135</v>
      </c>
      <c r="H171" s="247">
        <v>4</v>
      </c>
      <c r="I171" s="246"/>
      <c r="J171" s="245">
        <f>ROUND(I171*H171,2)</f>
        <v>0</v>
      </c>
      <c r="K171" s="244" t="s">
        <v>149</v>
      </c>
      <c r="L171" s="233"/>
      <c r="M171" s="243" t="s">
        <v>1</v>
      </c>
      <c r="N171" s="269" t="s">
        <v>41</v>
      </c>
      <c r="P171" s="268">
        <f>O171*H171</f>
        <v>0</v>
      </c>
      <c r="Q171" s="268">
        <v>5.1999999999999995E-4</v>
      </c>
      <c r="R171" s="268">
        <f>Q171*H171</f>
        <v>2.0799999999999998E-3</v>
      </c>
      <c r="S171" s="268">
        <v>0</v>
      </c>
      <c r="T171" s="267">
        <f>S171*H171</f>
        <v>0</v>
      </c>
      <c r="AR171" s="237" t="s">
        <v>222</v>
      </c>
      <c r="AT171" s="237" t="s">
        <v>145</v>
      </c>
      <c r="AU171" s="237" t="s">
        <v>86</v>
      </c>
      <c r="AY171" s="237" t="s">
        <v>143</v>
      </c>
      <c r="BE171" s="238">
        <f>IF(N171="základní",J171,0)</f>
        <v>0</v>
      </c>
      <c r="BF171" s="238">
        <f>IF(N171="snížená",J171,0)</f>
        <v>0</v>
      </c>
      <c r="BG171" s="238">
        <f>IF(N171="zákl. přenesená",J171,0)</f>
        <v>0</v>
      </c>
      <c r="BH171" s="238">
        <f>IF(N171="sníž. přenesená",J171,0)</f>
        <v>0</v>
      </c>
      <c r="BI171" s="238">
        <f>IF(N171="nulová",J171,0)</f>
        <v>0</v>
      </c>
      <c r="BJ171" s="237" t="s">
        <v>84</v>
      </c>
      <c r="BK171" s="238">
        <f>ROUND(I171*H171,2)</f>
        <v>0</v>
      </c>
      <c r="BL171" s="237" t="s">
        <v>222</v>
      </c>
      <c r="BM171" s="237" t="s">
        <v>1363</v>
      </c>
    </row>
    <row r="172" spans="2:65" s="232" customFormat="1" ht="16.5" customHeight="1">
      <c r="B172" s="233"/>
      <c r="C172" s="250" t="s">
        <v>387</v>
      </c>
      <c r="D172" s="250" t="s">
        <v>145</v>
      </c>
      <c r="E172" s="249" t="s">
        <v>1362</v>
      </c>
      <c r="F172" s="244" t="s">
        <v>1361</v>
      </c>
      <c r="G172" s="248" t="s">
        <v>1135</v>
      </c>
      <c r="H172" s="247">
        <v>5</v>
      </c>
      <c r="I172" s="246"/>
      <c r="J172" s="245">
        <f>ROUND(I172*H172,2)</f>
        <v>0</v>
      </c>
      <c r="K172" s="244" t="s">
        <v>149</v>
      </c>
      <c r="L172" s="233"/>
      <c r="M172" s="243" t="s">
        <v>1</v>
      </c>
      <c r="N172" s="269" t="s">
        <v>41</v>
      </c>
      <c r="P172" s="268">
        <f>O172*H172</f>
        <v>0</v>
      </c>
      <c r="Q172" s="268">
        <v>5.1999999999999995E-4</v>
      </c>
      <c r="R172" s="268">
        <f>Q172*H172</f>
        <v>2.5999999999999999E-3</v>
      </c>
      <c r="S172" s="268">
        <v>0</v>
      </c>
      <c r="T172" s="267">
        <f>S172*H172</f>
        <v>0</v>
      </c>
      <c r="AR172" s="237" t="s">
        <v>222</v>
      </c>
      <c r="AT172" s="237" t="s">
        <v>145</v>
      </c>
      <c r="AU172" s="237" t="s">
        <v>86</v>
      </c>
      <c r="AY172" s="237" t="s">
        <v>143</v>
      </c>
      <c r="BE172" s="238">
        <f>IF(N172="základní",J172,0)</f>
        <v>0</v>
      </c>
      <c r="BF172" s="238">
        <f>IF(N172="snížená",J172,0)</f>
        <v>0</v>
      </c>
      <c r="BG172" s="238">
        <f>IF(N172="zákl. přenesená",J172,0)</f>
        <v>0</v>
      </c>
      <c r="BH172" s="238">
        <f>IF(N172="sníž. přenesená",J172,0)</f>
        <v>0</v>
      </c>
      <c r="BI172" s="238">
        <f>IF(N172="nulová",J172,0)</f>
        <v>0</v>
      </c>
      <c r="BJ172" s="237" t="s">
        <v>84</v>
      </c>
      <c r="BK172" s="238">
        <f>ROUND(I172*H172,2)</f>
        <v>0</v>
      </c>
      <c r="BL172" s="237" t="s">
        <v>222</v>
      </c>
      <c r="BM172" s="237" t="s">
        <v>1360</v>
      </c>
    </row>
    <row r="173" spans="2:65" s="232" customFormat="1" ht="25.5" customHeight="1">
      <c r="B173" s="233"/>
      <c r="C173" s="250" t="s">
        <v>393</v>
      </c>
      <c r="D173" s="250" t="s">
        <v>145</v>
      </c>
      <c r="E173" s="249" t="s">
        <v>1359</v>
      </c>
      <c r="F173" s="244" t="s">
        <v>1358</v>
      </c>
      <c r="G173" s="248" t="s">
        <v>1135</v>
      </c>
      <c r="H173" s="247">
        <v>1</v>
      </c>
      <c r="I173" s="246"/>
      <c r="J173" s="245">
        <f>ROUND(I173*H173,2)</f>
        <v>0</v>
      </c>
      <c r="K173" s="244" t="s">
        <v>149</v>
      </c>
      <c r="L173" s="233"/>
      <c r="M173" s="243" t="s">
        <v>1</v>
      </c>
      <c r="N173" s="269" t="s">
        <v>41</v>
      </c>
      <c r="P173" s="268">
        <f>O173*H173</f>
        <v>0</v>
      </c>
      <c r="Q173" s="268">
        <v>8.4999999999999995E-4</v>
      </c>
      <c r="R173" s="268">
        <f>Q173*H173</f>
        <v>8.4999999999999995E-4</v>
      </c>
      <c r="S173" s="268">
        <v>0</v>
      </c>
      <c r="T173" s="267">
        <f>S173*H173</f>
        <v>0</v>
      </c>
      <c r="AR173" s="237" t="s">
        <v>222</v>
      </c>
      <c r="AT173" s="237" t="s">
        <v>145</v>
      </c>
      <c r="AU173" s="237" t="s">
        <v>86</v>
      </c>
      <c r="AY173" s="237" t="s">
        <v>143</v>
      </c>
      <c r="BE173" s="238">
        <f>IF(N173="základní",J173,0)</f>
        <v>0</v>
      </c>
      <c r="BF173" s="238">
        <f>IF(N173="snížená",J173,0)</f>
        <v>0</v>
      </c>
      <c r="BG173" s="238">
        <f>IF(N173="zákl. přenesená",J173,0)</f>
        <v>0</v>
      </c>
      <c r="BH173" s="238">
        <f>IF(N173="sníž. přenesená",J173,0)</f>
        <v>0</v>
      </c>
      <c r="BI173" s="238">
        <f>IF(N173="nulová",J173,0)</f>
        <v>0</v>
      </c>
      <c r="BJ173" s="237" t="s">
        <v>84</v>
      </c>
      <c r="BK173" s="238">
        <f>ROUND(I173*H173,2)</f>
        <v>0</v>
      </c>
      <c r="BL173" s="237" t="s">
        <v>222</v>
      </c>
      <c r="BM173" s="237" t="s">
        <v>1357</v>
      </c>
    </row>
    <row r="174" spans="2:65" s="232" customFormat="1" ht="25.5" customHeight="1">
      <c r="B174" s="233"/>
      <c r="C174" s="250" t="s">
        <v>397</v>
      </c>
      <c r="D174" s="250" t="s">
        <v>145</v>
      </c>
      <c r="E174" s="249" t="s">
        <v>1356</v>
      </c>
      <c r="F174" s="244" t="s">
        <v>1355</v>
      </c>
      <c r="G174" s="248" t="s">
        <v>1135</v>
      </c>
      <c r="H174" s="247">
        <v>1</v>
      </c>
      <c r="I174" s="246"/>
      <c r="J174" s="245">
        <f>ROUND(I174*H174,2)</f>
        <v>0</v>
      </c>
      <c r="K174" s="244" t="s">
        <v>149</v>
      </c>
      <c r="L174" s="233"/>
      <c r="M174" s="243" t="s">
        <v>1</v>
      </c>
      <c r="N174" s="269" t="s">
        <v>41</v>
      </c>
      <c r="P174" s="268">
        <f>O174*H174</f>
        <v>0</v>
      </c>
      <c r="Q174" s="268">
        <v>8.4999999999999995E-4</v>
      </c>
      <c r="R174" s="268">
        <f>Q174*H174</f>
        <v>8.4999999999999995E-4</v>
      </c>
      <c r="S174" s="268">
        <v>0</v>
      </c>
      <c r="T174" s="267">
        <f>S174*H174</f>
        <v>0</v>
      </c>
      <c r="AR174" s="237" t="s">
        <v>222</v>
      </c>
      <c r="AT174" s="237" t="s">
        <v>145</v>
      </c>
      <c r="AU174" s="237" t="s">
        <v>86</v>
      </c>
      <c r="AY174" s="237" t="s">
        <v>143</v>
      </c>
      <c r="BE174" s="238">
        <f>IF(N174="základní",J174,0)</f>
        <v>0</v>
      </c>
      <c r="BF174" s="238">
        <f>IF(N174="snížená",J174,0)</f>
        <v>0</v>
      </c>
      <c r="BG174" s="238">
        <f>IF(N174="zákl. přenesená",J174,0)</f>
        <v>0</v>
      </c>
      <c r="BH174" s="238">
        <f>IF(N174="sníž. přenesená",J174,0)</f>
        <v>0</v>
      </c>
      <c r="BI174" s="238">
        <f>IF(N174="nulová",J174,0)</f>
        <v>0</v>
      </c>
      <c r="BJ174" s="237" t="s">
        <v>84</v>
      </c>
      <c r="BK174" s="238">
        <f>ROUND(I174*H174,2)</f>
        <v>0</v>
      </c>
      <c r="BL174" s="237" t="s">
        <v>222</v>
      </c>
      <c r="BM174" s="237" t="s">
        <v>1354</v>
      </c>
    </row>
    <row r="175" spans="2:65" s="232" customFormat="1" ht="25.5" customHeight="1">
      <c r="B175" s="233"/>
      <c r="C175" s="250" t="s">
        <v>401</v>
      </c>
      <c r="D175" s="250" t="s">
        <v>145</v>
      </c>
      <c r="E175" s="249" t="s">
        <v>1353</v>
      </c>
      <c r="F175" s="244" t="s">
        <v>1352</v>
      </c>
      <c r="G175" s="248" t="s">
        <v>1135</v>
      </c>
      <c r="H175" s="247">
        <v>2</v>
      </c>
      <c r="I175" s="246"/>
      <c r="J175" s="245">
        <f>ROUND(I175*H175,2)</f>
        <v>0</v>
      </c>
      <c r="K175" s="244" t="s">
        <v>149</v>
      </c>
      <c r="L175" s="233"/>
      <c r="M175" s="243" t="s">
        <v>1</v>
      </c>
      <c r="N175" s="269" t="s">
        <v>41</v>
      </c>
      <c r="P175" s="268">
        <f>O175*H175</f>
        <v>0</v>
      </c>
      <c r="Q175" s="268">
        <v>4.9300000000000004E-3</v>
      </c>
      <c r="R175" s="268">
        <f>Q175*H175</f>
        <v>9.8600000000000007E-3</v>
      </c>
      <c r="S175" s="268">
        <v>0</v>
      </c>
      <c r="T175" s="267">
        <f>S175*H175</f>
        <v>0</v>
      </c>
      <c r="AR175" s="237" t="s">
        <v>222</v>
      </c>
      <c r="AT175" s="237" t="s">
        <v>145</v>
      </c>
      <c r="AU175" s="237" t="s">
        <v>86</v>
      </c>
      <c r="AY175" s="237" t="s">
        <v>143</v>
      </c>
      <c r="BE175" s="238">
        <f>IF(N175="základní",J175,0)</f>
        <v>0</v>
      </c>
      <c r="BF175" s="238">
        <f>IF(N175="snížená",J175,0)</f>
        <v>0</v>
      </c>
      <c r="BG175" s="238">
        <f>IF(N175="zákl. přenesená",J175,0)</f>
        <v>0</v>
      </c>
      <c r="BH175" s="238">
        <f>IF(N175="sníž. přenesená",J175,0)</f>
        <v>0</v>
      </c>
      <c r="BI175" s="238">
        <f>IF(N175="nulová",J175,0)</f>
        <v>0</v>
      </c>
      <c r="BJ175" s="237" t="s">
        <v>84</v>
      </c>
      <c r="BK175" s="238">
        <f>ROUND(I175*H175,2)</f>
        <v>0</v>
      </c>
      <c r="BL175" s="237" t="s">
        <v>222</v>
      </c>
      <c r="BM175" s="237" t="s">
        <v>1351</v>
      </c>
    </row>
    <row r="176" spans="2:65" s="232" customFormat="1" ht="27">
      <c r="B176" s="233"/>
      <c r="D176" s="266" t="s">
        <v>1169</v>
      </c>
      <c r="F176" s="265" t="s">
        <v>1350</v>
      </c>
      <c r="I176" s="264"/>
      <c r="L176" s="233"/>
      <c r="M176" s="263"/>
      <c r="T176" s="262"/>
      <c r="AT176" s="237" t="s">
        <v>1169</v>
      </c>
      <c r="AU176" s="237" t="s">
        <v>86</v>
      </c>
    </row>
    <row r="177" spans="2:65" s="232" customFormat="1" ht="25.5" customHeight="1">
      <c r="B177" s="233"/>
      <c r="C177" s="250" t="s">
        <v>406</v>
      </c>
      <c r="D177" s="250" t="s">
        <v>145</v>
      </c>
      <c r="E177" s="249" t="s">
        <v>1349</v>
      </c>
      <c r="F177" s="244" t="s">
        <v>1348</v>
      </c>
      <c r="G177" s="248" t="s">
        <v>1135</v>
      </c>
      <c r="H177" s="247">
        <v>2</v>
      </c>
      <c r="I177" s="246"/>
      <c r="J177" s="245">
        <f>ROUND(I177*H177,2)</f>
        <v>0</v>
      </c>
      <c r="K177" s="244" t="s">
        <v>149</v>
      </c>
      <c r="L177" s="233"/>
      <c r="M177" s="243" t="s">
        <v>1</v>
      </c>
      <c r="N177" s="269" t="s">
        <v>41</v>
      </c>
      <c r="P177" s="268">
        <f>O177*H177</f>
        <v>0</v>
      </c>
      <c r="Q177" s="268">
        <v>1.47E-2</v>
      </c>
      <c r="R177" s="268">
        <f>Q177*H177</f>
        <v>2.9399999999999999E-2</v>
      </c>
      <c r="S177" s="268">
        <v>0</v>
      </c>
      <c r="T177" s="267">
        <f>S177*H177</f>
        <v>0</v>
      </c>
      <c r="AR177" s="237" t="s">
        <v>222</v>
      </c>
      <c r="AT177" s="237" t="s">
        <v>145</v>
      </c>
      <c r="AU177" s="237" t="s">
        <v>86</v>
      </c>
      <c r="AY177" s="237" t="s">
        <v>143</v>
      </c>
      <c r="BE177" s="238">
        <f>IF(N177="základní",J177,0)</f>
        <v>0</v>
      </c>
      <c r="BF177" s="238">
        <f>IF(N177="snížená",J177,0)</f>
        <v>0</v>
      </c>
      <c r="BG177" s="238">
        <f>IF(N177="zákl. přenesená",J177,0)</f>
        <v>0</v>
      </c>
      <c r="BH177" s="238">
        <f>IF(N177="sníž. přenesená",J177,0)</f>
        <v>0</v>
      </c>
      <c r="BI177" s="238">
        <f>IF(N177="nulová",J177,0)</f>
        <v>0</v>
      </c>
      <c r="BJ177" s="237" t="s">
        <v>84</v>
      </c>
      <c r="BK177" s="238">
        <f>ROUND(I177*H177,2)</f>
        <v>0</v>
      </c>
      <c r="BL177" s="237" t="s">
        <v>222</v>
      </c>
      <c r="BM177" s="237" t="s">
        <v>1347</v>
      </c>
    </row>
    <row r="178" spans="2:65" s="232" customFormat="1" ht="38.25" customHeight="1">
      <c r="B178" s="233"/>
      <c r="C178" s="250" t="s">
        <v>410</v>
      </c>
      <c r="D178" s="250" t="s">
        <v>145</v>
      </c>
      <c r="E178" s="249" t="s">
        <v>1346</v>
      </c>
      <c r="F178" s="244" t="s">
        <v>1345</v>
      </c>
      <c r="G178" s="248" t="s">
        <v>1135</v>
      </c>
      <c r="H178" s="247">
        <v>1</v>
      </c>
      <c r="I178" s="246"/>
      <c r="J178" s="245">
        <f>ROUND(I178*H178,2)</f>
        <v>0</v>
      </c>
      <c r="K178" s="244" t="s">
        <v>149</v>
      </c>
      <c r="L178" s="233"/>
      <c r="M178" s="243" t="s">
        <v>1</v>
      </c>
      <c r="N178" s="269" t="s">
        <v>41</v>
      </c>
      <c r="P178" s="268">
        <f>O178*H178</f>
        <v>0</v>
      </c>
      <c r="Q178" s="268">
        <v>3.6249999999999998E-2</v>
      </c>
      <c r="R178" s="268">
        <f>Q178*H178</f>
        <v>3.6249999999999998E-2</v>
      </c>
      <c r="S178" s="268">
        <v>0</v>
      </c>
      <c r="T178" s="267">
        <f>S178*H178</f>
        <v>0</v>
      </c>
      <c r="AR178" s="237" t="s">
        <v>222</v>
      </c>
      <c r="AT178" s="237" t="s">
        <v>145</v>
      </c>
      <c r="AU178" s="237" t="s">
        <v>86</v>
      </c>
      <c r="AY178" s="237" t="s">
        <v>143</v>
      </c>
      <c r="BE178" s="238">
        <f>IF(N178="základní",J178,0)</f>
        <v>0</v>
      </c>
      <c r="BF178" s="238">
        <f>IF(N178="snížená",J178,0)</f>
        <v>0</v>
      </c>
      <c r="BG178" s="238">
        <f>IF(N178="zákl. přenesená",J178,0)</f>
        <v>0</v>
      </c>
      <c r="BH178" s="238">
        <f>IF(N178="sníž. přenesená",J178,0)</f>
        <v>0</v>
      </c>
      <c r="BI178" s="238">
        <f>IF(N178="nulová",J178,0)</f>
        <v>0</v>
      </c>
      <c r="BJ178" s="237" t="s">
        <v>84</v>
      </c>
      <c r="BK178" s="238">
        <f>ROUND(I178*H178,2)</f>
        <v>0</v>
      </c>
      <c r="BL178" s="237" t="s">
        <v>222</v>
      </c>
      <c r="BM178" s="237" t="s">
        <v>1344</v>
      </c>
    </row>
    <row r="179" spans="2:65" s="232" customFormat="1" ht="36">
      <c r="B179" s="233"/>
      <c r="D179" s="266" t="s">
        <v>1169</v>
      </c>
      <c r="F179" s="265" t="s">
        <v>1340</v>
      </c>
      <c r="I179" s="264"/>
      <c r="L179" s="233"/>
      <c r="M179" s="263"/>
      <c r="T179" s="262"/>
      <c r="AT179" s="237" t="s">
        <v>1169</v>
      </c>
      <c r="AU179" s="237" t="s">
        <v>86</v>
      </c>
    </row>
    <row r="180" spans="2:65" s="232" customFormat="1" ht="25.5" customHeight="1">
      <c r="B180" s="233"/>
      <c r="C180" s="250" t="s">
        <v>414</v>
      </c>
      <c r="D180" s="250" t="s">
        <v>145</v>
      </c>
      <c r="E180" s="249" t="s">
        <v>1343</v>
      </c>
      <c r="F180" s="244" t="s">
        <v>1342</v>
      </c>
      <c r="G180" s="248" t="s">
        <v>1135</v>
      </c>
      <c r="H180" s="247">
        <v>1</v>
      </c>
      <c r="I180" s="246"/>
      <c r="J180" s="245">
        <f>ROUND(I180*H180,2)</f>
        <v>0</v>
      </c>
      <c r="K180" s="244" t="s">
        <v>149</v>
      </c>
      <c r="L180" s="233"/>
      <c r="M180" s="243" t="s">
        <v>1</v>
      </c>
      <c r="N180" s="269" t="s">
        <v>41</v>
      </c>
      <c r="P180" s="268">
        <f>O180*H180</f>
        <v>0</v>
      </c>
      <c r="Q180" s="268">
        <v>8.3250000000000005E-2</v>
      </c>
      <c r="R180" s="268">
        <f>Q180*H180</f>
        <v>8.3250000000000005E-2</v>
      </c>
      <c r="S180" s="268">
        <v>0</v>
      </c>
      <c r="T180" s="267">
        <f>S180*H180</f>
        <v>0</v>
      </c>
      <c r="AR180" s="237" t="s">
        <v>222</v>
      </c>
      <c r="AT180" s="237" t="s">
        <v>145</v>
      </c>
      <c r="AU180" s="237" t="s">
        <v>86</v>
      </c>
      <c r="AY180" s="237" t="s">
        <v>143</v>
      </c>
      <c r="BE180" s="238">
        <f>IF(N180="základní",J180,0)</f>
        <v>0</v>
      </c>
      <c r="BF180" s="238">
        <f>IF(N180="snížená",J180,0)</f>
        <v>0</v>
      </c>
      <c r="BG180" s="238">
        <f>IF(N180="zákl. přenesená",J180,0)</f>
        <v>0</v>
      </c>
      <c r="BH180" s="238">
        <f>IF(N180="sníž. přenesená",J180,0)</f>
        <v>0</v>
      </c>
      <c r="BI180" s="238">
        <f>IF(N180="nulová",J180,0)</f>
        <v>0</v>
      </c>
      <c r="BJ180" s="237" t="s">
        <v>84</v>
      </c>
      <c r="BK180" s="238">
        <f>ROUND(I180*H180,2)</f>
        <v>0</v>
      </c>
      <c r="BL180" s="237" t="s">
        <v>222</v>
      </c>
      <c r="BM180" s="237" t="s">
        <v>1341</v>
      </c>
    </row>
    <row r="181" spans="2:65" s="232" customFormat="1" ht="36">
      <c r="B181" s="233"/>
      <c r="D181" s="266" t="s">
        <v>1169</v>
      </c>
      <c r="F181" s="265" t="s">
        <v>1340</v>
      </c>
      <c r="I181" s="264"/>
      <c r="L181" s="233"/>
      <c r="M181" s="263"/>
      <c r="T181" s="262"/>
      <c r="AT181" s="237" t="s">
        <v>1169</v>
      </c>
      <c r="AU181" s="237" t="s">
        <v>86</v>
      </c>
    </row>
    <row r="182" spans="2:65" s="232" customFormat="1" ht="25.5" customHeight="1">
      <c r="B182" s="233"/>
      <c r="C182" s="250" t="s">
        <v>420</v>
      </c>
      <c r="D182" s="250" t="s">
        <v>145</v>
      </c>
      <c r="E182" s="249" t="s">
        <v>1339</v>
      </c>
      <c r="F182" s="244" t="s">
        <v>1338</v>
      </c>
      <c r="G182" s="248" t="s">
        <v>1135</v>
      </c>
      <c r="H182" s="247">
        <v>4</v>
      </c>
      <c r="I182" s="246"/>
      <c r="J182" s="245">
        <f>ROUND(I182*H182,2)</f>
        <v>0</v>
      </c>
      <c r="K182" s="244" t="s">
        <v>149</v>
      </c>
      <c r="L182" s="233"/>
      <c r="M182" s="243" t="s">
        <v>1</v>
      </c>
      <c r="N182" s="269" t="s">
        <v>41</v>
      </c>
      <c r="P182" s="268">
        <f>O182*H182</f>
        <v>0</v>
      </c>
      <c r="Q182" s="268">
        <v>1.9599999999999999E-3</v>
      </c>
      <c r="R182" s="268">
        <f>Q182*H182</f>
        <v>7.8399999999999997E-3</v>
      </c>
      <c r="S182" s="268">
        <v>0</v>
      </c>
      <c r="T182" s="267">
        <f>S182*H182</f>
        <v>0</v>
      </c>
      <c r="AR182" s="237" t="s">
        <v>222</v>
      </c>
      <c r="AT182" s="237" t="s">
        <v>145</v>
      </c>
      <c r="AU182" s="237" t="s">
        <v>86</v>
      </c>
      <c r="AY182" s="237" t="s">
        <v>143</v>
      </c>
      <c r="BE182" s="238">
        <f>IF(N182="základní",J182,0)</f>
        <v>0</v>
      </c>
      <c r="BF182" s="238">
        <f>IF(N182="snížená",J182,0)</f>
        <v>0</v>
      </c>
      <c r="BG182" s="238">
        <f>IF(N182="zákl. přenesená",J182,0)</f>
        <v>0</v>
      </c>
      <c r="BH182" s="238">
        <f>IF(N182="sníž. přenesená",J182,0)</f>
        <v>0</v>
      </c>
      <c r="BI182" s="238">
        <f>IF(N182="nulová",J182,0)</f>
        <v>0</v>
      </c>
      <c r="BJ182" s="237" t="s">
        <v>84</v>
      </c>
      <c r="BK182" s="238">
        <f>ROUND(I182*H182,2)</f>
        <v>0</v>
      </c>
      <c r="BL182" s="237" t="s">
        <v>222</v>
      </c>
      <c r="BM182" s="237" t="s">
        <v>1337</v>
      </c>
    </row>
    <row r="183" spans="2:65" s="232" customFormat="1" ht="18">
      <c r="B183" s="233"/>
      <c r="D183" s="266" t="s">
        <v>1169</v>
      </c>
      <c r="F183" s="265" t="s">
        <v>1336</v>
      </c>
      <c r="I183" s="264"/>
      <c r="L183" s="233"/>
      <c r="M183" s="263"/>
      <c r="T183" s="262"/>
      <c r="AT183" s="237" t="s">
        <v>1169</v>
      </c>
      <c r="AU183" s="237" t="s">
        <v>86</v>
      </c>
    </row>
    <row r="184" spans="2:65" s="232" customFormat="1" ht="16.5" customHeight="1">
      <c r="B184" s="233"/>
      <c r="C184" s="250" t="s">
        <v>425</v>
      </c>
      <c r="D184" s="250" t="s">
        <v>145</v>
      </c>
      <c r="E184" s="249" t="s">
        <v>1335</v>
      </c>
      <c r="F184" s="244" t="s">
        <v>1334</v>
      </c>
      <c r="G184" s="248" t="s">
        <v>1135</v>
      </c>
      <c r="H184" s="247">
        <v>7</v>
      </c>
      <c r="I184" s="246"/>
      <c r="J184" s="245">
        <f>ROUND(I184*H184,2)</f>
        <v>0</v>
      </c>
      <c r="K184" s="244" t="s">
        <v>149</v>
      </c>
      <c r="L184" s="233"/>
      <c r="M184" s="243" t="s">
        <v>1</v>
      </c>
      <c r="N184" s="269" t="s">
        <v>41</v>
      </c>
      <c r="P184" s="268">
        <f>O184*H184</f>
        <v>0</v>
      </c>
      <c r="Q184" s="268">
        <v>1.8400000000000001E-3</v>
      </c>
      <c r="R184" s="268">
        <f>Q184*H184</f>
        <v>1.2880000000000001E-2</v>
      </c>
      <c r="S184" s="268">
        <v>0</v>
      </c>
      <c r="T184" s="267">
        <f>S184*H184</f>
        <v>0</v>
      </c>
      <c r="AR184" s="237" t="s">
        <v>222</v>
      </c>
      <c r="AT184" s="237" t="s">
        <v>145</v>
      </c>
      <c r="AU184" s="237" t="s">
        <v>86</v>
      </c>
      <c r="AY184" s="237" t="s">
        <v>143</v>
      </c>
      <c r="BE184" s="238">
        <f>IF(N184="základní",J184,0)</f>
        <v>0</v>
      </c>
      <c r="BF184" s="238">
        <f>IF(N184="snížená",J184,0)</f>
        <v>0</v>
      </c>
      <c r="BG184" s="238">
        <f>IF(N184="zákl. přenesená",J184,0)</f>
        <v>0</v>
      </c>
      <c r="BH184" s="238">
        <f>IF(N184="sníž. přenesená",J184,0)</f>
        <v>0</v>
      </c>
      <c r="BI184" s="238">
        <f>IF(N184="nulová",J184,0)</f>
        <v>0</v>
      </c>
      <c r="BJ184" s="237" t="s">
        <v>84</v>
      </c>
      <c r="BK184" s="238">
        <f>ROUND(I184*H184,2)</f>
        <v>0</v>
      </c>
      <c r="BL184" s="237" t="s">
        <v>222</v>
      </c>
      <c r="BM184" s="237" t="s">
        <v>1333</v>
      </c>
    </row>
    <row r="185" spans="2:65" s="232" customFormat="1" ht="18">
      <c r="B185" s="233"/>
      <c r="D185" s="266" t="s">
        <v>1169</v>
      </c>
      <c r="F185" s="265" t="s">
        <v>1332</v>
      </c>
      <c r="I185" s="264"/>
      <c r="L185" s="233"/>
      <c r="M185" s="263"/>
      <c r="T185" s="262"/>
      <c r="AT185" s="237" t="s">
        <v>1169</v>
      </c>
      <c r="AU185" s="237" t="s">
        <v>86</v>
      </c>
    </row>
    <row r="186" spans="2:65" s="232" customFormat="1" ht="16.5" customHeight="1">
      <c r="B186" s="233"/>
      <c r="C186" s="250" t="s">
        <v>430</v>
      </c>
      <c r="D186" s="250" t="s">
        <v>145</v>
      </c>
      <c r="E186" s="249" t="s">
        <v>1331</v>
      </c>
      <c r="F186" s="244" t="s">
        <v>1330</v>
      </c>
      <c r="G186" s="248" t="s">
        <v>1135</v>
      </c>
      <c r="H186" s="247">
        <v>2</v>
      </c>
      <c r="I186" s="246"/>
      <c r="J186" s="245">
        <f>ROUND(I186*H186,2)</f>
        <v>0</v>
      </c>
      <c r="K186" s="244" t="s">
        <v>149</v>
      </c>
      <c r="L186" s="233"/>
      <c r="M186" s="243" t="s">
        <v>1</v>
      </c>
      <c r="N186" s="269" t="s">
        <v>41</v>
      </c>
      <c r="P186" s="268">
        <f>O186*H186</f>
        <v>0</v>
      </c>
      <c r="Q186" s="268">
        <v>3.0999999999999999E-3</v>
      </c>
      <c r="R186" s="268">
        <f>Q186*H186</f>
        <v>6.1999999999999998E-3</v>
      </c>
      <c r="S186" s="268">
        <v>0</v>
      </c>
      <c r="T186" s="267">
        <f>S186*H186</f>
        <v>0</v>
      </c>
      <c r="AR186" s="237" t="s">
        <v>222</v>
      </c>
      <c r="AT186" s="237" t="s">
        <v>145</v>
      </c>
      <c r="AU186" s="237" t="s">
        <v>86</v>
      </c>
      <c r="AY186" s="237" t="s">
        <v>143</v>
      </c>
      <c r="BE186" s="238">
        <f>IF(N186="základní",J186,0)</f>
        <v>0</v>
      </c>
      <c r="BF186" s="238">
        <f>IF(N186="snížená",J186,0)</f>
        <v>0</v>
      </c>
      <c r="BG186" s="238">
        <f>IF(N186="zákl. přenesená",J186,0)</f>
        <v>0</v>
      </c>
      <c r="BH186" s="238">
        <f>IF(N186="sníž. přenesená",J186,0)</f>
        <v>0</v>
      </c>
      <c r="BI186" s="238">
        <f>IF(N186="nulová",J186,0)</f>
        <v>0</v>
      </c>
      <c r="BJ186" s="237" t="s">
        <v>84</v>
      </c>
      <c r="BK186" s="238">
        <f>ROUND(I186*H186,2)</f>
        <v>0</v>
      </c>
      <c r="BL186" s="237" t="s">
        <v>222</v>
      </c>
      <c r="BM186" s="237" t="s">
        <v>1329</v>
      </c>
    </row>
    <row r="187" spans="2:65" s="232" customFormat="1" ht="18">
      <c r="B187" s="233"/>
      <c r="D187" s="266" t="s">
        <v>1169</v>
      </c>
      <c r="F187" s="265" t="s">
        <v>1328</v>
      </c>
      <c r="I187" s="264"/>
      <c r="L187" s="233"/>
      <c r="M187" s="263"/>
      <c r="T187" s="262"/>
      <c r="AT187" s="237" t="s">
        <v>1169</v>
      </c>
      <c r="AU187" s="237" t="s">
        <v>86</v>
      </c>
    </row>
    <row r="188" spans="2:65" s="232" customFormat="1" ht="16.5" customHeight="1">
      <c r="B188" s="233"/>
      <c r="C188" s="250" t="s">
        <v>437</v>
      </c>
      <c r="D188" s="250" t="s">
        <v>145</v>
      </c>
      <c r="E188" s="249" t="s">
        <v>1327</v>
      </c>
      <c r="F188" s="244" t="s">
        <v>1326</v>
      </c>
      <c r="G188" s="248" t="s">
        <v>252</v>
      </c>
      <c r="H188" s="247">
        <v>7</v>
      </c>
      <c r="I188" s="246"/>
      <c r="J188" s="245">
        <f>ROUND(I188*H188,2)</f>
        <v>0</v>
      </c>
      <c r="K188" s="244" t="s">
        <v>149</v>
      </c>
      <c r="L188" s="233"/>
      <c r="M188" s="243" t="s">
        <v>1</v>
      </c>
      <c r="N188" s="269" t="s">
        <v>41</v>
      </c>
      <c r="P188" s="268">
        <f>O188*H188</f>
        <v>0</v>
      </c>
      <c r="Q188" s="268">
        <v>2.3000000000000001E-4</v>
      </c>
      <c r="R188" s="268">
        <f>Q188*H188</f>
        <v>1.6100000000000001E-3</v>
      </c>
      <c r="S188" s="268">
        <v>0</v>
      </c>
      <c r="T188" s="267">
        <f>S188*H188</f>
        <v>0</v>
      </c>
      <c r="AR188" s="237" t="s">
        <v>222</v>
      </c>
      <c r="AT188" s="237" t="s">
        <v>145</v>
      </c>
      <c r="AU188" s="237" t="s">
        <v>86</v>
      </c>
      <c r="AY188" s="237" t="s">
        <v>143</v>
      </c>
      <c r="BE188" s="238">
        <f>IF(N188="základní",J188,0)</f>
        <v>0</v>
      </c>
      <c r="BF188" s="238">
        <f>IF(N188="snížená",J188,0)</f>
        <v>0</v>
      </c>
      <c r="BG188" s="238">
        <f>IF(N188="zákl. přenesená",J188,0)</f>
        <v>0</v>
      </c>
      <c r="BH188" s="238">
        <f>IF(N188="sníž. přenesená",J188,0)</f>
        <v>0</v>
      </c>
      <c r="BI188" s="238">
        <f>IF(N188="nulová",J188,0)</f>
        <v>0</v>
      </c>
      <c r="BJ188" s="237" t="s">
        <v>84</v>
      </c>
      <c r="BK188" s="238">
        <f>ROUND(I188*H188,2)</f>
        <v>0</v>
      </c>
      <c r="BL188" s="237" t="s">
        <v>222</v>
      </c>
      <c r="BM188" s="237" t="s">
        <v>1325</v>
      </c>
    </row>
    <row r="189" spans="2:65" s="232" customFormat="1" ht="54">
      <c r="B189" s="233"/>
      <c r="D189" s="266" t="s">
        <v>1169</v>
      </c>
      <c r="F189" s="265" t="s">
        <v>1315</v>
      </c>
      <c r="I189" s="264"/>
      <c r="L189" s="233"/>
      <c r="M189" s="263"/>
      <c r="T189" s="262"/>
      <c r="AT189" s="237" t="s">
        <v>1169</v>
      </c>
      <c r="AU189" s="237" t="s">
        <v>86</v>
      </c>
    </row>
    <row r="190" spans="2:65" s="232" customFormat="1" ht="16.5" customHeight="1">
      <c r="B190" s="233"/>
      <c r="C190" s="250" t="s">
        <v>442</v>
      </c>
      <c r="D190" s="250" t="s">
        <v>145</v>
      </c>
      <c r="E190" s="249" t="s">
        <v>1324</v>
      </c>
      <c r="F190" s="244" t="s">
        <v>1323</v>
      </c>
      <c r="G190" s="248" t="s">
        <v>252</v>
      </c>
      <c r="H190" s="247">
        <v>2</v>
      </c>
      <c r="I190" s="246"/>
      <c r="J190" s="245">
        <f>ROUND(I190*H190,2)</f>
        <v>0</v>
      </c>
      <c r="K190" s="244" t="s">
        <v>149</v>
      </c>
      <c r="L190" s="233"/>
      <c r="M190" s="243" t="s">
        <v>1</v>
      </c>
      <c r="N190" s="269" t="s">
        <v>41</v>
      </c>
      <c r="P190" s="268">
        <f>O190*H190</f>
        <v>0</v>
      </c>
      <c r="Q190" s="268">
        <v>2.7999999999999998E-4</v>
      </c>
      <c r="R190" s="268">
        <f>Q190*H190</f>
        <v>5.5999999999999995E-4</v>
      </c>
      <c r="S190" s="268">
        <v>0</v>
      </c>
      <c r="T190" s="267">
        <f>S190*H190</f>
        <v>0</v>
      </c>
      <c r="AR190" s="237" t="s">
        <v>222</v>
      </c>
      <c r="AT190" s="237" t="s">
        <v>145</v>
      </c>
      <c r="AU190" s="237" t="s">
        <v>86</v>
      </c>
      <c r="AY190" s="237" t="s">
        <v>143</v>
      </c>
      <c r="BE190" s="238">
        <f>IF(N190="základní",J190,0)</f>
        <v>0</v>
      </c>
      <c r="BF190" s="238">
        <f>IF(N190="snížená",J190,0)</f>
        <v>0</v>
      </c>
      <c r="BG190" s="238">
        <f>IF(N190="zákl. přenesená",J190,0)</f>
        <v>0</v>
      </c>
      <c r="BH190" s="238">
        <f>IF(N190="sníž. přenesená",J190,0)</f>
        <v>0</v>
      </c>
      <c r="BI190" s="238">
        <f>IF(N190="nulová",J190,0)</f>
        <v>0</v>
      </c>
      <c r="BJ190" s="237" t="s">
        <v>84</v>
      </c>
      <c r="BK190" s="238">
        <f>ROUND(I190*H190,2)</f>
        <v>0</v>
      </c>
      <c r="BL190" s="237" t="s">
        <v>222</v>
      </c>
      <c r="BM190" s="237" t="s">
        <v>1322</v>
      </c>
    </row>
    <row r="191" spans="2:65" s="232" customFormat="1" ht="54">
      <c r="B191" s="233"/>
      <c r="D191" s="266" t="s">
        <v>1169</v>
      </c>
      <c r="F191" s="265" t="s">
        <v>1315</v>
      </c>
      <c r="I191" s="264"/>
      <c r="L191" s="233"/>
      <c r="M191" s="263"/>
      <c r="T191" s="262"/>
      <c r="AT191" s="237" t="s">
        <v>1169</v>
      </c>
      <c r="AU191" s="237" t="s">
        <v>86</v>
      </c>
    </row>
    <row r="192" spans="2:65" s="232" customFormat="1" ht="25.5" customHeight="1">
      <c r="B192" s="233"/>
      <c r="C192" s="250" t="s">
        <v>447</v>
      </c>
      <c r="D192" s="250" t="s">
        <v>145</v>
      </c>
      <c r="E192" s="249" t="s">
        <v>1321</v>
      </c>
      <c r="F192" s="244" t="s">
        <v>1320</v>
      </c>
      <c r="G192" s="248" t="s">
        <v>252</v>
      </c>
      <c r="H192" s="247">
        <v>2</v>
      </c>
      <c r="I192" s="246"/>
      <c r="J192" s="245">
        <f>ROUND(I192*H192,2)</f>
        <v>0</v>
      </c>
      <c r="K192" s="244" t="s">
        <v>149</v>
      </c>
      <c r="L192" s="233"/>
      <c r="M192" s="243" t="s">
        <v>1</v>
      </c>
      <c r="N192" s="269" t="s">
        <v>41</v>
      </c>
      <c r="P192" s="268">
        <f>O192*H192</f>
        <v>0</v>
      </c>
      <c r="Q192" s="268">
        <v>7.5000000000000002E-4</v>
      </c>
      <c r="R192" s="268">
        <f>Q192*H192</f>
        <v>1.5E-3</v>
      </c>
      <c r="S192" s="268">
        <v>0</v>
      </c>
      <c r="T192" s="267">
        <f>S192*H192</f>
        <v>0</v>
      </c>
      <c r="AR192" s="237" t="s">
        <v>222</v>
      </c>
      <c r="AT192" s="237" t="s">
        <v>145</v>
      </c>
      <c r="AU192" s="237" t="s">
        <v>86</v>
      </c>
      <c r="AY192" s="237" t="s">
        <v>143</v>
      </c>
      <c r="BE192" s="238">
        <f>IF(N192="základní",J192,0)</f>
        <v>0</v>
      </c>
      <c r="BF192" s="238">
        <f>IF(N192="snížená",J192,0)</f>
        <v>0</v>
      </c>
      <c r="BG192" s="238">
        <f>IF(N192="zákl. přenesená",J192,0)</f>
        <v>0</v>
      </c>
      <c r="BH192" s="238">
        <f>IF(N192="sníž. přenesená",J192,0)</f>
        <v>0</v>
      </c>
      <c r="BI192" s="238">
        <f>IF(N192="nulová",J192,0)</f>
        <v>0</v>
      </c>
      <c r="BJ192" s="237" t="s">
        <v>84</v>
      </c>
      <c r="BK192" s="238">
        <f>ROUND(I192*H192,2)</f>
        <v>0</v>
      </c>
      <c r="BL192" s="237" t="s">
        <v>222</v>
      </c>
      <c r="BM192" s="237" t="s">
        <v>1319</v>
      </c>
    </row>
    <row r="193" spans="2:65" s="232" customFormat="1" ht="54">
      <c r="B193" s="233"/>
      <c r="D193" s="266" t="s">
        <v>1169</v>
      </c>
      <c r="F193" s="265" t="s">
        <v>1315</v>
      </c>
      <c r="I193" s="264"/>
      <c r="L193" s="233"/>
      <c r="M193" s="263"/>
      <c r="T193" s="262"/>
      <c r="AT193" s="237" t="s">
        <v>1169</v>
      </c>
      <c r="AU193" s="237" t="s">
        <v>86</v>
      </c>
    </row>
    <row r="194" spans="2:65" s="232" customFormat="1" ht="16.5" customHeight="1">
      <c r="B194" s="233"/>
      <c r="C194" s="250" t="s">
        <v>452</v>
      </c>
      <c r="D194" s="250" t="s">
        <v>145</v>
      </c>
      <c r="E194" s="249" t="s">
        <v>1318</v>
      </c>
      <c r="F194" s="244" t="s">
        <v>1317</v>
      </c>
      <c r="G194" s="248" t="s">
        <v>252</v>
      </c>
      <c r="H194" s="247">
        <v>2</v>
      </c>
      <c r="I194" s="246"/>
      <c r="J194" s="245">
        <f>ROUND(I194*H194,2)</f>
        <v>0</v>
      </c>
      <c r="K194" s="244" t="s">
        <v>149</v>
      </c>
      <c r="L194" s="233"/>
      <c r="M194" s="243" t="s">
        <v>1</v>
      </c>
      <c r="N194" s="269" t="s">
        <v>41</v>
      </c>
      <c r="P194" s="268">
        <f>O194*H194</f>
        <v>0</v>
      </c>
      <c r="Q194" s="268">
        <v>2.7999999999999998E-4</v>
      </c>
      <c r="R194" s="268">
        <f>Q194*H194</f>
        <v>5.5999999999999995E-4</v>
      </c>
      <c r="S194" s="268">
        <v>0</v>
      </c>
      <c r="T194" s="267">
        <f>S194*H194</f>
        <v>0</v>
      </c>
      <c r="AR194" s="237" t="s">
        <v>222</v>
      </c>
      <c r="AT194" s="237" t="s">
        <v>145</v>
      </c>
      <c r="AU194" s="237" t="s">
        <v>86</v>
      </c>
      <c r="AY194" s="237" t="s">
        <v>143</v>
      </c>
      <c r="BE194" s="238">
        <f>IF(N194="základní",J194,0)</f>
        <v>0</v>
      </c>
      <c r="BF194" s="238">
        <f>IF(N194="snížená",J194,0)</f>
        <v>0</v>
      </c>
      <c r="BG194" s="238">
        <f>IF(N194="zákl. přenesená",J194,0)</f>
        <v>0</v>
      </c>
      <c r="BH194" s="238">
        <f>IF(N194="sníž. přenesená",J194,0)</f>
        <v>0</v>
      </c>
      <c r="BI194" s="238">
        <f>IF(N194="nulová",J194,0)</f>
        <v>0</v>
      </c>
      <c r="BJ194" s="237" t="s">
        <v>84</v>
      </c>
      <c r="BK194" s="238">
        <f>ROUND(I194*H194,2)</f>
        <v>0</v>
      </c>
      <c r="BL194" s="237" t="s">
        <v>222</v>
      </c>
      <c r="BM194" s="237" t="s">
        <v>1316</v>
      </c>
    </row>
    <row r="195" spans="2:65" s="232" customFormat="1" ht="54">
      <c r="B195" s="233"/>
      <c r="D195" s="266" t="s">
        <v>1169</v>
      </c>
      <c r="F195" s="265" t="s">
        <v>1315</v>
      </c>
      <c r="I195" s="264"/>
      <c r="L195" s="233"/>
      <c r="M195" s="263"/>
      <c r="T195" s="262"/>
      <c r="AT195" s="237" t="s">
        <v>1169</v>
      </c>
      <c r="AU195" s="237" t="s">
        <v>86</v>
      </c>
    </row>
    <row r="196" spans="2:65" s="232" customFormat="1" ht="16.5" customHeight="1">
      <c r="B196" s="233"/>
      <c r="C196" s="250" t="s">
        <v>457</v>
      </c>
      <c r="D196" s="250" t="s">
        <v>145</v>
      </c>
      <c r="E196" s="249" t="s">
        <v>1314</v>
      </c>
      <c r="F196" s="244" t="s">
        <v>1313</v>
      </c>
      <c r="G196" s="248" t="s">
        <v>252</v>
      </c>
      <c r="H196" s="247">
        <v>3</v>
      </c>
      <c r="I196" s="246"/>
      <c r="J196" s="245">
        <f>ROUND(I196*H196,2)</f>
        <v>0</v>
      </c>
      <c r="K196" s="244" t="s">
        <v>149</v>
      </c>
      <c r="L196" s="233"/>
      <c r="M196" s="243" t="s">
        <v>1</v>
      </c>
      <c r="N196" s="269" t="s">
        <v>41</v>
      </c>
      <c r="P196" s="268">
        <f>O196*H196</f>
        <v>0</v>
      </c>
      <c r="Q196" s="268">
        <v>3.1E-4</v>
      </c>
      <c r="R196" s="268">
        <f>Q196*H196</f>
        <v>9.3000000000000005E-4</v>
      </c>
      <c r="S196" s="268">
        <v>0</v>
      </c>
      <c r="T196" s="267">
        <f>S196*H196</f>
        <v>0</v>
      </c>
      <c r="AR196" s="237" t="s">
        <v>222</v>
      </c>
      <c r="AT196" s="237" t="s">
        <v>145</v>
      </c>
      <c r="AU196" s="237" t="s">
        <v>86</v>
      </c>
      <c r="AY196" s="237" t="s">
        <v>143</v>
      </c>
      <c r="BE196" s="238">
        <f>IF(N196="základní",J196,0)</f>
        <v>0</v>
      </c>
      <c r="BF196" s="238">
        <f>IF(N196="snížená",J196,0)</f>
        <v>0</v>
      </c>
      <c r="BG196" s="238">
        <f>IF(N196="zákl. přenesená",J196,0)</f>
        <v>0</v>
      </c>
      <c r="BH196" s="238">
        <f>IF(N196="sníž. přenesená",J196,0)</f>
        <v>0</v>
      </c>
      <c r="BI196" s="238">
        <f>IF(N196="nulová",J196,0)</f>
        <v>0</v>
      </c>
      <c r="BJ196" s="237" t="s">
        <v>84</v>
      </c>
      <c r="BK196" s="238">
        <f>ROUND(I196*H196,2)</f>
        <v>0</v>
      </c>
      <c r="BL196" s="237" t="s">
        <v>222</v>
      </c>
      <c r="BM196" s="237" t="s">
        <v>1312</v>
      </c>
    </row>
    <row r="197" spans="2:65" s="232" customFormat="1" ht="38.25" customHeight="1">
      <c r="B197" s="233"/>
      <c r="C197" s="250" t="s">
        <v>462</v>
      </c>
      <c r="D197" s="250" t="s">
        <v>145</v>
      </c>
      <c r="E197" s="249" t="s">
        <v>1311</v>
      </c>
      <c r="F197" s="244" t="s">
        <v>1310</v>
      </c>
      <c r="G197" s="248" t="s">
        <v>203</v>
      </c>
      <c r="H197" s="247">
        <v>0.48499999999999999</v>
      </c>
      <c r="I197" s="246"/>
      <c r="J197" s="245">
        <f>ROUND(I197*H197,2)</f>
        <v>0</v>
      </c>
      <c r="K197" s="244" t="s">
        <v>149</v>
      </c>
      <c r="L197" s="233"/>
      <c r="M197" s="243" t="s">
        <v>1</v>
      </c>
      <c r="N197" s="269" t="s">
        <v>41</v>
      </c>
      <c r="P197" s="268">
        <f>O197*H197</f>
        <v>0</v>
      </c>
      <c r="Q197" s="268">
        <v>0</v>
      </c>
      <c r="R197" s="268">
        <f>Q197*H197</f>
        <v>0</v>
      </c>
      <c r="S197" s="268">
        <v>0</v>
      </c>
      <c r="T197" s="267">
        <f>S197*H197</f>
        <v>0</v>
      </c>
      <c r="AR197" s="237" t="s">
        <v>222</v>
      </c>
      <c r="AT197" s="237" t="s">
        <v>145</v>
      </c>
      <c r="AU197" s="237" t="s">
        <v>86</v>
      </c>
      <c r="AY197" s="237" t="s">
        <v>143</v>
      </c>
      <c r="BE197" s="238">
        <f>IF(N197="základní",J197,0)</f>
        <v>0</v>
      </c>
      <c r="BF197" s="238">
        <f>IF(N197="snížená",J197,0)</f>
        <v>0</v>
      </c>
      <c r="BG197" s="238">
        <f>IF(N197="zákl. přenesená",J197,0)</f>
        <v>0</v>
      </c>
      <c r="BH197" s="238">
        <f>IF(N197="sníž. přenesená",J197,0)</f>
        <v>0</v>
      </c>
      <c r="BI197" s="238">
        <f>IF(N197="nulová",J197,0)</f>
        <v>0</v>
      </c>
      <c r="BJ197" s="237" t="s">
        <v>84</v>
      </c>
      <c r="BK197" s="238">
        <f>ROUND(I197*H197,2)</f>
        <v>0</v>
      </c>
      <c r="BL197" s="237" t="s">
        <v>222</v>
      </c>
      <c r="BM197" s="237" t="s">
        <v>1309</v>
      </c>
    </row>
    <row r="198" spans="2:65" s="232" customFormat="1" ht="81">
      <c r="B198" s="233"/>
      <c r="D198" s="266" t="s">
        <v>1169</v>
      </c>
      <c r="F198" s="265" t="s">
        <v>1170</v>
      </c>
      <c r="I198" s="264"/>
      <c r="L198" s="233"/>
      <c r="M198" s="263"/>
      <c r="T198" s="262"/>
      <c r="AT198" s="237" t="s">
        <v>1169</v>
      </c>
      <c r="AU198" s="237" t="s">
        <v>86</v>
      </c>
    </row>
    <row r="199" spans="2:65" s="251" customFormat="1" ht="29.85" customHeight="1">
      <c r="B199" s="258"/>
      <c r="D199" s="253" t="s">
        <v>75</v>
      </c>
      <c r="E199" s="271" t="s">
        <v>1308</v>
      </c>
      <c r="F199" s="271" t="s">
        <v>1307</v>
      </c>
      <c r="I199" s="260"/>
      <c r="J199" s="270">
        <f>BK199</f>
        <v>0</v>
      </c>
      <c r="L199" s="258"/>
      <c r="M199" s="257"/>
      <c r="P199" s="256">
        <f>SUM(P200:P203)</f>
        <v>0</v>
      </c>
      <c r="R199" s="256">
        <f>SUM(R200:R203)</f>
        <v>1.865E-2</v>
      </c>
      <c r="T199" s="255">
        <f>SUM(T200:T203)</f>
        <v>0</v>
      </c>
      <c r="AR199" s="253" t="s">
        <v>86</v>
      </c>
      <c r="AT199" s="254" t="s">
        <v>75</v>
      </c>
      <c r="AU199" s="254" t="s">
        <v>84</v>
      </c>
      <c r="AY199" s="253" t="s">
        <v>143</v>
      </c>
      <c r="BK199" s="252">
        <f>SUM(BK200:BK203)</f>
        <v>0</v>
      </c>
    </row>
    <row r="200" spans="2:65" s="232" customFormat="1" ht="25.5" customHeight="1">
      <c r="B200" s="233"/>
      <c r="C200" s="250" t="s">
        <v>467</v>
      </c>
      <c r="D200" s="250" t="s">
        <v>145</v>
      </c>
      <c r="E200" s="249" t="s">
        <v>1306</v>
      </c>
      <c r="F200" s="244" t="s">
        <v>1305</v>
      </c>
      <c r="G200" s="248" t="s">
        <v>1135</v>
      </c>
      <c r="H200" s="247">
        <v>1</v>
      </c>
      <c r="I200" s="246"/>
      <c r="J200" s="245">
        <f>ROUND(I200*H200,2)</f>
        <v>0</v>
      </c>
      <c r="K200" s="244" t="s">
        <v>149</v>
      </c>
      <c r="L200" s="233"/>
      <c r="M200" s="243" t="s">
        <v>1</v>
      </c>
      <c r="N200" s="269" t="s">
        <v>41</v>
      </c>
      <c r="P200" s="268">
        <f>O200*H200</f>
        <v>0</v>
      </c>
      <c r="Q200" s="268">
        <v>1.865E-2</v>
      </c>
      <c r="R200" s="268">
        <f>Q200*H200</f>
        <v>1.865E-2</v>
      </c>
      <c r="S200" s="268">
        <v>0</v>
      </c>
      <c r="T200" s="267">
        <f>S200*H200</f>
        <v>0</v>
      </c>
      <c r="AR200" s="237" t="s">
        <v>222</v>
      </c>
      <c r="AT200" s="237" t="s">
        <v>145</v>
      </c>
      <c r="AU200" s="237" t="s">
        <v>86</v>
      </c>
      <c r="AY200" s="237" t="s">
        <v>143</v>
      </c>
      <c r="BE200" s="238">
        <f>IF(N200="základní",J200,0)</f>
        <v>0</v>
      </c>
      <c r="BF200" s="238">
        <f>IF(N200="snížená",J200,0)</f>
        <v>0</v>
      </c>
      <c r="BG200" s="238">
        <f>IF(N200="zákl. přenesená",J200,0)</f>
        <v>0</v>
      </c>
      <c r="BH200" s="238">
        <f>IF(N200="sníž. přenesená",J200,0)</f>
        <v>0</v>
      </c>
      <c r="BI200" s="238">
        <f>IF(N200="nulová",J200,0)</f>
        <v>0</v>
      </c>
      <c r="BJ200" s="237" t="s">
        <v>84</v>
      </c>
      <c r="BK200" s="238">
        <f>ROUND(I200*H200,2)</f>
        <v>0</v>
      </c>
      <c r="BL200" s="237" t="s">
        <v>222</v>
      </c>
      <c r="BM200" s="237" t="s">
        <v>1304</v>
      </c>
    </row>
    <row r="201" spans="2:65" s="232" customFormat="1" ht="63">
      <c r="B201" s="233"/>
      <c r="D201" s="266" t="s">
        <v>1169</v>
      </c>
      <c r="F201" s="265" t="s">
        <v>1303</v>
      </c>
      <c r="I201" s="264"/>
      <c r="L201" s="233"/>
      <c r="M201" s="263"/>
      <c r="T201" s="262"/>
      <c r="AT201" s="237" t="s">
        <v>1169</v>
      </c>
      <c r="AU201" s="237" t="s">
        <v>86</v>
      </c>
    </row>
    <row r="202" spans="2:65" s="232" customFormat="1" ht="38.25" customHeight="1">
      <c r="B202" s="233"/>
      <c r="C202" s="250" t="s">
        <v>472</v>
      </c>
      <c r="D202" s="250" t="s">
        <v>145</v>
      </c>
      <c r="E202" s="249" t="s">
        <v>1302</v>
      </c>
      <c r="F202" s="244" t="s">
        <v>1301</v>
      </c>
      <c r="G202" s="248" t="s">
        <v>203</v>
      </c>
      <c r="H202" s="247">
        <v>1.9E-2</v>
      </c>
      <c r="I202" s="246"/>
      <c r="J202" s="245">
        <f>ROUND(I202*H202,2)</f>
        <v>0</v>
      </c>
      <c r="K202" s="244" t="s">
        <v>149</v>
      </c>
      <c r="L202" s="233"/>
      <c r="M202" s="243" t="s">
        <v>1</v>
      </c>
      <c r="N202" s="269" t="s">
        <v>41</v>
      </c>
      <c r="P202" s="268">
        <f>O202*H202</f>
        <v>0</v>
      </c>
      <c r="Q202" s="268">
        <v>0</v>
      </c>
      <c r="R202" s="268">
        <f>Q202*H202</f>
        <v>0</v>
      </c>
      <c r="S202" s="268">
        <v>0</v>
      </c>
      <c r="T202" s="267">
        <f>S202*H202</f>
        <v>0</v>
      </c>
      <c r="AR202" s="237" t="s">
        <v>222</v>
      </c>
      <c r="AT202" s="237" t="s">
        <v>145</v>
      </c>
      <c r="AU202" s="237" t="s">
        <v>86</v>
      </c>
      <c r="AY202" s="237" t="s">
        <v>143</v>
      </c>
      <c r="BE202" s="238">
        <f>IF(N202="základní",J202,0)</f>
        <v>0</v>
      </c>
      <c r="BF202" s="238">
        <f>IF(N202="snížená",J202,0)</f>
        <v>0</v>
      </c>
      <c r="BG202" s="238">
        <f>IF(N202="zákl. přenesená",J202,0)</f>
        <v>0</v>
      </c>
      <c r="BH202" s="238">
        <f>IF(N202="sníž. přenesená",J202,0)</f>
        <v>0</v>
      </c>
      <c r="BI202" s="238">
        <f>IF(N202="nulová",J202,0)</f>
        <v>0</v>
      </c>
      <c r="BJ202" s="237" t="s">
        <v>84</v>
      </c>
      <c r="BK202" s="238">
        <f>ROUND(I202*H202,2)</f>
        <v>0</v>
      </c>
      <c r="BL202" s="237" t="s">
        <v>222</v>
      </c>
      <c r="BM202" s="237" t="s">
        <v>1300</v>
      </c>
    </row>
    <row r="203" spans="2:65" s="232" customFormat="1" ht="81">
      <c r="B203" s="233"/>
      <c r="D203" s="266" t="s">
        <v>1169</v>
      </c>
      <c r="F203" s="265" t="s">
        <v>1299</v>
      </c>
      <c r="I203" s="264"/>
      <c r="L203" s="233"/>
      <c r="M203" s="263"/>
      <c r="T203" s="262"/>
      <c r="AT203" s="237" t="s">
        <v>1169</v>
      </c>
      <c r="AU203" s="237" t="s">
        <v>86</v>
      </c>
    </row>
    <row r="204" spans="2:65" s="251" customFormat="1" ht="37.450000000000003" customHeight="1">
      <c r="B204" s="258"/>
      <c r="D204" s="253" t="s">
        <v>75</v>
      </c>
      <c r="E204" s="261" t="s">
        <v>1120</v>
      </c>
      <c r="F204" s="261" t="s">
        <v>1121</v>
      </c>
      <c r="I204" s="260"/>
      <c r="J204" s="259">
        <f>BK204</f>
        <v>0</v>
      </c>
      <c r="L204" s="258"/>
      <c r="M204" s="257"/>
      <c r="P204" s="256">
        <f>P205</f>
        <v>0</v>
      </c>
      <c r="R204" s="256">
        <f>R205</f>
        <v>0</v>
      </c>
      <c r="T204" s="255">
        <f>T205</f>
        <v>0</v>
      </c>
      <c r="AR204" s="253" t="s">
        <v>150</v>
      </c>
      <c r="AT204" s="254" t="s">
        <v>75</v>
      </c>
      <c r="AU204" s="254" t="s">
        <v>76</v>
      </c>
      <c r="AY204" s="253" t="s">
        <v>143</v>
      </c>
      <c r="BK204" s="252">
        <f>BK205</f>
        <v>0</v>
      </c>
    </row>
    <row r="205" spans="2:65" s="232" customFormat="1" ht="25.5" customHeight="1">
      <c r="B205" s="233"/>
      <c r="C205" s="250" t="s">
        <v>477</v>
      </c>
      <c r="D205" s="250" t="s">
        <v>145</v>
      </c>
      <c r="E205" s="249" t="s">
        <v>1168</v>
      </c>
      <c r="F205" s="244" t="s">
        <v>1167</v>
      </c>
      <c r="G205" s="248" t="s">
        <v>1125</v>
      </c>
      <c r="H205" s="247">
        <v>30</v>
      </c>
      <c r="I205" s="246"/>
      <c r="J205" s="245">
        <f>ROUND(I205*H205,2)</f>
        <v>0</v>
      </c>
      <c r="K205" s="244" t="s">
        <v>149</v>
      </c>
      <c r="L205" s="233"/>
      <c r="M205" s="243" t="s">
        <v>1</v>
      </c>
      <c r="N205" s="242" t="s">
        <v>41</v>
      </c>
      <c r="O205" s="241"/>
      <c r="P205" s="240">
        <f>O205*H205</f>
        <v>0</v>
      </c>
      <c r="Q205" s="240">
        <v>0</v>
      </c>
      <c r="R205" s="240">
        <f>Q205*H205</f>
        <v>0</v>
      </c>
      <c r="S205" s="240">
        <v>0</v>
      </c>
      <c r="T205" s="239">
        <f>S205*H205</f>
        <v>0</v>
      </c>
      <c r="AR205" s="237" t="s">
        <v>1126</v>
      </c>
      <c r="AT205" s="237" t="s">
        <v>145</v>
      </c>
      <c r="AU205" s="237" t="s">
        <v>84</v>
      </c>
      <c r="AY205" s="237" t="s">
        <v>143</v>
      </c>
      <c r="BE205" s="238">
        <f>IF(N205="základní",J205,0)</f>
        <v>0</v>
      </c>
      <c r="BF205" s="238">
        <f>IF(N205="snížená",J205,0)</f>
        <v>0</v>
      </c>
      <c r="BG205" s="238">
        <f>IF(N205="zákl. přenesená",J205,0)</f>
        <v>0</v>
      </c>
      <c r="BH205" s="238">
        <f>IF(N205="sníž. přenesená",J205,0)</f>
        <v>0</v>
      </c>
      <c r="BI205" s="238">
        <f>IF(N205="nulová",J205,0)</f>
        <v>0</v>
      </c>
      <c r="BJ205" s="237" t="s">
        <v>84</v>
      </c>
      <c r="BK205" s="238">
        <f>ROUND(I205*H205,2)</f>
        <v>0</v>
      </c>
      <c r="BL205" s="237" t="s">
        <v>1126</v>
      </c>
      <c r="BM205" s="237" t="s">
        <v>1298</v>
      </c>
    </row>
    <row r="206" spans="2:65" s="232" customFormat="1" ht="7" customHeight="1">
      <c r="B206" s="236"/>
      <c r="C206" s="234"/>
      <c r="D206" s="234"/>
      <c r="E206" s="234"/>
      <c r="F206" s="234"/>
      <c r="G206" s="234"/>
      <c r="H206" s="234"/>
      <c r="I206" s="235"/>
      <c r="J206" s="234"/>
      <c r="K206" s="234"/>
      <c r="L206" s="233"/>
    </row>
  </sheetData>
  <sheetProtection algorithmName="SHA-512" hashValue="D+kBaPWzq/QrcG/DUlHuXZ+ocwCrDH22Cgiih2AxmMOj/ChUO3hy0JuSrDqR5Nu3oehN+XTTdbUCZYcE8hFnow==" saltValue="HDz8uPPNcwoDORfQnbldN4J5mEy039uIiVMMhfZCyk60oRSS8V84sKHGidMrdorduOyFMs1ZSalULdtt/uoB0Q==" spinCount="100000" sheet="1" objects="1" scenarios="1" formatColumns="0" formatRows="0" autoFilter="0"/>
  <autoFilter ref="C81:K205" xr:uid="{00000000-0009-0000-0000-000002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7FBECDE0-9A28-4ACC-A380-7C192B4054C4}"/>
    <hyperlink ref="G1:H1" location="C54" display="2) Rekapitulace" xr:uid="{F71D11E6-92FA-4AC3-91FC-7B86CC4E597B}"/>
    <hyperlink ref="J1" location="C81" display="3) Soupis prací" xr:uid="{A8C60412-076E-4BD6-9F07-FCB1458F9DBD}"/>
    <hyperlink ref="L1:V1" location="'Rekapitulace stavby'!C2" display="Rekapitulace stavby" xr:uid="{CF03BB90-AC20-4620-9BAB-20666B92B5FE}"/>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C5D4-1B6C-4389-BBB8-7A8E6DB23128}">
  <sheetPr>
    <pageSetUpPr fitToPage="1"/>
  </sheetPr>
  <dimension ref="A1:BR130"/>
  <sheetViews>
    <sheetView showGridLines="0" topLeftCell="O1" workbookViewId="0">
      <pane ySplit="1" topLeftCell="A61" activePane="bottomLeft" state="frozen"/>
      <selection pane="bottomLeft" activeCell="M1" sqref="M1:V1048576"/>
    </sheetView>
  </sheetViews>
  <sheetFormatPr defaultRowHeight="11.1"/>
  <cols>
    <col min="1" max="1" width="7.796875" style="230" customWidth="1"/>
    <col min="2" max="2" width="1.53125" style="230" customWidth="1"/>
    <col min="3" max="3" width="3.86328125" style="230" customWidth="1"/>
    <col min="4" max="4" width="4.06640625" style="230" customWidth="1"/>
    <col min="5" max="5" width="16" style="230" customWidth="1"/>
    <col min="6" max="6" width="70" style="230" customWidth="1"/>
    <col min="7" max="7" width="8.06640625" style="230" customWidth="1"/>
    <col min="8" max="8" width="10.3984375" style="230" customWidth="1"/>
    <col min="9" max="9" width="11.796875" style="231" customWidth="1"/>
    <col min="10" max="10" width="21.9296875" style="230" customWidth="1"/>
    <col min="11" max="11" width="14.46484375" style="230" customWidth="1"/>
    <col min="12" max="12" width="9.06640625" style="230"/>
    <col min="13" max="18" width="0" style="230" hidden="1" customWidth="1"/>
    <col min="19" max="19" width="7.59765625" style="230" hidden="1" customWidth="1"/>
    <col min="20" max="20" width="27.6640625" style="230" hidden="1" customWidth="1"/>
    <col min="21" max="21" width="15.265625" style="230" hidden="1" customWidth="1"/>
    <col min="22" max="22" width="11.53125" style="230" hidden="1" customWidth="1"/>
    <col min="23" max="23" width="15.265625" style="230" customWidth="1"/>
    <col min="24" max="24" width="11.53125" style="230" customWidth="1"/>
    <col min="25" max="25" width="14" style="230" customWidth="1"/>
    <col min="26" max="26" width="10.265625" style="230" customWidth="1"/>
    <col min="27" max="27" width="14" style="230" customWidth="1"/>
    <col min="28" max="28" width="15.265625" style="230" customWidth="1"/>
    <col min="29" max="29" width="10.265625" style="230" customWidth="1"/>
    <col min="30" max="30" width="14" style="230" customWidth="1"/>
    <col min="31" max="31" width="15.265625" style="230" customWidth="1"/>
    <col min="32" max="16384" width="9.06640625" style="230"/>
  </cols>
  <sheetData>
    <row r="1" spans="1:70" ht="21.85" customHeight="1">
      <c r="A1" s="353"/>
      <c r="B1" s="359"/>
      <c r="C1" s="359"/>
      <c r="D1" s="356" t="s">
        <v>1297</v>
      </c>
      <c r="E1" s="359"/>
      <c r="F1" s="355" t="s">
        <v>1296</v>
      </c>
      <c r="G1" s="358" t="s">
        <v>1295</v>
      </c>
      <c r="H1" s="358"/>
      <c r="I1" s="357"/>
      <c r="J1" s="355" t="s">
        <v>1294</v>
      </c>
      <c r="K1" s="356" t="s">
        <v>1293</v>
      </c>
      <c r="L1" s="355" t="s">
        <v>1292</v>
      </c>
      <c r="M1" s="355"/>
      <c r="N1" s="355"/>
      <c r="O1" s="355"/>
      <c r="P1" s="355"/>
      <c r="Q1" s="355"/>
      <c r="R1" s="355"/>
      <c r="S1" s="355"/>
      <c r="T1" s="355"/>
      <c r="U1" s="354"/>
      <c r="V1" s="354"/>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53"/>
      <c r="BF1" s="353"/>
      <c r="BG1" s="353"/>
      <c r="BH1" s="353"/>
      <c r="BI1" s="353"/>
      <c r="BJ1" s="353"/>
      <c r="BK1" s="353"/>
      <c r="BL1" s="353"/>
      <c r="BM1" s="353"/>
      <c r="BN1" s="353"/>
      <c r="BO1" s="353"/>
      <c r="BP1" s="353"/>
      <c r="BQ1" s="353"/>
      <c r="BR1" s="353"/>
    </row>
    <row r="2" spans="1:70" ht="37" customHeight="1">
      <c r="L2" s="352"/>
      <c r="M2" s="352"/>
      <c r="N2" s="352"/>
      <c r="O2" s="352"/>
      <c r="P2" s="352"/>
      <c r="Q2" s="352"/>
      <c r="R2" s="352"/>
      <c r="S2" s="352"/>
      <c r="T2" s="352"/>
      <c r="U2" s="352"/>
      <c r="V2" s="352"/>
      <c r="AT2" s="237" t="s">
        <v>1643</v>
      </c>
    </row>
    <row r="3" spans="1:70" ht="7" customHeight="1">
      <c r="B3" s="351"/>
      <c r="C3" s="349"/>
      <c r="D3" s="349"/>
      <c r="E3" s="349"/>
      <c r="F3" s="349"/>
      <c r="G3" s="349"/>
      <c r="H3" s="349"/>
      <c r="I3" s="350"/>
      <c r="J3" s="349"/>
      <c r="K3" s="348"/>
      <c r="AT3" s="237" t="s">
        <v>86</v>
      </c>
    </row>
    <row r="4" spans="1:70" ht="37" customHeight="1">
      <c r="B4" s="346"/>
      <c r="D4" s="296" t="s">
        <v>1290</v>
      </c>
      <c r="K4" s="345"/>
      <c r="M4" s="347" t="s">
        <v>10</v>
      </c>
      <c r="AT4" s="237" t="s">
        <v>3</v>
      </c>
    </row>
    <row r="5" spans="1:70" ht="7" customHeight="1">
      <c r="B5" s="346"/>
      <c r="K5" s="345"/>
    </row>
    <row r="6" spans="1:70" ht="11.7">
      <c r="B6" s="346"/>
      <c r="D6" s="289" t="s">
        <v>16</v>
      </c>
      <c r="K6" s="345"/>
    </row>
    <row r="7" spans="1:70" ht="16.5" customHeight="1">
      <c r="B7" s="346"/>
      <c r="E7" s="295" t="str">
        <f>'[1]Rekapitulace stavby'!K6</f>
        <v>Stavební úpravy objektu čp. 1745/14, Přemyslova ul.,289 22 Lysá nad Labem</v>
      </c>
      <c r="F7" s="294"/>
      <c r="G7" s="294"/>
      <c r="H7" s="294"/>
      <c r="K7" s="345"/>
    </row>
    <row r="8" spans="1:70" s="232" customFormat="1" ht="11.7">
      <c r="B8" s="233"/>
      <c r="D8" s="289" t="s">
        <v>88</v>
      </c>
      <c r="I8" s="264"/>
      <c r="K8" s="301"/>
    </row>
    <row r="9" spans="1:70" s="232" customFormat="1" ht="37" customHeight="1">
      <c r="B9" s="233"/>
      <c r="E9" s="293" t="s">
        <v>1642</v>
      </c>
      <c r="F9" s="292"/>
      <c r="G9" s="292"/>
      <c r="H9" s="292"/>
      <c r="I9" s="264"/>
      <c r="K9" s="301"/>
    </row>
    <row r="10" spans="1:70" s="232" customFormat="1">
      <c r="B10" s="233"/>
      <c r="I10" s="264"/>
      <c r="K10" s="301"/>
    </row>
    <row r="11" spans="1:70" s="232" customFormat="1" ht="14.4" customHeight="1">
      <c r="B11" s="233"/>
      <c r="D11" s="289" t="s">
        <v>18</v>
      </c>
      <c r="F11" s="288" t="s">
        <v>1</v>
      </c>
      <c r="I11" s="290" t="s">
        <v>19</v>
      </c>
      <c r="J11" s="288" t="s">
        <v>1</v>
      </c>
      <c r="K11" s="301"/>
    </row>
    <row r="12" spans="1:70" s="232" customFormat="1" ht="14.4" customHeight="1">
      <c r="B12" s="233"/>
      <c r="D12" s="289" t="s">
        <v>20</v>
      </c>
      <c r="F12" s="288" t="s">
        <v>1288</v>
      </c>
      <c r="I12" s="290" t="s">
        <v>22</v>
      </c>
      <c r="J12" s="291" t="str">
        <f>'[1]Rekapitulace stavby'!AN8</f>
        <v>11. 10. 2018</v>
      </c>
      <c r="K12" s="301"/>
    </row>
    <row r="13" spans="1:70" s="232" customFormat="1" ht="10.8" customHeight="1">
      <c r="B13" s="233"/>
      <c r="I13" s="264"/>
      <c r="K13" s="301"/>
    </row>
    <row r="14" spans="1:70" s="232" customFormat="1" ht="14.4" customHeight="1">
      <c r="B14" s="233"/>
      <c r="D14" s="289" t="s">
        <v>24</v>
      </c>
      <c r="I14" s="290" t="s">
        <v>25</v>
      </c>
      <c r="J14" s="288" t="str">
        <f>IF('[1]Rekapitulace stavby'!AN10="","",'[1]Rekapitulace stavby'!AN10)</f>
        <v/>
      </c>
      <c r="K14" s="301"/>
    </row>
    <row r="15" spans="1:70" s="232" customFormat="1" ht="18" customHeight="1">
      <c r="B15" s="233"/>
      <c r="E15" s="288" t="str">
        <f>IF('[1]Rekapitulace stavby'!E11="","",'[1]Rekapitulace stavby'!E11)</f>
        <v xml:space="preserve"> </v>
      </c>
      <c r="I15" s="290" t="s">
        <v>27</v>
      </c>
      <c r="J15" s="288" t="str">
        <f>IF('[1]Rekapitulace stavby'!AN11="","",'[1]Rekapitulace stavby'!AN11)</f>
        <v/>
      </c>
      <c r="K15" s="301"/>
    </row>
    <row r="16" spans="1:70" s="232" customFormat="1" ht="7" customHeight="1">
      <c r="B16" s="233"/>
      <c r="I16" s="264"/>
      <c r="K16" s="301"/>
    </row>
    <row r="17" spans="2:11" s="232" customFormat="1" ht="14.4" customHeight="1">
      <c r="B17" s="233"/>
      <c r="D17" s="289" t="s">
        <v>28</v>
      </c>
      <c r="I17" s="290" t="s">
        <v>25</v>
      </c>
      <c r="J17" s="288" t="str">
        <f>IF('[1]Rekapitulace stavby'!AN13="Vyplň údaj","",IF('[1]Rekapitulace stavby'!AN13="","",'[1]Rekapitulace stavby'!AN13))</f>
        <v/>
      </c>
      <c r="K17" s="301"/>
    </row>
    <row r="18" spans="2:11" s="232" customFormat="1" ht="18" customHeight="1">
      <c r="B18" s="233"/>
      <c r="E18" s="288" t="str">
        <f>IF('[1]Rekapitulace stavby'!E14="Vyplň údaj","",IF('[1]Rekapitulace stavby'!E14="","",'[1]Rekapitulace stavby'!E14))</f>
        <v/>
      </c>
      <c r="I18" s="290" t="s">
        <v>27</v>
      </c>
      <c r="J18" s="288" t="str">
        <f>IF('[1]Rekapitulace stavby'!AN14="Vyplň údaj","",IF('[1]Rekapitulace stavby'!AN14="","",'[1]Rekapitulace stavby'!AN14))</f>
        <v/>
      </c>
      <c r="K18" s="301"/>
    </row>
    <row r="19" spans="2:11" s="232" customFormat="1" ht="7" customHeight="1">
      <c r="B19" s="233"/>
      <c r="I19" s="264"/>
      <c r="K19" s="301"/>
    </row>
    <row r="20" spans="2:11" s="232" customFormat="1" ht="14.4" customHeight="1">
      <c r="B20" s="233"/>
      <c r="D20" s="289" t="s">
        <v>30</v>
      </c>
      <c r="I20" s="290" t="s">
        <v>25</v>
      </c>
      <c r="J20" s="288" t="str">
        <f>IF('[1]Rekapitulace stavby'!AN16="","",'[1]Rekapitulace stavby'!AN16)</f>
        <v/>
      </c>
      <c r="K20" s="301"/>
    </row>
    <row r="21" spans="2:11" s="232" customFormat="1" ht="18" customHeight="1">
      <c r="B21" s="233"/>
      <c r="E21" s="288" t="str">
        <f>IF('[1]Rekapitulace stavby'!E17="","",'[1]Rekapitulace stavby'!E17)</f>
        <v xml:space="preserve"> </v>
      </c>
      <c r="I21" s="290" t="s">
        <v>27</v>
      </c>
      <c r="J21" s="288" t="str">
        <f>IF('[1]Rekapitulace stavby'!AN17="","",'[1]Rekapitulace stavby'!AN17)</f>
        <v/>
      </c>
      <c r="K21" s="301"/>
    </row>
    <row r="22" spans="2:11" s="232" customFormat="1" ht="7" customHeight="1">
      <c r="B22" s="233"/>
      <c r="I22" s="264"/>
      <c r="K22" s="301"/>
    </row>
    <row r="23" spans="2:11" s="232" customFormat="1" ht="14.4" customHeight="1">
      <c r="B23" s="233"/>
      <c r="D23" s="289" t="s">
        <v>35</v>
      </c>
      <c r="I23" s="264"/>
      <c r="K23" s="301"/>
    </row>
    <row r="24" spans="2:11" s="341" customFormat="1" ht="16.5" customHeight="1">
      <c r="B24" s="344"/>
      <c r="E24" s="324" t="s">
        <v>1</v>
      </c>
      <c r="F24" s="324"/>
      <c r="G24" s="324"/>
      <c r="H24" s="324"/>
      <c r="I24" s="343"/>
      <c r="K24" s="342"/>
    </row>
    <row r="25" spans="2:11" s="232" customFormat="1" ht="7" customHeight="1">
      <c r="B25" s="233"/>
      <c r="I25" s="264"/>
      <c r="K25" s="301"/>
    </row>
    <row r="26" spans="2:11" s="232" customFormat="1" ht="7" customHeight="1">
      <c r="B26" s="233"/>
      <c r="D26" s="274"/>
      <c r="E26" s="274"/>
      <c r="F26" s="274"/>
      <c r="G26" s="274"/>
      <c r="H26" s="274"/>
      <c r="I26" s="339"/>
      <c r="J26" s="274"/>
      <c r="K26" s="338"/>
    </row>
    <row r="27" spans="2:11" s="232" customFormat="1" ht="25.45" customHeight="1">
      <c r="B27" s="233"/>
      <c r="D27" s="340" t="s">
        <v>36</v>
      </c>
      <c r="I27" s="264"/>
      <c r="J27" s="316">
        <f>ROUND(J81,2)</f>
        <v>0</v>
      </c>
      <c r="K27" s="301"/>
    </row>
    <row r="28" spans="2:11" s="232" customFormat="1" ht="7" customHeight="1">
      <c r="B28" s="233"/>
      <c r="D28" s="274"/>
      <c r="E28" s="274"/>
      <c r="F28" s="274"/>
      <c r="G28" s="274"/>
      <c r="H28" s="274"/>
      <c r="I28" s="339"/>
      <c r="J28" s="274"/>
      <c r="K28" s="338"/>
    </row>
    <row r="29" spans="2:11" s="232" customFormat="1" ht="14.4" customHeight="1">
      <c r="B29" s="233"/>
      <c r="F29" s="336" t="s">
        <v>38</v>
      </c>
      <c r="I29" s="337" t="s">
        <v>37</v>
      </c>
      <c r="J29" s="336" t="s">
        <v>39</v>
      </c>
      <c r="K29" s="301"/>
    </row>
    <row r="30" spans="2:11" s="232" customFormat="1" ht="14.4" customHeight="1">
      <c r="B30" s="233"/>
      <c r="D30" s="335" t="s">
        <v>40</v>
      </c>
      <c r="E30" s="335" t="s">
        <v>41</v>
      </c>
      <c r="F30" s="333">
        <f>ROUND(SUM(BE81:BE129), 2)</f>
        <v>0</v>
      </c>
      <c r="I30" s="334">
        <v>0.21</v>
      </c>
      <c r="J30" s="333">
        <f>ROUND(ROUND((SUM(BE81:BE129)), 2)*I30, 2)</f>
        <v>0</v>
      </c>
      <c r="K30" s="301"/>
    </row>
    <row r="31" spans="2:11" s="232" customFormat="1" ht="14.4" customHeight="1">
      <c r="B31" s="233"/>
      <c r="E31" s="335" t="s">
        <v>42</v>
      </c>
      <c r="F31" s="333">
        <f>ROUND(SUM(BF81:BF129), 2)</f>
        <v>0</v>
      </c>
      <c r="I31" s="334">
        <v>0.15</v>
      </c>
      <c r="J31" s="333">
        <f>ROUND(ROUND((SUM(BF81:BF129)), 2)*I31, 2)</f>
        <v>0</v>
      </c>
      <c r="K31" s="301"/>
    </row>
    <row r="32" spans="2:11" s="232" customFormat="1" ht="14.4" hidden="1" customHeight="1">
      <c r="B32" s="233"/>
      <c r="E32" s="335" t="s">
        <v>43</v>
      </c>
      <c r="F32" s="333">
        <f>ROUND(SUM(BG81:BG129), 2)</f>
        <v>0</v>
      </c>
      <c r="I32" s="334">
        <v>0.21</v>
      </c>
      <c r="J32" s="333">
        <v>0</v>
      </c>
      <c r="K32" s="301"/>
    </row>
    <row r="33" spans="2:11" s="232" customFormat="1" ht="14.4" hidden="1" customHeight="1">
      <c r="B33" s="233"/>
      <c r="E33" s="335" t="s">
        <v>44</v>
      </c>
      <c r="F33" s="333">
        <f>ROUND(SUM(BH81:BH129), 2)</f>
        <v>0</v>
      </c>
      <c r="I33" s="334">
        <v>0.15</v>
      </c>
      <c r="J33" s="333">
        <v>0</v>
      </c>
      <c r="K33" s="301"/>
    </row>
    <row r="34" spans="2:11" s="232" customFormat="1" ht="14.4" hidden="1" customHeight="1">
      <c r="B34" s="233"/>
      <c r="E34" s="335" t="s">
        <v>45</v>
      </c>
      <c r="F34" s="333">
        <f>ROUND(SUM(BI81:BI129), 2)</f>
        <v>0</v>
      </c>
      <c r="I34" s="334">
        <v>0</v>
      </c>
      <c r="J34" s="333">
        <v>0</v>
      </c>
      <c r="K34" s="301"/>
    </row>
    <row r="35" spans="2:11" s="232" customFormat="1" ht="7" customHeight="1">
      <c r="B35" s="233"/>
      <c r="I35" s="264"/>
      <c r="K35" s="301"/>
    </row>
    <row r="36" spans="2:11" s="232" customFormat="1" ht="25.45" customHeight="1">
      <c r="B36" s="233"/>
      <c r="C36" s="321"/>
      <c r="D36" s="332" t="s">
        <v>46</v>
      </c>
      <c r="E36" s="331"/>
      <c r="F36" s="331"/>
      <c r="G36" s="330" t="s">
        <v>47</v>
      </c>
      <c r="H36" s="329" t="s">
        <v>48</v>
      </c>
      <c r="I36" s="328"/>
      <c r="J36" s="327">
        <f>SUM(J27:J34)</f>
        <v>0</v>
      </c>
      <c r="K36" s="326"/>
    </row>
    <row r="37" spans="2:11" s="232" customFormat="1" ht="14.4" customHeight="1">
      <c r="B37" s="236"/>
      <c r="C37" s="234"/>
      <c r="D37" s="234"/>
      <c r="E37" s="234"/>
      <c r="F37" s="234"/>
      <c r="G37" s="234"/>
      <c r="H37" s="234"/>
      <c r="I37" s="235"/>
      <c r="J37" s="234"/>
      <c r="K37" s="300"/>
    </row>
    <row r="41" spans="2:11" s="232" customFormat="1" ht="7" customHeight="1">
      <c r="B41" s="299"/>
      <c r="C41" s="297"/>
      <c r="D41" s="297"/>
      <c r="E41" s="297"/>
      <c r="F41" s="297"/>
      <c r="G41" s="297"/>
      <c r="H41" s="297"/>
      <c r="I41" s="298"/>
      <c r="J41" s="297"/>
      <c r="K41" s="325"/>
    </row>
    <row r="42" spans="2:11" s="232" customFormat="1" ht="37" customHeight="1">
      <c r="B42" s="233"/>
      <c r="C42" s="296" t="s">
        <v>90</v>
      </c>
      <c r="I42" s="264"/>
      <c r="K42" s="301"/>
    </row>
    <row r="43" spans="2:11" s="232" customFormat="1" ht="7" customHeight="1">
      <c r="B43" s="233"/>
      <c r="I43" s="264"/>
      <c r="K43" s="301"/>
    </row>
    <row r="44" spans="2:11" s="232" customFormat="1" ht="14.4" customHeight="1">
      <c r="B44" s="233"/>
      <c r="C44" s="289" t="s">
        <v>16</v>
      </c>
      <c r="I44" s="264"/>
      <c r="K44" s="301"/>
    </row>
    <row r="45" spans="2:11" s="232" customFormat="1" ht="16.5" customHeight="1">
      <c r="B45" s="233"/>
      <c r="E45" s="295" t="str">
        <f>E7</f>
        <v>Stavební úpravy objektu čp. 1745/14, Přemyslova ul.,289 22 Lysá nad Labem</v>
      </c>
      <c r="F45" s="294"/>
      <c r="G45" s="294"/>
      <c r="H45" s="294"/>
      <c r="I45" s="264"/>
      <c r="K45" s="301"/>
    </row>
    <row r="46" spans="2:11" s="232" customFormat="1" ht="14.4" customHeight="1">
      <c r="B46" s="233"/>
      <c r="C46" s="289" t="s">
        <v>88</v>
      </c>
      <c r="I46" s="264"/>
      <c r="K46" s="301"/>
    </row>
    <row r="47" spans="2:11" s="232" customFormat="1" ht="17.25" customHeight="1">
      <c r="B47" s="233"/>
      <c r="E47" s="293" t="str">
        <f>E9</f>
        <v>D.1.4.3 - větrání</v>
      </c>
      <c r="F47" s="292"/>
      <c r="G47" s="292"/>
      <c r="H47" s="292"/>
      <c r="I47" s="264"/>
      <c r="K47" s="301"/>
    </row>
    <row r="48" spans="2:11" s="232" customFormat="1" ht="7" customHeight="1">
      <c r="B48" s="233"/>
      <c r="I48" s="264"/>
      <c r="K48" s="301"/>
    </row>
    <row r="49" spans="2:47" s="232" customFormat="1" ht="18" customHeight="1">
      <c r="B49" s="233"/>
      <c r="C49" s="289" t="s">
        <v>20</v>
      </c>
      <c r="F49" s="288" t="str">
        <f>F12</f>
        <v>čp. 1745/14, Přemyslova ul.,289 22 Lysá nad Labem</v>
      </c>
      <c r="I49" s="290" t="s">
        <v>22</v>
      </c>
      <c r="J49" s="291" t="str">
        <f>IF(J12="","",J12)</f>
        <v>11. 10. 2018</v>
      </c>
      <c r="K49" s="301"/>
    </row>
    <row r="50" spans="2:47" s="232" customFormat="1" ht="7" customHeight="1">
      <c r="B50" s="233"/>
      <c r="I50" s="264"/>
      <c r="K50" s="301"/>
    </row>
    <row r="51" spans="2:47" s="232" customFormat="1" ht="11.7">
      <c r="B51" s="233"/>
      <c r="C51" s="289" t="s">
        <v>24</v>
      </c>
      <c r="F51" s="288" t="str">
        <f>E15</f>
        <v xml:space="preserve"> </v>
      </c>
      <c r="I51" s="290" t="s">
        <v>30</v>
      </c>
      <c r="J51" s="324" t="str">
        <f>E21</f>
        <v xml:space="preserve"> </v>
      </c>
      <c r="K51" s="301"/>
    </row>
    <row r="52" spans="2:47" s="232" customFormat="1" ht="14.4" customHeight="1">
      <c r="B52" s="233"/>
      <c r="C52" s="289" t="s">
        <v>28</v>
      </c>
      <c r="F52" s="288" t="str">
        <f>IF(E18="","",E18)</f>
        <v/>
      </c>
      <c r="I52" s="264"/>
      <c r="J52" s="323"/>
      <c r="K52" s="301"/>
    </row>
    <row r="53" spans="2:47" s="232" customFormat="1" ht="10.3" customHeight="1">
      <c r="B53" s="233"/>
      <c r="I53" s="264"/>
      <c r="K53" s="301"/>
    </row>
    <row r="54" spans="2:47" s="232" customFormat="1" ht="29.25" customHeight="1">
      <c r="B54" s="233"/>
      <c r="C54" s="322" t="s">
        <v>91</v>
      </c>
      <c r="D54" s="321"/>
      <c r="E54" s="321"/>
      <c r="F54" s="321"/>
      <c r="G54" s="321"/>
      <c r="H54" s="321"/>
      <c r="I54" s="320"/>
      <c r="J54" s="319" t="s">
        <v>92</v>
      </c>
      <c r="K54" s="318"/>
    </row>
    <row r="55" spans="2:47" s="232" customFormat="1" ht="10.3" customHeight="1">
      <c r="B55" s="233"/>
      <c r="I55" s="264"/>
      <c r="K55" s="301"/>
    </row>
    <row r="56" spans="2:47" s="232" customFormat="1" ht="29.25" customHeight="1">
      <c r="B56" s="233"/>
      <c r="C56" s="317" t="s">
        <v>140</v>
      </c>
      <c r="I56" s="264"/>
      <c r="J56" s="316">
        <f>J81</f>
        <v>0</v>
      </c>
      <c r="K56" s="301"/>
      <c r="AU56" s="237" t="s">
        <v>94</v>
      </c>
    </row>
    <row r="57" spans="2:47" s="302" customFormat="1" ht="25" customHeight="1">
      <c r="B57" s="308"/>
      <c r="D57" s="307" t="s">
        <v>105</v>
      </c>
      <c r="E57" s="306"/>
      <c r="F57" s="306"/>
      <c r="G57" s="306"/>
      <c r="H57" s="306"/>
      <c r="I57" s="305"/>
      <c r="J57" s="304">
        <f>J82</f>
        <v>0</v>
      </c>
      <c r="K57" s="303"/>
    </row>
    <row r="58" spans="2:47" s="309" customFormat="1" ht="19.899999999999999" customHeight="1">
      <c r="B58" s="315"/>
      <c r="D58" s="314" t="s">
        <v>1641</v>
      </c>
      <c r="E58" s="313"/>
      <c r="F58" s="313"/>
      <c r="G58" s="313"/>
      <c r="H58" s="313"/>
      <c r="I58" s="312"/>
      <c r="J58" s="311">
        <f>J83</f>
        <v>0</v>
      </c>
      <c r="K58" s="310"/>
    </row>
    <row r="59" spans="2:47" s="302" customFormat="1" ht="25" customHeight="1">
      <c r="B59" s="308"/>
      <c r="D59" s="307" t="s">
        <v>123</v>
      </c>
      <c r="E59" s="306"/>
      <c r="F59" s="306"/>
      <c r="G59" s="306"/>
      <c r="H59" s="306"/>
      <c r="I59" s="305"/>
      <c r="J59" s="304">
        <f>J124</f>
        <v>0</v>
      </c>
      <c r="K59" s="303"/>
    </row>
    <row r="60" spans="2:47" s="302" customFormat="1" ht="25" customHeight="1">
      <c r="B60" s="308"/>
      <c r="D60" s="307" t="s">
        <v>124</v>
      </c>
      <c r="E60" s="306"/>
      <c r="F60" s="306"/>
      <c r="G60" s="306"/>
      <c r="H60" s="306"/>
      <c r="I60" s="305"/>
      <c r="J60" s="304">
        <f>J126</f>
        <v>0</v>
      </c>
      <c r="K60" s="303"/>
    </row>
    <row r="61" spans="2:47" s="309" customFormat="1" ht="19.899999999999999" customHeight="1">
      <c r="B61" s="315"/>
      <c r="D61" s="314" t="s">
        <v>1640</v>
      </c>
      <c r="E61" s="313"/>
      <c r="F61" s="313"/>
      <c r="G61" s="313"/>
      <c r="H61" s="313"/>
      <c r="I61" s="312"/>
      <c r="J61" s="311">
        <f>J127</f>
        <v>0</v>
      </c>
      <c r="K61" s="310"/>
    </row>
    <row r="62" spans="2:47" s="232" customFormat="1" ht="21.85" customHeight="1">
      <c r="B62" s="233"/>
      <c r="I62" s="264"/>
      <c r="K62" s="301"/>
    </row>
    <row r="63" spans="2:47" s="232" customFormat="1" ht="7" customHeight="1">
      <c r="B63" s="236"/>
      <c r="C63" s="234"/>
      <c r="D63" s="234"/>
      <c r="E63" s="234"/>
      <c r="F63" s="234"/>
      <c r="G63" s="234"/>
      <c r="H63" s="234"/>
      <c r="I63" s="235"/>
      <c r="J63" s="234"/>
      <c r="K63" s="300"/>
    </row>
    <row r="67" spans="2:20" s="232" customFormat="1" ht="7" customHeight="1">
      <c r="B67" s="299"/>
      <c r="C67" s="297"/>
      <c r="D67" s="297"/>
      <c r="E67" s="297"/>
      <c r="F67" s="297"/>
      <c r="G67" s="297"/>
      <c r="H67" s="297"/>
      <c r="I67" s="298"/>
      <c r="J67" s="297"/>
      <c r="K67" s="297"/>
      <c r="L67" s="233"/>
    </row>
    <row r="68" spans="2:20" s="232" customFormat="1" ht="37" customHeight="1">
      <c r="B68" s="233"/>
      <c r="C68" s="296" t="s">
        <v>128</v>
      </c>
      <c r="I68" s="264"/>
      <c r="L68" s="233"/>
    </row>
    <row r="69" spans="2:20" s="232" customFormat="1" ht="7" customHeight="1">
      <c r="B69" s="233"/>
      <c r="I69" s="264"/>
      <c r="L69" s="233"/>
    </row>
    <row r="70" spans="2:20" s="232" customFormat="1" ht="14.4" customHeight="1">
      <c r="B70" s="233"/>
      <c r="C70" s="289" t="s">
        <v>16</v>
      </c>
      <c r="I70" s="264"/>
      <c r="L70" s="233"/>
    </row>
    <row r="71" spans="2:20" s="232" customFormat="1" ht="16.5" customHeight="1">
      <c r="B71" s="233"/>
      <c r="E71" s="295" t="str">
        <f>E7</f>
        <v>Stavební úpravy objektu čp. 1745/14, Přemyslova ul.,289 22 Lysá nad Labem</v>
      </c>
      <c r="F71" s="294"/>
      <c r="G71" s="294"/>
      <c r="H71" s="294"/>
      <c r="I71" s="264"/>
      <c r="L71" s="233"/>
    </row>
    <row r="72" spans="2:20" s="232" customFormat="1" ht="14.4" customHeight="1">
      <c r="B72" s="233"/>
      <c r="C72" s="289" t="s">
        <v>88</v>
      </c>
      <c r="I72" s="264"/>
      <c r="L72" s="233"/>
    </row>
    <row r="73" spans="2:20" s="232" customFormat="1" ht="17.25" customHeight="1">
      <c r="B73" s="233"/>
      <c r="E73" s="293" t="str">
        <f>E9</f>
        <v>D.1.4.3 - větrání</v>
      </c>
      <c r="F73" s="292"/>
      <c r="G73" s="292"/>
      <c r="H73" s="292"/>
      <c r="I73" s="264"/>
      <c r="L73" s="233"/>
    </row>
    <row r="74" spans="2:20" s="232" customFormat="1" ht="7" customHeight="1">
      <c r="B74" s="233"/>
      <c r="I74" s="264"/>
      <c r="L74" s="233"/>
    </row>
    <row r="75" spans="2:20" s="232" customFormat="1" ht="18" customHeight="1">
      <c r="B75" s="233"/>
      <c r="C75" s="289" t="s">
        <v>20</v>
      </c>
      <c r="F75" s="288" t="str">
        <f>F12</f>
        <v>čp. 1745/14, Přemyslova ul.,289 22 Lysá nad Labem</v>
      </c>
      <c r="I75" s="290" t="s">
        <v>22</v>
      </c>
      <c r="J75" s="291" t="str">
        <f>IF(J12="","",J12)</f>
        <v>11. 10. 2018</v>
      </c>
      <c r="L75" s="233"/>
    </row>
    <row r="76" spans="2:20" s="232" customFormat="1" ht="7" customHeight="1">
      <c r="B76" s="233"/>
      <c r="I76" s="264"/>
      <c r="L76" s="233"/>
    </row>
    <row r="77" spans="2:20" s="232" customFormat="1" ht="11.7">
      <c r="B77" s="233"/>
      <c r="C77" s="289" t="s">
        <v>24</v>
      </c>
      <c r="F77" s="288" t="str">
        <f>E15</f>
        <v xml:space="preserve"> </v>
      </c>
      <c r="I77" s="290" t="s">
        <v>30</v>
      </c>
      <c r="J77" s="288" t="str">
        <f>E21</f>
        <v xml:space="preserve"> </v>
      </c>
      <c r="L77" s="233"/>
    </row>
    <row r="78" spans="2:20" s="232" customFormat="1" ht="14.4" customHeight="1">
      <c r="B78" s="233"/>
      <c r="C78" s="289" t="s">
        <v>28</v>
      </c>
      <c r="F78" s="288" t="str">
        <f>IF(E18="","",E18)</f>
        <v/>
      </c>
      <c r="I78" s="264"/>
      <c r="L78" s="233"/>
    </row>
    <row r="79" spans="2:20" s="232" customFormat="1" ht="10.3" customHeight="1">
      <c r="B79" s="233"/>
      <c r="I79" s="264"/>
      <c r="L79" s="233"/>
    </row>
    <row r="80" spans="2:20" s="279" customFormat="1" ht="29.25" customHeight="1">
      <c r="B80" s="283"/>
      <c r="C80" s="287" t="s">
        <v>129</v>
      </c>
      <c r="D80" s="285" t="s">
        <v>61</v>
      </c>
      <c r="E80" s="285" t="s">
        <v>57</v>
      </c>
      <c r="F80" s="285" t="s">
        <v>58</v>
      </c>
      <c r="G80" s="285" t="s">
        <v>130</v>
      </c>
      <c r="H80" s="285" t="s">
        <v>131</v>
      </c>
      <c r="I80" s="286" t="s">
        <v>132</v>
      </c>
      <c r="J80" s="285" t="s">
        <v>92</v>
      </c>
      <c r="K80" s="284" t="s">
        <v>133</v>
      </c>
      <c r="L80" s="283"/>
      <c r="M80" s="282" t="s">
        <v>1284</v>
      </c>
      <c r="N80" s="281" t="s">
        <v>40</v>
      </c>
      <c r="O80" s="281" t="s">
        <v>134</v>
      </c>
      <c r="P80" s="281" t="s">
        <v>135</v>
      </c>
      <c r="Q80" s="281" t="s">
        <v>1283</v>
      </c>
      <c r="R80" s="281" t="s">
        <v>1282</v>
      </c>
      <c r="S80" s="281" t="s">
        <v>138</v>
      </c>
      <c r="T80" s="280" t="s">
        <v>139</v>
      </c>
    </row>
    <row r="81" spans="2:65" s="232" customFormat="1" ht="29.25" customHeight="1">
      <c r="B81" s="233"/>
      <c r="C81" s="278" t="s">
        <v>140</v>
      </c>
      <c r="I81" s="264"/>
      <c r="J81" s="277">
        <f>BK81</f>
        <v>0</v>
      </c>
      <c r="L81" s="233"/>
      <c r="M81" s="276"/>
      <c r="N81" s="274"/>
      <c r="O81" s="274"/>
      <c r="P81" s="275">
        <f>P82+P124+P126</f>
        <v>0</v>
      </c>
      <c r="Q81" s="274"/>
      <c r="R81" s="275">
        <f>R82+R124+R126</f>
        <v>85.143109999999993</v>
      </c>
      <c r="S81" s="274"/>
      <c r="T81" s="273">
        <f>T82+T124+T126</f>
        <v>0</v>
      </c>
      <c r="AT81" s="237" t="s">
        <v>75</v>
      </c>
      <c r="AU81" s="237" t="s">
        <v>94</v>
      </c>
      <c r="BK81" s="272">
        <f>BK82+BK124+BK126</f>
        <v>0</v>
      </c>
    </row>
    <row r="82" spans="2:65" s="251" customFormat="1" ht="37.450000000000003" customHeight="1">
      <c r="B82" s="258"/>
      <c r="D82" s="253" t="s">
        <v>75</v>
      </c>
      <c r="E82" s="261" t="s">
        <v>733</v>
      </c>
      <c r="F82" s="261" t="s">
        <v>734</v>
      </c>
      <c r="I82" s="260"/>
      <c r="J82" s="259">
        <f>BK82</f>
        <v>0</v>
      </c>
      <c r="L82" s="258"/>
      <c r="M82" s="257"/>
      <c r="P82" s="256">
        <f>P83</f>
        <v>0</v>
      </c>
      <c r="R82" s="256">
        <f>R83</f>
        <v>85.143109999999993</v>
      </c>
      <c r="T82" s="255">
        <f>T83</f>
        <v>0</v>
      </c>
      <c r="AR82" s="253" t="s">
        <v>86</v>
      </c>
      <c r="AT82" s="254" t="s">
        <v>75</v>
      </c>
      <c r="AU82" s="254" t="s">
        <v>76</v>
      </c>
      <c r="AY82" s="253" t="s">
        <v>143</v>
      </c>
      <c r="BK82" s="252">
        <f>BK83</f>
        <v>0</v>
      </c>
    </row>
    <row r="83" spans="2:65" s="251" customFormat="1" ht="19.899999999999999" customHeight="1">
      <c r="B83" s="258"/>
      <c r="D83" s="253" t="s">
        <v>75</v>
      </c>
      <c r="E83" s="271" t="s">
        <v>1639</v>
      </c>
      <c r="F83" s="271" t="s">
        <v>1638</v>
      </c>
      <c r="I83" s="260"/>
      <c r="J83" s="270">
        <f>BK83</f>
        <v>0</v>
      </c>
      <c r="L83" s="258"/>
      <c r="M83" s="257"/>
      <c r="P83" s="256">
        <f>SUM(P84:P123)</f>
        <v>0</v>
      </c>
      <c r="R83" s="256">
        <f>SUM(R84:R123)</f>
        <v>85.143109999999993</v>
      </c>
      <c r="T83" s="255">
        <f>SUM(T84:T123)</f>
        <v>0</v>
      </c>
      <c r="AR83" s="253" t="s">
        <v>86</v>
      </c>
      <c r="AT83" s="254" t="s">
        <v>75</v>
      </c>
      <c r="AU83" s="254" t="s">
        <v>84</v>
      </c>
      <c r="AY83" s="253" t="s">
        <v>143</v>
      </c>
      <c r="BK83" s="252">
        <f>SUM(BK84:BK123)</f>
        <v>0</v>
      </c>
    </row>
    <row r="84" spans="2:65" s="232" customFormat="1" ht="25.5" customHeight="1">
      <c r="B84" s="233"/>
      <c r="C84" s="250" t="s">
        <v>84</v>
      </c>
      <c r="D84" s="250" t="s">
        <v>145</v>
      </c>
      <c r="E84" s="249" t="s">
        <v>1637</v>
      </c>
      <c r="F84" s="244" t="s">
        <v>1636</v>
      </c>
      <c r="G84" s="248" t="s">
        <v>252</v>
      </c>
      <c r="H84" s="247">
        <v>4</v>
      </c>
      <c r="I84" s="246"/>
      <c r="J84" s="245">
        <f>ROUND(I84*H84,2)</f>
        <v>0</v>
      </c>
      <c r="K84" s="244" t="s">
        <v>149</v>
      </c>
      <c r="L84" s="233"/>
      <c r="M84" s="243" t="s">
        <v>1</v>
      </c>
      <c r="N84" s="269" t="s">
        <v>41</v>
      </c>
      <c r="P84" s="268">
        <f>O84*H84</f>
        <v>0</v>
      </c>
      <c r="Q84" s="268">
        <v>0</v>
      </c>
      <c r="R84" s="268">
        <f>Q84*H84</f>
        <v>0</v>
      </c>
      <c r="S84" s="268">
        <v>0</v>
      </c>
      <c r="T84" s="267">
        <f>S84*H84</f>
        <v>0</v>
      </c>
      <c r="AR84" s="237" t="s">
        <v>222</v>
      </c>
      <c r="AT84" s="237" t="s">
        <v>145</v>
      </c>
      <c r="AU84" s="237" t="s">
        <v>86</v>
      </c>
      <c r="AY84" s="237" t="s">
        <v>143</v>
      </c>
      <c r="BE84" s="238">
        <f>IF(N84="základní",J84,0)</f>
        <v>0</v>
      </c>
      <c r="BF84" s="238">
        <f>IF(N84="snížená",J84,0)</f>
        <v>0</v>
      </c>
      <c r="BG84" s="238">
        <f>IF(N84="zákl. přenesená",J84,0)</f>
        <v>0</v>
      </c>
      <c r="BH84" s="238">
        <f>IF(N84="sníž. přenesená",J84,0)</f>
        <v>0</v>
      </c>
      <c r="BI84" s="238">
        <f>IF(N84="nulová",J84,0)</f>
        <v>0</v>
      </c>
      <c r="BJ84" s="237" t="s">
        <v>84</v>
      </c>
      <c r="BK84" s="238">
        <f>ROUND(I84*H84,2)</f>
        <v>0</v>
      </c>
      <c r="BL84" s="237" t="s">
        <v>222</v>
      </c>
      <c r="BM84" s="237" t="s">
        <v>1635</v>
      </c>
    </row>
    <row r="85" spans="2:65" s="232" customFormat="1" ht="25.5" customHeight="1">
      <c r="B85" s="233"/>
      <c r="C85" s="250" t="s">
        <v>86</v>
      </c>
      <c r="D85" s="250" t="s">
        <v>145</v>
      </c>
      <c r="E85" s="249" t="s">
        <v>1634</v>
      </c>
      <c r="F85" s="244" t="s">
        <v>1633</v>
      </c>
      <c r="G85" s="248" t="s">
        <v>252</v>
      </c>
      <c r="H85" s="247">
        <v>11</v>
      </c>
      <c r="I85" s="246"/>
      <c r="J85" s="245">
        <f>ROUND(I85*H85,2)</f>
        <v>0</v>
      </c>
      <c r="K85" s="244" t="s">
        <v>149</v>
      </c>
      <c r="L85" s="233"/>
      <c r="M85" s="243" t="s">
        <v>1</v>
      </c>
      <c r="N85" s="269" t="s">
        <v>41</v>
      </c>
      <c r="P85" s="268">
        <f>O85*H85</f>
        <v>0</v>
      </c>
      <c r="Q85" s="268">
        <v>0</v>
      </c>
      <c r="R85" s="268">
        <f>Q85*H85</f>
        <v>0</v>
      </c>
      <c r="S85" s="268">
        <v>0</v>
      </c>
      <c r="T85" s="267">
        <f>S85*H85</f>
        <v>0</v>
      </c>
      <c r="AR85" s="237" t="s">
        <v>222</v>
      </c>
      <c r="AT85" s="237" t="s">
        <v>145</v>
      </c>
      <c r="AU85" s="237" t="s">
        <v>86</v>
      </c>
      <c r="AY85" s="237" t="s">
        <v>143</v>
      </c>
      <c r="BE85" s="238">
        <f>IF(N85="základní",J85,0)</f>
        <v>0</v>
      </c>
      <c r="BF85" s="238">
        <f>IF(N85="snížená",J85,0)</f>
        <v>0</v>
      </c>
      <c r="BG85" s="238">
        <f>IF(N85="zákl. přenesená",J85,0)</f>
        <v>0</v>
      </c>
      <c r="BH85" s="238">
        <f>IF(N85="sníž. přenesená",J85,0)</f>
        <v>0</v>
      </c>
      <c r="BI85" s="238">
        <f>IF(N85="nulová",J85,0)</f>
        <v>0</v>
      </c>
      <c r="BJ85" s="237" t="s">
        <v>84</v>
      </c>
      <c r="BK85" s="238">
        <f>ROUND(I85*H85,2)</f>
        <v>0</v>
      </c>
      <c r="BL85" s="237" t="s">
        <v>222</v>
      </c>
      <c r="BM85" s="237" t="s">
        <v>1632</v>
      </c>
    </row>
    <row r="86" spans="2:65" s="232" customFormat="1" ht="25.5" customHeight="1">
      <c r="B86" s="233"/>
      <c r="C86" s="250" t="s">
        <v>159</v>
      </c>
      <c r="D86" s="250" t="s">
        <v>145</v>
      </c>
      <c r="E86" s="249" t="s">
        <v>1631</v>
      </c>
      <c r="F86" s="244" t="s">
        <v>1630</v>
      </c>
      <c r="G86" s="248" t="s">
        <v>252</v>
      </c>
      <c r="H86" s="247">
        <v>2</v>
      </c>
      <c r="I86" s="246"/>
      <c r="J86" s="245">
        <f>ROUND(I86*H86,2)</f>
        <v>0</v>
      </c>
      <c r="K86" s="244" t="s">
        <v>149</v>
      </c>
      <c r="L86" s="233"/>
      <c r="M86" s="243" t="s">
        <v>1</v>
      </c>
      <c r="N86" s="269" t="s">
        <v>41</v>
      </c>
      <c r="P86" s="268">
        <f>O86*H86</f>
        <v>0</v>
      </c>
      <c r="Q86" s="268">
        <v>0</v>
      </c>
      <c r="R86" s="268">
        <f>Q86*H86</f>
        <v>0</v>
      </c>
      <c r="S86" s="268">
        <v>0</v>
      </c>
      <c r="T86" s="267">
        <f>S86*H86</f>
        <v>0</v>
      </c>
      <c r="AR86" s="237" t="s">
        <v>222</v>
      </c>
      <c r="AT86" s="237" t="s">
        <v>145</v>
      </c>
      <c r="AU86" s="237" t="s">
        <v>86</v>
      </c>
      <c r="AY86" s="237" t="s">
        <v>143</v>
      </c>
      <c r="BE86" s="238">
        <f>IF(N86="základní",J86,0)</f>
        <v>0</v>
      </c>
      <c r="BF86" s="238">
        <f>IF(N86="snížená",J86,0)</f>
        <v>0</v>
      </c>
      <c r="BG86" s="238">
        <f>IF(N86="zákl. přenesená",J86,0)</f>
        <v>0</v>
      </c>
      <c r="BH86" s="238">
        <f>IF(N86="sníž. přenesená",J86,0)</f>
        <v>0</v>
      </c>
      <c r="BI86" s="238">
        <f>IF(N86="nulová",J86,0)</f>
        <v>0</v>
      </c>
      <c r="BJ86" s="237" t="s">
        <v>84</v>
      </c>
      <c r="BK86" s="238">
        <f>ROUND(I86*H86,2)</f>
        <v>0</v>
      </c>
      <c r="BL86" s="237" t="s">
        <v>222</v>
      </c>
      <c r="BM86" s="237" t="s">
        <v>1629</v>
      </c>
    </row>
    <row r="87" spans="2:65" s="232" customFormat="1" ht="25.5" customHeight="1">
      <c r="B87" s="233"/>
      <c r="C87" s="250" t="s">
        <v>150</v>
      </c>
      <c r="D87" s="250" t="s">
        <v>145</v>
      </c>
      <c r="E87" s="249" t="s">
        <v>1628</v>
      </c>
      <c r="F87" s="244" t="s">
        <v>1627</v>
      </c>
      <c r="G87" s="248" t="s">
        <v>252</v>
      </c>
      <c r="H87" s="247">
        <v>1</v>
      </c>
      <c r="I87" s="246"/>
      <c r="J87" s="245">
        <f>ROUND(I87*H87,2)</f>
        <v>0</v>
      </c>
      <c r="K87" s="244" t="s">
        <v>149</v>
      </c>
      <c r="L87" s="233"/>
      <c r="M87" s="243" t="s">
        <v>1</v>
      </c>
      <c r="N87" s="269" t="s">
        <v>41</v>
      </c>
      <c r="P87" s="268">
        <f>O87*H87</f>
        <v>0</v>
      </c>
      <c r="Q87" s="268">
        <v>0</v>
      </c>
      <c r="R87" s="268">
        <f>Q87*H87</f>
        <v>0</v>
      </c>
      <c r="S87" s="268">
        <v>0</v>
      </c>
      <c r="T87" s="267">
        <f>S87*H87</f>
        <v>0</v>
      </c>
      <c r="AR87" s="237" t="s">
        <v>222</v>
      </c>
      <c r="AT87" s="237" t="s">
        <v>145</v>
      </c>
      <c r="AU87" s="237" t="s">
        <v>86</v>
      </c>
      <c r="AY87" s="237" t="s">
        <v>143</v>
      </c>
      <c r="BE87" s="238">
        <f>IF(N87="základní",J87,0)</f>
        <v>0</v>
      </c>
      <c r="BF87" s="238">
        <f>IF(N87="snížená",J87,0)</f>
        <v>0</v>
      </c>
      <c r="BG87" s="238">
        <f>IF(N87="zákl. přenesená",J87,0)</f>
        <v>0</v>
      </c>
      <c r="BH87" s="238">
        <f>IF(N87="sníž. přenesená",J87,0)</f>
        <v>0</v>
      </c>
      <c r="BI87" s="238">
        <f>IF(N87="nulová",J87,0)</f>
        <v>0</v>
      </c>
      <c r="BJ87" s="237" t="s">
        <v>84</v>
      </c>
      <c r="BK87" s="238">
        <f>ROUND(I87*H87,2)</f>
        <v>0</v>
      </c>
      <c r="BL87" s="237" t="s">
        <v>222</v>
      </c>
      <c r="BM87" s="237" t="s">
        <v>1626</v>
      </c>
    </row>
    <row r="88" spans="2:65" s="232" customFormat="1" ht="25.5" customHeight="1">
      <c r="B88" s="233"/>
      <c r="C88" s="250" t="s">
        <v>168</v>
      </c>
      <c r="D88" s="250" t="s">
        <v>145</v>
      </c>
      <c r="E88" s="249" t="s">
        <v>1625</v>
      </c>
      <c r="F88" s="244" t="s">
        <v>1624</v>
      </c>
      <c r="G88" s="248" t="s">
        <v>252</v>
      </c>
      <c r="H88" s="247">
        <v>6</v>
      </c>
      <c r="I88" s="246"/>
      <c r="J88" s="245">
        <f>ROUND(I88*H88,2)</f>
        <v>0</v>
      </c>
      <c r="K88" s="244" t="s">
        <v>149</v>
      </c>
      <c r="L88" s="233"/>
      <c r="M88" s="243" t="s">
        <v>1</v>
      </c>
      <c r="N88" s="269" t="s">
        <v>41</v>
      </c>
      <c r="P88" s="268">
        <f>O88*H88</f>
        <v>0</v>
      </c>
      <c r="Q88" s="268">
        <v>0</v>
      </c>
      <c r="R88" s="268">
        <f>Q88*H88</f>
        <v>0</v>
      </c>
      <c r="S88" s="268">
        <v>0</v>
      </c>
      <c r="T88" s="267">
        <f>S88*H88</f>
        <v>0</v>
      </c>
      <c r="AR88" s="237" t="s">
        <v>222</v>
      </c>
      <c r="AT88" s="237" t="s">
        <v>145</v>
      </c>
      <c r="AU88" s="237" t="s">
        <v>86</v>
      </c>
      <c r="AY88" s="237" t="s">
        <v>143</v>
      </c>
      <c r="BE88" s="238">
        <f>IF(N88="základní",J88,0)</f>
        <v>0</v>
      </c>
      <c r="BF88" s="238">
        <f>IF(N88="snížená",J88,0)</f>
        <v>0</v>
      </c>
      <c r="BG88" s="238">
        <f>IF(N88="zákl. přenesená",J88,0)</f>
        <v>0</v>
      </c>
      <c r="BH88" s="238">
        <f>IF(N88="sníž. přenesená",J88,0)</f>
        <v>0</v>
      </c>
      <c r="BI88" s="238">
        <f>IF(N88="nulová",J88,0)</f>
        <v>0</v>
      </c>
      <c r="BJ88" s="237" t="s">
        <v>84</v>
      </c>
      <c r="BK88" s="238">
        <f>ROUND(I88*H88,2)</f>
        <v>0</v>
      </c>
      <c r="BL88" s="237" t="s">
        <v>222</v>
      </c>
      <c r="BM88" s="237" t="s">
        <v>1623</v>
      </c>
    </row>
    <row r="89" spans="2:65" s="232" customFormat="1" ht="25.5" customHeight="1">
      <c r="B89" s="233"/>
      <c r="C89" s="250" t="s">
        <v>173</v>
      </c>
      <c r="D89" s="250" t="s">
        <v>145</v>
      </c>
      <c r="E89" s="249" t="s">
        <v>1622</v>
      </c>
      <c r="F89" s="244" t="s">
        <v>1621</v>
      </c>
      <c r="G89" s="248" t="s">
        <v>281</v>
      </c>
      <c r="H89" s="247">
        <v>25</v>
      </c>
      <c r="I89" s="246"/>
      <c r="J89" s="245">
        <f>ROUND(I89*H89,2)</f>
        <v>0</v>
      </c>
      <c r="K89" s="244" t="s">
        <v>149</v>
      </c>
      <c r="L89" s="233"/>
      <c r="M89" s="243" t="s">
        <v>1</v>
      </c>
      <c r="N89" s="269" t="s">
        <v>41</v>
      </c>
      <c r="P89" s="268">
        <f>O89*H89</f>
        <v>0</v>
      </c>
      <c r="Q89" s="268">
        <v>1.75E-3</v>
      </c>
      <c r="R89" s="268">
        <f>Q89*H89</f>
        <v>4.3750000000000004E-2</v>
      </c>
      <c r="S89" s="268">
        <v>0</v>
      </c>
      <c r="T89" s="267">
        <f>S89*H89</f>
        <v>0</v>
      </c>
      <c r="AR89" s="237" t="s">
        <v>222</v>
      </c>
      <c r="AT89" s="237" t="s">
        <v>145</v>
      </c>
      <c r="AU89" s="237" t="s">
        <v>86</v>
      </c>
      <c r="AY89" s="237" t="s">
        <v>143</v>
      </c>
      <c r="BE89" s="238">
        <f>IF(N89="základní",J89,0)</f>
        <v>0</v>
      </c>
      <c r="BF89" s="238">
        <f>IF(N89="snížená",J89,0)</f>
        <v>0</v>
      </c>
      <c r="BG89" s="238">
        <f>IF(N89="zákl. přenesená",J89,0)</f>
        <v>0</v>
      </c>
      <c r="BH89" s="238">
        <f>IF(N89="sníž. přenesená",J89,0)</f>
        <v>0</v>
      </c>
      <c r="BI89" s="238">
        <f>IF(N89="nulová",J89,0)</f>
        <v>0</v>
      </c>
      <c r="BJ89" s="237" t="s">
        <v>84</v>
      </c>
      <c r="BK89" s="238">
        <f>ROUND(I89*H89,2)</f>
        <v>0</v>
      </c>
      <c r="BL89" s="237" t="s">
        <v>222</v>
      </c>
      <c r="BM89" s="237" t="s">
        <v>1620</v>
      </c>
    </row>
    <row r="90" spans="2:65" s="232" customFormat="1" ht="45">
      <c r="B90" s="233"/>
      <c r="D90" s="266" t="s">
        <v>1169</v>
      </c>
      <c r="F90" s="265" t="s">
        <v>1616</v>
      </c>
      <c r="I90" s="264"/>
      <c r="L90" s="233"/>
      <c r="M90" s="263"/>
      <c r="T90" s="262"/>
      <c r="AT90" s="237" t="s">
        <v>1169</v>
      </c>
      <c r="AU90" s="237" t="s">
        <v>86</v>
      </c>
    </row>
    <row r="91" spans="2:65" s="232" customFormat="1" ht="25.5" customHeight="1">
      <c r="B91" s="233"/>
      <c r="C91" s="250" t="s">
        <v>179</v>
      </c>
      <c r="D91" s="250" t="s">
        <v>145</v>
      </c>
      <c r="E91" s="249" t="s">
        <v>1619</v>
      </c>
      <c r="F91" s="244" t="s">
        <v>1618</v>
      </c>
      <c r="G91" s="248" t="s">
        <v>281</v>
      </c>
      <c r="H91" s="247">
        <v>25</v>
      </c>
      <c r="I91" s="246"/>
      <c r="J91" s="245">
        <f>ROUND(I91*H91,2)</f>
        <v>0</v>
      </c>
      <c r="K91" s="244" t="s">
        <v>149</v>
      </c>
      <c r="L91" s="233"/>
      <c r="M91" s="243" t="s">
        <v>1</v>
      </c>
      <c r="N91" s="269" t="s">
        <v>41</v>
      </c>
      <c r="P91" s="268">
        <f>O91*H91</f>
        <v>0</v>
      </c>
      <c r="Q91" s="268">
        <v>3.1199999999999999E-3</v>
      </c>
      <c r="R91" s="268">
        <f>Q91*H91</f>
        <v>7.8E-2</v>
      </c>
      <c r="S91" s="268">
        <v>0</v>
      </c>
      <c r="T91" s="267">
        <f>S91*H91</f>
        <v>0</v>
      </c>
      <c r="AR91" s="237" t="s">
        <v>222</v>
      </c>
      <c r="AT91" s="237" t="s">
        <v>145</v>
      </c>
      <c r="AU91" s="237" t="s">
        <v>86</v>
      </c>
      <c r="AY91" s="237" t="s">
        <v>143</v>
      </c>
      <c r="BE91" s="238">
        <f>IF(N91="základní",J91,0)</f>
        <v>0</v>
      </c>
      <c r="BF91" s="238">
        <f>IF(N91="snížená",J91,0)</f>
        <v>0</v>
      </c>
      <c r="BG91" s="238">
        <f>IF(N91="zákl. přenesená",J91,0)</f>
        <v>0</v>
      </c>
      <c r="BH91" s="238">
        <f>IF(N91="sníž. přenesená",J91,0)</f>
        <v>0</v>
      </c>
      <c r="BI91" s="238">
        <f>IF(N91="nulová",J91,0)</f>
        <v>0</v>
      </c>
      <c r="BJ91" s="237" t="s">
        <v>84</v>
      </c>
      <c r="BK91" s="238">
        <f>ROUND(I91*H91,2)</f>
        <v>0</v>
      </c>
      <c r="BL91" s="237" t="s">
        <v>222</v>
      </c>
      <c r="BM91" s="237" t="s">
        <v>1617</v>
      </c>
    </row>
    <row r="92" spans="2:65" s="232" customFormat="1" ht="45">
      <c r="B92" s="233"/>
      <c r="D92" s="266" t="s">
        <v>1169</v>
      </c>
      <c r="F92" s="265" t="s">
        <v>1616</v>
      </c>
      <c r="I92" s="264"/>
      <c r="L92" s="233"/>
      <c r="M92" s="263"/>
      <c r="T92" s="262"/>
      <c r="AT92" s="237" t="s">
        <v>1169</v>
      </c>
      <c r="AU92" s="237" t="s">
        <v>86</v>
      </c>
    </row>
    <row r="93" spans="2:65" s="232" customFormat="1" ht="25.5" customHeight="1">
      <c r="B93" s="233"/>
      <c r="C93" s="250" t="s">
        <v>182</v>
      </c>
      <c r="D93" s="250" t="s">
        <v>145</v>
      </c>
      <c r="E93" s="249" t="s">
        <v>1615</v>
      </c>
      <c r="F93" s="244" t="s">
        <v>1614</v>
      </c>
      <c r="G93" s="248" t="s">
        <v>252</v>
      </c>
      <c r="H93" s="247">
        <v>1</v>
      </c>
      <c r="I93" s="246"/>
      <c r="J93" s="245">
        <f>ROUND(I93*H93,2)</f>
        <v>0</v>
      </c>
      <c r="K93" s="244" t="s">
        <v>149</v>
      </c>
      <c r="L93" s="233"/>
      <c r="M93" s="243" t="s">
        <v>1</v>
      </c>
      <c r="N93" s="269" t="s">
        <v>41</v>
      </c>
      <c r="P93" s="268">
        <f>O93*H93</f>
        <v>0</v>
      </c>
      <c r="Q93" s="268">
        <v>0</v>
      </c>
      <c r="R93" s="268">
        <f>Q93*H93</f>
        <v>0</v>
      </c>
      <c r="S93" s="268">
        <v>0</v>
      </c>
      <c r="T93" s="267">
        <f>S93*H93</f>
        <v>0</v>
      </c>
      <c r="AR93" s="237" t="s">
        <v>222</v>
      </c>
      <c r="AT93" s="237" t="s">
        <v>145</v>
      </c>
      <c r="AU93" s="237" t="s">
        <v>86</v>
      </c>
      <c r="AY93" s="237" t="s">
        <v>143</v>
      </c>
      <c r="BE93" s="238">
        <f>IF(N93="základní",J93,0)</f>
        <v>0</v>
      </c>
      <c r="BF93" s="238">
        <f>IF(N93="snížená",J93,0)</f>
        <v>0</v>
      </c>
      <c r="BG93" s="238">
        <f>IF(N93="zákl. přenesená",J93,0)</f>
        <v>0</v>
      </c>
      <c r="BH93" s="238">
        <f>IF(N93="sníž. přenesená",J93,0)</f>
        <v>0</v>
      </c>
      <c r="BI93" s="238">
        <f>IF(N93="nulová",J93,0)</f>
        <v>0</v>
      </c>
      <c r="BJ93" s="237" t="s">
        <v>84</v>
      </c>
      <c r="BK93" s="238">
        <f>ROUND(I93*H93,2)</f>
        <v>0</v>
      </c>
      <c r="BL93" s="237" t="s">
        <v>222</v>
      </c>
      <c r="BM93" s="237" t="s">
        <v>1613</v>
      </c>
    </row>
    <row r="94" spans="2:65" s="232" customFormat="1" ht="27">
      <c r="B94" s="233"/>
      <c r="D94" s="266" t="s">
        <v>1169</v>
      </c>
      <c r="F94" s="265" t="s">
        <v>1602</v>
      </c>
      <c r="I94" s="264"/>
      <c r="L94" s="233"/>
      <c r="M94" s="263"/>
      <c r="T94" s="262"/>
      <c r="AT94" s="237" t="s">
        <v>1169</v>
      </c>
      <c r="AU94" s="237" t="s">
        <v>86</v>
      </c>
    </row>
    <row r="95" spans="2:65" s="232" customFormat="1" ht="25.5" customHeight="1">
      <c r="B95" s="233"/>
      <c r="C95" s="250" t="s">
        <v>187</v>
      </c>
      <c r="D95" s="250" t="s">
        <v>145</v>
      </c>
      <c r="E95" s="249" t="s">
        <v>1612</v>
      </c>
      <c r="F95" s="244" t="s">
        <v>1611</v>
      </c>
      <c r="G95" s="248" t="s">
        <v>252</v>
      </c>
      <c r="H95" s="247">
        <v>13</v>
      </c>
      <c r="I95" s="246"/>
      <c r="J95" s="245">
        <f>ROUND(I95*H95,2)</f>
        <v>0</v>
      </c>
      <c r="K95" s="244" t="s">
        <v>149</v>
      </c>
      <c r="L95" s="233"/>
      <c r="M95" s="243" t="s">
        <v>1</v>
      </c>
      <c r="N95" s="269" t="s">
        <v>41</v>
      </c>
      <c r="P95" s="268">
        <f>O95*H95</f>
        <v>0</v>
      </c>
      <c r="Q95" s="268">
        <v>0</v>
      </c>
      <c r="R95" s="268">
        <f>Q95*H95</f>
        <v>0</v>
      </c>
      <c r="S95" s="268">
        <v>0</v>
      </c>
      <c r="T95" s="267">
        <f>S95*H95</f>
        <v>0</v>
      </c>
      <c r="AR95" s="237" t="s">
        <v>222</v>
      </c>
      <c r="AT95" s="237" t="s">
        <v>145</v>
      </c>
      <c r="AU95" s="237" t="s">
        <v>86</v>
      </c>
      <c r="AY95" s="237" t="s">
        <v>143</v>
      </c>
      <c r="BE95" s="238">
        <f>IF(N95="základní",J95,0)</f>
        <v>0</v>
      </c>
      <c r="BF95" s="238">
        <f>IF(N95="snížená",J95,0)</f>
        <v>0</v>
      </c>
      <c r="BG95" s="238">
        <f>IF(N95="zákl. přenesená",J95,0)</f>
        <v>0</v>
      </c>
      <c r="BH95" s="238">
        <f>IF(N95="sníž. přenesená",J95,0)</f>
        <v>0</v>
      </c>
      <c r="BI95" s="238">
        <f>IF(N95="nulová",J95,0)</f>
        <v>0</v>
      </c>
      <c r="BJ95" s="237" t="s">
        <v>84</v>
      </c>
      <c r="BK95" s="238">
        <f>ROUND(I95*H95,2)</f>
        <v>0</v>
      </c>
      <c r="BL95" s="237" t="s">
        <v>222</v>
      </c>
      <c r="BM95" s="237" t="s">
        <v>1610</v>
      </c>
    </row>
    <row r="96" spans="2:65" s="232" customFormat="1" ht="16.5" customHeight="1">
      <c r="B96" s="233"/>
      <c r="C96" s="371" t="s">
        <v>192</v>
      </c>
      <c r="D96" s="371" t="s">
        <v>216</v>
      </c>
      <c r="E96" s="370" t="s">
        <v>1609</v>
      </c>
      <c r="F96" s="365" t="s">
        <v>1608</v>
      </c>
      <c r="G96" s="369" t="s">
        <v>252</v>
      </c>
      <c r="H96" s="368">
        <v>13</v>
      </c>
      <c r="I96" s="367"/>
      <c r="J96" s="366">
        <f>ROUND(I96*H96,2)</f>
        <v>0</v>
      </c>
      <c r="K96" s="365" t="s">
        <v>1</v>
      </c>
      <c r="L96" s="364"/>
      <c r="M96" s="363" t="s">
        <v>1</v>
      </c>
      <c r="N96" s="362" t="s">
        <v>41</v>
      </c>
      <c r="P96" s="268">
        <f>O96*H96</f>
        <v>0</v>
      </c>
      <c r="Q96" s="268">
        <v>0</v>
      </c>
      <c r="R96" s="268">
        <f>Q96*H96</f>
        <v>0</v>
      </c>
      <c r="S96" s="268">
        <v>0</v>
      </c>
      <c r="T96" s="267">
        <f>S96*H96</f>
        <v>0</v>
      </c>
      <c r="AR96" s="237" t="s">
        <v>303</v>
      </c>
      <c r="AT96" s="237" t="s">
        <v>216</v>
      </c>
      <c r="AU96" s="237" t="s">
        <v>86</v>
      </c>
      <c r="AY96" s="237" t="s">
        <v>143</v>
      </c>
      <c r="BE96" s="238">
        <f>IF(N96="základní",J96,0)</f>
        <v>0</v>
      </c>
      <c r="BF96" s="238">
        <f>IF(N96="snížená",J96,0)</f>
        <v>0</v>
      </c>
      <c r="BG96" s="238">
        <f>IF(N96="zákl. přenesená",J96,0)</f>
        <v>0</v>
      </c>
      <c r="BH96" s="238">
        <f>IF(N96="sníž. přenesená",J96,0)</f>
        <v>0</v>
      </c>
      <c r="BI96" s="238">
        <f>IF(N96="nulová",J96,0)</f>
        <v>0</v>
      </c>
      <c r="BJ96" s="237" t="s">
        <v>84</v>
      </c>
      <c r="BK96" s="238">
        <f>ROUND(I96*H96,2)</f>
        <v>0</v>
      </c>
      <c r="BL96" s="237" t="s">
        <v>222</v>
      </c>
      <c r="BM96" s="237" t="s">
        <v>1607</v>
      </c>
    </row>
    <row r="97" spans="2:65" s="232" customFormat="1" ht="18">
      <c r="B97" s="233"/>
      <c r="D97" s="266" t="s">
        <v>1537</v>
      </c>
      <c r="F97" s="265" t="s">
        <v>1606</v>
      </c>
      <c r="I97" s="264"/>
      <c r="L97" s="233"/>
      <c r="M97" s="263"/>
      <c r="T97" s="262"/>
      <c r="AT97" s="237" t="s">
        <v>1537</v>
      </c>
      <c r="AU97" s="237" t="s">
        <v>86</v>
      </c>
    </row>
    <row r="98" spans="2:65" s="232" customFormat="1" ht="38.25" customHeight="1">
      <c r="B98" s="233"/>
      <c r="C98" s="250" t="s">
        <v>196</v>
      </c>
      <c r="D98" s="250" t="s">
        <v>145</v>
      </c>
      <c r="E98" s="249" t="s">
        <v>1605</v>
      </c>
      <c r="F98" s="244" t="s">
        <v>1604</v>
      </c>
      <c r="G98" s="248" t="s">
        <v>252</v>
      </c>
      <c r="H98" s="247">
        <v>1</v>
      </c>
      <c r="I98" s="246"/>
      <c r="J98" s="245">
        <f>ROUND(I98*H98,2)</f>
        <v>0</v>
      </c>
      <c r="K98" s="244" t="s">
        <v>1</v>
      </c>
      <c r="L98" s="233"/>
      <c r="M98" s="243" t="s">
        <v>1</v>
      </c>
      <c r="N98" s="269" t="s">
        <v>41</v>
      </c>
      <c r="P98" s="268">
        <f>O98*H98</f>
        <v>0</v>
      </c>
      <c r="Q98" s="268">
        <v>0</v>
      </c>
      <c r="R98" s="268">
        <f>Q98*H98</f>
        <v>0</v>
      </c>
      <c r="S98" s="268">
        <v>0</v>
      </c>
      <c r="T98" s="267">
        <f>S98*H98</f>
        <v>0</v>
      </c>
      <c r="AR98" s="237" t="s">
        <v>222</v>
      </c>
      <c r="AT98" s="237" t="s">
        <v>145</v>
      </c>
      <c r="AU98" s="237" t="s">
        <v>86</v>
      </c>
      <c r="AY98" s="237" t="s">
        <v>143</v>
      </c>
      <c r="BE98" s="238">
        <f>IF(N98="základní",J98,0)</f>
        <v>0</v>
      </c>
      <c r="BF98" s="238">
        <f>IF(N98="snížená",J98,0)</f>
        <v>0</v>
      </c>
      <c r="BG98" s="238">
        <f>IF(N98="zákl. přenesená",J98,0)</f>
        <v>0</v>
      </c>
      <c r="BH98" s="238">
        <f>IF(N98="sníž. přenesená",J98,0)</f>
        <v>0</v>
      </c>
      <c r="BI98" s="238">
        <f>IF(N98="nulová",J98,0)</f>
        <v>0</v>
      </c>
      <c r="BJ98" s="237" t="s">
        <v>84</v>
      </c>
      <c r="BK98" s="238">
        <f>ROUND(I98*H98,2)</f>
        <v>0</v>
      </c>
      <c r="BL98" s="237" t="s">
        <v>222</v>
      </c>
      <c r="BM98" s="237" t="s">
        <v>1603</v>
      </c>
    </row>
    <row r="99" spans="2:65" s="232" customFormat="1" ht="27">
      <c r="B99" s="233"/>
      <c r="D99" s="266" t="s">
        <v>1169</v>
      </c>
      <c r="F99" s="265" t="s">
        <v>1602</v>
      </c>
      <c r="I99" s="264"/>
      <c r="L99" s="233"/>
      <c r="M99" s="263"/>
      <c r="T99" s="262"/>
      <c r="AT99" s="237" t="s">
        <v>1169</v>
      </c>
      <c r="AU99" s="237" t="s">
        <v>86</v>
      </c>
    </row>
    <row r="100" spans="2:65" s="232" customFormat="1" ht="27">
      <c r="B100" s="233"/>
      <c r="D100" s="266" t="s">
        <v>1537</v>
      </c>
      <c r="F100" s="265" t="s">
        <v>1601</v>
      </c>
      <c r="I100" s="264"/>
      <c r="L100" s="233"/>
      <c r="M100" s="263"/>
      <c r="T100" s="262"/>
      <c r="AT100" s="237" t="s">
        <v>1537</v>
      </c>
      <c r="AU100" s="237" t="s">
        <v>86</v>
      </c>
    </row>
    <row r="101" spans="2:65" s="232" customFormat="1" ht="25.5" customHeight="1">
      <c r="B101" s="233"/>
      <c r="C101" s="250" t="s">
        <v>200</v>
      </c>
      <c r="D101" s="250" t="s">
        <v>145</v>
      </c>
      <c r="E101" s="249" t="s">
        <v>1600</v>
      </c>
      <c r="F101" s="244" t="s">
        <v>1599</v>
      </c>
      <c r="G101" s="248" t="s">
        <v>252</v>
      </c>
      <c r="H101" s="247">
        <v>4</v>
      </c>
      <c r="I101" s="246"/>
      <c r="J101" s="245">
        <f>ROUND(I101*H101,2)</f>
        <v>0</v>
      </c>
      <c r="K101" s="244" t="s">
        <v>1</v>
      </c>
      <c r="L101" s="233"/>
      <c r="M101" s="243" t="s">
        <v>1</v>
      </c>
      <c r="N101" s="269" t="s">
        <v>41</v>
      </c>
      <c r="P101" s="268">
        <f>O101*H101</f>
        <v>0</v>
      </c>
      <c r="Q101" s="268">
        <v>0</v>
      </c>
      <c r="R101" s="268">
        <f>Q101*H101</f>
        <v>0</v>
      </c>
      <c r="S101" s="268">
        <v>0</v>
      </c>
      <c r="T101" s="267">
        <f>S101*H101</f>
        <v>0</v>
      </c>
      <c r="AR101" s="237" t="s">
        <v>222</v>
      </c>
      <c r="AT101" s="237" t="s">
        <v>145</v>
      </c>
      <c r="AU101" s="237" t="s">
        <v>86</v>
      </c>
      <c r="AY101" s="237" t="s">
        <v>143</v>
      </c>
      <c r="BE101" s="238">
        <f>IF(N101="základní",J101,0)</f>
        <v>0</v>
      </c>
      <c r="BF101" s="238">
        <f>IF(N101="snížená",J101,0)</f>
        <v>0</v>
      </c>
      <c r="BG101" s="238">
        <f>IF(N101="zákl. přenesená",J101,0)</f>
        <v>0</v>
      </c>
      <c r="BH101" s="238">
        <f>IF(N101="sníž. přenesená",J101,0)</f>
        <v>0</v>
      </c>
      <c r="BI101" s="238">
        <f>IF(N101="nulová",J101,0)</f>
        <v>0</v>
      </c>
      <c r="BJ101" s="237" t="s">
        <v>84</v>
      </c>
      <c r="BK101" s="238">
        <f>ROUND(I101*H101,2)</f>
        <v>0</v>
      </c>
      <c r="BL101" s="237" t="s">
        <v>222</v>
      </c>
      <c r="BM101" s="237" t="s">
        <v>1598</v>
      </c>
    </row>
    <row r="102" spans="2:65" s="232" customFormat="1" ht="18">
      <c r="B102" s="233"/>
      <c r="D102" s="266" t="s">
        <v>1537</v>
      </c>
      <c r="F102" s="265" t="s">
        <v>1597</v>
      </c>
      <c r="I102" s="264"/>
      <c r="L102" s="233"/>
      <c r="M102" s="263"/>
      <c r="T102" s="262"/>
      <c r="AT102" s="237" t="s">
        <v>1537</v>
      </c>
      <c r="AU102" s="237" t="s">
        <v>86</v>
      </c>
    </row>
    <row r="103" spans="2:65" s="232" customFormat="1" ht="16.5" customHeight="1">
      <c r="B103" s="233"/>
      <c r="C103" s="250" t="s">
        <v>206</v>
      </c>
      <c r="D103" s="250" t="s">
        <v>145</v>
      </c>
      <c r="E103" s="249" t="s">
        <v>1596</v>
      </c>
      <c r="F103" s="244" t="s">
        <v>1595</v>
      </c>
      <c r="G103" s="248" t="s">
        <v>252</v>
      </c>
      <c r="H103" s="247">
        <v>11</v>
      </c>
      <c r="I103" s="246"/>
      <c r="J103" s="245">
        <f>ROUND(I103*H103,2)</f>
        <v>0</v>
      </c>
      <c r="K103" s="244" t="s">
        <v>1</v>
      </c>
      <c r="L103" s="233"/>
      <c r="M103" s="243" t="s">
        <v>1</v>
      </c>
      <c r="N103" s="269" t="s">
        <v>41</v>
      </c>
      <c r="P103" s="268">
        <f>O103*H103</f>
        <v>0</v>
      </c>
      <c r="Q103" s="268">
        <v>0</v>
      </c>
      <c r="R103" s="268">
        <f>Q103*H103</f>
        <v>0</v>
      </c>
      <c r="S103" s="268">
        <v>0</v>
      </c>
      <c r="T103" s="267">
        <f>S103*H103</f>
        <v>0</v>
      </c>
      <c r="AR103" s="237" t="s">
        <v>150</v>
      </c>
      <c r="AT103" s="237" t="s">
        <v>145</v>
      </c>
      <c r="AU103" s="237" t="s">
        <v>86</v>
      </c>
      <c r="AY103" s="237" t="s">
        <v>143</v>
      </c>
      <c r="BE103" s="238">
        <f>IF(N103="základní",J103,0)</f>
        <v>0</v>
      </c>
      <c r="BF103" s="238">
        <f>IF(N103="snížená",J103,0)</f>
        <v>0</v>
      </c>
      <c r="BG103" s="238">
        <f>IF(N103="zákl. přenesená",J103,0)</f>
        <v>0</v>
      </c>
      <c r="BH103" s="238">
        <f>IF(N103="sníž. přenesená",J103,0)</f>
        <v>0</v>
      </c>
      <c r="BI103" s="238">
        <f>IF(N103="nulová",J103,0)</f>
        <v>0</v>
      </c>
      <c r="BJ103" s="237" t="s">
        <v>84</v>
      </c>
      <c r="BK103" s="238">
        <f>ROUND(I103*H103,2)</f>
        <v>0</v>
      </c>
      <c r="BL103" s="237" t="s">
        <v>150</v>
      </c>
      <c r="BM103" s="237" t="s">
        <v>1594</v>
      </c>
    </row>
    <row r="104" spans="2:65" s="232" customFormat="1" ht="18">
      <c r="B104" s="233"/>
      <c r="D104" s="266" t="s">
        <v>1537</v>
      </c>
      <c r="F104" s="265" t="s">
        <v>1593</v>
      </c>
      <c r="I104" s="264"/>
      <c r="L104" s="233"/>
      <c r="M104" s="263"/>
      <c r="T104" s="262"/>
      <c r="AT104" s="237" t="s">
        <v>1537</v>
      </c>
      <c r="AU104" s="237" t="s">
        <v>86</v>
      </c>
    </row>
    <row r="105" spans="2:65" s="232" customFormat="1" ht="16.5" customHeight="1">
      <c r="B105" s="233"/>
      <c r="C105" s="250" t="s">
        <v>211</v>
      </c>
      <c r="D105" s="250" t="s">
        <v>145</v>
      </c>
      <c r="E105" s="249" t="s">
        <v>1592</v>
      </c>
      <c r="F105" s="244" t="s">
        <v>1591</v>
      </c>
      <c r="G105" s="248" t="s">
        <v>252</v>
      </c>
      <c r="H105" s="247">
        <v>2</v>
      </c>
      <c r="I105" s="246"/>
      <c r="J105" s="245">
        <f>ROUND(I105*H105,2)</f>
        <v>0</v>
      </c>
      <c r="K105" s="244" t="s">
        <v>1</v>
      </c>
      <c r="L105" s="233"/>
      <c r="M105" s="243" t="s">
        <v>1</v>
      </c>
      <c r="N105" s="269" t="s">
        <v>41</v>
      </c>
      <c r="P105" s="268">
        <f>O105*H105</f>
        <v>0</v>
      </c>
      <c r="Q105" s="268">
        <v>0</v>
      </c>
      <c r="R105" s="268">
        <f>Q105*H105</f>
        <v>0</v>
      </c>
      <c r="S105" s="268">
        <v>0</v>
      </c>
      <c r="T105" s="267">
        <f>S105*H105</f>
        <v>0</v>
      </c>
      <c r="AR105" s="237" t="s">
        <v>150</v>
      </c>
      <c r="AT105" s="237" t="s">
        <v>145</v>
      </c>
      <c r="AU105" s="237" t="s">
        <v>86</v>
      </c>
      <c r="AY105" s="237" t="s">
        <v>143</v>
      </c>
      <c r="BE105" s="238">
        <f>IF(N105="základní",J105,0)</f>
        <v>0</v>
      </c>
      <c r="BF105" s="238">
        <f>IF(N105="snížená",J105,0)</f>
        <v>0</v>
      </c>
      <c r="BG105" s="238">
        <f>IF(N105="zákl. přenesená",J105,0)</f>
        <v>0</v>
      </c>
      <c r="BH105" s="238">
        <f>IF(N105="sníž. přenesená",J105,0)</f>
        <v>0</v>
      </c>
      <c r="BI105" s="238">
        <f>IF(N105="nulová",J105,0)</f>
        <v>0</v>
      </c>
      <c r="BJ105" s="237" t="s">
        <v>84</v>
      </c>
      <c r="BK105" s="238">
        <f>ROUND(I105*H105,2)</f>
        <v>0</v>
      </c>
      <c r="BL105" s="237" t="s">
        <v>150</v>
      </c>
      <c r="BM105" s="237" t="s">
        <v>1590</v>
      </c>
    </row>
    <row r="106" spans="2:65" s="232" customFormat="1" ht="18">
      <c r="B106" s="233"/>
      <c r="D106" s="266" t="s">
        <v>1537</v>
      </c>
      <c r="F106" s="265" t="s">
        <v>1589</v>
      </c>
      <c r="I106" s="264"/>
      <c r="L106" s="233"/>
      <c r="M106" s="263"/>
      <c r="T106" s="262"/>
      <c r="AT106" s="237" t="s">
        <v>1537</v>
      </c>
      <c r="AU106" s="237" t="s">
        <v>86</v>
      </c>
    </row>
    <row r="107" spans="2:65" s="232" customFormat="1" ht="16.5" customHeight="1">
      <c r="B107" s="233"/>
      <c r="C107" s="250" t="s">
        <v>8</v>
      </c>
      <c r="D107" s="250" t="s">
        <v>145</v>
      </c>
      <c r="E107" s="249" t="s">
        <v>1588</v>
      </c>
      <c r="F107" s="244" t="s">
        <v>1587</v>
      </c>
      <c r="G107" s="248" t="s">
        <v>252</v>
      </c>
      <c r="H107" s="247">
        <v>1</v>
      </c>
      <c r="I107" s="246"/>
      <c r="J107" s="245">
        <f>ROUND(I107*H107,2)</f>
        <v>0</v>
      </c>
      <c r="K107" s="244" t="s">
        <v>1</v>
      </c>
      <c r="L107" s="233"/>
      <c r="M107" s="243" t="s">
        <v>1</v>
      </c>
      <c r="N107" s="269" t="s">
        <v>41</v>
      </c>
      <c r="P107" s="268">
        <f>O107*H107</f>
        <v>0</v>
      </c>
      <c r="Q107" s="268">
        <v>0</v>
      </c>
      <c r="R107" s="268">
        <f>Q107*H107</f>
        <v>0</v>
      </c>
      <c r="S107" s="268">
        <v>0</v>
      </c>
      <c r="T107" s="267">
        <f>S107*H107</f>
        <v>0</v>
      </c>
      <c r="AR107" s="237" t="s">
        <v>150</v>
      </c>
      <c r="AT107" s="237" t="s">
        <v>145</v>
      </c>
      <c r="AU107" s="237" t="s">
        <v>86</v>
      </c>
      <c r="AY107" s="237" t="s">
        <v>143</v>
      </c>
      <c r="BE107" s="238">
        <f>IF(N107="základní",J107,0)</f>
        <v>0</v>
      </c>
      <c r="BF107" s="238">
        <f>IF(N107="snížená",J107,0)</f>
        <v>0</v>
      </c>
      <c r="BG107" s="238">
        <f>IF(N107="zákl. přenesená",J107,0)</f>
        <v>0</v>
      </c>
      <c r="BH107" s="238">
        <f>IF(N107="sníž. přenesená",J107,0)</f>
        <v>0</v>
      </c>
      <c r="BI107" s="238">
        <f>IF(N107="nulová",J107,0)</f>
        <v>0</v>
      </c>
      <c r="BJ107" s="237" t="s">
        <v>84</v>
      </c>
      <c r="BK107" s="238">
        <f>ROUND(I107*H107,2)</f>
        <v>0</v>
      </c>
      <c r="BL107" s="237" t="s">
        <v>150</v>
      </c>
      <c r="BM107" s="237" t="s">
        <v>1586</v>
      </c>
    </row>
    <row r="108" spans="2:65" s="232" customFormat="1" ht="16.5" customHeight="1">
      <c r="B108" s="233"/>
      <c r="C108" s="250" t="s">
        <v>222</v>
      </c>
      <c r="D108" s="250" t="s">
        <v>145</v>
      </c>
      <c r="E108" s="249" t="s">
        <v>1585</v>
      </c>
      <c r="F108" s="244" t="s">
        <v>1584</v>
      </c>
      <c r="G108" s="248" t="s">
        <v>778</v>
      </c>
      <c r="H108" s="247">
        <v>1</v>
      </c>
      <c r="I108" s="246"/>
      <c r="J108" s="245">
        <f>ROUND(I108*H108,2)</f>
        <v>0</v>
      </c>
      <c r="K108" s="244" t="s">
        <v>1</v>
      </c>
      <c r="L108" s="233"/>
      <c r="M108" s="243" t="s">
        <v>1</v>
      </c>
      <c r="N108" s="269" t="s">
        <v>41</v>
      </c>
      <c r="P108" s="268">
        <f>O108*H108</f>
        <v>0</v>
      </c>
      <c r="Q108" s="268">
        <v>1E-3</v>
      </c>
      <c r="R108" s="268">
        <f>Q108*H108</f>
        <v>1E-3</v>
      </c>
      <c r="S108" s="268">
        <v>0</v>
      </c>
      <c r="T108" s="267">
        <f>S108*H108</f>
        <v>0</v>
      </c>
      <c r="AR108" s="237" t="s">
        <v>150</v>
      </c>
      <c r="AT108" s="237" t="s">
        <v>145</v>
      </c>
      <c r="AU108" s="237" t="s">
        <v>86</v>
      </c>
      <c r="AY108" s="237" t="s">
        <v>143</v>
      </c>
      <c r="BE108" s="238">
        <f>IF(N108="základní",J108,0)</f>
        <v>0</v>
      </c>
      <c r="BF108" s="238">
        <f>IF(N108="snížená",J108,0)</f>
        <v>0</v>
      </c>
      <c r="BG108" s="238">
        <f>IF(N108="zákl. přenesená",J108,0)</f>
        <v>0</v>
      </c>
      <c r="BH108" s="238">
        <f>IF(N108="sníž. přenesená",J108,0)</f>
        <v>0</v>
      </c>
      <c r="BI108" s="238">
        <f>IF(N108="nulová",J108,0)</f>
        <v>0</v>
      </c>
      <c r="BJ108" s="237" t="s">
        <v>84</v>
      </c>
      <c r="BK108" s="238">
        <f>ROUND(I108*H108,2)</f>
        <v>0</v>
      </c>
      <c r="BL108" s="237" t="s">
        <v>150</v>
      </c>
      <c r="BM108" s="237" t="s">
        <v>1583</v>
      </c>
    </row>
    <row r="109" spans="2:65" s="232" customFormat="1" ht="18">
      <c r="B109" s="233"/>
      <c r="D109" s="266" t="s">
        <v>1537</v>
      </c>
      <c r="F109" s="265" t="s">
        <v>1582</v>
      </c>
      <c r="I109" s="264"/>
      <c r="L109" s="233"/>
      <c r="M109" s="263"/>
      <c r="T109" s="262"/>
      <c r="AT109" s="237" t="s">
        <v>1537</v>
      </c>
      <c r="AU109" s="237" t="s">
        <v>86</v>
      </c>
    </row>
    <row r="110" spans="2:65" s="232" customFormat="1" ht="16.5" customHeight="1">
      <c r="B110" s="233"/>
      <c r="C110" s="250" t="s">
        <v>229</v>
      </c>
      <c r="D110" s="250" t="s">
        <v>145</v>
      </c>
      <c r="E110" s="249" t="s">
        <v>1581</v>
      </c>
      <c r="F110" s="244" t="s">
        <v>1580</v>
      </c>
      <c r="G110" s="248" t="s">
        <v>778</v>
      </c>
      <c r="H110" s="247">
        <v>4</v>
      </c>
      <c r="I110" s="246"/>
      <c r="J110" s="245">
        <f>ROUND(I110*H110,2)</f>
        <v>0</v>
      </c>
      <c r="K110" s="244" t="s">
        <v>1</v>
      </c>
      <c r="L110" s="233"/>
      <c r="M110" s="243" t="s">
        <v>1</v>
      </c>
      <c r="N110" s="269" t="s">
        <v>41</v>
      </c>
      <c r="P110" s="268">
        <f>O110*H110</f>
        <v>0</v>
      </c>
      <c r="Q110" s="268">
        <v>1E-3</v>
      </c>
      <c r="R110" s="268">
        <f>Q110*H110</f>
        <v>4.0000000000000001E-3</v>
      </c>
      <c r="S110" s="268">
        <v>0</v>
      </c>
      <c r="T110" s="267">
        <f>S110*H110</f>
        <v>0</v>
      </c>
      <c r="AR110" s="237" t="s">
        <v>150</v>
      </c>
      <c r="AT110" s="237" t="s">
        <v>145</v>
      </c>
      <c r="AU110" s="237" t="s">
        <v>86</v>
      </c>
      <c r="AY110" s="237" t="s">
        <v>143</v>
      </c>
      <c r="BE110" s="238">
        <f>IF(N110="základní",J110,0)</f>
        <v>0</v>
      </c>
      <c r="BF110" s="238">
        <f>IF(N110="snížená",J110,0)</f>
        <v>0</v>
      </c>
      <c r="BG110" s="238">
        <f>IF(N110="zákl. přenesená",J110,0)</f>
        <v>0</v>
      </c>
      <c r="BH110" s="238">
        <f>IF(N110="sníž. přenesená",J110,0)</f>
        <v>0</v>
      </c>
      <c r="BI110" s="238">
        <f>IF(N110="nulová",J110,0)</f>
        <v>0</v>
      </c>
      <c r="BJ110" s="237" t="s">
        <v>84</v>
      </c>
      <c r="BK110" s="238">
        <f>ROUND(I110*H110,2)</f>
        <v>0</v>
      </c>
      <c r="BL110" s="237" t="s">
        <v>150</v>
      </c>
      <c r="BM110" s="237" t="s">
        <v>1579</v>
      </c>
    </row>
    <row r="111" spans="2:65" s="232" customFormat="1" ht="18">
      <c r="B111" s="233"/>
      <c r="D111" s="266" t="s">
        <v>1537</v>
      </c>
      <c r="F111" s="265" t="s">
        <v>1578</v>
      </c>
      <c r="I111" s="264"/>
      <c r="L111" s="233"/>
      <c r="M111" s="263"/>
      <c r="T111" s="262"/>
      <c r="AT111" s="237" t="s">
        <v>1537</v>
      </c>
      <c r="AU111" s="237" t="s">
        <v>86</v>
      </c>
    </row>
    <row r="112" spans="2:65" s="232" customFormat="1" ht="16.5" customHeight="1">
      <c r="B112" s="233"/>
      <c r="C112" s="250" t="s">
        <v>234</v>
      </c>
      <c r="D112" s="250" t="s">
        <v>145</v>
      </c>
      <c r="E112" s="249" t="s">
        <v>1577</v>
      </c>
      <c r="F112" s="244" t="s">
        <v>1576</v>
      </c>
      <c r="G112" s="248" t="s">
        <v>778</v>
      </c>
      <c r="H112" s="247">
        <v>1</v>
      </c>
      <c r="I112" s="246"/>
      <c r="J112" s="245">
        <f>ROUND(I112*H112,2)</f>
        <v>0</v>
      </c>
      <c r="K112" s="244" t="s">
        <v>1</v>
      </c>
      <c r="L112" s="233"/>
      <c r="M112" s="243" t="s">
        <v>1</v>
      </c>
      <c r="N112" s="269" t="s">
        <v>41</v>
      </c>
      <c r="P112" s="268">
        <f>O112*H112</f>
        <v>0</v>
      </c>
      <c r="Q112" s="268">
        <v>1E-3</v>
      </c>
      <c r="R112" s="268">
        <f>Q112*H112</f>
        <v>1E-3</v>
      </c>
      <c r="S112" s="268">
        <v>0</v>
      </c>
      <c r="T112" s="267">
        <f>S112*H112</f>
        <v>0</v>
      </c>
      <c r="AR112" s="237" t="s">
        <v>150</v>
      </c>
      <c r="AT112" s="237" t="s">
        <v>145</v>
      </c>
      <c r="AU112" s="237" t="s">
        <v>86</v>
      </c>
      <c r="AY112" s="237" t="s">
        <v>143</v>
      </c>
      <c r="BE112" s="238">
        <f>IF(N112="základní",J112,0)</f>
        <v>0</v>
      </c>
      <c r="BF112" s="238">
        <f>IF(N112="snížená",J112,0)</f>
        <v>0</v>
      </c>
      <c r="BG112" s="238">
        <f>IF(N112="zákl. přenesená",J112,0)</f>
        <v>0</v>
      </c>
      <c r="BH112" s="238">
        <f>IF(N112="sníž. přenesená",J112,0)</f>
        <v>0</v>
      </c>
      <c r="BI112" s="238">
        <f>IF(N112="nulová",J112,0)</f>
        <v>0</v>
      </c>
      <c r="BJ112" s="237" t="s">
        <v>84</v>
      </c>
      <c r="BK112" s="238">
        <f>ROUND(I112*H112,2)</f>
        <v>0</v>
      </c>
      <c r="BL112" s="237" t="s">
        <v>150</v>
      </c>
      <c r="BM112" s="237" t="s">
        <v>1575</v>
      </c>
    </row>
    <row r="113" spans="2:65" s="232" customFormat="1" ht="18">
      <c r="B113" s="233"/>
      <c r="D113" s="266" t="s">
        <v>1537</v>
      </c>
      <c r="F113" s="265" t="s">
        <v>1574</v>
      </c>
      <c r="I113" s="264"/>
      <c r="L113" s="233"/>
      <c r="M113" s="263"/>
      <c r="T113" s="262"/>
      <c r="AT113" s="237" t="s">
        <v>1537</v>
      </c>
      <c r="AU113" s="237" t="s">
        <v>86</v>
      </c>
    </row>
    <row r="114" spans="2:65" s="232" customFormat="1" ht="16.5" customHeight="1">
      <c r="B114" s="233"/>
      <c r="C114" s="250" t="s">
        <v>240</v>
      </c>
      <c r="D114" s="250" t="s">
        <v>145</v>
      </c>
      <c r="E114" s="249" t="s">
        <v>1573</v>
      </c>
      <c r="F114" s="244" t="s">
        <v>1572</v>
      </c>
      <c r="G114" s="248" t="s">
        <v>936</v>
      </c>
      <c r="H114" s="247">
        <v>50</v>
      </c>
      <c r="I114" s="246"/>
      <c r="J114" s="245">
        <f>ROUND(I114*H114,2)</f>
        <v>0</v>
      </c>
      <c r="K114" s="244" t="s">
        <v>1</v>
      </c>
      <c r="L114" s="233"/>
      <c r="M114" s="243" t="s">
        <v>1</v>
      </c>
      <c r="N114" s="269" t="s">
        <v>41</v>
      </c>
      <c r="P114" s="268">
        <f>O114*H114</f>
        <v>0</v>
      </c>
      <c r="Q114" s="268">
        <v>1</v>
      </c>
      <c r="R114" s="268">
        <f>Q114*H114</f>
        <v>50</v>
      </c>
      <c r="S114" s="268">
        <v>0</v>
      </c>
      <c r="T114" s="267">
        <f>S114*H114</f>
        <v>0</v>
      </c>
      <c r="AR114" s="237" t="s">
        <v>150</v>
      </c>
      <c r="AT114" s="237" t="s">
        <v>145</v>
      </c>
      <c r="AU114" s="237" t="s">
        <v>86</v>
      </c>
      <c r="AY114" s="237" t="s">
        <v>143</v>
      </c>
      <c r="BE114" s="238">
        <f>IF(N114="základní",J114,0)</f>
        <v>0</v>
      </c>
      <c r="BF114" s="238">
        <f>IF(N114="snížená",J114,0)</f>
        <v>0</v>
      </c>
      <c r="BG114" s="238">
        <f>IF(N114="zákl. přenesená",J114,0)</f>
        <v>0</v>
      </c>
      <c r="BH114" s="238">
        <f>IF(N114="sníž. přenesená",J114,0)</f>
        <v>0</v>
      </c>
      <c r="BI114" s="238">
        <f>IF(N114="nulová",J114,0)</f>
        <v>0</v>
      </c>
      <c r="BJ114" s="237" t="s">
        <v>84</v>
      </c>
      <c r="BK114" s="238">
        <f>ROUND(I114*H114,2)</f>
        <v>0</v>
      </c>
      <c r="BL114" s="237" t="s">
        <v>150</v>
      </c>
      <c r="BM114" s="237" t="s">
        <v>1571</v>
      </c>
    </row>
    <row r="115" spans="2:65" s="232" customFormat="1" ht="16.5" customHeight="1">
      <c r="B115" s="233"/>
      <c r="C115" s="250" t="s">
        <v>245</v>
      </c>
      <c r="D115" s="250" t="s">
        <v>145</v>
      </c>
      <c r="E115" s="249" t="s">
        <v>1570</v>
      </c>
      <c r="F115" s="244" t="s">
        <v>1569</v>
      </c>
      <c r="G115" s="248" t="s">
        <v>1125</v>
      </c>
      <c r="H115" s="247">
        <v>16</v>
      </c>
      <c r="I115" s="246"/>
      <c r="J115" s="245">
        <f>ROUND(I115*H115,2)</f>
        <v>0</v>
      </c>
      <c r="K115" s="244" t="s">
        <v>1</v>
      </c>
      <c r="L115" s="233"/>
      <c r="M115" s="243" t="s">
        <v>1</v>
      </c>
      <c r="N115" s="269" t="s">
        <v>41</v>
      </c>
      <c r="P115" s="268">
        <f>O115*H115</f>
        <v>0</v>
      </c>
      <c r="Q115" s="268">
        <v>0</v>
      </c>
      <c r="R115" s="268">
        <f>Q115*H115</f>
        <v>0</v>
      </c>
      <c r="S115" s="268">
        <v>0</v>
      </c>
      <c r="T115" s="267">
        <f>S115*H115</f>
        <v>0</v>
      </c>
      <c r="AR115" s="237" t="s">
        <v>150</v>
      </c>
      <c r="AT115" s="237" t="s">
        <v>145</v>
      </c>
      <c r="AU115" s="237" t="s">
        <v>86</v>
      </c>
      <c r="AY115" s="237" t="s">
        <v>143</v>
      </c>
      <c r="BE115" s="238">
        <f>IF(N115="základní",J115,0)</f>
        <v>0</v>
      </c>
      <c r="BF115" s="238">
        <f>IF(N115="snížená",J115,0)</f>
        <v>0</v>
      </c>
      <c r="BG115" s="238">
        <f>IF(N115="zákl. přenesená",J115,0)</f>
        <v>0</v>
      </c>
      <c r="BH115" s="238">
        <f>IF(N115="sníž. přenesená",J115,0)</f>
        <v>0</v>
      </c>
      <c r="BI115" s="238">
        <f>IF(N115="nulová",J115,0)</f>
        <v>0</v>
      </c>
      <c r="BJ115" s="237" t="s">
        <v>84</v>
      </c>
      <c r="BK115" s="238">
        <f>ROUND(I115*H115,2)</f>
        <v>0</v>
      </c>
      <c r="BL115" s="237" t="s">
        <v>150</v>
      </c>
      <c r="BM115" s="237" t="s">
        <v>1568</v>
      </c>
    </row>
    <row r="116" spans="2:65" s="232" customFormat="1" ht="16.5" customHeight="1">
      <c r="B116" s="233"/>
      <c r="C116" s="250" t="s">
        <v>7</v>
      </c>
      <c r="D116" s="250" t="s">
        <v>145</v>
      </c>
      <c r="E116" s="249" t="s">
        <v>1567</v>
      </c>
      <c r="F116" s="244" t="s">
        <v>1566</v>
      </c>
      <c r="G116" s="248" t="s">
        <v>936</v>
      </c>
      <c r="H116" s="247">
        <v>10</v>
      </c>
      <c r="I116" s="246"/>
      <c r="J116" s="245">
        <f>ROUND(I116*H116,2)</f>
        <v>0</v>
      </c>
      <c r="K116" s="244" t="s">
        <v>1</v>
      </c>
      <c r="L116" s="233"/>
      <c r="M116" s="243" t="s">
        <v>1</v>
      </c>
      <c r="N116" s="269" t="s">
        <v>41</v>
      </c>
      <c r="P116" s="268">
        <f>O116*H116</f>
        <v>0</v>
      </c>
      <c r="Q116" s="268">
        <v>1</v>
      </c>
      <c r="R116" s="268">
        <f>Q116*H116</f>
        <v>10</v>
      </c>
      <c r="S116" s="268">
        <v>0</v>
      </c>
      <c r="T116" s="267">
        <f>S116*H116</f>
        <v>0</v>
      </c>
      <c r="AR116" s="237" t="s">
        <v>150</v>
      </c>
      <c r="AT116" s="237" t="s">
        <v>145</v>
      </c>
      <c r="AU116" s="237" t="s">
        <v>86</v>
      </c>
      <c r="AY116" s="237" t="s">
        <v>143</v>
      </c>
      <c r="BE116" s="238">
        <f>IF(N116="základní",J116,0)</f>
        <v>0</v>
      </c>
      <c r="BF116" s="238">
        <f>IF(N116="snížená",J116,0)</f>
        <v>0</v>
      </c>
      <c r="BG116" s="238">
        <f>IF(N116="zákl. přenesená",J116,0)</f>
        <v>0</v>
      </c>
      <c r="BH116" s="238">
        <f>IF(N116="sníž. přenesená",J116,0)</f>
        <v>0</v>
      </c>
      <c r="BI116" s="238">
        <f>IF(N116="nulová",J116,0)</f>
        <v>0</v>
      </c>
      <c r="BJ116" s="237" t="s">
        <v>84</v>
      </c>
      <c r="BK116" s="238">
        <f>ROUND(I116*H116,2)</f>
        <v>0</v>
      </c>
      <c r="BL116" s="237" t="s">
        <v>150</v>
      </c>
      <c r="BM116" s="237" t="s">
        <v>1565</v>
      </c>
    </row>
    <row r="117" spans="2:65" s="232" customFormat="1" ht="16.5" customHeight="1">
      <c r="B117" s="233"/>
      <c r="C117" s="250" t="s">
        <v>254</v>
      </c>
      <c r="D117" s="250" t="s">
        <v>145</v>
      </c>
      <c r="E117" s="249" t="s">
        <v>1564</v>
      </c>
      <c r="F117" s="244" t="s">
        <v>1563</v>
      </c>
      <c r="G117" s="248" t="s">
        <v>1562</v>
      </c>
      <c r="H117" s="247">
        <v>30</v>
      </c>
      <c r="I117" s="246"/>
      <c r="J117" s="245">
        <f>ROUND(I117*H117,2)</f>
        <v>0</v>
      </c>
      <c r="K117" s="244" t="s">
        <v>1</v>
      </c>
      <c r="L117" s="233"/>
      <c r="M117" s="243" t="s">
        <v>1</v>
      </c>
      <c r="N117" s="269" t="s">
        <v>41</v>
      </c>
      <c r="P117" s="268">
        <f>O117*H117</f>
        <v>0</v>
      </c>
      <c r="Q117" s="268">
        <v>0</v>
      </c>
      <c r="R117" s="268">
        <f>Q117*H117</f>
        <v>0</v>
      </c>
      <c r="S117" s="268">
        <v>0</v>
      </c>
      <c r="T117" s="267">
        <f>S117*H117</f>
        <v>0</v>
      </c>
      <c r="AR117" s="237" t="s">
        <v>150</v>
      </c>
      <c r="AT117" s="237" t="s">
        <v>145</v>
      </c>
      <c r="AU117" s="237" t="s">
        <v>86</v>
      </c>
      <c r="AY117" s="237" t="s">
        <v>143</v>
      </c>
      <c r="BE117" s="238">
        <f>IF(N117="základní",J117,0)</f>
        <v>0</v>
      </c>
      <c r="BF117" s="238">
        <f>IF(N117="snížená",J117,0)</f>
        <v>0</v>
      </c>
      <c r="BG117" s="238">
        <f>IF(N117="zákl. přenesená",J117,0)</f>
        <v>0</v>
      </c>
      <c r="BH117" s="238">
        <f>IF(N117="sníž. přenesená",J117,0)</f>
        <v>0</v>
      </c>
      <c r="BI117" s="238">
        <f>IF(N117="nulová",J117,0)</f>
        <v>0</v>
      </c>
      <c r="BJ117" s="237" t="s">
        <v>84</v>
      </c>
      <c r="BK117" s="238">
        <f>ROUND(I117*H117,2)</f>
        <v>0</v>
      </c>
      <c r="BL117" s="237" t="s">
        <v>150</v>
      </c>
      <c r="BM117" s="237" t="s">
        <v>1561</v>
      </c>
    </row>
    <row r="118" spans="2:65" s="232" customFormat="1" ht="16.5" customHeight="1">
      <c r="B118" s="233"/>
      <c r="C118" s="250" t="s">
        <v>258</v>
      </c>
      <c r="D118" s="250" t="s">
        <v>145</v>
      </c>
      <c r="E118" s="249" t="s">
        <v>1560</v>
      </c>
      <c r="F118" s="244" t="s">
        <v>1559</v>
      </c>
      <c r="G118" s="248" t="s">
        <v>778</v>
      </c>
      <c r="H118" s="247">
        <v>1</v>
      </c>
      <c r="I118" s="246"/>
      <c r="J118" s="245">
        <f>ROUND(I118*H118,2)</f>
        <v>0</v>
      </c>
      <c r="K118" s="244" t="s">
        <v>1</v>
      </c>
      <c r="L118" s="233"/>
      <c r="M118" s="243" t="s">
        <v>1</v>
      </c>
      <c r="N118" s="269" t="s">
        <v>41</v>
      </c>
      <c r="P118" s="268">
        <f>O118*H118</f>
        <v>0</v>
      </c>
      <c r="Q118" s="268">
        <v>25</v>
      </c>
      <c r="R118" s="268">
        <f>Q118*H118</f>
        <v>25</v>
      </c>
      <c r="S118" s="268">
        <v>0</v>
      </c>
      <c r="T118" s="267">
        <f>S118*H118</f>
        <v>0</v>
      </c>
      <c r="AR118" s="237" t="s">
        <v>150</v>
      </c>
      <c r="AT118" s="237" t="s">
        <v>145</v>
      </c>
      <c r="AU118" s="237" t="s">
        <v>86</v>
      </c>
      <c r="AY118" s="237" t="s">
        <v>143</v>
      </c>
      <c r="BE118" s="238">
        <f>IF(N118="základní",J118,0)</f>
        <v>0</v>
      </c>
      <c r="BF118" s="238">
        <f>IF(N118="snížená",J118,0)</f>
        <v>0</v>
      </c>
      <c r="BG118" s="238">
        <f>IF(N118="zákl. přenesená",J118,0)</f>
        <v>0</v>
      </c>
      <c r="BH118" s="238">
        <f>IF(N118="sníž. přenesená",J118,0)</f>
        <v>0</v>
      </c>
      <c r="BI118" s="238">
        <f>IF(N118="nulová",J118,0)</f>
        <v>0</v>
      </c>
      <c r="BJ118" s="237" t="s">
        <v>84</v>
      </c>
      <c r="BK118" s="238">
        <f>ROUND(I118*H118,2)</f>
        <v>0</v>
      </c>
      <c r="BL118" s="237" t="s">
        <v>150</v>
      </c>
      <c r="BM118" s="237" t="s">
        <v>1558</v>
      </c>
    </row>
    <row r="119" spans="2:65" s="232" customFormat="1" ht="16.5" customHeight="1">
      <c r="B119" s="233"/>
      <c r="C119" s="250" t="s">
        <v>262</v>
      </c>
      <c r="D119" s="250" t="s">
        <v>145</v>
      </c>
      <c r="E119" s="249" t="s">
        <v>1557</v>
      </c>
      <c r="F119" s="244" t="s">
        <v>1556</v>
      </c>
      <c r="G119" s="248" t="s">
        <v>778</v>
      </c>
      <c r="H119" s="247">
        <v>1</v>
      </c>
      <c r="I119" s="246"/>
      <c r="J119" s="245">
        <f>ROUND(I119*H119,2)</f>
        <v>0</v>
      </c>
      <c r="K119" s="244" t="s">
        <v>1</v>
      </c>
      <c r="L119" s="233"/>
      <c r="M119" s="243" t="s">
        <v>1</v>
      </c>
      <c r="N119" s="269" t="s">
        <v>41</v>
      </c>
      <c r="P119" s="268">
        <f>O119*H119</f>
        <v>0</v>
      </c>
      <c r="Q119" s="268">
        <v>1.536E-2</v>
      </c>
      <c r="R119" s="268">
        <f>Q119*H119</f>
        <v>1.536E-2</v>
      </c>
      <c r="S119" s="268">
        <v>0</v>
      </c>
      <c r="T119" s="267">
        <f>S119*H119</f>
        <v>0</v>
      </c>
      <c r="AR119" s="237" t="s">
        <v>222</v>
      </c>
      <c r="AT119" s="237" t="s">
        <v>145</v>
      </c>
      <c r="AU119" s="237" t="s">
        <v>86</v>
      </c>
      <c r="AY119" s="237" t="s">
        <v>143</v>
      </c>
      <c r="BE119" s="238">
        <f>IF(N119="základní",J119,0)</f>
        <v>0</v>
      </c>
      <c r="BF119" s="238">
        <f>IF(N119="snížená",J119,0)</f>
        <v>0</v>
      </c>
      <c r="BG119" s="238">
        <f>IF(N119="zákl. přenesená",J119,0)</f>
        <v>0</v>
      </c>
      <c r="BH119" s="238">
        <f>IF(N119="sníž. přenesená",J119,0)</f>
        <v>0</v>
      </c>
      <c r="BI119" s="238">
        <f>IF(N119="nulová",J119,0)</f>
        <v>0</v>
      </c>
      <c r="BJ119" s="237" t="s">
        <v>84</v>
      </c>
      <c r="BK119" s="238">
        <f>ROUND(I119*H119,2)</f>
        <v>0</v>
      </c>
      <c r="BL119" s="237" t="s">
        <v>222</v>
      </c>
      <c r="BM119" s="237" t="s">
        <v>1555</v>
      </c>
    </row>
    <row r="120" spans="2:65" s="232" customFormat="1" ht="16.5" customHeight="1">
      <c r="B120" s="233"/>
      <c r="C120" s="371" t="s">
        <v>266</v>
      </c>
      <c r="D120" s="371" t="s">
        <v>216</v>
      </c>
      <c r="E120" s="370" t="s">
        <v>1554</v>
      </c>
      <c r="F120" s="365" t="s">
        <v>1553</v>
      </c>
      <c r="G120" s="369" t="s">
        <v>252</v>
      </c>
      <c r="H120" s="368">
        <v>1</v>
      </c>
      <c r="I120" s="367"/>
      <c r="J120" s="366">
        <f>ROUND(I120*H120,2)</f>
        <v>0</v>
      </c>
      <c r="K120" s="365" t="s">
        <v>1</v>
      </c>
      <c r="L120" s="364"/>
      <c r="M120" s="363" t="s">
        <v>1</v>
      </c>
      <c r="N120" s="362" t="s">
        <v>41</v>
      </c>
      <c r="P120" s="268">
        <f>O120*H120</f>
        <v>0</v>
      </c>
      <c r="Q120" s="268">
        <v>0</v>
      </c>
      <c r="R120" s="268">
        <f>Q120*H120</f>
        <v>0</v>
      </c>
      <c r="S120" s="268">
        <v>0</v>
      </c>
      <c r="T120" s="267">
        <f>S120*H120</f>
        <v>0</v>
      </c>
      <c r="AR120" s="237" t="s">
        <v>182</v>
      </c>
      <c r="AT120" s="237" t="s">
        <v>216</v>
      </c>
      <c r="AU120" s="237" t="s">
        <v>86</v>
      </c>
      <c r="AY120" s="237" t="s">
        <v>143</v>
      </c>
      <c r="BE120" s="238">
        <f>IF(N120="základní",J120,0)</f>
        <v>0</v>
      </c>
      <c r="BF120" s="238">
        <f>IF(N120="snížená",J120,0)</f>
        <v>0</v>
      </c>
      <c r="BG120" s="238">
        <f>IF(N120="zákl. přenesená",J120,0)</f>
        <v>0</v>
      </c>
      <c r="BH120" s="238">
        <f>IF(N120="sníž. přenesená",J120,0)</f>
        <v>0</v>
      </c>
      <c r="BI120" s="238">
        <f>IF(N120="nulová",J120,0)</f>
        <v>0</v>
      </c>
      <c r="BJ120" s="237" t="s">
        <v>84</v>
      </c>
      <c r="BK120" s="238">
        <f>ROUND(I120*H120,2)</f>
        <v>0</v>
      </c>
      <c r="BL120" s="237" t="s">
        <v>150</v>
      </c>
      <c r="BM120" s="237" t="s">
        <v>1552</v>
      </c>
    </row>
    <row r="121" spans="2:65" s="232" customFormat="1" ht="18">
      <c r="B121" s="233"/>
      <c r="D121" s="266" t="s">
        <v>1537</v>
      </c>
      <c r="F121" s="265" t="s">
        <v>1551</v>
      </c>
      <c r="I121" s="264"/>
      <c r="L121" s="233"/>
      <c r="M121" s="263"/>
      <c r="T121" s="262"/>
      <c r="AT121" s="237" t="s">
        <v>1537</v>
      </c>
      <c r="AU121" s="237" t="s">
        <v>86</v>
      </c>
    </row>
    <row r="122" spans="2:65" s="232" customFormat="1" ht="38.25" customHeight="1">
      <c r="B122" s="233"/>
      <c r="C122" s="250" t="s">
        <v>270</v>
      </c>
      <c r="D122" s="250" t="s">
        <v>145</v>
      </c>
      <c r="E122" s="249" t="s">
        <v>1550</v>
      </c>
      <c r="F122" s="244" t="s">
        <v>1549</v>
      </c>
      <c r="G122" s="248" t="s">
        <v>203</v>
      </c>
      <c r="H122" s="247">
        <v>0.13700000000000001</v>
      </c>
      <c r="I122" s="246"/>
      <c r="J122" s="245">
        <f>ROUND(I122*H122,2)</f>
        <v>0</v>
      </c>
      <c r="K122" s="244" t="s">
        <v>149</v>
      </c>
      <c r="L122" s="233"/>
      <c r="M122" s="243" t="s">
        <v>1</v>
      </c>
      <c r="N122" s="269" t="s">
        <v>41</v>
      </c>
      <c r="P122" s="268">
        <f>O122*H122</f>
        <v>0</v>
      </c>
      <c r="Q122" s="268">
        <v>0</v>
      </c>
      <c r="R122" s="268">
        <f>Q122*H122</f>
        <v>0</v>
      </c>
      <c r="S122" s="268">
        <v>0</v>
      </c>
      <c r="T122" s="267">
        <f>S122*H122</f>
        <v>0</v>
      </c>
      <c r="AR122" s="237" t="s">
        <v>222</v>
      </c>
      <c r="AT122" s="237" t="s">
        <v>145</v>
      </c>
      <c r="AU122" s="237" t="s">
        <v>86</v>
      </c>
      <c r="AY122" s="237" t="s">
        <v>143</v>
      </c>
      <c r="BE122" s="238">
        <f>IF(N122="základní",J122,0)</f>
        <v>0</v>
      </c>
      <c r="BF122" s="238">
        <f>IF(N122="snížená",J122,0)</f>
        <v>0</v>
      </c>
      <c r="BG122" s="238">
        <f>IF(N122="zákl. přenesená",J122,0)</f>
        <v>0</v>
      </c>
      <c r="BH122" s="238">
        <f>IF(N122="sníž. přenesená",J122,0)</f>
        <v>0</v>
      </c>
      <c r="BI122" s="238">
        <f>IF(N122="nulová",J122,0)</f>
        <v>0</v>
      </c>
      <c r="BJ122" s="237" t="s">
        <v>84</v>
      </c>
      <c r="BK122" s="238">
        <f>ROUND(I122*H122,2)</f>
        <v>0</v>
      </c>
      <c r="BL122" s="237" t="s">
        <v>222</v>
      </c>
      <c r="BM122" s="237" t="s">
        <v>1548</v>
      </c>
    </row>
    <row r="123" spans="2:65" s="232" customFormat="1" ht="81">
      <c r="B123" s="233"/>
      <c r="D123" s="266" t="s">
        <v>1169</v>
      </c>
      <c r="F123" s="265" t="s">
        <v>1475</v>
      </c>
      <c r="I123" s="264"/>
      <c r="L123" s="233"/>
      <c r="M123" s="263"/>
      <c r="T123" s="262"/>
      <c r="AT123" s="237" t="s">
        <v>1169</v>
      </c>
      <c r="AU123" s="237" t="s">
        <v>86</v>
      </c>
    </row>
    <row r="124" spans="2:65" s="251" customFormat="1" ht="37.450000000000003" customHeight="1">
      <c r="B124" s="258"/>
      <c r="D124" s="253" t="s">
        <v>75</v>
      </c>
      <c r="E124" s="261" t="s">
        <v>1120</v>
      </c>
      <c r="F124" s="261" t="s">
        <v>1121</v>
      </c>
      <c r="I124" s="260"/>
      <c r="J124" s="259">
        <f>BK124</f>
        <v>0</v>
      </c>
      <c r="L124" s="258"/>
      <c r="M124" s="257"/>
      <c r="P124" s="256">
        <f>P125</f>
        <v>0</v>
      </c>
      <c r="R124" s="256">
        <f>R125</f>
        <v>0</v>
      </c>
      <c r="T124" s="255">
        <f>T125</f>
        <v>0</v>
      </c>
      <c r="AR124" s="253" t="s">
        <v>150</v>
      </c>
      <c r="AT124" s="254" t="s">
        <v>75</v>
      </c>
      <c r="AU124" s="254" t="s">
        <v>76</v>
      </c>
      <c r="AY124" s="253" t="s">
        <v>143</v>
      </c>
      <c r="BK124" s="252">
        <f>BK125</f>
        <v>0</v>
      </c>
    </row>
    <row r="125" spans="2:65" s="232" customFormat="1" ht="25.5" customHeight="1">
      <c r="B125" s="233"/>
      <c r="C125" s="250" t="s">
        <v>274</v>
      </c>
      <c r="D125" s="250" t="s">
        <v>145</v>
      </c>
      <c r="E125" s="249" t="s">
        <v>1547</v>
      </c>
      <c r="F125" s="244" t="s">
        <v>1546</v>
      </c>
      <c r="G125" s="248" t="s">
        <v>1125</v>
      </c>
      <c r="H125" s="247">
        <v>30</v>
      </c>
      <c r="I125" s="246"/>
      <c r="J125" s="245">
        <f>ROUND(I125*H125,2)</f>
        <v>0</v>
      </c>
      <c r="K125" s="244" t="s">
        <v>149</v>
      </c>
      <c r="L125" s="233"/>
      <c r="M125" s="243" t="s">
        <v>1</v>
      </c>
      <c r="N125" s="269" t="s">
        <v>41</v>
      </c>
      <c r="P125" s="268">
        <f>O125*H125</f>
        <v>0</v>
      </c>
      <c r="Q125" s="268">
        <v>0</v>
      </c>
      <c r="R125" s="268">
        <f>Q125*H125</f>
        <v>0</v>
      </c>
      <c r="S125" s="268">
        <v>0</v>
      </c>
      <c r="T125" s="267">
        <f>S125*H125</f>
        <v>0</v>
      </c>
      <c r="AR125" s="237" t="s">
        <v>1126</v>
      </c>
      <c r="AT125" s="237" t="s">
        <v>145</v>
      </c>
      <c r="AU125" s="237" t="s">
        <v>84</v>
      </c>
      <c r="AY125" s="237" t="s">
        <v>143</v>
      </c>
      <c r="BE125" s="238">
        <f>IF(N125="základní",J125,0)</f>
        <v>0</v>
      </c>
      <c r="BF125" s="238">
        <f>IF(N125="snížená",J125,0)</f>
        <v>0</v>
      </c>
      <c r="BG125" s="238">
        <f>IF(N125="zákl. přenesená",J125,0)</f>
        <v>0</v>
      </c>
      <c r="BH125" s="238">
        <f>IF(N125="sníž. přenesená",J125,0)</f>
        <v>0</v>
      </c>
      <c r="BI125" s="238">
        <f>IF(N125="nulová",J125,0)</f>
        <v>0</v>
      </c>
      <c r="BJ125" s="237" t="s">
        <v>84</v>
      </c>
      <c r="BK125" s="238">
        <f>ROUND(I125*H125,2)</f>
        <v>0</v>
      </c>
      <c r="BL125" s="237" t="s">
        <v>1126</v>
      </c>
      <c r="BM125" s="237" t="s">
        <v>1545</v>
      </c>
    </row>
    <row r="126" spans="2:65" s="251" customFormat="1" ht="37.450000000000003" customHeight="1">
      <c r="B126" s="258"/>
      <c r="D126" s="253" t="s">
        <v>75</v>
      </c>
      <c r="E126" s="261" t="s">
        <v>1128</v>
      </c>
      <c r="F126" s="261" t="s">
        <v>1129</v>
      </c>
      <c r="I126" s="260"/>
      <c r="J126" s="259">
        <f>BK126</f>
        <v>0</v>
      </c>
      <c r="L126" s="258"/>
      <c r="M126" s="257"/>
      <c r="P126" s="256">
        <f>P127</f>
        <v>0</v>
      </c>
      <c r="R126" s="256">
        <f>R127</f>
        <v>0</v>
      </c>
      <c r="T126" s="255">
        <f>T127</f>
        <v>0</v>
      </c>
      <c r="AR126" s="253" t="s">
        <v>168</v>
      </c>
      <c r="AT126" s="254" t="s">
        <v>75</v>
      </c>
      <c r="AU126" s="254" t="s">
        <v>76</v>
      </c>
      <c r="AY126" s="253" t="s">
        <v>143</v>
      </c>
      <c r="BK126" s="252">
        <f>BK127</f>
        <v>0</v>
      </c>
    </row>
    <row r="127" spans="2:65" s="251" customFormat="1" ht="19.899999999999999" customHeight="1">
      <c r="B127" s="258"/>
      <c r="D127" s="253" t="s">
        <v>75</v>
      </c>
      <c r="E127" s="271" t="s">
        <v>1544</v>
      </c>
      <c r="F127" s="271" t="s">
        <v>1543</v>
      </c>
      <c r="I127" s="260"/>
      <c r="J127" s="270">
        <f>BK127</f>
        <v>0</v>
      </c>
      <c r="L127" s="258"/>
      <c r="M127" s="257"/>
      <c r="P127" s="256">
        <f>SUM(P128:P129)</f>
        <v>0</v>
      </c>
      <c r="R127" s="256">
        <f>SUM(R128:R129)</f>
        <v>0</v>
      </c>
      <c r="T127" s="255">
        <f>SUM(T128:T129)</f>
        <v>0</v>
      </c>
      <c r="AR127" s="253" t="s">
        <v>168</v>
      </c>
      <c r="AT127" s="254" t="s">
        <v>75</v>
      </c>
      <c r="AU127" s="254" t="s">
        <v>84</v>
      </c>
      <c r="AY127" s="253" t="s">
        <v>143</v>
      </c>
      <c r="BK127" s="252">
        <f>SUM(BK128:BK129)</f>
        <v>0</v>
      </c>
    </row>
    <row r="128" spans="2:65" s="232" customFormat="1" ht="25.5" customHeight="1">
      <c r="B128" s="233"/>
      <c r="C128" s="250" t="s">
        <v>278</v>
      </c>
      <c r="D128" s="250" t="s">
        <v>145</v>
      </c>
      <c r="E128" s="249" t="s">
        <v>1542</v>
      </c>
      <c r="F128" s="244" t="s">
        <v>1541</v>
      </c>
      <c r="G128" s="248" t="s">
        <v>252</v>
      </c>
      <c r="H128" s="247">
        <v>10</v>
      </c>
      <c r="I128" s="246"/>
      <c r="J128" s="245">
        <f>ROUND(I128*H128,2)</f>
        <v>0</v>
      </c>
      <c r="K128" s="244" t="s">
        <v>1540</v>
      </c>
      <c r="L128" s="233"/>
      <c r="M128" s="243" t="s">
        <v>1</v>
      </c>
      <c r="N128" s="269" t="s">
        <v>41</v>
      </c>
      <c r="P128" s="268">
        <f>O128*H128</f>
        <v>0</v>
      </c>
      <c r="Q128" s="268">
        <v>0</v>
      </c>
      <c r="R128" s="268">
        <f>Q128*H128</f>
        <v>0</v>
      </c>
      <c r="S128" s="268">
        <v>0</v>
      </c>
      <c r="T128" s="267">
        <f>S128*H128</f>
        <v>0</v>
      </c>
      <c r="AR128" s="237" t="s">
        <v>1136</v>
      </c>
      <c r="AT128" s="237" t="s">
        <v>145</v>
      </c>
      <c r="AU128" s="237" t="s">
        <v>86</v>
      </c>
      <c r="AY128" s="237" t="s">
        <v>143</v>
      </c>
      <c r="BE128" s="238">
        <f>IF(N128="základní",J128,0)</f>
        <v>0</v>
      </c>
      <c r="BF128" s="238">
        <f>IF(N128="snížená",J128,0)</f>
        <v>0</v>
      </c>
      <c r="BG128" s="238">
        <f>IF(N128="zákl. přenesená",J128,0)</f>
        <v>0</v>
      </c>
      <c r="BH128" s="238">
        <f>IF(N128="sníž. přenesená",J128,0)</f>
        <v>0</v>
      </c>
      <c r="BI128" s="238">
        <f>IF(N128="nulová",J128,0)</f>
        <v>0</v>
      </c>
      <c r="BJ128" s="237" t="s">
        <v>84</v>
      </c>
      <c r="BK128" s="238">
        <f>ROUND(I128*H128,2)</f>
        <v>0</v>
      </c>
      <c r="BL128" s="237" t="s">
        <v>1136</v>
      </c>
      <c r="BM128" s="237" t="s">
        <v>1539</v>
      </c>
    </row>
    <row r="129" spans="2:47" s="232" customFormat="1" ht="18">
      <c r="B129" s="233"/>
      <c r="D129" s="266" t="s">
        <v>1537</v>
      </c>
      <c r="F129" s="265" t="s">
        <v>1538</v>
      </c>
      <c r="I129" s="264"/>
      <c r="L129" s="233"/>
      <c r="M129" s="361"/>
      <c r="N129" s="241"/>
      <c r="O129" s="241"/>
      <c r="P129" s="241"/>
      <c r="Q129" s="241"/>
      <c r="R129" s="241"/>
      <c r="S129" s="241"/>
      <c r="T129" s="360"/>
      <c r="AT129" s="237" t="s">
        <v>1537</v>
      </c>
      <c r="AU129" s="237" t="s">
        <v>86</v>
      </c>
    </row>
    <row r="130" spans="2:47" s="232" customFormat="1" ht="7" customHeight="1">
      <c r="B130" s="236"/>
      <c r="C130" s="234"/>
      <c r="D130" s="234"/>
      <c r="E130" s="234"/>
      <c r="F130" s="234"/>
      <c r="G130" s="234"/>
      <c r="H130" s="234"/>
      <c r="I130" s="235"/>
      <c r="J130" s="234"/>
      <c r="K130" s="234"/>
      <c r="L130" s="233"/>
    </row>
  </sheetData>
  <sheetProtection algorithmName="SHA-512" hashValue="xV3iS0EM222hvr7vdmpByOmyNcX8SzW+mAqyWLX5cvCJYkU5UdPitpYEVWyXdhdpURvIywgJLlKQIf1Y15baOw==" saltValue="nxPHSEnVRiJuWfPH/WgwExv/MFoaJMDWHHSWe4M7PbP9CDId2Stoubw6kn43W2qYm4iVS9e03ofWRd7C9t4w6w==" spinCount="100000" sheet="1" objects="1" scenarios="1" formatColumns="0" formatRows="0" autoFilter="0"/>
  <autoFilter ref="C80:K129" xr:uid="{00000000-0009-0000-0000-000003000000}"/>
  <mergeCells count="10">
    <mergeCell ref="J51:J52"/>
    <mergeCell ref="E71:H71"/>
    <mergeCell ref="E73:H73"/>
    <mergeCell ref="G1:H1"/>
    <mergeCell ref="L2:V2"/>
    <mergeCell ref="E7:H7"/>
    <mergeCell ref="E9:H9"/>
    <mergeCell ref="E24:H24"/>
    <mergeCell ref="E45:H45"/>
    <mergeCell ref="E47:H47"/>
  </mergeCells>
  <hyperlinks>
    <hyperlink ref="F1:G1" location="C2" display="1) Krycí list soupisu" xr:uid="{043B368D-4A5F-4E7A-A849-67765D4EB8EE}"/>
    <hyperlink ref="G1:H1" location="C54" display="2) Rekapitulace" xr:uid="{2C54EB5F-81A6-44DE-B57D-9690E999AD6E}"/>
    <hyperlink ref="J1" location="C80" display="3) Soupis prací" xr:uid="{DA84B997-0899-4800-B222-753AC5129B91}"/>
    <hyperlink ref="L1:V1" location="'Rekapitulace stavby'!C2" display="Rekapitulace stavby" xr:uid="{DBAB1C2B-4B33-4D7A-8597-00DEF7A748C7}"/>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3901-DE7F-4335-A98E-33FC5640B8AA}">
  <sheetPr>
    <pageSetUpPr fitToPage="1"/>
  </sheetPr>
  <dimension ref="A1:BR128"/>
  <sheetViews>
    <sheetView showGridLines="0" workbookViewId="0">
      <pane ySplit="1" topLeftCell="A63" activePane="bottomLeft" state="frozen"/>
      <selection pane="bottomLeft"/>
    </sheetView>
  </sheetViews>
  <sheetFormatPr defaultRowHeight="11.1"/>
  <cols>
    <col min="1" max="1" width="7.796875" style="230" customWidth="1"/>
    <col min="2" max="2" width="1.53125" style="230" customWidth="1"/>
    <col min="3" max="3" width="3.86328125" style="230" customWidth="1"/>
    <col min="4" max="4" width="4.06640625" style="230" customWidth="1"/>
    <col min="5" max="5" width="16" style="230" customWidth="1"/>
    <col min="6" max="6" width="70" style="230" customWidth="1"/>
    <col min="7" max="7" width="8.06640625" style="230" customWidth="1"/>
    <col min="8" max="8" width="10.3984375" style="230" customWidth="1"/>
    <col min="9" max="9" width="11.796875" style="231" customWidth="1"/>
    <col min="10" max="10" width="21.9296875" style="230" customWidth="1"/>
    <col min="11" max="11" width="14.46484375" style="230" customWidth="1"/>
    <col min="12" max="18" width="9.06640625" style="230"/>
    <col min="19" max="19" width="7.59765625" style="230" hidden="1" customWidth="1"/>
    <col min="20" max="20" width="27.6640625" style="230" hidden="1" customWidth="1"/>
    <col min="21" max="21" width="15.265625" style="230" hidden="1" customWidth="1"/>
    <col min="22" max="22" width="11.53125" style="230" customWidth="1"/>
    <col min="23" max="23" width="15.265625" style="230" customWidth="1"/>
    <col min="24" max="24" width="11.53125" style="230" customWidth="1"/>
    <col min="25" max="25" width="14" style="230" customWidth="1"/>
    <col min="26" max="26" width="10.265625" style="230" customWidth="1"/>
    <col min="27" max="27" width="14" style="230" customWidth="1"/>
    <col min="28" max="28" width="15.265625" style="230" customWidth="1"/>
    <col min="29" max="29" width="10.265625" style="230" customWidth="1"/>
    <col min="30" max="30" width="14" style="230" customWidth="1"/>
    <col min="31" max="31" width="15.265625" style="230" customWidth="1"/>
    <col min="32" max="16384" width="9.06640625" style="230"/>
  </cols>
  <sheetData>
    <row r="1" spans="1:70" ht="21.85" customHeight="1">
      <c r="A1" s="353"/>
      <c r="B1" s="359"/>
      <c r="C1" s="359"/>
      <c r="D1" s="356" t="s">
        <v>1297</v>
      </c>
      <c r="E1" s="359"/>
      <c r="F1" s="355" t="s">
        <v>1296</v>
      </c>
      <c r="G1" s="358" t="s">
        <v>1295</v>
      </c>
      <c r="H1" s="358"/>
      <c r="I1" s="357"/>
      <c r="J1" s="355" t="s">
        <v>1294</v>
      </c>
      <c r="K1" s="356" t="s">
        <v>1293</v>
      </c>
      <c r="L1" s="355" t="s">
        <v>1292</v>
      </c>
      <c r="M1" s="355"/>
      <c r="N1" s="355"/>
      <c r="O1" s="355"/>
      <c r="P1" s="355"/>
      <c r="Q1" s="355"/>
      <c r="R1" s="355"/>
      <c r="S1" s="355"/>
      <c r="T1" s="355"/>
      <c r="U1" s="354"/>
      <c r="V1" s="354"/>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c r="BE1" s="353"/>
      <c r="BF1" s="353"/>
      <c r="BG1" s="353"/>
      <c r="BH1" s="353"/>
      <c r="BI1" s="353"/>
      <c r="BJ1" s="353"/>
      <c r="BK1" s="353"/>
      <c r="BL1" s="353"/>
      <c r="BM1" s="353"/>
      <c r="BN1" s="353"/>
      <c r="BO1" s="353"/>
      <c r="BP1" s="353"/>
      <c r="BQ1" s="353"/>
      <c r="BR1" s="353"/>
    </row>
    <row r="2" spans="1:70" ht="37" customHeight="1">
      <c r="L2" s="352"/>
      <c r="M2" s="352"/>
      <c r="N2" s="352"/>
      <c r="O2" s="352"/>
      <c r="P2" s="352"/>
      <c r="Q2" s="352"/>
      <c r="R2" s="352"/>
      <c r="S2" s="352"/>
      <c r="T2" s="352"/>
      <c r="U2" s="352"/>
      <c r="V2" s="352"/>
      <c r="AT2" s="237" t="s">
        <v>1718</v>
      </c>
    </row>
    <row r="3" spans="1:70" ht="7" customHeight="1">
      <c r="B3" s="351"/>
      <c r="C3" s="349"/>
      <c r="D3" s="349"/>
      <c r="E3" s="349"/>
      <c r="F3" s="349"/>
      <c r="G3" s="349"/>
      <c r="H3" s="349"/>
      <c r="I3" s="350"/>
      <c r="J3" s="349"/>
      <c r="K3" s="348"/>
      <c r="AT3" s="237" t="s">
        <v>86</v>
      </c>
    </row>
    <row r="4" spans="1:70" ht="37" customHeight="1">
      <c r="B4" s="346"/>
      <c r="D4" s="296" t="s">
        <v>1290</v>
      </c>
      <c r="K4" s="345"/>
      <c r="M4" s="347" t="s">
        <v>10</v>
      </c>
      <c r="AT4" s="237" t="s">
        <v>3</v>
      </c>
    </row>
    <row r="5" spans="1:70" ht="7" customHeight="1">
      <c r="B5" s="346"/>
      <c r="K5" s="345"/>
    </row>
    <row r="6" spans="1:70" ht="11.7">
      <c r="B6" s="346"/>
      <c r="D6" s="289" t="s">
        <v>16</v>
      </c>
      <c r="K6" s="345"/>
    </row>
    <row r="7" spans="1:70" ht="16.5" customHeight="1">
      <c r="B7" s="346"/>
      <c r="E7" s="295" t="str">
        <f>'[1]Rekapitulace stavby'!K6</f>
        <v>Stavební úpravy objektu čp. 1745/14, Přemyslova ul.,289 22 Lysá nad Labem</v>
      </c>
      <c r="F7" s="294"/>
      <c r="G7" s="294"/>
      <c r="H7" s="294"/>
      <c r="K7" s="345"/>
    </row>
    <row r="8" spans="1:70" s="232" customFormat="1" ht="11.7">
      <c r="B8" s="233"/>
      <c r="D8" s="289" t="s">
        <v>88</v>
      </c>
      <c r="I8" s="264"/>
      <c r="K8" s="301"/>
    </row>
    <row r="9" spans="1:70" s="232" customFormat="1" ht="37" customHeight="1">
      <c r="B9" s="233"/>
      <c r="E9" s="293" t="s">
        <v>1717</v>
      </c>
      <c r="F9" s="292"/>
      <c r="G9" s="292"/>
      <c r="H9" s="292"/>
      <c r="I9" s="264"/>
      <c r="K9" s="301"/>
    </row>
    <row r="10" spans="1:70" s="232" customFormat="1">
      <c r="B10" s="233"/>
      <c r="I10" s="264"/>
      <c r="K10" s="301"/>
    </row>
    <row r="11" spans="1:70" s="232" customFormat="1" ht="14.4" customHeight="1">
      <c r="B11" s="233"/>
      <c r="D11" s="289" t="s">
        <v>18</v>
      </c>
      <c r="F11" s="288" t="s">
        <v>1</v>
      </c>
      <c r="I11" s="290" t="s">
        <v>19</v>
      </c>
      <c r="J11" s="288" t="s">
        <v>1</v>
      </c>
      <c r="K11" s="301"/>
    </row>
    <row r="12" spans="1:70" s="232" customFormat="1" ht="14.4" customHeight="1">
      <c r="B12" s="233"/>
      <c r="D12" s="289" t="s">
        <v>20</v>
      </c>
      <c r="F12" s="288" t="s">
        <v>1288</v>
      </c>
      <c r="I12" s="290" t="s">
        <v>22</v>
      </c>
      <c r="J12" s="291" t="str">
        <f>'[1]Rekapitulace stavby'!AN8</f>
        <v>11. 10. 2018</v>
      </c>
      <c r="K12" s="301"/>
    </row>
    <row r="13" spans="1:70" s="232" customFormat="1" ht="10.8" customHeight="1">
      <c r="B13" s="233"/>
      <c r="I13" s="264"/>
      <c r="K13" s="301"/>
    </row>
    <row r="14" spans="1:70" s="232" customFormat="1" ht="14.4" customHeight="1">
      <c r="B14" s="233"/>
      <c r="D14" s="289" t="s">
        <v>24</v>
      </c>
      <c r="I14" s="290" t="s">
        <v>25</v>
      </c>
      <c r="J14" s="288" t="str">
        <f>IF('[1]Rekapitulace stavby'!AN10="","",'[1]Rekapitulace stavby'!AN10)</f>
        <v/>
      </c>
      <c r="K14" s="301"/>
    </row>
    <row r="15" spans="1:70" s="232" customFormat="1" ht="18" customHeight="1">
      <c r="B15" s="233"/>
      <c r="E15" s="288" t="str">
        <f>IF('[1]Rekapitulace stavby'!E11="","",'[1]Rekapitulace stavby'!E11)</f>
        <v xml:space="preserve"> </v>
      </c>
      <c r="I15" s="290" t="s">
        <v>27</v>
      </c>
      <c r="J15" s="288" t="str">
        <f>IF('[1]Rekapitulace stavby'!AN11="","",'[1]Rekapitulace stavby'!AN11)</f>
        <v/>
      </c>
      <c r="K15" s="301"/>
    </row>
    <row r="16" spans="1:70" s="232" customFormat="1" ht="7" customHeight="1">
      <c r="B16" s="233"/>
      <c r="I16" s="264"/>
      <c r="K16" s="301"/>
    </row>
    <row r="17" spans="2:11" s="232" customFormat="1" ht="14.4" customHeight="1">
      <c r="B17" s="233"/>
      <c r="D17" s="289" t="s">
        <v>28</v>
      </c>
      <c r="I17" s="290" t="s">
        <v>25</v>
      </c>
      <c r="J17" s="288" t="str">
        <f>IF('[1]Rekapitulace stavby'!AN13="Vyplň údaj","",IF('[1]Rekapitulace stavby'!AN13="","",'[1]Rekapitulace stavby'!AN13))</f>
        <v/>
      </c>
      <c r="K17" s="301"/>
    </row>
    <row r="18" spans="2:11" s="232" customFormat="1" ht="18" customHeight="1">
      <c r="B18" s="233"/>
      <c r="E18" s="288" t="str">
        <f>IF('[1]Rekapitulace stavby'!E14="Vyplň údaj","",IF('[1]Rekapitulace stavby'!E14="","",'[1]Rekapitulace stavby'!E14))</f>
        <v/>
      </c>
      <c r="I18" s="290" t="s">
        <v>27</v>
      </c>
      <c r="J18" s="288" t="str">
        <f>IF('[1]Rekapitulace stavby'!AN14="Vyplň údaj","",IF('[1]Rekapitulace stavby'!AN14="","",'[1]Rekapitulace stavby'!AN14))</f>
        <v/>
      </c>
      <c r="K18" s="301"/>
    </row>
    <row r="19" spans="2:11" s="232" customFormat="1" ht="7" customHeight="1">
      <c r="B19" s="233"/>
      <c r="I19" s="264"/>
      <c r="K19" s="301"/>
    </row>
    <row r="20" spans="2:11" s="232" customFormat="1" ht="14.4" customHeight="1">
      <c r="B20" s="233"/>
      <c r="D20" s="289" t="s">
        <v>30</v>
      </c>
      <c r="I20" s="290" t="s">
        <v>25</v>
      </c>
      <c r="J20" s="288" t="str">
        <f>IF('[1]Rekapitulace stavby'!AN16="","",'[1]Rekapitulace stavby'!AN16)</f>
        <v/>
      </c>
      <c r="K20" s="301"/>
    </row>
    <row r="21" spans="2:11" s="232" customFormat="1" ht="18" customHeight="1">
      <c r="B21" s="233"/>
      <c r="E21" s="288" t="str">
        <f>IF('[1]Rekapitulace stavby'!E17="","",'[1]Rekapitulace stavby'!E17)</f>
        <v xml:space="preserve"> </v>
      </c>
      <c r="I21" s="290" t="s">
        <v>27</v>
      </c>
      <c r="J21" s="288" t="str">
        <f>IF('[1]Rekapitulace stavby'!AN17="","",'[1]Rekapitulace stavby'!AN17)</f>
        <v/>
      </c>
      <c r="K21" s="301"/>
    </row>
    <row r="22" spans="2:11" s="232" customFormat="1" ht="7" customHeight="1">
      <c r="B22" s="233"/>
      <c r="I22" s="264"/>
      <c r="K22" s="301"/>
    </row>
    <row r="23" spans="2:11" s="232" customFormat="1" ht="14.4" customHeight="1">
      <c r="B23" s="233"/>
      <c r="D23" s="289" t="s">
        <v>35</v>
      </c>
      <c r="I23" s="264"/>
      <c r="K23" s="301"/>
    </row>
    <row r="24" spans="2:11" s="341" customFormat="1" ht="16.5" customHeight="1">
      <c r="B24" s="344"/>
      <c r="E24" s="324" t="s">
        <v>1</v>
      </c>
      <c r="F24" s="324"/>
      <c r="G24" s="324"/>
      <c r="H24" s="324"/>
      <c r="I24" s="343"/>
      <c r="K24" s="342"/>
    </row>
    <row r="25" spans="2:11" s="232" customFormat="1" ht="7" customHeight="1">
      <c r="B25" s="233"/>
      <c r="I25" s="264"/>
      <c r="K25" s="301"/>
    </row>
    <row r="26" spans="2:11" s="232" customFormat="1" ht="7" customHeight="1">
      <c r="B26" s="233"/>
      <c r="D26" s="274"/>
      <c r="E26" s="274"/>
      <c r="F26" s="274"/>
      <c r="G26" s="274"/>
      <c r="H26" s="274"/>
      <c r="I26" s="339"/>
      <c r="J26" s="274"/>
      <c r="K26" s="338"/>
    </row>
    <row r="27" spans="2:11" s="232" customFormat="1" ht="25.45" customHeight="1">
      <c r="B27" s="233"/>
      <c r="D27" s="340" t="s">
        <v>36</v>
      </c>
      <c r="I27" s="264"/>
      <c r="J27" s="316">
        <f>ROUND(J80,2)</f>
        <v>0</v>
      </c>
      <c r="K27" s="301"/>
    </row>
    <row r="28" spans="2:11" s="232" customFormat="1" ht="7" customHeight="1">
      <c r="B28" s="233"/>
      <c r="D28" s="274"/>
      <c r="E28" s="274"/>
      <c r="F28" s="274"/>
      <c r="G28" s="274"/>
      <c r="H28" s="274"/>
      <c r="I28" s="339"/>
      <c r="J28" s="274"/>
      <c r="K28" s="338"/>
    </row>
    <row r="29" spans="2:11" s="232" customFormat="1" ht="14.4" customHeight="1">
      <c r="B29" s="233"/>
      <c r="F29" s="336" t="s">
        <v>38</v>
      </c>
      <c r="I29" s="337" t="s">
        <v>37</v>
      </c>
      <c r="J29" s="336" t="s">
        <v>39</v>
      </c>
      <c r="K29" s="301"/>
    </row>
    <row r="30" spans="2:11" s="232" customFormat="1" ht="14.4" customHeight="1">
      <c r="B30" s="233"/>
      <c r="D30" s="335" t="s">
        <v>40</v>
      </c>
      <c r="E30" s="335" t="s">
        <v>41</v>
      </c>
      <c r="F30" s="333">
        <f>ROUND(SUM(BE80:BE127), 2)</f>
        <v>0</v>
      </c>
      <c r="I30" s="334">
        <v>0.21</v>
      </c>
      <c r="J30" s="333">
        <f>ROUND(ROUND((SUM(BE80:BE127)), 2)*I30, 2)</f>
        <v>0</v>
      </c>
      <c r="K30" s="301"/>
    </row>
    <row r="31" spans="2:11" s="232" customFormat="1" ht="14.4" customHeight="1">
      <c r="B31" s="233"/>
      <c r="E31" s="335" t="s">
        <v>42</v>
      </c>
      <c r="F31" s="333">
        <f>ROUND(SUM(BF80:BF127), 2)</f>
        <v>0</v>
      </c>
      <c r="I31" s="334">
        <v>0.15</v>
      </c>
      <c r="J31" s="333">
        <f>ROUND(ROUND((SUM(BF80:BF127)), 2)*I31, 2)</f>
        <v>0</v>
      </c>
      <c r="K31" s="301"/>
    </row>
    <row r="32" spans="2:11" s="232" customFormat="1" ht="14.4" hidden="1" customHeight="1">
      <c r="B32" s="233"/>
      <c r="E32" s="335" t="s">
        <v>43</v>
      </c>
      <c r="F32" s="333">
        <f>ROUND(SUM(BG80:BG127), 2)</f>
        <v>0</v>
      </c>
      <c r="I32" s="334">
        <v>0.21</v>
      </c>
      <c r="J32" s="333">
        <v>0</v>
      </c>
      <c r="K32" s="301"/>
    </row>
    <row r="33" spans="2:11" s="232" customFormat="1" ht="14.4" hidden="1" customHeight="1">
      <c r="B33" s="233"/>
      <c r="E33" s="335" t="s">
        <v>44</v>
      </c>
      <c r="F33" s="333">
        <f>ROUND(SUM(BH80:BH127), 2)</f>
        <v>0</v>
      </c>
      <c r="I33" s="334">
        <v>0.15</v>
      </c>
      <c r="J33" s="333">
        <v>0</v>
      </c>
      <c r="K33" s="301"/>
    </row>
    <row r="34" spans="2:11" s="232" customFormat="1" ht="14.4" hidden="1" customHeight="1">
      <c r="B34" s="233"/>
      <c r="E34" s="335" t="s">
        <v>45</v>
      </c>
      <c r="F34" s="333">
        <f>ROUND(SUM(BI80:BI127), 2)</f>
        <v>0</v>
      </c>
      <c r="I34" s="334">
        <v>0</v>
      </c>
      <c r="J34" s="333">
        <v>0</v>
      </c>
      <c r="K34" s="301"/>
    </row>
    <row r="35" spans="2:11" s="232" customFormat="1" ht="7" customHeight="1">
      <c r="B35" s="233"/>
      <c r="I35" s="264"/>
      <c r="K35" s="301"/>
    </row>
    <row r="36" spans="2:11" s="232" customFormat="1" ht="25.45" customHeight="1">
      <c r="B36" s="233"/>
      <c r="C36" s="321"/>
      <c r="D36" s="332" t="s">
        <v>46</v>
      </c>
      <c r="E36" s="331"/>
      <c r="F36" s="331"/>
      <c r="G36" s="330" t="s">
        <v>47</v>
      </c>
      <c r="H36" s="329" t="s">
        <v>48</v>
      </c>
      <c r="I36" s="328"/>
      <c r="J36" s="327">
        <f>SUM(J27:J34)</f>
        <v>0</v>
      </c>
      <c r="K36" s="326"/>
    </row>
    <row r="37" spans="2:11" s="232" customFormat="1" ht="14.4" customHeight="1">
      <c r="B37" s="236"/>
      <c r="C37" s="234"/>
      <c r="D37" s="234"/>
      <c r="E37" s="234"/>
      <c r="F37" s="234"/>
      <c r="G37" s="234"/>
      <c r="H37" s="234"/>
      <c r="I37" s="235"/>
      <c r="J37" s="234"/>
      <c r="K37" s="300"/>
    </row>
    <row r="41" spans="2:11" s="232" customFormat="1" ht="7" customHeight="1">
      <c r="B41" s="299"/>
      <c r="C41" s="297"/>
      <c r="D41" s="297"/>
      <c r="E41" s="297"/>
      <c r="F41" s="297"/>
      <c r="G41" s="297"/>
      <c r="H41" s="297"/>
      <c r="I41" s="298"/>
      <c r="J41" s="297"/>
      <c r="K41" s="325"/>
    </row>
    <row r="42" spans="2:11" s="232" customFormat="1" ht="37" customHeight="1">
      <c r="B42" s="233"/>
      <c r="C42" s="296" t="s">
        <v>90</v>
      </c>
      <c r="I42" s="264"/>
      <c r="K42" s="301"/>
    </row>
    <row r="43" spans="2:11" s="232" customFormat="1" ht="7" customHeight="1">
      <c r="B43" s="233"/>
      <c r="I43" s="264"/>
      <c r="K43" s="301"/>
    </row>
    <row r="44" spans="2:11" s="232" customFormat="1" ht="14.4" customHeight="1">
      <c r="B44" s="233"/>
      <c r="C44" s="289" t="s">
        <v>16</v>
      </c>
      <c r="I44" s="264"/>
      <c r="K44" s="301"/>
    </row>
    <row r="45" spans="2:11" s="232" customFormat="1" ht="16.5" customHeight="1">
      <c r="B45" s="233"/>
      <c r="E45" s="295" t="str">
        <f>E7</f>
        <v>Stavební úpravy objektu čp. 1745/14, Přemyslova ul.,289 22 Lysá nad Labem</v>
      </c>
      <c r="F45" s="294"/>
      <c r="G45" s="294"/>
      <c r="H45" s="294"/>
      <c r="I45" s="264"/>
      <c r="K45" s="301"/>
    </row>
    <row r="46" spans="2:11" s="232" customFormat="1" ht="14.4" customHeight="1">
      <c r="B46" s="233"/>
      <c r="C46" s="289" t="s">
        <v>88</v>
      </c>
      <c r="I46" s="264"/>
      <c r="K46" s="301"/>
    </row>
    <row r="47" spans="2:11" s="232" customFormat="1" ht="17.25" customHeight="1">
      <c r="B47" s="233"/>
      <c r="E47" s="293" t="str">
        <f>E9</f>
        <v>D.1.4.4 - Klimatizace</v>
      </c>
      <c r="F47" s="292"/>
      <c r="G47" s="292"/>
      <c r="H47" s="292"/>
      <c r="I47" s="264"/>
      <c r="K47" s="301"/>
    </row>
    <row r="48" spans="2:11" s="232" customFormat="1" ht="7" customHeight="1">
      <c r="B48" s="233"/>
      <c r="I48" s="264"/>
      <c r="K48" s="301"/>
    </row>
    <row r="49" spans="2:47" s="232" customFormat="1" ht="18" customHeight="1">
      <c r="B49" s="233"/>
      <c r="C49" s="289" t="s">
        <v>20</v>
      </c>
      <c r="F49" s="288" t="str">
        <f>F12</f>
        <v>čp. 1745/14, Přemyslova ul.,289 22 Lysá nad Labem</v>
      </c>
      <c r="I49" s="290" t="s">
        <v>22</v>
      </c>
      <c r="J49" s="291" t="str">
        <f>IF(J12="","",J12)</f>
        <v>11. 10. 2018</v>
      </c>
      <c r="K49" s="301"/>
    </row>
    <row r="50" spans="2:47" s="232" customFormat="1" ht="7" customHeight="1">
      <c r="B50" s="233"/>
      <c r="I50" s="264"/>
      <c r="K50" s="301"/>
    </row>
    <row r="51" spans="2:47" s="232" customFormat="1" ht="11.7">
      <c r="B51" s="233"/>
      <c r="C51" s="289" t="s">
        <v>24</v>
      </c>
      <c r="F51" s="288" t="str">
        <f>E15</f>
        <v xml:space="preserve"> </v>
      </c>
      <c r="I51" s="290" t="s">
        <v>30</v>
      </c>
      <c r="J51" s="324" t="str">
        <f>E21</f>
        <v xml:space="preserve"> </v>
      </c>
      <c r="K51" s="301"/>
    </row>
    <row r="52" spans="2:47" s="232" customFormat="1" ht="14.4" customHeight="1">
      <c r="B52" s="233"/>
      <c r="C52" s="289" t="s">
        <v>28</v>
      </c>
      <c r="F52" s="288" t="str">
        <f>IF(E18="","",E18)</f>
        <v/>
      </c>
      <c r="I52" s="264"/>
      <c r="J52" s="323"/>
      <c r="K52" s="301"/>
    </row>
    <row r="53" spans="2:47" s="232" customFormat="1" ht="10.3" customHeight="1">
      <c r="B53" s="233"/>
      <c r="I53" s="264"/>
      <c r="K53" s="301"/>
    </row>
    <row r="54" spans="2:47" s="232" customFormat="1" ht="29.25" customHeight="1">
      <c r="B54" s="233"/>
      <c r="C54" s="322" t="s">
        <v>91</v>
      </c>
      <c r="D54" s="321"/>
      <c r="E54" s="321"/>
      <c r="F54" s="321"/>
      <c r="G54" s="321"/>
      <c r="H54" s="321"/>
      <c r="I54" s="320"/>
      <c r="J54" s="319" t="s">
        <v>92</v>
      </c>
      <c r="K54" s="318"/>
    </row>
    <row r="55" spans="2:47" s="232" customFormat="1" ht="10.3" customHeight="1">
      <c r="B55" s="233"/>
      <c r="I55" s="264"/>
      <c r="K55" s="301"/>
    </row>
    <row r="56" spans="2:47" s="232" customFormat="1" ht="29.25" customHeight="1">
      <c r="B56" s="233"/>
      <c r="C56" s="317" t="s">
        <v>140</v>
      </c>
      <c r="I56" s="264"/>
      <c r="J56" s="316">
        <f>J80</f>
        <v>0</v>
      </c>
      <c r="K56" s="301"/>
      <c r="AU56" s="237" t="s">
        <v>94</v>
      </c>
    </row>
    <row r="57" spans="2:47" s="302" customFormat="1" ht="25" customHeight="1">
      <c r="B57" s="308"/>
      <c r="D57" s="307" t="s">
        <v>105</v>
      </c>
      <c r="E57" s="306"/>
      <c r="F57" s="306"/>
      <c r="G57" s="306"/>
      <c r="H57" s="306"/>
      <c r="I57" s="305"/>
      <c r="J57" s="304">
        <f>J81</f>
        <v>0</v>
      </c>
      <c r="K57" s="303"/>
    </row>
    <row r="58" spans="2:47" s="309" customFormat="1" ht="19.899999999999999" customHeight="1">
      <c r="B58" s="315"/>
      <c r="D58" s="314" t="s">
        <v>1533</v>
      </c>
      <c r="E58" s="313"/>
      <c r="F58" s="313"/>
      <c r="G58" s="313"/>
      <c r="H58" s="313"/>
      <c r="I58" s="312"/>
      <c r="J58" s="311">
        <f>J82</f>
        <v>0</v>
      </c>
      <c r="K58" s="310"/>
    </row>
    <row r="59" spans="2:47" s="309" customFormat="1" ht="19.899999999999999" customHeight="1">
      <c r="B59" s="315"/>
      <c r="D59" s="314" t="s">
        <v>1641</v>
      </c>
      <c r="E59" s="313"/>
      <c r="F59" s="313"/>
      <c r="G59" s="313"/>
      <c r="H59" s="313"/>
      <c r="I59" s="312"/>
      <c r="J59" s="311">
        <f>J87</f>
        <v>0</v>
      </c>
      <c r="K59" s="310"/>
    </row>
    <row r="60" spans="2:47" s="302" customFormat="1" ht="25" customHeight="1">
      <c r="B60" s="308"/>
      <c r="D60" s="307" t="s">
        <v>123</v>
      </c>
      <c r="E60" s="306"/>
      <c r="F60" s="306"/>
      <c r="G60" s="306"/>
      <c r="H60" s="306"/>
      <c r="I60" s="305"/>
      <c r="J60" s="304">
        <f>J126</f>
        <v>0</v>
      </c>
      <c r="K60" s="303"/>
    </row>
    <row r="61" spans="2:47" s="232" customFormat="1" ht="21.85" customHeight="1">
      <c r="B61" s="233"/>
      <c r="I61" s="264"/>
      <c r="K61" s="301"/>
    </row>
    <row r="62" spans="2:47" s="232" customFormat="1" ht="7" customHeight="1">
      <c r="B62" s="236"/>
      <c r="C62" s="234"/>
      <c r="D62" s="234"/>
      <c r="E62" s="234"/>
      <c r="F62" s="234"/>
      <c r="G62" s="234"/>
      <c r="H62" s="234"/>
      <c r="I62" s="235"/>
      <c r="J62" s="234"/>
      <c r="K62" s="300"/>
    </row>
    <row r="66" spans="2:63" s="232" customFormat="1" ht="7" customHeight="1">
      <c r="B66" s="299"/>
      <c r="C66" s="297"/>
      <c r="D66" s="297"/>
      <c r="E66" s="297"/>
      <c r="F66" s="297"/>
      <c r="G66" s="297"/>
      <c r="H66" s="297"/>
      <c r="I66" s="298"/>
      <c r="J66" s="297"/>
      <c r="K66" s="297"/>
      <c r="L66" s="233"/>
    </row>
    <row r="67" spans="2:63" s="232" customFormat="1" ht="37" customHeight="1">
      <c r="B67" s="233"/>
      <c r="C67" s="296" t="s">
        <v>128</v>
      </c>
      <c r="I67" s="264"/>
      <c r="L67" s="233"/>
    </row>
    <row r="68" spans="2:63" s="232" customFormat="1" ht="7" customHeight="1">
      <c r="B68" s="233"/>
      <c r="I68" s="264"/>
      <c r="L68" s="233"/>
    </row>
    <row r="69" spans="2:63" s="232" customFormat="1" ht="14.4" customHeight="1">
      <c r="B69" s="233"/>
      <c r="C69" s="289" t="s">
        <v>16</v>
      </c>
      <c r="I69" s="264"/>
      <c r="L69" s="233"/>
    </row>
    <row r="70" spans="2:63" s="232" customFormat="1" ht="16.5" customHeight="1">
      <c r="B70" s="233"/>
      <c r="E70" s="295" t="str">
        <f>E7</f>
        <v>Stavební úpravy objektu čp. 1745/14, Přemyslova ul.,289 22 Lysá nad Labem</v>
      </c>
      <c r="F70" s="294"/>
      <c r="G70" s="294"/>
      <c r="H70" s="294"/>
      <c r="I70" s="264"/>
      <c r="L70" s="233"/>
    </row>
    <row r="71" spans="2:63" s="232" customFormat="1" ht="14.4" customHeight="1">
      <c r="B71" s="233"/>
      <c r="C71" s="289" t="s">
        <v>88</v>
      </c>
      <c r="I71" s="264"/>
      <c r="L71" s="233"/>
    </row>
    <row r="72" spans="2:63" s="232" customFormat="1" ht="17.25" customHeight="1">
      <c r="B72" s="233"/>
      <c r="E72" s="293" t="str">
        <f>E9</f>
        <v>D.1.4.4 - Klimatizace</v>
      </c>
      <c r="F72" s="292"/>
      <c r="G72" s="292"/>
      <c r="H72" s="292"/>
      <c r="I72" s="264"/>
      <c r="L72" s="233"/>
    </row>
    <row r="73" spans="2:63" s="232" customFormat="1" ht="7" customHeight="1">
      <c r="B73" s="233"/>
      <c r="I73" s="264"/>
      <c r="L73" s="233"/>
    </row>
    <row r="74" spans="2:63" s="232" customFormat="1" ht="18" customHeight="1">
      <c r="B74" s="233"/>
      <c r="C74" s="289" t="s">
        <v>20</v>
      </c>
      <c r="F74" s="288" t="str">
        <f>F12</f>
        <v>čp. 1745/14, Přemyslova ul.,289 22 Lysá nad Labem</v>
      </c>
      <c r="I74" s="290" t="s">
        <v>22</v>
      </c>
      <c r="J74" s="291" t="str">
        <f>IF(J12="","",J12)</f>
        <v>11. 10. 2018</v>
      </c>
      <c r="L74" s="233"/>
    </row>
    <row r="75" spans="2:63" s="232" customFormat="1" ht="7" customHeight="1">
      <c r="B75" s="233"/>
      <c r="I75" s="264"/>
      <c r="L75" s="233"/>
    </row>
    <row r="76" spans="2:63" s="232" customFormat="1" ht="11.7">
      <c r="B76" s="233"/>
      <c r="C76" s="289" t="s">
        <v>24</v>
      </c>
      <c r="F76" s="288" t="str">
        <f>E15</f>
        <v xml:space="preserve"> </v>
      </c>
      <c r="I76" s="290" t="s">
        <v>30</v>
      </c>
      <c r="J76" s="288" t="str">
        <f>E21</f>
        <v xml:space="preserve"> </v>
      </c>
      <c r="L76" s="233"/>
    </row>
    <row r="77" spans="2:63" s="232" customFormat="1" ht="14.4" customHeight="1">
      <c r="B77" s="233"/>
      <c r="C77" s="289" t="s">
        <v>28</v>
      </c>
      <c r="F77" s="288" t="str">
        <f>IF(E18="","",E18)</f>
        <v/>
      </c>
      <c r="I77" s="264"/>
      <c r="L77" s="233"/>
    </row>
    <row r="78" spans="2:63" s="232" customFormat="1" ht="10.3" customHeight="1">
      <c r="B78" s="233"/>
      <c r="I78" s="264"/>
      <c r="L78" s="233"/>
    </row>
    <row r="79" spans="2:63" s="279" customFormat="1" ht="29.25" customHeight="1">
      <c r="B79" s="283"/>
      <c r="C79" s="287" t="s">
        <v>129</v>
      </c>
      <c r="D79" s="285" t="s">
        <v>61</v>
      </c>
      <c r="E79" s="285" t="s">
        <v>57</v>
      </c>
      <c r="F79" s="285" t="s">
        <v>58</v>
      </c>
      <c r="G79" s="285" t="s">
        <v>130</v>
      </c>
      <c r="H79" s="285" t="s">
        <v>131</v>
      </c>
      <c r="I79" s="286" t="s">
        <v>132</v>
      </c>
      <c r="J79" s="285" t="s">
        <v>92</v>
      </c>
      <c r="K79" s="284" t="s">
        <v>133</v>
      </c>
      <c r="L79" s="283"/>
      <c r="M79" s="282" t="s">
        <v>1284</v>
      </c>
      <c r="N79" s="281" t="s">
        <v>40</v>
      </c>
      <c r="O79" s="281" t="s">
        <v>134</v>
      </c>
      <c r="P79" s="281" t="s">
        <v>135</v>
      </c>
      <c r="Q79" s="281" t="s">
        <v>1283</v>
      </c>
      <c r="R79" s="281" t="s">
        <v>1282</v>
      </c>
      <c r="S79" s="281" t="s">
        <v>138</v>
      </c>
      <c r="T79" s="280" t="s">
        <v>139</v>
      </c>
    </row>
    <row r="80" spans="2:63" s="232" customFormat="1" ht="29.25" customHeight="1">
      <c r="B80" s="233"/>
      <c r="C80" s="278" t="s">
        <v>140</v>
      </c>
      <c r="I80" s="264"/>
      <c r="J80" s="277">
        <f>BK80</f>
        <v>0</v>
      </c>
      <c r="L80" s="233"/>
      <c r="M80" s="276"/>
      <c r="N80" s="274"/>
      <c r="O80" s="274"/>
      <c r="P80" s="275">
        <f>P81+P126</f>
        <v>0</v>
      </c>
      <c r="Q80" s="274"/>
      <c r="R80" s="275">
        <f>R81+R126</f>
        <v>1.1526999999999996</v>
      </c>
      <c r="S80" s="274"/>
      <c r="T80" s="273">
        <f>T81+T126</f>
        <v>0</v>
      </c>
      <c r="AT80" s="237" t="s">
        <v>75</v>
      </c>
      <c r="AU80" s="237" t="s">
        <v>94</v>
      </c>
      <c r="BK80" s="272">
        <f>BK81+BK126</f>
        <v>0</v>
      </c>
    </row>
    <row r="81" spans="2:65" s="251" customFormat="1" ht="37.450000000000003" customHeight="1">
      <c r="B81" s="258"/>
      <c r="D81" s="253" t="s">
        <v>75</v>
      </c>
      <c r="E81" s="261" t="s">
        <v>733</v>
      </c>
      <c r="F81" s="261" t="s">
        <v>734</v>
      </c>
      <c r="I81" s="260"/>
      <c r="J81" s="259">
        <f>BK81</f>
        <v>0</v>
      </c>
      <c r="L81" s="258"/>
      <c r="M81" s="257"/>
      <c r="P81" s="256">
        <f>P82+P87</f>
        <v>0</v>
      </c>
      <c r="R81" s="256">
        <f>R82+R87</f>
        <v>1.1526999999999996</v>
      </c>
      <c r="T81" s="255">
        <f>T82+T87</f>
        <v>0</v>
      </c>
      <c r="AR81" s="253" t="s">
        <v>86</v>
      </c>
      <c r="AT81" s="254" t="s">
        <v>75</v>
      </c>
      <c r="AU81" s="254" t="s">
        <v>76</v>
      </c>
      <c r="AY81" s="253" t="s">
        <v>143</v>
      </c>
      <c r="BK81" s="252">
        <f>BK82+BK87</f>
        <v>0</v>
      </c>
    </row>
    <row r="82" spans="2:65" s="251" customFormat="1" ht="19.899999999999999" customHeight="1">
      <c r="B82" s="258"/>
      <c r="D82" s="253" t="s">
        <v>75</v>
      </c>
      <c r="E82" s="271" t="s">
        <v>1474</v>
      </c>
      <c r="F82" s="271" t="s">
        <v>1473</v>
      </c>
      <c r="I82" s="260"/>
      <c r="J82" s="270">
        <f>BK82</f>
        <v>0</v>
      </c>
      <c r="L82" s="258"/>
      <c r="M82" s="257"/>
      <c r="P82" s="256">
        <f>SUM(P83:P86)</f>
        <v>0</v>
      </c>
      <c r="R82" s="256">
        <f>SUM(R83:R86)</f>
        <v>3.27E-2</v>
      </c>
      <c r="T82" s="255">
        <f>SUM(T83:T86)</f>
        <v>0</v>
      </c>
      <c r="AR82" s="253" t="s">
        <v>86</v>
      </c>
      <c r="AT82" s="254" t="s">
        <v>75</v>
      </c>
      <c r="AU82" s="254" t="s">
        <v>84</v>
      </c>
      <c r="AY82" s="253" t="s">
        <v>143</v>
      </c>
      <c r="BK82" s="252">
        <f>SUM(BK83:BK86)</f>
        <v>0</v>
      </c>
    </row>
    <row r="83" spans="2:65" s="232" customFormat="1" ht="16.5" customHeight="1">
      <c r="B83" s="233"/>
      <c r="C83" s="250" t="s">
        <v>84</v>
      </c>
      <c r="D83" s="250" t="s">
        <v>145</v>
      </c>
      <c r="E83" s="249" t="s">
        <v>1716</v>
      </c>
      <c r="F83" s="244" t="s">
        <v>1715</v>
      </c>
      <c r="G83" s="248" t="s">
        <v>281</v>
      </c>
      <c r="H83" s="247">
        <v>170</v>
      </c>
      <c r="I83" s="246"/>
      <c r="J83" s="245">
        <f>ROUND(I83*H83,2)</f>
        <v>0</v>
      </c>
      <c r="K83" s="244" t="s">
        <v>149</v>
      </c>
      <c r="L83" s="233"/>
      <c r="M83" s="243" t="s">
        <v>1</v>
      </c>
      <c r="N83" s="269" t="s">
        <v>41</v>
      </c>
      <c r="P83" s="268">
        <f>O83*H83</f>
        <v>0</v>
      </c>
      <c r="Q83" s="268">
        <v>1.8000000000000001E-4</v>
      </c>
      <c r="R83" s="268">
        <f>Q83*H83</f>
        <v>3.0600000000000002E-2</v>
      </c>
      <c r="S83" s="268">
        <v>0</v>
      </c>
      <c r="T83" s="267">
        <f>S83*H83</f>
        <v>0</v>
      </c>
      <c r="AR83" s="237" t="s">
        <v>222</v>
      </c>
      <c r="AT83" s="237" t="s">
        <v>145</v>
      </c>
      <c r="AU83" s="237" t="s">
        <v>86</v>
      </c>
      <c r="AY83" s="237" t="s">
        <v>143</v>
      </c>
      <c r="BE83" s="238">
        <f>IF(N83="základní",J83,0)</f>
        <v>0</v>
      </c>
      <c r="BF83" s="238">
        <f>IF(N83="snížená",J83,0)</f>
        <v>0</v>
      </c>
      <c r="BG83" s="238">
        <f>IF(N83="zákl. přenesená",J83,0)</f>
        <v>0</v>
      </c>
      <c r="BH83" s="238">
        <f>IF(N83="sníž. přenesená",J83,0)</f>
        <v>0</v>
      </c>
      <c r="BI83" s="238">
        <f>IF(N83="nulová",J83,0)</f>
        <v>0</v>
      </c>
      <c r="BJ83" s="237" t="s">
        <v>84</v>
      </c>
      <c r="BK83" s="238">
        <f>ROUND(I83*H83,2)</f>
        <v>0</v>
      </c>
      <c r="BL83" s="237" t="s">
        <v>222</v>
      </c>
      <c r="BM83" s="237" t="s">
        <v>1714</v>
      </c>
    </row>
    <row r="84" spans="2:65" s="232" customFormat="1" ht="27">
      <c r="B84" s="233"/>
      <c r="D84" s="266" t="s">
        <v>1169</v>
      </c>
      <c r="F84" s="265" t="s">
        <v>1437</v>
      </c>
      <c r="I84" s="264"/>
      <c r="L84" s="233"/>
      <c r="M84" s="263"/>
      <c r="T84" s="262"/>
      <c r="AT84" s="237" t="s">
        <v>1169</v>
      </c>
      <c r="AU84" s="237" t="s">
        <v>86</v>
      </c>
    </row>
    <row r="85" spans="2:65" s="232" customFormat="1" ht="16.5" customHeight="1">
      <c r="B85" s="233"/>
      <c r="C85" s="250" t="s">
        <v>86</v>
      </c>
      <c r="D85" s="250" t="s">
        <v>145</v>
      </c>
      <c r="E85" s="249" t="s">
        <v>1443</v>
      </c>
      <c r="F85" s="244" t="s">
        <v>1442</v>
      </c>
      <c r="G85" s="248" t="s">
        <v>281</v>
      </c>
      <c r="H85" s="247">
        <v>10</v>
      </c>
      <c r="I85" s="246"/>
      <c r="J85" s="245">
        <f>ROUND(I85*H85,2)</f>
        <v>0</v>
      </c>
      <c r="K85" s="244" t="s">
        <v>149</v>
      </c>
      <c r="L85" s="233"/>
      <c r="M85" s="243" t="s">
        <v>1</v>
      </c>
      <c r="N85" s="269" t="s">
        <v>41</v>
      </c>
      <c r="P85" s="268">
        <f>O85*H85</f>
        <v>0</v>
      </c>
      <c r="Q85" s="268">
        <v>2.1000000000000001E-4</v>
      </c>
      <c r="R85" s="268">
        <f>Q85*H85</f>
        <v>2.1000000000000003E-3</v>
      </c>
      <c r="S85" s="268">
        <v>0</v>
      </c>
      <c r="T85" s="267">
        <f>S85*H85</f>
        <v>0</v>
      </c>
      <c r="AR85" s="237" t="s">
        <v>222</v>
      </c>
      <c r="AT85" s="237" t="s">
        <v>145</v>
      </c>
      <c r="AU85" s="237" t="s">
        <v>86</v>
      </c>
      <c r="AY85" s="237" t="s">
        <v>143</v>
      </c>
      <c r="BE85" s="238">
        <f>IF(N85="základní",J85,0)</f>
        <v>0</v>
      </c>
      <c r="BF85" s="238">
        <f>IF(N85="snížená",J85,0)</f>
        <v>0</v>
      </c>
      <c r="BG85" s="238">
        <f>IF(N85="zákl. přenesená",J85,0)</f>
        <v>0</v>
      </c>
      <c r="BH85" s="238">
        <f>IF(N85="sníž. přenesená",J85,0)</f>
        <v>0</v>
      </c>
      <c r="BI85" s="238">
        <f>IF(N85="nulová",J85,0)</f>
        <v>0</v>
      </c>
      <c r="BJ85" s="237" t="s">
        <v>84</v>
      </c>
      <c r="BK85" s="238">
        <f>ROUND(I85*H85,2)</f>
        <v>0</v>
      </c>
      <c r="BL85" s="237" t="s">
        <v>222</v>
      </c>
      <c r="BM85" s="237" t="s">
        <v>1713</v>
      </c>
    </row>
    <row r="86" spans="2:65" s="232" customFormat="1" ht="27">
      <c r="B86" s="233"/>
      <c r="D86" s="266" t="s">
        <v>1169</v>
      </c>
      <c r="F86" s="265" t="s">
        <v>1437</v>
      </c>
      <c r="I86" s="264"/>
      <c r="L86" s="233"/>
      <c r="M86" s="263"/>
      <c r="T86" s="262"/>
      <c r="AT86" s="237" t="s">
        <v>1169</v>
      </c>
      <c r="AU86" s="237" t="s">
        <v>86</v>
      </c>
    </row>
    <row r="87" spans="2:65" s="251" customFormat="1" ht="29.85" customHeight="1">
      <c r="B87" s="258"/>
      <c r="D87" s="253" t="s">
        <v>75</v>
      </c>
      <c r="E87" s="271" t="s">
        <v>1639</v>
      </c>
      <c r="F87" s="271" t="s">
        <v>1638</v>
      </c>
      <c r="I87" s="260"/>
      <c r="J87" s="270">
        <f>BK87</f>
        <v>0</v>
      </c>
      <c r="L87" s="258"/>
      <c r="M87" s="257"/>
      <c r="P87" s="256">
        <f>SUM(P88:P125)</f>
        <v>0</v>
      </c>
      <c r="R87" s="256">
        <f>SUM(R88:R125)</f>
        <v>1.1199999999999997</v>
      </c>
      <c r="T87" s="255">
        <f>SUM(T88:T125)</f>
        <v>0</v>
      </c>
      <c r="AR87" s="253" t="s">
        <v>86</v>
      </c>
      <c r="AT87" s="254" t="s">
        <v>75</v>
      </c>
      <c r="AU87" s="254" t="s">
        <v>84</v>
      </c>
      <c r="AY87" s="253" t="s">
        <v>143</v>
      </c>
      <c r="BK87" s="252">
        <f>SUM(BK88:BK125)</f>
        <v>0</v>
      </c>
    </row>
    <row r="88" spans="2:65" s="232" customFormat="1" ht="25.5" customHeight="1">
      <c r="B88" s="233"/>
      <c r="C88" s="250" t="s">
        <v>159</v>
      </c>
      <c r="D88" s="250" t="s">
        <v>145</v>
      </c>
      <c r="E88" s="249" t="s">
        <v>1712</v>
      </c>
      <c r="F88" s="244" t="s">
        <v>1711</v>
      </c>
      <c r="G88" s="248" t="s">
        <v>281</v>
      </c>
      <c r="H88" s="247">
        <v>60</v>
      </c>
      <c r="I88" s="246"/>
      <c r="J88" s="245">
        <f>ROUND(I88*H88,2)</f>
        <v>0</v>
      </c>
      <c r="K88" s="244" t="s">
        <v>149</v>
      </c>
      <c r="L88" s="233"/>
      <c r="M88" s="243" t="s">
        <v>1</v>
      </c>
      <c r="N88" s="269" t="s">
        <v>41</v>
      </c>
      <c r="P88" s="268">
        <f>O88*H88</f>
        <v>0</v>
      </c>
      <c r="Q88" s="268">
        <v>0</v>
      </c>
      <c r="R88" s="268">
        <f>Q88*H88</f>
        <v>0</v>
      </c>
      <c r="S88" s="268">
        <v>0</v>
      </c>
      <c r="T88" s="267">
        <f>S88*H88</f>
        <v>0</v>
      </c>
      <c r="AR88" s="237" t="s">
        <v>222</v>
      </c>
      <c r="AT88" s="237" t="s">
        <v>145</v>
      </c>
      <c r="AU88" s="237" t="s">
        <v>86</v>
      </c>
      <c r="AY88" s="237" t="s">
        <v>143</v>
      </c>
      <c r="BE88" s="238">
        <f>IF(N88="základní",J88,0)</f>
        <v>0</v>
      </c>
      <c r="BF88" s="238">
        <f>IF(N88="snížená",J88,0)</f>
        <v>0</v>
      </c>
      <c r="BG88" s="238">
        <f>IF(N88="zákl. přenesená",J88,0)</f>
        <v>0</v>
      </c>
      <c r="BH88" s="238">
        <f>IF(N88="sníž. přenesená",J88,0)</f>
        <v>0</v>
      </c>
      <c r="BI88" s="238">
        <f>IF(N88="nulová",J88,0)</f>
        <v>0</v>
      </c>
      <c r="BJ88" s="237" t="s">
        <v>84</v>
      </c>
      <c r="BK88" s="238">
        <f>ROUND(I88*H88,2)</f>
        <v>0</v>
      </c>
      <c r="BL88" s="237" t="s">
        <v>222</v>
      </c>
      <c r="BM88" s="237" t="s">
        <v>1710</v>
      </c>
    </row>
    <row r="89" spans="2:65" s="232" customFormat="1" ht="16.5" customHeight="1">
      <c r="B89" s="233"/>
      <c r="C89" s="250" t="s">
        <v>150</v>
      </c>
      <c r="D89" s="250" t="s">
        <v>145</v>
      </c>
      <c r="E89" s="249" t="s">
        <v>704</v>
      </c>
      <c r="F89" s="244" t="s">
        <v>1709</v>
      </c>
      <c r="G89" s="248" t="s">
        <v>281</v>
      </c>
      <c r="H89" s="247">
        <v>60</v>
      </c>
      <c r="I89" s="246"/>
      <c r="J89" s="245">
        <f>ROUND(I89*H89,2)</f>
        <v>0</v>
      </c>
      <c r="K89" s="244" t="s">
        <v>1</v>
      </c>
      <c r="L89" s="233"/>
      <c r="M89" s="243" t="s">
        <v>1</v>
      </c>
      <c r="N89" s="269" t="s">
        <v>41</v>
      </c>
      <c r="P89" s="268">
        <f>O89*H89</f>
        <v>0</v>
      </c>
      <c r="Q89" s="268">
        <v>0</v>
      </c>
      <c r="R89" s="268">
        <f>Q89*H89</f>
        <v>0</v>
      </c>
      <c r="S89" s="268">
        <v>0</v>
      </c>
      <c r="T89" s="267">
        <f>S89*H89</f>
        <v>0</v>
      </c>
      <c r="AR89" s="237" t="s">
        <v>150</v>
      </c>
      <c r="AT89" s="237" t="s">
        <v>145</v>
      </c>
      <c r="AU89" s="237" t="s">
        <v>86</v>
      </c>
      <c r="AY89" s="237" t="s">
        <v>143</v>
      </c>
      <c r="BE89" s="238">
        <f>IF(N89="základní",J89,0)</f>
        <v>0</v>
      </c>
      <c r="BF89" s="238">
        <f>IF(N89="snížená",J89,0)</f>
        <v>0</v>
      </c>
      <c r="BG89" s="238">
        <f>IF(N89="zákl. přenesená",J89,0)</f>
        <v>0</v>
      </c>
      <c r="BH89" s="238">
        <f>IF(N89="sníž. přenesená",J89,0)</f>
        <v>0</v>
      </c>
      <c r="BI89" s="238">
        <f>IF(N89="nulová",J89,0)</f>
        <v>0</v>
      </c>
      <c r="BJ89" s="237" t="s">
        <v>84</v>
      </c>
      <c r="BK89" s="238">
        <f>ROUND(I89*H89,2)</f>
        <v>0</v>
      </c>
      <c r="BL89" s="237" t="s">
        <v>150</v>
      </c>
      <c r="BM89" s="237" t="s">
        <v>1708</v>
      </c>
    </row>
    <row r="90" spans="2:65" s="232" customFormat="1" ht="18">
      <c r="B90" s="233"/>
      <c r="D90" s="266" t="s">
        <v>1537</v>
      </c>
      <c r="F90" s="265" t="s">
        <v>1707</v>
      </c>
      <c r="I90" s="264"/>
      <c r="L90" s="233"/>
      <c r="M90" s="263"/>
      <c r="T90" s="262"/>
      <c r="AT90" s="237" t="s">
        <v>1537</v>
      </c>
      <c r="AU90" s="237" t="s">
        <v>86</v>
      </c>
    </row>
    <row r="91" spans="2:65" s="232" customFormat="1" ht="25.5" customHeight="1">
      <c r="B91" s="233"/>
      <c r="C91" s="250" t="s">
        <v>168</v>
      </c>
      <c r="D91" s="250" t="s">
        <v>145</v>
      </c>
      <c r="E91" s="249" t="s">
        <v>1706</v>
      </c>
      <c r="F91" s="244" t="s">
        <v>1705</v>
      </c>
      <c r="G91" s="248" t="s">
        <v>281</v>
      </c>
      <c r="H91" s="247">
        <v>100</v>
      </c>
      <c r="I91" s="246"/>
      <c r="J91" s="245">
        <f>ROUND(I91*H91,2)</f>
        <v>0</v>
      </c>
      <c r="K91" s="244" t="s">
        <v>149</v>
      </c>
      <c r="L91" s="233"/>
      <c r="M91" s="243" t="s">
        <v>1</v>
      </c>
      <c r="N91" s="269" t="s">
        <v>41</v>
      </c>
      <c r="P91" s="268">
        <f>O91*H91</f>
        <v>0</v>
      </c>
      <c r="Q91" s="268">
        <v>0</v>
      </c>
      <c r="R91" s="268">
        <f>Q91*H91</f>
        <v>0</v>
      </c>
      <c r="S91" s="268">
        <v>0</v>
      </c>
      <c r="T91" s="267">
        <f>S91*H91</f>
        <v>0</v>
      </c>
      <c r="AR91" s="237" t="s">
        <v>222</v>
      </c>
      <c r="AT91" s="237" t="s">
        <v>145</v>
      </c>
      <c r="AU91" s="237" t="s">
        <v>86</v>
      </c>
      <c r="AY91" s="237" t="s">
        <v>143</v>
      </c>
      <c r="BE91" s="238">
        <f>IF(N91="základní",J91,0)</f>
        <v>0</v>
      </c>
      <c r="BF91" s="238">
        <f>IF(N91="snížená",J91,0)</f>
        <v>0</v>
      </c>
      <c r="BG91" s="238">
        <f>IF(N91="zákl. přenesená",J91,0)</f>
        <v>0</v>
      </c>
      <c r="BH91" s="238">
        <f>IF(N91="sníž. přenesená",J91,0)</f>
        <v>0</v>
      </c>
      <c r="BI91" s="238">
        <f>IF(N91="nulová",J91,0)</f>
        <v>0</v>
      </c>
      <c r="BJ91" s="237" t="s">
        <v>84</v>
      </c>
      <c r="BK91" s="238">
        <f>ROUND(I91*H91,2)</f>
        <v>0</v>
      </c>
      <c r="BL91" s="237" t="s">
        <v>222</v>
      </c>
      <c r="BM91" s="237" t="s">
        <v>1704</v>
      </c>
    </row>
    <row r="92" spans="2:65" s="232" customFormat="1" ht="16.5" customHeight="1">
      <c r="B92" s="233"/>
      <c r="C92" s="250" t="s">
        <v>173</v>
      </c>
      <c r="D92" s="250" t="s">
        <v>145</v>
      </c>
      <c r="E92" s="249" t="s">
        <v>710</v>
      </c>
      <c r="F92" s="244" t="s">
        <v>1703</v>
      </c>
      <c r="G92" s="248" t="s">
        <v>281</v>
      </c>
      <c r="H92" s="247">
        <v>100</v>
      </c>
      <c r="I92" s="246"/>
      <c r="J92" s="245">
        <f>ROUND(I92*H92,2)</f>
        <v>0</v>
      </c>
      <c r="K92" s="244" t="s">
        <v>1</v>
      </c>
      <c r="L92" s="233"/>
      <c r="M92" s="243" t="s">
        <v>1</v>
      </c>
      <c r="N92" s="269" t="s">
        <v>41</v>
      </c>
      <c r="P92" s="268">
        <f>O92*H92</f>
        <v>0</v>
      </c>
      <c r="Q92" s="268">
        <v>0</v>
      </c>
      <c r="R92" s="268">
        <f>Q92*H92</f>
        <v>0</v>
      </c>
      <c r="S92" s="268">
        <v>0</v>
      </c>
      <c r="T92" s="267">
        <f>S92*H92</f>
        <v>0</v>
      </c>
      <c r="AR92" s="237" t="s">
        <v>150</v>
      </c>
      <c r="AT92" s="237" t="s">
        <v>145</v>
      </c>
      <c r="AU92" s="237" t="s">
        <v>86</v>
      </c>
      <c r="AY92" s="237" t="s">
        <v>143</v>
      </c>
      <c r="BE92" s="238">
        <f>IF(N92="základní",J92,0)</f>
        <v>0</v>
      </c>
      <c r="BF92" s="238">
        <f>IF(N92="snížená",J92,0)</f>
        <v>0</v>
      </c>
      <c r="BG92" s="238">
        <f>IF(N92="zákl. přenesená",J92,0)</f>
        <v>0</v>
      </c>
      <c r="BH92" s="238">
        <f>IF(N92="sníž. přenesená",J92,0)</f>
        <v>0</v>
      </c>
      <c r="BI92" s="238">
        <f>IF(N92="nulová",J92,0)</f>
        <v>0</v>
      </c>
      <c r="BJ92" s="237" t="s">
        <v>84</v>
      </c>
      <c r="BK92" s="238">
        <f>ROUND(I92*H92,2)</f>
        <v>0</v>
      </c>
      <c r="BL92" s="237" t="s">
        <v>150</v>
      </c>
      <c r="BM92" s="237" t="s">
        <v>1702</v>
      </c>
    </row>
    <row r="93" spans="2:65" s="232" customFormat="1" ht="18">
      <c r="B93" s="233"/>
      <c r="D93" s="266" t="s">
        <v>1537</v>
      </c>
      <c r="F93" s="265" t="s">
        <v>1701</v>
      </c>
      <c r="I93" s="264"/>
      <c r="L93" s="233"/>
      <c r="M93" s="263"/>
      <c r="T93" s="262"/>
      <c r="AT93" s="237" t="s">
        <v>1537</v>
      </c>
      <c r="AU93" s="237" t="s">
        <v>86</v>
      </c>
    </row>
    <row r="94" spans="2:65" s="232" customFormat="1" ht="25.5" customHeight="1">
      <c r="B94" s="233"/>
      <c r="C94" s="250" t="s">
        <v>179</v>
      </c>
      <c r="D94" s="250" t="s">
        <v>145</v>
      </c>
      <c r="E94" s="249" t="s">
        <v>1700</v>
      </c>
      <c r="F94" s="244" t="s">
        <v>1699</v>
      </c>
      <c r="G94" s="248" t="s">
        <v>281</v>
      </c>
      <c r="H94" s="247">
        <v>10</v>
      </c>
      <c r="I94" s="246"/>
      <c r="J94" s="245">
        <f>ROUND(I94*H94,2)</f>
        <v>0</v>
      </c>
      <c r="K94" s="244" t="s">
        <v>149</v>
      </c>
      <c r="L94" s="233"/>
      <c r="M94" s="243" t="s">
        <v>1</v>
      </c>
      <c r="N94" s="269" t="s">
        <v>41</v>
      </c>
      <c r="P94" s="268">
        <f>O94*H94</f>
        <v>0</v>
      </c>
      <c r="Q94" s="268">
        <v>0</v>
      </c>
      <c r="R94" s="268">
        <f>Q94*H94</f>
        <v>0</v>
      </c>
      <c r="S94" s="268">
        <v>0</v>
      </c>
      <c r="T94" s="267">
        <f>S94*H94</f>
        <v>0</v>
      </c>
      <c r="AR94" s="237" t="s">
        <v>222</v>
      </c>
      <c r="AT94" s="237" t="s">
        <v>145</v>
      </c>
      <c r="AU94" s="237" t="s">
        <v>86</v>
      </c>
      <c r="AY94" s="237" t="s">
        <v>143</v>
      </c>
      <c r="BE94" s="238">
        <f>IF(N94="základní",J94,0)</f>
        <v>0</v>
      </c>
      <c r="BF94" s="238">
        <f>IF(N94="snížená",J94,0)</f>
        <v>0</v>
      </c>
      <c r="BG94" s="238">
        <f>IF(N94="zákl. přenesená",J94,0)</f>
        <v>0</v>
      </c>
      <c r="BH94" s="238">
        <f>IF(N94="sníž. přenesená",J94,0)</f>
        <v>0</v>
      </c>
      <c r="BI94" s="238">
        <f>IF(N94="nulová",J94,0)</f>
        <v>0</v>
      </c>
      <c r="BJ94" s="237" t="s">
        <v>84</v>
      </c>
      <c r="BK94" s="238">
        <f>ROUND(I94*H94,2)</f>
        <v>0</v>
      </c>
      <c r="BL94" s="237" t="s">
        <v>222</v>
      </c>
      <c r="BM94" s="237" t="s">
        <v>1698</v>
      </c>
    </row>
    <row r="95" spans="2:65" s="232" customFormat="1" ht="16.5" customHeight="1">
      <c r="B95" s="233"/>
      <c r="C95" s="250" t="s">
        <v>182</v>
      </c>
      <c r="D95" s="250" t="s">
        <v>145</v>
      </c>
      <c r="E95" s="249" t="s">
        <v>714</v>
      </c>
      <c r="F95" s="244" t="s">
        <v>1697</v>
      </c>
      <c r="G95" s="248" t="s">
        <v>281</v>
      </c>
      <c r="H95" s="247">
        <v>10</v>
      </c>
      <c r="I95" s="246"/>
      <c r="J95" s="245">
        <f>ROUND(I95*H95,2)</f>
        <v>0</v>
      </c>
      <c r="K95" s="244" t="s">
        <v>1</v>
      </c>
      <c r="L95" s="233"/>
      <c r="M95" s="243" t="s">
        <v>1</v>
      </c>
      <c r="N95" s="269" t="s">
        <v>41</v>
      </c>
      <c r="P95" s="268">
        <f>O95*H95</f>
        <v>0</v>
      </c>
      <c r="Q95" s="268">
        <v>0</v>
      </c>
      <c r="R95" s="268">
        <f>Q95*H95</f>
        <v>0</v>
      </c>
      <c r="S95" s="268">
        <v>0</v>
      </c>
      <c r="T95" s="267">
        <f>S95*H95</f>
        <v>0</v>
      </c>
      <c r="AR95" s="237" t="s">
        <v>150</v>
      </c>
      <c r="AT95" s="237" t="s">
        <v>145</v>
      </c>
      <c r="AU95" s="237" t="s">
        <v>86</v>
      </c>
      <c r="AY95" s="237" t="s">
        <v>143</v>
      </c>
      <c r="BE95" s="238">
        <f>IF(N95="základní",J95,0)</f>
        <v>0</v>
      </c>
      <c r="BF95" s="238">
        <f>IF(N95="snížená",J95,0)</f>
        <v>0</v>
      </c>
      <c r="BG95" s="238">
        <f>IF(N95="zákl. přenesená",J95,0)</f>
        <v>0</v>
      </c>
      <c r="BH95" s="238">
        <f>IF(N95="sníž. přenesená",J95,0)</f>
        <v>0</v>
      </c>
      <c r="BI95" s="238">
        <f>IF(N95="nulová",J95,0)</f>
        <v>0</v>
      </c>
      <c r="BJ95" s="237" t="s">
        <v>84</v>
      </c>
      <c r="BK95" s="238">
        <f>ROUND(I95*H95,2)</f>
        <v>0</v>
      </c>
      <c r="BL95" s="237" t="s">
        <v>150</v>
      </c>
      <c r="BM95" s="237" t="s">
        <v>1696</v>
      </c>
    </row>
    <row r="96" spans="2:65" s="232" customFormat="1" ht="18">
      <c r="B96" s="233"/>
      <c r="D96" s="266" t="s">
        <v>1537</v>
      </c>
      <c r="F96" s="265" t="s">
        <v>1695</v>
      </c>
      <c r="I96" s="264"/>
      <c r="L96" s="233"/>
      <c r="M96" s="263"/>
      <c r="T96" s="262"/>
      <c r="AT96" s="237" t="s">
        <v>1537</v>
      </c>
      <c r="AU96" s="237" t="s">
        <v>86</v>
      </c>
    </row>
    <row r="97" spans="2:65" s="232" customFormat="1" ht="25.5" customHeight="1">
      <c r="B97" s="233"/>
      <c r="C97" s="250" t="s">
        <v>187</v>
      </c>
      <c r="D97" s="250" t="s">
        <v>145</v>
      </c>
      <c r="E97" s="249" t="s">
        <v>1694</v>
      </c>
      <c r="F97" s="244" t="s">
        <v>1693</v>
      </c>
      <c r="G97" s="248" t="s">
        <v>281</v>
      </c>
      <c r="H97" s="247">
        <v>10</v>
      </c>
      <c r="I97" s="246"/>
      <c r="J97" s="245">
        <f>ROUND(I97*H97,2)</f>
        <v>0</v>
      </c>
      <c r="K97" s="244" t="s">
        <v>149</v>
      </c>
      <c r="L97" s="233"/>
      <c r="M97" s="243" t="s">
        <v>1</v>
      </c>
      <c r="N97" s="269" t="s">
        <v>41</v>
      </c>
      <c r="P97" s="268">
        <f>O97*H97</f>
        <v>0</v>
      </c>
      <c r="Q97" s="268">
        <v>0</v>
      </c>
      <c r="R97" s="268">
        <f>Q97*H97</f>
        <v>0</v>
      </c>
      <c r="S97" s="268">
        <v>0</v>
      </c>
      <c r="T97" s="267">
        <f>S97*H97</f>
        <v>0</v>
      </c>
      <c r="AR97" s="237" t="s">
        <v>222</v>
      </c>
      <c r="AT97" s="237" t="s">
        <v>145</v>
      </c>
      <c r="AU97" s="237" t="s">
        <v>86</v>
      </c>
      <c r="AY97" s="237" t="s">
        <v>143</v>
      </c>
      <c r="BE97" s="238">
        <f>IF(N97="základní",J97,0)</f>
        <v>0</v>
      </c>
      <c r="BF97" s="238">
        <f>IF(N97="snížená",J97,0)</f>
        <v>0</v>
      </c>
      <c r="BG97" s="238">
        <f>IF(N97="zákl. přenesená",J97,0)</f>
        <v>0</v>
      </c>
      <c r="BH97" s="238">
        <f>IF(N97="sníž. přenesená",J97,0)</f>
        <v>0</v>
      </c>
      <c r="BI97" s="238">
        <f>IF(N97="nulová",J97,0)</f>
        <v>0</v>
      </c>
      <c r="BJ97" s="237" t="s">
        <v>84</v>
      </c>
      <c r="BK97" s="238">
        <f>ROUND(I97*H97,2)</f>
        <v>0</v>
      </c>
      <c r="BL97" s="237" t="s">
        <v>222</v>
      </c>
      <c r="BM97" s="237" t="s">
        <v>1692</v>
      </c>
    </row>
    <row r="98" spans="2:65" s="232" customFormat="1" ht="16.5" customHeight="1">
      <c r="B98" s="233"/>
      <c r="C98" s="250" t="s">
        <v>192</v>
      </c>
      <c r="D98" s="250" t="s">
        <v>145</v>
      </c>
      <c r="E98" s="249" t="s">
        <v>718</v>
      </c>
      <c r="F98" s="244" t="s">
        <v>1691</v>
      </c>
      <c r="G98" s="248" t="s">
        <v>281</v>
      </c>
      <c r="H98" s="247">
        <v>10</v>
      </c>
      <c r="I98" s="246"/>
      <c r="J98" s="245">
        <f>ROUND(I98*H98,2)</f>
        <v>0</v>
      </c>
      <c r="K98" s="244" t="s">
        <v>1</v>
      </c>
      <c r="L98" s="233"/>
      <c r="M98" s="243" t="s">
        <v>1</v>
      </c>
      <c r="N98" s="269" t="s">
        <v>41</v>
      </c>
      <c r="P98" s="268">
        <f>O98*H98</f>
        <v>0</v>
      </c>
      <c r="Q98" s="268">
        <v>0</v>
      </c>
      <c r="R98" s="268">
        <f>Q98*H98</f>
        <v>0</v>
      </c>
      <c r="S98" s="268">
        <v>0</v>
      </c>
      <c r="T98" s="267">
        <f>S98*H98</f>
        <v>0</v>
      </c>
      <c r="AR98" s="237" t="s">
        <v>150</v>
      </c>
      <c r="AT98" s="237" t="s">
        <v>145</v>
      </c>
      <c r="AU98" s="237" t="s">
        <v>86</v>
      </c>
      <c r="AY98" s="237" t="s">
        <v>143</v>
      </c>
      <c r="BE98" s="238">
        <f>IF(N98="základní",J98,0)</f>
        <v>0</v>
      </c>
      <c r="BF98" s="238">
        <f>IF(N98="snížená",J98,0)</f>
        <v>0</v>
      </c>
      <c r="BG98" s="238">
        <f>IF(N98="zákl. přenesená",J98,0)</f>
        <v>0</v>
      </c>
      <c r="BH98" s="238">
        <f>IF(N98="sníž. přenesená",J98,0)</f>
        <v>0</v>
      </c>
      <c r="BI98" s="238">
        <f>IF(N98="nulová",J98,0)</f>
        <v>0</v>
      </c>
      <c r="BJ98" s="237" t="s">
        <v>84</v>
      </c>
      <c r="BK98" s="238">
        <f>ROUND(I98*H98,2)</f>
        <v>0</v>
      </c>
      <c r="BL98" s="237" t="s">
        <v>150</v>
      </c>
      <c r="BM98" s="237" t="s">
        <v>1690</v>
      </c>
    </row>
    <row r="99" spans="2:65" s="232" customFormat="1" ht="18">
      <c r="B99" s="233"/>
      <c r="D99" s="266" t="s">
        <v>1537</v>
      </c>
      <c r="F99" s="265" t="s">
        <v>1689</v>
      </c>
      <c r="I99" s="264"/>
      <c r="L99" s="233"/>
      <c r="M99" s="263"/>
      <c r="T99" s="262"/>
      <c r="AT99" s="237" t="s">
        <v>1537</v>
      </c>
      <c r="AU99" s="237" t="s">
        <v>86</v>
      </c>
    </row>
    <row r="100" spans="2:65" s="232" customFormat="1" ht="16.5" customHeight="1">
      <c r="B100" s="233"/>
      <c r="C100" s="250" t="s">
        <v>196</v>
      </c>
      <c r="D100" s="250" t="s">
        <v>145</v>
      </c>
      <c r="E100" s="249" t="s">
        <v>723</v>
      </c>
      <c r="F100" s="244" t="s">
        <v>1688</v>
      </c>
      <c r="G100" s="248" t="s">
        <v>778</v>
      </c>
      <c r="H100" s="247">
        <v>1</v>
      </c>
      <c r="I100" s="246"/>
      <c r="J100" s="245">
        <f>ROUND(I100*H100,2)</f>
        <v>0</v>
      </c>
      <c r="K100" s="244" t="s">
        <v>1</v>
      </c>
      <c r="L100" s="233"/>
      <c r="M100" s="243" t="s">
        <v>1</v>
      </c>
      <c r="N100" s="269" t="s">
        <v>41</v>
      </c>
      <c r="P100" s="268">
        <f>O100*H100</f>
        <v>0</v>
      </c>
      <c r="Q100" s="268">
        <v>0</v>
      </c>
      <c r="R100" s="268">
        <f>Q100*H100</f>
        <v>0</v>
      </c>
      <c r="S100" s="268">
        <v>0</v>
      </c>
      <c r="T100" s="267">
        <f>S100*H100</f>
        <v>0</v>
      </c>
      <c r="AR100" s="237" t="s">
        <v>150</v>
      </c>
      <c r="AT100" s="237" t="s">
        <v>145</v>
      </c>
      <c r="AU100" s="237" t="s">
        <v>86</v>
      </c>
      <c r="AY100" s="237" t="s">
        <v>143</v>
      </c>
      <c r="BE100" s="238">
        <f>IF(N100="základní",J100,0)</f>
        <v>0</v>
      </c>
      <c r="BF100" s="238">
        <f>IF(N100="snížená",J100,0)</f>
        <v>0</v>
      </c>
      <c r="BG100" s="238">
        <f>IF(N100="zákl. přenesená",J100,0)</f>
        <v>0</v>
      </c>
      <c r="BH100" s="238">
        <f>IF(N100="sníž. přenesená",J100,0)</f>
        <v>0</v>
      </c>
      <c r="BI100" s="238">
        <f>IF(N100="nulová",J100,0)</f>
        <v>0</v>
      </c>
      <c r="BJ100" s="237" t="s">
        <v>84</v>
      </c>
      <c r="BK100" s="238">
        <f>ROUND(I100*H100,2)</f>
        <v>0</v>
      </c>
      <c r="BL100" s="237" t="s">
        <v>150</v>
      </c>
      <c r="BM100" s="237" t="s">
        <v>1687</v>
      </c>
    </row>
    <row r="101" spans="2:65" s="232" customFormat="1" ht="25.5" customHeight="1">
      <c r="B101" s="233"/>
      <c r="C101" s="250" t="s">
        <v>200</v>
      </c>
      <c r="D101" s="250" t="s">
        <v>145</v>
      </c>
      <c r="E101" s="249" t="s">
        <v>1686</v>
      </c>
      <c r="F101" s="244" t="s">
        <v>1685</v>
      </c>
      <c r="G101" s="248" t="s">
        <v>252</v>
      </c>
      <c r="H101" s="247">
        <v>2</v>
      </c>
      <c r="I101" s="246"/>
      <c r="J101" s="245">
        <f>ROUND(I101*H101,2)</f>
        <v>0</v>
      </c>
      <c r="K101" s="244" t="s">
        <v>149</v>
      </c>
      <c r="L101" s="233"/>
      <c r="M101" s="243" t="s">
        <v>1</v>
      </c>
      <c r="N101" s="269" t="s">
        <v>41</v>
      </c>
      <c r="P101" s="268">
        <f>O101*H101</f>
        <v>0</v>
      </c>
      <c r="Q101" s="268">
        <v>0</v>
      </c>
      <c r="R101" s="268">
        <f>Q101*H101</f>
        <v>0</v>
      </c>
      <c r="S101" s="268">
        <v>0</v>
      </c>
      <c r="T101" s="267">
        <f>S101*H101</f>
        <v>0</v>
      </c>
      <c r="AR101" s="237" t="s">
        <v>222</v>
      </c>
      <c r="AT101" s="237" t="s">
        <v>145</v>
      </c>
      <c r="AU101" s="237" t="s">
        <v>86</v>
      </c>
      <c r="AY101" s="237" t="s">
        <v>143</v>
      </c>
      <c r="BE101" s="238">
        <f>IF(N101="základní",J101,0)</f>
        <v>0</v>
      </c>
      <c r="BF101" s="238">
        <f>IF(N101="snížená",J101,0)</f>
        <v>0</v>
      </c>
      <c r="BG101" s="238">
        <f>IF(N101="zákl. přenesená",J101,0)</f>
        <v>0</v>
      </c>
      <c r="BH101" s="238">
        <f>IF(N101="sníž. přenesená",J101,0)</f>
        <v>0</v>
      </c>
      <c r="BI101" s="238">
        <f>IF(N101="nulová",J101,0)</f>
        <v>0</v>
      </c>
      <c r="BJ101" s="237" t="s">
        <v>84</v>
      </c>
      <c r="BK101" s="238">
        <f>ROUND(I101*H101,2)</f>
        <v>0</v>
      </c>
      <c r="BL101" s="237" t="s">
        <v>222</v>
      </c>
      <c r="BM101" s="237" t="s">
        <v>1684</v>
      </c>
    </row>
    <row r="102" spans="2:65" s="232" customFormat="1" ht="27">
      <c r="B102" s="233"/>
      <c r="D102" s="266" t="s">
        <v>1537</v>
      </c>
      <c r="F102" s="265" t="s">
        <v>1683</v>
      </c>
      <c r="I102" s="264"/>
      <c r="L102" s="233"/>
      <c r="M102" s="263"/>
      <c r="T102" s="262"/>
      <c r="AT102" s="237" t="s">
        <v>1537</v>
      </c>
      <c r="AU102" s="237" t="s">
        <v>86</v>
      </c>
    </row>
    <row r="103" spans="2:65" s="232" customFormat="1" ht="16.5" customHeight="1">
      <c r="B103" s="233"/>
      <c r="C103" s="250" t="s">
        <v>206</v>
      </c>
      <c r="D103" s="250" t="s">
        <v>145</v>
      </c>
      <c r="E103" s="249" t="s">
        <v>729</v>
      </c>
      <c r="F103" s="244" t="s">
        <v>1682</v>
      </c>
      <c r="G103" s="248" t="s">
        <v>867</v>
      </c>
      <c r="H103" s="247">
        <v>1</v>
      </c>
      <c r="I103" s="246"/>
      <c r="J103" s="245">
        <f>ROUND(I103*H103,2)</f>
        <v>0</v>
      </c>
      <c r="K103" s="244" t="s">
        <v>1</v>
      </c>
      <c r="L103" s="233"/>
      <c r="M103" s="243" t="s">
        <v>1</v>
      </c>
      <c r="N103" s="269" t="s">
        <v>41</v>
      </c>
      <c r="P103" s="268">
        <f>O103*H103</f>
        <v>0</v>
      </c>
      <c r="Q103" s="268">
        <v>0.17499999999999999</v>
      </c>
      <c r="R103" s="268">
        <f>Q103*H103</f>
        <v>0.17499999999999999</v>
      </c>
      <c r="S103" s="268">
        <v>0</v>
      </c>
      <c r="T103" s="267">
        <f>S103*H103</f>
        <v>0</v>
      </c>
      <c r="AR103" s="237" t="s">
        <v>150</v>
      </c>
      <c r="AT103" s="237" t="s">
        <v>145</v>
      </c>
      <c r="AU103" s="237" t="s">
        <v>86</v>
      </c>
      <c r="AY103" s="237" t="s">
        <v>143</v>
      </c>
      <c r="BE103" s="238">
        <f>IF(N103="základní",J103,0)</f>
        <v>0</v>
      </c>
      <c r="BF103" s="238">
        <f>IF(N103="snížená",J103,0)</f>
        <v>0</v>
      </c>
      <c r="BG103" s="238">
        <f>IF(N103="zákl. přenesená",J103,0)</f>
        <v>0</v>
      </c>
      <c r="BH103" s="238">
        <f>IF(N103="sníž. přenesená",J103,0)</f>
        <v>0</v>
      </c>
      <c r="BI103" s="238">
        <f>IF(N103="nulová",J103,0)</f>
        <v>0</v>
      </c>
      <c r="BJ103" s="237" t="s">
        <v>84</v>
      </c>
      <c r="BK103" s="238">
        <f>ROUND(I103*H103,2)</f>
        <v>0</v>
      </c>
      <c r="BL103" s="237" t="s">
        <v>150</v>
      </c>
      <c r="BM103" s="237" t="s">
        <v>1681</v>
      </c>
    </row>
    <row r="104" spans="2:65" s="232" customFormat="1" ht="18">
      <c r="B104" s="233"/>
      <c r="D104" s="266" t="s">
        <v>1537</v>
      </c>
      <c r="F104" s="265" t="s">
        <v>1680</v>
      </c>
      <c r="I104" s="264"/>
      <c r="L104" s="233"/>
      <c r="M104" s="263"/>
      <c r="T104" s="262"/>
      <c r="AT104" s="237" t="s">
        <v>1537</v>
      </c>
      <c r="AU104" s="237" t="s">
        <v>86</v>
      </c>
    </row>
    <row r="105" spans="2:65" s="232" customFormat="1" ht="25.5" customHeight="1">
      <c r="B105" s="233"/>
      <c r="C105" s="250" t="s">
        <v>211</v>
      </c>
      <c r="D105" s="250" t="s">
        <v>145</v>
      </c>
      <c r="E105" s="249" t="s">
        <v>1679</v>
      </c>
      <c r="F105" s="244" t="s">
        <v>1678</v>
      </c>
      <c r="G105" s="248" t="s">
        <v>252</v>
      </c>
      <c r="H105" s="247">
        <v>19</v>
      </c>
      <c r="I105" s="246"/>
      <c r="J105" s="245">
        <f>ROUND(I105*H105,2)</f>
        <v>0</v>
      </c>
      <c r="K105" s="244" t="s">
        <v>149</v>
      </c>
      <c r="L105" s="233"/>
      <c r="M105" s="243" t="s">
        <v>1</v>
      </c>
      <c r="N105" s="269" t="s">
        <v>41</v>
      </c>
      <c r="P105" s="268">
        <f>O105*H105</f>
        <v>0</v>
      </c>
      <c r="Q105" s="268">
        <v>0</v>
      </c>
      <c r="R105" s="268">
        <f>Q105*H105</f>
        <v>0</v>
      </c>
      <c r="S105" s="268">
        <v>0</v>
      </c>
      <c r="T105" s="267">
        <f>S105*H105</f>
        <v>0</v>
      </c>
      <c r="AR105" s="237" t="s">
        <v>222</v>
      </c>
      <c r="AT105" s="237" t="s">
        <v>145</v>
      </c>
      <c r="AU105" s="237" t="s">
        <v>86</v>
      </c>
      <c r="AY105" s="237" t="s">
        <v>143</v>
      </c>
      <c r="BE105" s="238">
        <f>IF(N105="základní",J105,0)</f>
        <v>0</v>
      </c>
      <c r="BF105" s="238">
        <f>IF(N105="snížená",J105,0)</f>
        <v>0</v>
      </c>
      <c r="BG105" s="238">
        <f>IF(N105="zákl. přenesená",J105,0)</f>
        <v>0</v>
      </c>
      <c r="BH105" s="238">
        <f>IF(N105="sníž. přenesená",J105,0)</f>
        <v>0</v>
      </c>
      <c r="BI105" s="238">
        <f>IF(N105="nulová",J105,0)</f>
        <v>0</v>
      </c>
      <c r="BJ105" s="237" t="s">
        <v>84</v>
      </c>
      <c r="BK105" s="238">
        <f>ROUND(I105*H105,2)</f>
        <v>0</v>
      </c>
      <c r="BL105" s="237" t="s">
        <v>222</v>
      </c>
      <c r="BM105" s="237" t="s">
        <v>1677</v>
      </c>
    </row>
    <row r="106" spans="2:65" s="232" customFormat="1" ht="16.5" customHeight="1">
      <c r="B106" s="233"/>
      <c r="C106" s="250" t="s">
        <v>8</v>
      </c>
      <c r="D106" s="250" t="s">
        <v>145</v>
      </c>
      <c r="E106" s="249" t="s">
        <v>737</v>
      </c>
      <c r="F106" s="244" t="s">
        <v>1676</v>
      </c>
      <c r="G106" s="248" t="s">
        <v>867</v>
      </c>
      <c r="H106" s="247">
        <v>11</v>
      </c>
      <c r="I106" s="246"/>
      <c r="J106" s="245">
        <f>ROUND(I106*H106,2)</f>
        <v>0</v>
      </c>
      <c r="K106" s="244" t="s">
        <v>1</v>
      </c>
      <c r="L106" s="233"/>
      <c r="M106" s="243" t="s">
        <v>1</v>
      </c>
      <c r="N106" s="269" t="s">
        <v>41</v>
      </c>
      <c r="P106" s="268">
        <f>O106*H106</f>
        <v>0</v>
      </c>
      <c r="Q106" s="268">
        <v>1.4999999999999999E-2</v>
      </c>
      <c r="R106" s="268">
        <f>Q106*H106</f>
        <v>0.16499999999999998</v>
      </c>
      <c r="S106" s="268">
        <v>0</v>
      </c>
      <c r="T106" s="267">
        <f>S106*H106</f>
        <v>0</v>
      </c>
      <c r="AR106" s="237" t="s">
        <v>150</v>
      </c>
      <c r="AT106" s="237" t="s">
        <v>145</v>
      </c>
      <c r="AU106" s="237" t="s">
        <v>86</v>
      </c>
      <c r="AY106" s="237" t="s">
        <v>143</v>
      </c>
      <c r="BE106" s="238">
        <f>IF(N106="základní",J106,0)</f>
        <v>0</v>
      </c>
      <c r="BF106" s="238">
        <f>IF(N106="snížená",J106,0)</f>
        <v>0</v>
      </c>
      <c r="BG106" s="238">
        <f>IF(N106="zákl. přenesená",J106,0)</f>
        <v>0</v>
      </c>
      <c r="BH106" s="238">
        <f>IF(N106="sníž. přenesená",J106,0)</f>
        <v>0</v>
      </c>
      <c r="BI106" s="238">
        <f>IF(N106="nulová",J106,0)</f>
        <v>0</v>
      </c>
      <c r="BJ106" s="237" t="s">
        <v>84</v>
      </c>
      <c r="BK106" s="238">
        <f>ROUND(I106*H106,2)</f>
        <v>0</v>
      </c>
      <c r="BL106" s="237" t="s">
        <v>150</v>
      </c>
      <c r="BM106" s="237" t="s">
        <v>1675</v>
      </c>
    </row>
    <row r="107" spans="2:65" s="232" customFormat="1" ht="18">
      <c r="B107" s="233"/>
      <c r="D107" s="266" t="s">
        <v>1537</v>
      </c>
      <c r="F107" s="265" t="s">
        <v>1674</v>
      </c>
      <c r="I107" s="264"/>
      <c r="L107" s="233"/>
      <c r="M107" s="263"/>
      <c r="T107" s="262"/>
      <c r="AT107" s="237" t="s">
        <v>1537</v>
      </c>
      <c r="AU107" s="237" t="s">
        <v>86</v>
      </c>
    </row>
    <row r="108" spans="2:65" s="232" customFormat="1" ht="16.5" customHeight="1">
      <c r="B108" s="233"/>
      <c r="C108" s="250" t="s">
        <v>222</v>
      </c>
      <c r="D108" s="250" t="s">
        <v>145</v>
      </c>
      <c r="E108" s="249" t="s">
        <v>742</v>
      </c>
      <c r="F108" s="244" t="s">
        <v>1673</v>
      </c>
      <c r="G108" s="248" t="s">
        <v>867</v>
      </c>
      <c r="H108" s="247">
        <v>6</v>
      </c>
      <c r="I108" s="246"/>
      <c r="J108" s="245">
        <f>ROUND(I108*H108,2)</f>
        <v>0</v>
      </c>
      <c r="K108" s="244" t="s">
        <v>1</v>
      </c>
      <c r="L108" s="233"/>
      <c r="M108" s="243" t="s">
        <v>1</v>
      </c>
      <c r="N108" s="269" t="s">
        <v>41</v>
      </c>
      <c r="P108" s="268">
        <f>O108*H108</f>
        <v>0</v>
      </c>
      <c r="Q108" s="268">
        <v>1.4999999999999999E-2</v>
      </c>
      <c r="R108" s="268">
        <f>Q108*H108</f>
        <v>0.09</v>
      </c>
      <c r="S108" s="268">
        <v>0</v>
      </c>
      <c r="T108" s="267">
        <f>S108*H108</f>
        <v>0</v>
      </c>
      <c r="AR108" s="237" t="s">
        <v>150</v>
      </c>
      <c r="AT108" s="237" t="s">
        <v>145</v>
      </c>
      <c r="AU108" s="237" t="s">
        <v>86</v>
      </c>
      <c r="AY108" s="237" t="s">
        <v>143</v>
      </c>
      <c r="BE108" s="238">
        <f>IF(N108="základní",J108,0)</f>
        <v>0</v>
      </c>
      <c r="BF108" s="238">
        <f>IF(N108="snížená",J108,0)</f>
        <v>0</v>
      </c>
      <c r="BG108" s="238">
        <f>IF(N108="zákl. přenesená",J108,0)</f>
        <v>0</v>
      </c>
      <c r="BH108" s="238">
        <f>IF(N108="sníž. přenesená",J108,0)</f>
        <v>0</v>
      </c>
      <c r="BI108" s="238">
        <f>IF(N108="nulová",J108,0)</f>
        <v>0</v>
      </c>
      <c r="BJ108" s="237" t="s">
        <v>84</v>
      </c>
      <c r="BK108" s="238">
        <f>ROUND(I108*H108,2)</f>
        <v>0</v>
      </c>
      <c r="BL108" s="237" t="s">
        <v>150</v>
      </c>
      <c r="BM108" s="237" t="s">
        <v>1672</v>
      </c>
    </row>
    <row r="109" spans="2:65" s="232" customFormat="1" ht="18">
      <c r="B109" s="233"/>
      <c r="D109" s="266" t="s">
        <v>1537</v>
      </c>
      <c r="F109" s="265" t="s">
        <v>1671</v>
      </c>
      <c r="I109" s="264"/>
      <c r="L109" s="233"/>
      <c r="M109" s="263"/>
      <c r="T109" s="262"/>
      <c r="AT109" s="237" t="s">
        <v>1537</v>
      </c>
      <c r="AU109" s="237" t="s">
        <v>86</v>
      </c>
    </row>
    <row r="110" spans="2:65" s="232" customFormat="1" ht="16.5" customHeight="1">
      <c r="B110" s="233"/>
      <c r="C110" s="250" t="s">
        <v>229</v>
      </c>
      <c r="D110" s="250" t="s">
        <v>145</v>
      </c>
      <c r="E110" s="249" t="s">
        <v>747</v>
      </c>
      <c r="F110" s="244" t="s">
        <v>1670</v>
      </c>
      <c r="G110" s="248" t="s">
        <v>867</v>
      </c>
      <c r="H110" s="247">
        <v>1</v>
      </c>
      <c r="I110" s="246"/>
      <c r="J110" s="245">
        <f>ROUND(I110*H110,2)</f>
        <v>0</v>
      </c>
      <c r="K110" s="244" t="s">
        <v>1</v>
      </c>
      <c r="L110" s="233"/>
      <c r="M110" s="243" t="s">
        <v>1</v>
      </c>
      <c r="N110" s="269" t="s">
        <v>41</v>
      </c>
      <c r="P110" s="268">
        <f>O110*H110</f>
        <v>0</v>
      </c>
      <c r="Q110" s="268">
        <v>1.4999999999999999E-2</v>
      </c>
      <c r="R110" s="268">
        <f>Q110*H110</f>
        <v>1.4999999999999999E-2</v>
      </c>
      <c r="S110" s="268">
        <v>0</v>
      </c>
      <c r="T110" s="267">
        <f>S110*H110</f>
        <v>0</v>
      </c>
      <c r="AR110" s="237" t="s">
        <v>150</v>
      </c>
      <c r="AT110" s="237" t="s">
        <v>145</v>
      </c>
      <c r="AU110" s="237" t="s">
        <v>86</v>
      </c>
      <c r="AY110" s="237" t="s">
        <v>143</v>
      </c>
      <c r="BE110" s="238">
        <f>IF(N110="základní",J110,0)</f>
        <v>0</v>
      </c>
      <c r="BF110" s="238">
        <f>IF(N110="snížená",J110,0)</f>
        <v>0</v>
      </c>
      <c r="BG110" s="238">
        <f>IF(N110="zákl. přenesená",J110,0)</f>
        <v>0</v>
      </c>
      <c r="BH110" s="238">
        <f>IF(N110="sníž. přenesená",J110,0)</f>
        <v>0</v>
      </c>
      <c r="BI110" s="238">
        <f>IF(N110="nulová",J110,0)</f>
        <v>0</v>
      </c>
      <c r="BJ110" s="237" t="s">
        <v>84</v>
      </c>
      <c r="BK110" s="238">
        <f>ROUND(I110*H110,2)</f>
        <v>0</v>
      </c>
      <c r="BL110" s="237" t="s">
        <v>150</v>
      </c>
      <c r="BM110" s="237" t="s">
        <v>1669</v>
      </c>
    </row>
    <row r="111" spans="2:65" s="232" customFormat="1" ht="16.5" customHeight="1">
      <c r="B111" s="233"/>
      <c r="C111" s="250" t="s">
        <v>234</v>
      </c>
      <c r="D111" s="250" t="s">
        <v>145</v>
      </c>
      <c r="E111" s="249" t="s">
        <v>751</v>
      </c>
      <c r="F111" s="244" t="s">
        <v>1668</v>
      </c>
      <c r="G111" s="248" t="s">
        <v>867</v>
      </c>
      <c r="H111" s="247">
        <v>1</v>
      </c>
      <c r="I111" s="246"/>
      <c r="J111" s="245">
        <f>ROUND(I111*H111,2)</f>
        <v>0</v>
      </c>
      <c r="K111" s="244" t="s">
        <v>1</v>
      </c>
      <c r="L111" s="233"/>
      <c r="M111" s="243" t="s">
        <v>1</v>
      </c>
      <c r="N111" s="269" t="s">
        <v>41</v>
      </c>
      <c r="P111" s="268">
        <f>O111*H111</f>
        <v>0</v>
      </c>
      <c r="Q111" s="268">
        <v>1.4999999999999999E-2</v>
      </c>
      <c r="R111" s="268">
        <f>Q111*H111</f>
        <v>1.4999999999999999E-2</v>
      </c>
      <c r="S111" s="268">
        <v>0</v>
      </c>
      <c r="T111" s="267">
        <f>S111*H111</f>
        <v>0</v>
      </c>
      <c r="AR111" s="237" t="s">
        <v>150</v>
      </c>
      <c r="AT111" s="237" t="s">
        <v>145</v>
      </c>
      <c r="AU111" s="237" t="s">
        <v>86</v>
      </c>
      <c r="AY111" s="237" t="s">
        <v>143</v>
      </c>
      <c r="BE111" s="238">
        <f>IF(N111="základní",J111,0)</f>
        <v>0</v>
      </c>
      <c r="BF111" s="238">
        <f>IF(N111="snížená",J111,0)</f>
        <v>0</v>
      </c>
      <c r="BG111" s="238">
        <f>IF(N111="zákl. přenesená",J111,0)</f>
        <v>0</v>
      </c>
      <c r="BH111" s="238">
        <f>IF(N111="sníž. přenesená",J111,0)</f>
        <v>0</v>
      </c>
      <c r="BI111" s="238">
        <f>IF(N111="nulová",J111,0)</f>
        <v>0</v>
      </c>
      <c r="BJ111" s="237" t="s">
        <v>84</v>
      </c>
      <c r="BK111" s="238">
        <f>ROUND(I111*H111,2)</f>
        <v>0</v>
      </c>
      <c r="BL111" s="237" t="s">
        <v>150</v>
      </c>
      <c r="BM111" s="237" t="s">
        <v>1667</v>
      </c>
    </row>
    <row r="112" spans="2:65" s="232" customFormat="1" ht="18">
      <c r="B112" s="233"/>
      <c r="D112" s="266" t="s">
        <v>1537</v>
      </c>
      <c r="F112" s="265" t="s">
        <v>1666</v>
      </c>
      <c r="I112" s="264"/>
      <c r="L112" s="233"/>
      <c r="M112" s="263"/>
      <c r="T112" s="262"/>
      <c r="AT112" s="237" t="s">
        <v>1537</v>
      </c>
      <c r="AU112" s="237" t="s">
        <v>86</v>
      </c>
    </row>
    <row r="113" spans="2:65" s="232" customFormat="1" ht="16.5" customHeight="1">
      <c r="B113" s="233"/>
      <c r="C113" s="250" t="s">
        <v>240</v>
      </c>
      <c r="D113" s="250" t="s">
        <v>145</v>
      </c>
      <c r="E113" s="249" t="s">
        <v>756</v>
      </c>
      <c r="F113" s="244" t="s">
        <v>1665</v>
      </c>
      <c r="G113" s="248" t="s">
        <v>867</v>
      </c>
      <c r="H113" s="247">
        <v>16</v>
      </c>
      <c r="I113" s="246"/>
      <c r="J113" s="245">
        <f>ROUND(I113*H113,2)</f>
        <v>0</v>
      </c>
      <c r="K113" s="244" t="s">
        <v>1</v>
      </c>
      <c r="L113" s="233"/>
      <c r="M113" s="243" t="s">
        <v>1</v>
      </c>
      <c r="N113" s="269" t="s">
        <v>41</v>
      </c>
      <c r="P113" s="268">
        <f>O113*H113</f>
        <v>0</v>
      </c>
      <c r="Q113" s="268">
        <v>1.4999999999999999E-2</v>
      </c>
      <c r="R113" s="268">
        <f>Q113*H113</f>
        <v>0.24</v>
      </c>
      <c r="S113" s="268">
        <v>0</v>
      </c>
      <c r="T113" s="267">
        <f>S113*H113</f>
        <v>0</v>
      </c>
      <c r="AR113" s="237" t="s">
        <v>150</v>
      </c>
      <c r="AT113" s="237" t="s">
        <v>145</v>
      </c>
      <c r="AU113" s="237" t="s">
        <v>86</v>
      </c>
      <c r="AY113" s="237" t="s">
        <v>143</v>
      </c>
      <c r="BE113" s="238">
        <f>IF(N113="základní",J113,0)</f>
        <v>0</v>
      </c>
      <c r="BF113" s="238">
        <f>IF(N113="snížená",J113,0)</f>
        <v>0</v>
      </c>
      <c r="BG113" s="238">
        <f>IF(N113="zákl. přenesená",J113,0)</f>
        <v>0</v>
      </c>
      <c r="BH113" s="238">
        <f>IF(N113="sníž. přenesená",J113,0)</f>
        <v>0</v>
      </c>
      <c r="BI113" s="238">
        <f>IF(N113="nulová",J113,0)</f>
        <v>0</v>
      </c>
      <c r="BJ113" s="237" t="s">
        <v>84</v>
      </c>
      <c r="BK113" s="238">
        <f>ROUND(I113*H113,2)</f>
        <v>0</v>
      </c>
      <c r="BL113" s="237" t="s">
        <v>150</v>
      </c>
      <c r="BM113" s="237" t="s">
        <v>1664</v>
      </c>
    </row>
    <row r="114" spans="2:65" s="232" customFormat="1" ht="18">
      <c r="B114" s="233"/>
      <c r="D114" s="266" t="s">
        <v>1537</v>
      </c>
      <c r="F114" s="265" t="s">
        <v>1663</v>
      </c>
      <c r="I114" s="264"/>
      <c r="L114" s="233"/>
      <c r="M114" s="263"/>
      <c r="T114" s="262"/>
      <c r="AT114" s="237" t="s">
        <v>1537</v>
      </c>
      <c r="AU114" s="237" t="s">
        <v>86</v>
      </c>
    </row>
    <row r="115" spans="2:65" s="232" customFormat="1" ht="16.5" customHeight="1">
      <c r="B115" s="233"/>
      <c r="C115" s="250" t="s">
        <v>245</v>
      </c>
      <c r="D115" s="250" t="s">
        <v>145</v>
      </c>
      <c r="E115" s="249" t="s">
        <v>763</v>
      </c>
      <c r="F115" s="244" t="s">
        <v>1662</v>
      </c>
      <c r="G115" s="248" t="s">
        <v>867</v>
      </c>
      <c r="H115" s="247">
        <v>19</v>
      </c>
      <c r="I115" s="246"/>
      <c r="J115" s="245">
        <f>ROUND(I115*H115,2)</f>
        <v>0</v>
      </c>
      <c r="K115" s="244" t="s">
        <v>1</v>
      </c>
      <c r="L115" s="233"/>
      <c r="M115" s="243" t="s">
        <v>1</v>
      </c>
      <c r="N115" s="269" t="s">
        <v>41</v>
      </c>
      <c r="P115" s="268">
        <f>O115*H115</f>
        <v>0</v>
      </c>
      <c r="Q115" s="268">
        <v>1.4999999999999999E-2</v>
      </c>
      <c r="R115" s="268">
        <f>Q115*H115</f>
        <v>0.28499999999999998</v>
      </c>
      <c r="S115" s="268">
        <v>0</v>
      </c>
      <c r="T115" s="267">
        <f>S115*H115</f>
        <v>0</v>
      </c>
      <c r="AR115" s="237" t="s">
        <v>150</v>
      </c>
      <c r="AT115" s="237" t="s">
        <v>145</v>
      </c>
      <c r="AU115" s="237" t="s">
        <v>86</v>
      </c>
      <c r="AY115" s="237" t="s">
        <v>143</v>
      </c>
      <c r="BE115" s="238">
        <f>IF(N115="základní",J115,0)</f>
        <v>0</v>
      </c>
      <c r="BF115" s="238">
        <f>IF(N115="snížená",J115,0)</f>
        <v>0</v>
      </c>
      <c r="BG115" s="238">
        <f>IF(N115="zákl. přenesená",J115,0)</f>
        <v>0</v>
      </c>
      <c r="BH115" s="238">
        <f>IF(N115="sníž. přenesená",J115,0)</f>
        <v>0</v>
      </c>
      <c r="BI115" s="238">
        <f>IF(N115="nulová",J115,0)</f>
        <v>0</v>
      </c>
      <c r="BJ115" s="237" t="s">
        <v>84</v>
      </c>
      <c r="BK115" s="238">
        <f>ROUND(I115*H115,2)</f>
        <v>0</v>
      </c>
      <c r="BL115" s="237" t="s">
        <v>150</v>
      </c>
      <c r="BM115" s="237" t="s">
        <v>1661</v>
      </c>
    </row>
    <row r="116" spans="2:65" s="232" customFormat="1" ht="18">
      <c r="B116" s="233"/>
      <c r="D116" s="266" t="s">
        <v>1537</v>
      </c>
      <c r="F116" s="265" t="s">
        <v>1660</v>
      </c>
      <c r="I116" s="264"/>
      <c r="L116" s="233"/>
      <c r="M116" s="263"/>
      <c r="T116" s="262"/>
      <c r="AT116" s="237" t="s">
        <v>1537</v>
      </c>
      <c r="AU116" s="237" t="s">
        <v>86</v>
      </c>
    </row>
    <row r="117" spans="2:65" s="232" customFormat="1" ht="16.5" customHeight="1">
      <c r="B117" s="233"/>
      <c r="C117" s="250" t="s">
        <v>7</v>
      </c>
      <c r="D117" s="250" t="s">
        <v>145</v>
      </c>
      <c r="E117" s="249" t="s">
        <v>768</v>
      </c>
      <c r="F117" s="244" t="s">
        <v>1659</v>
      </c>
      <c r="G117" s="248" t="s">
        <v>867</v>
      </c>
      <c r="H117" s="247">
        <v>7</v>
      </c>
      <c r="I117" s="246"/>
      <c r="J117" s="245">
        <f>ROUND(I117*H117,2)</f>
        <v>0</v>
      </c>
      <c r="K117" s="244" t="s">
        <v>1</v>
      </c>
      <c r="L117" s="233"/>
      <c r="M117" s="243" t="s">
        <v>1</v>
      </c>
      <c r="N117" s="269" t="s">
        <v>41</v>
      </c>
      <c r="P117" s="268">
        <f>O117*H117</f>
        <v>0</v>
      </c>
      <c r="Q117" s="268">
        <v>1.4999999999999999E-2</v>
      </c>
      <c r="R117" s="268">
        <f>Q117*H117</f>
        <v>0.105</v>
      </c>
      <c r="S117" s="268">
        <v>0</v>
      </c>
      <c r="T117" s="267">
        <f>S117*H117</f>
        <v>0</v>
      </c>
      <c r="AR117" s="237" t="s">
        <v>150</v>
      </c>
      <c r="AT117" s="237" t="s">
        <v>145</v>
      </c>
      <c r="AU117" s="237" t="s">
        <v>86</v>
      </c>
      <c r="AY117" s="237" t="s">
        <v>143</v>
      </c>
      <c r="BE117" s="238">
        <f>IF(N117="základní",J117,0)</f>
        <v>0</v>
      </c>
      <c r="BF117" s="238">
        <f>IF(N117="snížená",J117,0)</f>
        <v>0</v>
      </c>
      <c r="BG117" s="238">
        <f>IF(N117="zákl. přenesená",J117,0)</f>
        <v>0</v>
      </c>
      <c r="BH117" s="238">
        <f>IF(N117="sníž. přenesená",J117,0)</f>
        <v>0</v>
      </c>
      <c r="BI117" s="238">
        <f>IF(N117="nulová",J117,0)</f>
        <v>0</v>
      </c>
      <c r="BJ117" s="237" t="s">
        <v>84</v>
      </c>
      <c r="BK117" s="238">
        <f>ROUND(I117*H117,2)</f>
        <v>0</v>
      </c>
      <c r="BL117" s="237" t="s">
        <v>150</v>
      </c>
      <c r="BM117" s="237" t="s">
        <v>1658</v>
      </c>
    </row>
    <row r="118" spans="2:65" s="232" customFormat="1" ht="18">
      <c r="B118" s="233"/>
      <c r="D118" s="266" t="s">
        <v>1537</v>
      </c>
      <c r="F118" s="265" t="s">
        <v>1657</v>
      </c>
      <c r="I118" s="264"/>
      <c r="L118" s="233"/>
      <c r="M118" s="263"/>
      <c r="T118" s="262"/>
      <c r="AT118" s="237" t="s">
        <v>1537</v>
      </c>
      <c r="AU118" s="237" t="s">
        <v>86</v>
      </c>
    </row>
    <row r="119" spans="2:65" s="232" customFormat="1" ht="16.5" customHeight="1">
      <c r="B119" s="233"/>
      <c r="C119" s="250" t="s">
        <v>254</v>
      </c>
      <c r="D119" s="250" t="s">
        <v>145</v>
      </c>
      <c r="E119" s="249" t="s">
        <v>788</v>
      </c>
      <c r="F119" s="244" t="s">
        <v>1656</v>
      </c>
      <c r="G119" s="248" t="s">
        <v>867</v>
      </c>
      <c r="H119" s="247">
        <v>1</v>
      </c>
      <c r="I119" s="246"/>
      <c r="J119" s="245">
        <f>ROUND(I119*H119,2)</f>
        <v>0</v>
      </c>
      <c r="K119" s="244" t="s">
        <v>1</v>
      </c>
      <c r="L119" s="233"/>
      <c r="M119" s="243" t="s">
        <v>1</v>
      </c>
      <c r="N119" s="269" t="s">
        <v>41</v>
      </c>
      <c r="P119" s="268">
        <f>O119*H119</f>
        <v>0</v>
      </c>
      <c r="Q119" s="268">
        <v>1.4999999999999999E-2</v>
      </c>
      <c r="R119" s="268">
        <f>Q119*H119</f>
        <v>1.4999999999999999E-2</v>
      </c>
      <c r="S119" s="268">
        <v>0</v>
      </c>
      <c r="T119" s="267">
        <f>S119*H119</f>
        <v>0</v>
      </c>
      <c r="AR119" s="237" t="s">
        <v>150</v>
      </c>
      <c r="AT119" s="237" t="s">
        <v>145</v>
      </c>
      <c r="AU119" s="237" t="s">
        <v>86</v>
      </c>
      <c r="AY119" s="237" t="s">
        <v>143</v>
      </c>
      <c r="BE119" s="238">
        <f>IF(N119="základní",J119,0)</f>
        <v>0</v>
      </c>
      <c r="BF119" s="238">
        <f>IF(N119="snížená",J119,0)</f>
        <v>0</v>
      </c>
      <c r="BG119" s="238">
        <f>IF(N119="zákl. přenesená",J119,0)</f>
        <v>0</v>
      </c>
      <c r="BH119" s="238">
        <f>IF(N119="sníž. přenesená",J119,0)</f>
        <v>0</v>
      </c>
      <c r="BI119" s="238">
        <f>IF(N119="nulová",J119,0)</f>
        <v>0</v>
      </c>
      <c r="BJ119" s="237" t="s">
        <v>84</v>
      </c>
      <c r="BK119" s="238">
        <f>ROUND(I119*H119,2)</f>
        <v>0</v>
      </c>
      <c r="BL119" s="237" t="s">
        <v>150</v>
      </c>
      <c r="BM119" s="237" t="s">
        <v>1655</v>
      </c>
    </row>
    <row r="120" spans="2:65" s="232" customFormat="1" ht="18">
      <c r="B120" s="233"/>
      <c r="D120" s="266" t="s">
        <v>1537</v>
      </c>
      <c r="F120" s="265" t="s">
        <v>1654</v>
      </c>
      <c r="I120" s="264"/>
      <c r="L120" s="233"/>
      <c r="M120" s="263"/>
      <c r="T120" s="262"/>
      <c r="AT120" s="237" t="s">
        <v>1537</v>
      </c>
      <c r="AU120" s="237" t="s">
        <v>86</v>
      </c>
    </row>
    <row r="121" spans="2:65" s="232" customFormat="1" ht="25.5" customHeight="1">
      <c r="B121" s="233"/>
      <c r="C121" s="250" t="s">
        <v>258</v>
      </c>
      <c r="D121" s="250" t="s">
        <v>145</v>
      </c>
      <c r="E121" s="249" t="s">
        <v>1653</v>
      </c>
      <c r="F121" s="244" t="s">
        <v>1652</v>
      </c>
      <c r="G121" s="248" t="s">
        <v>252</v>
      </c>
      <c r="H121" s="247">
        <v>1</v>
      </c>
      <c r="I121" s="246"/>
      <c r="J121" s="245">
        <f>ROUND(I121*H121,2)</f>
        <v>0</v>
      </c>
      <c r="K121" s="244" t="s">
        <v>149</v>
      </c>
      <c r="L121" s="233"/>
      <c r="M121" s="243" t="s">
        <v>1</v>
      </c>
      <c r="N121" s="269" t="s">
        <v>41</v>
      </c>
      <c r="P121" s="268">
        <f>O121*H121</f>
        <v>0</v>
      </c>
      <c r="Q121" s="268">
        <v>0</v>
      </c>
      <c r="R121" s="268">
        <f>Q121*H121</f>
        <v>0</v>
      </c>
      <c r="S121" s="268">
        <v>0</v>
      </c>
      <c r="T121" s="267">
        <f>S121*H121</f>
        <v>0</v>
      </c>
      <c r="AR121" s="237" t="s">
        <v>222</v>
      </c>
      <c r="AT121" s="237" t="s">
        <v>145</v>
      </c>
      <c r="AU121" s="237" t="s">
        <v>86</v>
      </c>
      <c r="AY121" s="237" t="s">
        <v>143</v>
      </c>
      <c r="BE121" s="238">
        <f>IF(N121="základní",J121,0)</f>
        <v>0</v>
      </c>
      <c r="BF121" s="238">
        <f>IF(N121="snížená",J121,0)</f>
        <v>0</v>
      </c>
      <c r="BG121" s="238">
        <f>IF(N121="zákl. přenesená",J121,0)</f>
        <v>0</v>
      </c>
      <c r="BH121" s="238">
        <f>IF(N121="sníž. přenesená",J121,0)</f>
        <v>0</v>
      </c>
      <c r="BI121" s="238">
        <f>IF(N121="nulová",J121,0)</f>
        <v>0</v>
      </c>
      <c r="BJ121" s="237" t="s">
        <v>84</v>
      </c>
      <c r="BK121" s="238">
        <f>ROUND(I121*H121,2)</f>
        <v>0</v>
      </c>
      <c r="BL121" s="237" t="s">
        <v>222</v>
      </c>
      <c r="BM121" s="237" t="s">
        <v>1651</v>
      </c>
    </row>
    <row r="122" spans="2:65" s="232" customFormat="1" ht="16.5" customHeight="1">
      <c r="B122" s="233"/>
      <c r="C122" s="250" t="s">
        <v>262</v>
      </c>
      <c r="D122" s="250" t="s">
        <v>145</v>
      </c>
      <c r="E122" s="249" t="s">
        <v>794</v>
      </c>
      <c r="F122" s="244" t="s">
        <v>1650</v>
      </c>
      <c r="G122" s="248" t="s">
        <v>867</v>
      </c>
      <c r="H122" s="247">
        <v>1</v>
      </c>
      <c r="I122" s="246"/>
      <c r="J122" s="245">
        <f>ROUND(I122*H122,2)</f>
        <v>0</v>
      </c>
      <c r="K122" s="244" t="s">
        <v>1</v>
      </c>
      <c r="L122" s="233"/>
      <c r="M122" s="243" t="s">
        <v>1</v>
      </c>
      <c r="N122" s="269" t="s">
        <v>41</v>
      </c>
      <c r="P122" s="268">
        <f>O122*H122</f>
        <v>0</v>
      </c>
      <c r="Q122" s="268">
        <v>1.4999999999999999E-2</v>
      </c>
      <c r="R122" s="268">
        <f>Q122*H122</f>
        <v>1.4999999999999999E-2</v>
      </c>
      <c r="S122" s="268">
        <v>0</v>
      </c>
      <c r="T122" s="267">
        <f>S122*H122</f>
        <v>0</v>
      </c>
      <c r="AR122" s="237" t="s">
        <v>150</v>
      </c>
      <c r="AT122" s="237" t="s">
        <v>145</v>
      </c>
      <c r="AU122" s="237" t="s">
        <v>86</v>
      </c>
      <c r="AY122" s="237" t="s">
        <v>143</v>
      </c>
      <c r="BE122" s="238">
        <f>IF(N122="základní",J122,0)</f>
        <v>0</v>
      </c>
      <c r="BF122" s="238">
        <f>IF(N122="snížená",J122,0)</f>
        <v>0</v>
      </c>
      <c r="BG122" s="238">
        <f>IF(N122="zákl. přenesená",J122,0)</f>
        <v>0</v>
      </c>
      <c r="BH122" s="238">
        <f>IF(N122="sníž. přenesená",J122,0)</f>
        <v>0</v>
      </c>
      <c r="BI122" s="238">
        <f>IF(N122="nulová",J122,0)</f>
        <v>0</v>
      </c>
      <c r="BJ122" s="237" t="s">
        <v>84</v>
      </c>
      <c r="BK122" s="238">
        <f>ROUND(I122*H122,2)</f>
        <v>0</v>
      </c>
      <c r="BL122" s="237" t="s">
        <v>150</v>
      </c>
      <c r="BM122" s="237" t="s">
        <v>1649</v>
      </c>
    </row>
    <row r="123" spans="2:65" s="232" customFormat="1" ht="18">
      <c r="B123" s="233"/>
      <c r="D123" s="266" t="s">
        <v>1537</v>
      </c>
      <c r="F123" s="265" t="s">
        <v>1648</v>
      </c>
      <c r="I123" s="264"/>
      <c r="L123" s="233"/>
      <c r="M123" s="263"/>
      <c r="T123" s="262"/>
      <c r="AT123" s="237" t="s">
        <v>1537</v>
      </c>
      <c r="AU123" s="237" t="s">
        <v>86</v>
      </c>
    </row>
    <row r="124" spans="2:65" s="232" customFormat="1" ht="38.25" customHeight="1">
      <c r="B124" s="233"/>
      <c r="C124" s="250" t="s">
        <v>266</v>
      </c>
      <c r="D124" s="250" t="s">
        <v>145</v>
      </c>
      <c r="E124" s="249" t="s">
        <v>1550</v>
      </c>
      <c r="F124" s="244" t="s">
        <v>1549</v>
      </c>
      <c r="G124" s="248" t="s">
        <v>203</v>
      </c>
      <c r="H124" s="247">
        <v>1.1200000000000001</v>
      </c>
      <c r="I124" s="246"/>
      <c r="J124" s="245">
        <f>ROUND(I124*H124,2)</f>
        <v>0</v>
      </c>
      <c r="K124" s="244" t="s">
        <v>149</v>
      </c>
      <c r="L124" s="233"/>
      <c r="M124" s="243" t="s">
        <v>1</v>
      </c>
      <c r="N124" s="269" t="s">
        <v>41</v>
      </c>
      <c r="P124" s="268">
        <f>O124*H124</f>
        <v>0</v>
      </c>
      <c r="Q124" s="268">
        <v>0</v>
      </c>
      <c r="R124" s="268">
        <f>Q124*H124</f>
        <v>0</v>
      </c>
      <c r="S124" s="268">
        <v>0</v>
      </c>
      <c r="T124" s="267">
        <f>S124*H124</f>
        <v>0</v>
      </c>
      <c r="AR124" s="237" t="s">
        <v>222</v>
      </c>
      <c r="AT124" s="237" t="s">
        <v>145</v>
      </c>
      <c r="AU124" s="237" t="s">
        <v>86</v>
      </c>
      <c r="AY124" s="237" t="s">
        <v>143</v>
      </c>
      <c r="BE124" s="238">
        <f>IF(N124="základní",J124,0)</f>
        <v>0</v>
      </c>
      <c r="BF124" s="238">
        <f>IF(N124="snížená",J124,0)</f>
        <v>0</v>
      </c>
      <c r="BG124" s="238">
        <f>IF(N124="zákl. přenesená",J124,0)</f>
        <v>0</v>
      </c>
      <c r="BH124" s="238">
        <f>IF(N124="sníž. přenesená",J124,0)</f>
        <v>0</v>
      </c>
      <c r="BI124" s="238">
        <f>IF(N124="nulová",J124,0)</f>
        <v>0</v>
      </c>
      <c r="BJ124" s="237" t="s">
        <v>84</v>
      </c>
      <c r="BK124" s="238">
        <f>ROUND(I124*H124,2)</f>
        <v>0</v>
      </c>
      <c r="BL124" s="237" t="s">
        <v>222</v>
      </c>
      <c r="BM124" s="237" t="s">
        <v>1647</v>
      </c>
    </row>
    <row r="125" spans="2:65" s="232" customFormat="1" ht="81">
      <c r="B125" s="233"/>
      <c r="D125" s="266" t="s">
        <v>1169</v>
      </c>
      <c r="F125" s="265" t="s">
        <v>1475</v>
      </c>
      <c r="I125" s="264"/>
      <c r="L125" s="233"/>
      <c r="M125" s="263"/>
      <c r="T125" s="262"/>
      <c r="AT125" s="237" t="s">
        <v>1169</v>
      </c>
      <c r="AU125" s="237" t="s">
        <v>86</v>
      </c>
    </row>
    <row r="126" spans="2:65" s="251" customFormat="1" ht="37.450000000000003" customHeight="1">
      <c r="B126" s="258"/>
      <c r="D126" s="253" t="s">
        <v>75</v>
      </c>
      <c r="E126" s="261" t="s">
        <v>1120</v>
      </c>
      <c r="F126" s="261" t="s">
        <v>1121</v>
      </c>
      <c r="I126" s="260"/>
      <c r="J126" s="259">
        <f>BK126</f>
        <v>0</v>
      </c>
      <c r="L126" s="258"/>
      <c r="M126" s="257"/>
      <c r="P126" s="256">
        <f>P127</f>
        <v>0</v>
      </c>
      <c r="R126" s="256">
        <f>R127</f>
        <v>0</v>
      </c>
      <c r="T126" s="255">
        <f>T127</f>
        <v>0</v>
      </c>
      <c r="AR126" s="253" t="s">
        <v>150</v>
      </c>
      <c r="AT126" s="254" t="s">
        <v>75</v>
      </c>
      <c r="AU126" s="254" t="s">
        <v>76</v>
      </c>
      <c r="AY126" s="253" t="s">
        <v>143</v>
      </c>
      <c r="BK126" s="252">
        <f>BK127</f>
        <v>0</v>
      </c>
    </row>
    <row r="127" spans="2:65" s="232" customFormat="1" ht="25.5" customHeight="1">
      <c r="B127" s="233"/>
      <c r="C127" s="250" t="s">
        <v>270</v>
      </c>
      <c r="D127" s="250" t="s">
        <v>145</v>
      </c>
      <c r="E127" s="249" t="s">
        <v>1646</v>
      </c>
      <c r="F127" s="244" t="s">
        <v>1645</v>
      </c>
      <c r="G127" s="248" t="s">
        <v>1125</v>
      </c>
      <c r="H127" s="247">
        <v>20</v>
      </c>
      <c r="I127" s="246"/>
      <c r="J127" s="245">
        <f>ROUND(I127*H127,2)</f>
        <v>0</v>
      </c>
      <c r="K127" s="244" t="s">
        <v>149</v>
      </c>
      <c r="L127" s="233"/>
      <c r="M127" s="243" t="s">
        <v>1</v>
      </c>
      <c r="N127" s="242" t="s">
        <v>41</v>
      </c>
      <c r="O127" s="241"/>
      <c r="P127" s="240">
        <f>O127*H127</f>
        <v>0</v>
      </c>
      <c r="Q127" s="240">
        <v>0</v>
      </c>
      <c r="R127" s="240">
        <f>Q127*H127</f>
        <v>0</v>
      </c>
      <c r="S127" s="240">
        <v>0</v>
      </c>
      <c r="T127" s="239">
        <f>S127*H127</f>
        <v>0</v>
      </c>
      <c r="AR127" s="237" t="s">
        <v>1126</v>
      </c>
      <c r="AT127" s="237" t="s">
        <v>145</v>
      </c>
      <c r="AU127" s="237" t="s">
        <v>84</v>
      </c>
      <c r="AY127" s="237" t="s">
        <v>143</v>
      </c>
      <c r="BE127" s="238">
        <f>IF(N127="základní",J127,0)</f>
        <v>0</v>
      </c>
      <c r="BF127" s="238">
        <f>IF(N127="snížená",J127,0)</f>
        <v>0</v>
      </c>
      <c r="BG127" s="238">
        <f>IF(N127="zákl. přenesená",J127,0)</f>
        <v>0</v>
      </c>
      <c r="BH127" s="238">
        <f>IF(N127="sníž. přenesená",J127,0)</f>
        <v>0</v>
      </c>
      <c r="BI127" s="238">
        <f>IF(N127="nulová",J127,0)</f>
        <v>0</v>
      </c>
      <c r="BJ127" s="237" t="s">
        <v>84</v>
      </c>
      <c r="BK127" s="238">
        <f>ROUND(I127*H127,2)</f>
        <v>0</v>
      </c>
      <c r="BL127" s="237" t="s">
        <v>1126</v>
      </c>
      <c r="BM127" s="237" t="s">
        <v>1644</v>
      </c>
    </row>
    <row r="128" spans="2:65" s="232" customFormat="1" ht="7" customHeight="1">
      <c r="B128" s="236"/>
      <c r="C128" s="234"/>
      <c r="D128" s="234"/>
      <c r="E128" s="234"/>
      <c r="F128" s="234"/>
      <c r="G128" s="234"/>
      <c r="H128" s="234"/>
      <c r="I128" s="235"/>
      <c r="J128" s="234"/>
      <c r="K128" s="234"/>
      <c r="L128" s="233"/>
    </row>
  </sheetData>
  <sheetProtection algorithmName="SHA-512" hashValue="dQK9/XYswkT2twrFU47H6Jhk79vX6lhPmo8Bs3/vKSrocLbEIaHUj1Kakb4PoYwHjQdAPoLyLln+DKxWWWZ2fg==" saltValue="tt1PrPBa4tZVEAJt/M1M/L73EAM80ydMUuwZn1QeC4cN0SkZDq0iHnVF13IsKHuUSXL70MJwDdJpnwiudW8GIA==" spinCount="100000" sheet="1" objects="1" scenarios="1" formatColumns="0" formatRows="0" autoFilter="0"/>
  <autoFilter ref="C79:K127" xr:uid="{00000000-0009-0000-0000-000004000000}"/>
  <mergeCells count="10">
    <mergeCell ref="J51:J52"/>
    <mergeCell ref="E70:H70"/>
    <mergeCell ref="E72:H72"/>
    <mergeCell ref="G1:H1"/>
    <mergeCell ref="L2:V2"/>
    <mergeCell ref="E7:H7"/>
    <mergeCell ref="E9:H9"/>
    <mergeCell ref="E24:H24"/>
    <mergeCell ref="E45:H45"/>
    <mergeCell ref="E47:H47"/>
  </mergeCells>
  <hyperlinks>
    <hyperlink ref="F1:G1" location="C2" display="1) Krycí list soupisu" xr:uid="{D5EE3D3D-38C7-4840-9193-244E3B7427E8}"/>
    <hyperlink ref="G1:H1" location="C54" display="2) Rekapitulace" xr:uid="{52C54BE6-C027-4F60-89B7-B95E76B20E8B}"/>
    <hyperlink ref="J1" location="C79" display="3) Soupis prací" xr:uid="{662B99E8-6347-4FBF-B52F-5CF807D47E4B}"/>
    <hyperlink ref="L1:V1" location="'Rekapitulace stavby'!C2" display="Rekapitulace stavby" xr:uid="{16D31C1F-3CF9-4F4B-892B-F88292422D4E}"/>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016B-66F7-4E4D-9889-B28CC07E8D55}">
  <dimension ref="A5:I54"/>
  <sheetViews>
    <sheetView showGridLines="0" view="pageBreakPreview" topLeftCell="A15" zoomScale="150" zoomScaleNormal="150" zoomScaleSheetLayoutView="150" workbookViewId="0">
      <selection activeCell="A33" sqref="A33"/>
    </sheetView>
  </sheetViews>
  <sheetFormatPr defaultRowHeight="12.3"/>
  <cols>
    <col min="1" max="1" width="12.19921875" style="372" bestFit="1" customWidth="1"/>
    <col min="2" max="16384" width="9.06640625" style="372"/>
  </cols>
  <sheetData>
    <row r="5" spans="1:9" ht="25.2">
      <c r="A5" s="383" t="s">
        <v>1727</v>
      </c>
      <c r="B5" s="379"/>
      <c r="C5" s="379"/>
      <c r="D5" s="379"/>
      <c r="E5" s="379"/>
      <c r="F5" s="379"/>
      <c r="G5" s="379"/>
      <c r="H5" s="379"/>
      <c r="I5" s="379"/>
    </row>
    <row r="7" spans="1:9" ht="17.7">
      <c r="A7" s="382" t="s">
        <v>1726</v>
      </c>
      <c r="B7" s="379"/>
      <c r="C7" s="379"/>
      <c r="D7" s="379"/>
      <c r="E7" s="379"/>
      <c r="F7" s="379"/>
      <c r="G7" s="379"/>
      <c r="H7" s="379"/>
      <c r="I7" s="379"/>
    </row>
    <row r="9" spans="1:9">
      <c r="A9" s="381" t="s">
        <v>1725</v>
      </c>
      <c r="B9" s="379"/>
      <c r="C9" s="379"/>
      <c r="D9" s="379"/>
      <c r="E9" s="381"/>
      <c r="F9" s="379"/>
      <c r="G9" s="379"/>
      <c r="H9" s="379"/>
      <c r="I9" s="379"/>
    </row>
    <row r="10" spans="1:9">
      <c r="A10" s="379" t="str">
        <f>'[2]Ú-R'!A10</f>
        <v>Stavební úpravy objektu č.p. 1745/14, Přemyslova ul.</v>
      </c>
      <c r="B10" s="379"/>
      <c r="C10" s="379"/>
      <c r="D10" s="379"/>
      <c r="E10" s="379"/>
      <c r="F10" s="379"/>
      <c r="G10" s="379"/>
      <c r="H10" s="379"/>
      <c r="I10" s="379"/>
    </row>
    <row r="11" spans="1:9">
      <c r="A11" s="379" t="str">
        <f>'[2]Ú-R'!A11</f>
        <v>289 22 Lysá nad Labem</v>
      </c>
      <c r="B11" s="379"/>
      <c r="C11" s="379"/>
      <c r="D11" s="379"/>
      <c r="E11" s="379"/>
      <c r="F11" s="379"/>
      <c r="G11" s="379"/>
      <c r="H11" s="379"/>
      <c r="I11" s="379"/>
    </row>
    <row r="12" spans="1:9">
      <c r="A12" s="379"/>
      <c r="B12" s="379"/>
      <c r="C12" s="379"/>
      <c r="D12" s="379"/>
      <c r="E12" s="379"/>
      <c r="F12" s="379"/>
      <c r="G12" s="379"/>
      <c r="H12" s="379"/>
      <c r="I12" s="379"/>
    </row>
    <row r="13" spans="1:9">
      <c r="A13" s="381" t="s">
        <v>1724</v>
      </c>
      <c r="B13" s="379"/>
      <c r="C13" s="379"/>
      <c r="D13" s="379"/>
      <c r="E13" s="379"/>
      <c r="F13" s="379"/>
      <c r="G13" s="379"/>
      <c r="H13" s="379"/>
      <c r="I13" s="379"/>
    </row>
    <row r="14" spans="1:9">
      <c r="A14" s="379" t="str">
        <f>'[2]Ú-R'!A14</f>
        <v>Město Lysá nad Labem, Husovo náměstí 23/1, Lysá nad Labem</v>
      </c>
      <c r="B14" s="379"/>
      <c r="C14" s="379"/>
      <c r="D14" s="379"/>
      <c r="E14" s="379"/>
      <c r="F14" s="379"/>
      <c r="G14" s="379"/>
      <c r="H14" s="379"/>
      <c r="I14" s="379"/>
    </row>
    <row r="15" spans="1:9">
      <c r="A15" s="379"/>
      <c r="B15" s="379"/>
      <c r="C15" s="379"/>
      <c r="D15" s="379"/>
      <c r="E15" s="379"/>
      <c r="F15" s="379"/>
      <c r="G15" s="379"/>
      <c r="H15" s="379"/>
      <c r="I15" s="379"/>
    </row>
    <row r="17" spans="1:9" ht="15">
      <c r="A17" s="380"/>
      <c r="B17" s="379"/>
      <c r="C17" s="379"/>
      <c r="D17" s="379"/>
      <c r="E17" s="379"/>
      <c r="F17" s="379"/>
      <c r="G17" s="379"/>
      <c r="H17" s="379"/>
      <c r="I17" s="379"/>
    </row>
    <row r="26" spans="1:9" s="373" customFormat="1" ht="11.4">
      <c r="A26" s="378" t="s">
        <v>1723</v>
      </c>
    </row>
    <row r="27" spans="1:9" s="373" customFormat="1" ht="8.6999999999999993">
      <c r="A27" s="376" t="str">
        <f>'[2]Ú-R'!A27</f>
        <v>- dodávku a montáž VZT a Klima zařízení (pouze připojení)</v>
      </c>
    </row>
    <row r="28" spans="1:9" s="373" customFormat="1" ht="8.6999999999999993">
      <c r="A28" s="376" t="str">
        <f>'[2]Ú-R'!A28</f>
        <v>- dodávku a montáž ÚT zařízení (pouze připojení)</v>
      </c>
    </row>
    <row r="29" spans="1:9" s="373" customFormat="1" ht="8.6999999999999993">
      <c r="A29" s="376" t="str">
        <f>'[2]Ú-R'!A29</f>
        <v>- zemní a výkopové práce a konečné úpravy terénu ve stavbou zasažené části</v>
      </c>
    </row>
    <row r="30" spans="1:9" s="373" customFormat="1" ht="8.6999999999999993">
      <c r="A30" s="376" t="str">
        <f>'[2]Ú-R'!A30</f>
        <v>- připojovací poplatky za rezervovaný příkon</v>
      </c>
    </row>
    <row r="31" spans="1:9" s="373" customFormat="1" ht="8.6999999999999993">
      <c r="A31" s="376" t="str">
        <f>'[2]Ú-R'!A31</f>
        <v>- dodávku a montáž ZTI (pouze připojení)</v>
      </c>
    </row>
    <row r="32" spans="1:9" s="373" customFormat="1" ht="8.6999999999999993">
      <c r="A32" s="376" t="str">
        <f>'[2]Ú-R'!A32</f>
        <v>- televizní a satelitní přijímače</v>
      </c>
    </row>
    <row r="33" spans="1:9" s="373" customFormat="1" ht="8.6999999999999993">
      <c r="A33" s="376" t="str">
        <f>'[2]Ú-R'!A33</f>
        <v>- aktivní prvky strukturované kabeláže</v>
      </c>
    </row>
    <row r="34" spans="1:9" s="373" customFormat="1" ht="8.6999999999999993"/>
    <row r="35" spans="1:9" s="373" customFormat="1" ht="8.6999999999999993"/>
    <row r="36" spans="1:9" s="373" customFormat="1" ht="8.6999999999999993"/>
    <row r="37" spans="1:9" s="373" customFormat="1" ht="9.75" customHeight="1">
      <c r="A37" s="378" t="s">
        <v>1722</v>
      </c>
    </row>
    <row r="38" spans="1:9" s="373" customFormat="1" ht="50.25" customHeight="1">
      <c r="A38" s="377" t="s">
        <v>1721</v>
      </c>
      <c r="B38" s="377"/>
      <c r="C38" s="377"/>
      <c r="D38" s="377"/>
      <c r="E38" s="377"/>
      <c r="F38" s="377"/>
      <c r="G38" s="377"/>
      <c r="H38" s="377"/>
      <c r="I38" s="377"/>
    </row>
    <row r="39" spans="1:9" s="373" customFormat="1" ht="8.6999999999999993">
      <c r="A39" s="376" t="s">
        <v>1720</v>
      </c>
    </row>
    <row r="40" spans="1:9" s="373" customFormat="1" ht="8.6999999999999993"/>
    <row r="41" spans="1:9" s="373" customFormat="1" ht="8.6999999999999993"/>
    <row r="42" spans="1:9" s="373" customFormat="1" ht="8.6999999999999993"/>
    <row r="43" spans="1:9" s="373" customFormat="1" ht="8.6999999999999993"/>
    <row r="44" spans="1:9" s="373" customFormat="1" ht="8.6999999999999993">
      <c r="A44" s="376"/>
    </row>
    <row r="47" spans="1:9">
      <c r="A47" s="375"/>
    </row>
    <row r="48" spans="1:9">
      <c r="A48" s="375"/>
    </row>
    <row r="49" spans="1:1">
      <c r="A49" s="375"/>
    </row>
    <row r="53" spans="1:1" s="373" customFormat="1" ht="8.6999999999999993">
      <c r="A53" s="373" t="s">
        <v>1719</v>
      </c>
    </row>
    <row r="54" spans="1:1" s="373" customFormat="1" ht="8.6999999999999993">
      <c r="A54" s="374">
        <f>'[2]Ú-R'!A54</f>
        <v>43524</v>
      </c>
    </row>
  </sheetData>
  <mergeCells count="1">
    <mergeCell ref="A38:I38"/>
  </mergeCells>
  <printOptions horizontalCentered="1"/>
  <pageMargins left="0.78740157480314965" right="0.78740157480314965" top="0.98425196850393704" bottom="0.98425196850393704" header="0.51181102362204722" footer="0.51181102362204722"/>
  <pageSetup paperSize="9"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06A2B-234E-4BD5-9E9A-1ED1507F3E7F}">
  <dimension ref="A1:K449"/>
  <sheetViews>
    <sheetView showGridLines="0" view="pageBreakPreview" topLeftCell="A376" zoomScale="150" zoomScaleNormal="150" zoomScaleSheetLayoutView="150" zoomScalePageLayoutView="130" workbookViewId="0">
      <selection activeCell="A33" sqref="A33"/>
    </sheetView>
  </sheetViews>
  <sheetFormatPr defaultRowHeight="12.3"/>
  <cols>
    <col min="1" max="1" width="2.9296875" style="372" customWidth="1"/>
    <col min="2" max="2" width="53.6640625" style="372" customWidth="1"/>
    <col min="3" max="3" width="3.59765625" style="372" customWidth="1"/>
    <col min="4" max="4" width="8.9296875" style="372" customWidth="1"/>
    <col min="5" max="8" width="11.6640625" style="372" customWidth="1"/>
    <col min="9" max="9" width="12" style="372" bestFit="1" customWidth="1"/>
    <col min="10" max="16384" width="9.06640625" style="372"/>
  </cols>
  <sheetData>
    <row r="1" spans="1:10">
      <c r="A1" s="434"/>
      <c r="B1" s="434" t="s">
        <v>1918</v>
      </c>
      <c r="C1" s="433"/>
      <c r="D1" s="433"/>
      <c r="E1" s="432" t="s">
        <v>1737</v>
      </c>
      <c r="F1" s="432"/>
      <c r="G1" s="432" t="s">
        <v>1736</v>
      </c>
      <c r="H1" s="432"/>
      <c r="I1" s="449"/>
      <c r="J1" s="449"/>
    </row>
    <row r="2" spans="1:10">
      <c r="A2" s="431" t="s">
        <v>1735</v>
      </c>
      <c r="B2" s="450" t="s">
        <v>1734</v>
      </c>
      <c r="C2" s="426" t="s">
        <v>1749</v>
      </c>
      <c r="D2" s="425" t="s">
        <v>1748</v>
      </c>
      <c r="E2" s="426" t="s">
        <v>1747</v>
      </c>
      <c r="F2" s="425" t="s">
        <v>1733</v>
      </c>
      <c r="G2" s="426" t="s">
        <v>1747</v>
      </c>
      <c r="H2" s="425" t="s">
        <v>1733</v>
      </c>
      <c r="I2" s="389"/>
      <c r="J2" s="389"/>
    </row>
    <row r="3" spans="1:10">
      <c r="A3" s="424">
        <f>1</f>
        <v>1</v>
      </c>
      <c r="B3" s="453" t="s">
        <v>1780</v>
      </c>
      <c r="C3" s="446" t="s">
        <v>867</v>
      </c>
      <c r="D3" s="445">
        <v>260</v>
      </c>
      <c r="E3" s="441"/>
      <c r="F3" s="440"/>
      <c r="G3" s="441"/>
      <c r="H3" s="440"/>
      <c r="I3" s="439"/>
      <c r="J3" s="438"/>
    </row>
    <row r="4" spans="1:10">
      <c r="A4" s="424">
        <f>(SUM(A3,1))</f>
        <v>2</v>
      </c>
      <c r="B4" s="453" t="s">
        <v>1917</v>
      </c>
      <c r="C4" s="446" t="s">
        <v>867</v>
      </c>
      <c r="D4" s="445">
        <v>30</v>
      </c>
      <c r="E4" s="441"/>
      <c r="F4" s="440"/>
      <c r="G4" s="441"/>
      <c r="H4" s="440"/>
      <c r="I4" s="439"/>
      <c r="J4" s="438"/>
    </row>
    <row r="5" spans="1:10">
      <c r="A5" s="424">
        <f>(SUM(A4,1))</f>
        <v>3</v>
      </c>
      <c r="B5" s="453" t="s">
        <v>1916</v>
      </c>
      <c r="C5" s="446" t="s">
        <v>867</v>
      </c>
      <c r="D5" s="445">
        <v>10</v>
      </c>
      <c r="E5" s="441"/>
      <c r="F5" s="440"/>
      <c r="G5" s="441"/>
      <c r="H5" s="440"/>
      <c r="I5" s="439"/>
      <c r="J5" s="438"/>
    </row>
    <row r="6" spans="1:10">
      <c r="A6" s="424">
        <f>(SUM(A5,1))</f>
        <v>4</v>
      </c>
      <c r="B6" s="453" t="s">
        <v>1781</v>
      </c>
      <c r="C6" s="446" t="s">
        <v>867</v>
      </c>
      <c r="D6" s="445">
        <v>90</v>
      </c>
      <c r="E6" s="441"/>
      <c r="F6" s="440"/>
      <c r="G6" s="441"/>
      <c r="H6" s="440"/>
      <c r="I6" s="439"/>
      <c r="J6" s="438"/>
    </row>
    <row r="7" spans="1:10">
      <c r="A7" s="424">
        <f>(SUM(A6,1))</f>
        <v>5</v>
      </c>
      <c r="B7" s="453" t="s">
        <v>1915</v>
      </c>
      <c r="C7" s="446" t="s">
        <v>867</v>
      </c>
      <c r="D7" s="445">
        <v>40</v>
      </c>
      <c r="E7" s="441"/>
      <c r="F7" s="440"/>
      <c r="G7" s="441"/>
      <c r="H7" s="440"/>
      <c r="I7" s="439"/>
      <c r="J7" s="438"/>
    </row>
    <row r="8" spans="1:10">
      <c r="A8" s="424">
        <f>(SUM(A7,1))</f>
        <v>6</v>
      </c>
      <c r="B8" s="453" t="s">
        <v>1914</v>
      </c>
      <c r="C8" s="446" t="s">
        <v>867</v>
      </c>
      <c r="D8" s="445">
        <v>20</v>
      </c>
      <c r="E8" s="441"/>
      <c r="F8" s="440"/>
      <c r="G8" s="441"/>
      <c r="H8" s="440"/>
      <c r="I8" s="439"/>
      <c r="J8" s="438"/>
    </row>
    <row r="9" spans="1:10">
      <c r="A9" s="424">
        <f>(SUM(A8,1))</f>
        <v>7</v>
      </c>
      <c r="B9" s="453" t="s">
        <v>1823</v>
      </c>
      <c r="C9" s="446" t="s">
        <v>867</v>
      </c>
      <c r="D9" s="445">
        <v>5</v>
      </c>
      <c r="E9" s="441"/>
      <c r="F9" s="440"/>
      <c r="G9" s="441"/>
      <c r="H9" s="440"/>
      <c r="I9" s="439"/>
      <c r="J9" s="438"/>
    </row>
    <row r="10" spans="1:10">
      <c r="A10" s="424">
        <f>(SUM(A9,1))</f>
        <v>8</v>
      </c>
      <c r="B10" s="453" t="s">
        <v>1822</v>
      </c>
      <c r="C10" s="446" t="s">
        <v>867</v>
      </c>
      <c r="D10" s="445">
        <v>8</v>
      </c>
      <c r="E10" s="441"/>
      <c r="F10" s="440"/>
      <c r="G10" s="441"/>
      <c r="H10" s="440"/>
      <c r="I10" s="439"/>
      <c r="J10" s="438"/>
    </row>
    <row r="11" spans="1:10">
      <c r="A11" s="424">
        <f>(SUM(A10,1))</f>
        <v>9</v>
      </c>
      <c r="B11" s="447" t="s">
        <v>1913</v>
      </c>
      <c r="C11" s="446" t="s">
        <v>281</v>
      </c>
      <c r="D11" s="445">
        <v>100</v>
      </c>
      <c r="E11" s="441"/>
      <c r="F11" s="440"/>
      <c r="G11" s="441"/>
      <c r="H11" s="440"/>
      <c r="I11" s="438"/>
      <c r="J11" s="438"/>
    </row>
    <row r="12" spans="1:10">
      <c r="A12" s="424">
        <f>(SUM(A11,1))</f>
        <v>10</v>
      </c>
      <c r="B12" s="447" t="s">
        <v>1912</v>
      </c>
      <c r="C12" s="446" t="s">
        <v>281</v>
      </c>
      <c r="D12" s="445">
        <v>20</v>
      </c>
      <c r="E12" s="441"/>
      <c r="F12" s="440"/>
      <c r="G12" s="441"/>
      <c r="H12" s="440"/>
      <c r="I12" s="438"/>
      <c r="J12" s="438"/>
    </row>
    <row r="13" spans="1:10">
      <c r="A13" s="424">
        <f>(SUM(A12,1))</f>
        <v>11</v>
      </c>
      <c r="B13" s="447" t="s">
        <v>1911</v>
      </c>
      <c r="C13" s="446" t="s">
        <v>867</v>
      </c>
      <c r="D13" s="445">
        <v>2</v>
      </c>
      <c r="E13" s="441"/>
      <c r="F13" s="440"/>
      <c r="G13" s="441"/>
      <c r="H13" s="440"/>
      <c r="I13" s="438"/>
      <c r="J13" s="438"/>
    </row>
    <row r="14" spans="1:10">
      <c r="A14" s="424">
        <f>(SUM(A13,1))</f>
        <v>12</v>
      </c>
      <c r="B14" s="447" t="s">
        <v>1784</v>
      </c>
      <c r="C14" s="446" t="s">
        <v>281</v>
      </c>
      <c r="D14" s="445">
        <v>100</v>
      </c>
      <c r="E14" s="441"/>
      <c r="F14" s="440"/>
      <c r="G14" s="441"/>
      <c r="H14" s="440"/>
      <c r="I14" s="438"/>
      <c r="J14" s="438"/>
    </row>
    <row r="15" spans="1:10">
      <c r="A15" s="424">
        <f>(SUM(A14,1))</f>
        <v>13</v>
      </c>
      <c r="B15" s="447" t="s">
        <v>1821</v>
      </c>
      <c r="C15" s="446" t="s">
        <v>281</v>
      </c>
      <c r="D15" s="445">
        <v>50</v>
      </c>
      <c r="E15" s="441"/>
      <c r="F15" s="440"/>
      <c r="G15" s="441"/>
      <c r="H15" s="440"/>
      <c r="I15" s="438"/>
      <c r="J15" s="438"/>
    </row>
    <row r="16" spans="1:10">
      <c r="A16" s="424">
        <f>(SUM(A15,1))</f>
        <v>14</v>
      </c>
      <c r="B16" s="447" t="s">
        <v>1820</v>
      </c>
      <c r="C16" s="446" t="s">
        <v>281</v>
      </c>
      <c r="D16" s="445">
        <v>50</v>
      </c>
      <c r="E16" s="441"/>
      <c r="F16" s="440"/>
      <c r="G16" s="441"/>
      <c r="H16" s="440"/>
      <c r="I16" s="438"/>
      <c r="J16" s="438"/>
    </row>
    <row r="17" spans="1:10">
      <c r="A17" s="424">
        <f>(SUM(A16,1))</f>
        <v>15</v>
      </c>
      <c r="B17" s="447" t="s">
        <v>1828</v>
      </c>
      <c r="C17" s="446" t="s">
        <v>281</v>
      </c>
      <c r="D17" s="445">
        <v>20</v>
      </c>
      <c r="E17" s="441"/>
      <c r="F17" s="440"/>
      <c r="G17" s="441"/>
      <c r="H17" s="440"/>
      <c r="I17" s="439"/>
      <c r="J17" s="438"/>
    </row>
    <row r="18" spans="1:10">
      <c r="A18" s="424">
        <f>(SUM(A17,1))</f>
        <v>16</v>
      </c>
      <c r="B18" s="447" t="s">
        <v>1827</v>
      </c>
      <c r="C18" s="446" t="s">
        <v>281</v>
      </c>
      <c r="D18" s="445">
        <v>50</v>
      </c>
      <c r="E18" s="441"/>
      <c r="F18" s="440"/>
      <c r="G18" s="441"/>
      <c r="H18" s="440"/>
      <c r="I18" s="439"/>
      <c r="J18" s="438"/>
    </row>
    <row r="19" spans="1:10">
      <c r="A19" s="424">
        <f>(SUM(A18,1))</f>
        <v>17</v>
      </c>
      <c r="B19" s="447" t="s">
        <v>1910</v>
      </c>
      <c r="C19" s="446" t="s">
        <v>281</v>
      </c>
      <c r="D19" s="445">
        <v>900</v>
      </c>
      <c r="E19" s="441"/>
      <c r="F19" s="440"/>
      <c r="G19" s="441"/>
      <c r="H19" s="440"/>
      <c r="I19" s="439"/>
      <c r="J19" s="438"/>
    </row>
    <row r="20" spans="1:10">
      <c r="A20" s="424">
        <f>(SUM(A19,1))</f>
        <v>18</v>
      </c>
      <c r="B20" s="447" t="s">
        <v>1909</v>
      </c>
      <c r="C20" s="446" t="s">
        <v>281</v>
      </c>
      <c r="D20" s="445">
        <v>1800</v>
      </c>
      <c r="E20" s="441"/>
      <c r="F20" s="440"/>
      <c r="G20" s="441"/>
      <c r="H20" s="440"/>
      <c r="I20" s="438"/>
      <c r="J20" s="438"/>
    </row>
    <row r="21" spans="1:10">
      <c r="A21" s="424">
        <f>(SUM(A20,1))</f>
        <v>19</v>
      </c>
      <c r="B21" s="447" t="s">
        <v>1908</v>
      </c>
      <c r="C21" s="446" t="s">
        <v>281</v>
      </c>
      <c r="D21" s="445">
        <v>2000</v>
      </c>
      <c r="E21" s="441"/>
      <c r="F21" s="440"/>
      <c r="G21" s="441"/>
      <c r="H21" s="440"/>
      <c r="I21" s="438"/>
      <c r="J21" s="438"/>
    </row>
    <row r="22" spans="1:10">
      <c r="A22" s="424">
        <f>(SUM(A21,1))</f>
        <v>20</v>
      </c>
      <c r="B22" s="447" t="s">
        <v>1880</v>
      </c>
      <c r="C22" s="446" t="s">
        <v>281</v>
      </c>
      <c r="D22" s="445">
        <v>500</v>
      </c>
      <c r="E22" s="441"/>
      <c r="F22" s="440"/>
      <c r="G22" s="441"/>
      <c r="H22" s="440"/>
      <c r="I22" s="438"/>
      <c r="J22" s="438"/>
    </row>
    <row r="23" spans="1:10">
      <c r="A23" s="424">
        <f>(SUM(A22,1))</f>
        <v>21</v>
      </c>
      <c r="B23" s="447" t="s">
        <v>1907</v>
      </c>
      <c r="C23" s="446" t="s">
        <v>281</v>
      </c>
      <c r="D23" s="445">
        <v>30</v>
      </c>
      <c r="E23" s="441"/>
      <c r="F23" s="440"/>
      <c r="G23" s="441"/>
      <c r="H23" s="440"/>
      <c r="I23" s="438"/>
      <c r="J23" s="438"/>
    </row>
    <row r="24" spans="1:10">
      <c r="A24" s="424">
        <f>(SUM(A23,1))</f>
        <v>22</v>
      </c>
      <c r="B24" s="447" t="s">
        <v>1906</v>
      </c>
      <c r="C24" s="446" t="s">
        <v>281</v>
      </c>
      <c r="D24" s="445">
        <v>50</v>
      </c>
      <c r="E24" s="441"/>
      <c r="F24" s="440"/>
      <c r="G24" s="441"/>
      <c r="H24" s="440"/>
      <c r="I24" s="438"/>
      <c r="J24" s="438"/>
    </row>
    <row r="25" spans="1:10">
      <c r="A25" s="424">
        <f>(SUM(A24,1))</f>
        <v>23</v>
      </c>
      <c r="B25" s="447" t="s">
        <v>1905</v>
      </c>
      <c r="C25" s="446" t="s">
        <v>281</v>
      </c>
      <c r="D25" s="445">
        <v>5</v>
      </c>
      <c r="E25" s="441"/>
      <c r="F25" s="440"/>
      <c r="G25" s="441"/>
      <c r="H25" s="440"/>
      <c r="I25" s="439"/>
      <c r="J25" s="438"/>
    </row>
    <row r="26" spans="1:10">
      <c r="A26" s="424">
        <f>(SUM(A25,1))</f>
        <v>24</v>
      </c>
      <c r="B26" s="447" t="s">
        <v>1904</v>
      </c>
      <c r="C26" s="446" t="s">
        <v>867</v>
      </c>
      <c r="D26" s="445">
        <v>110</v>
      </c>
      <c r="E26" s="441"/>
      <c r="F26" s="440"/>
      <c r="G26" s="441"/>
      <c r="H26" s="440"/>
      <c r="I26" s="439"/>
      <c r="J26" s="438"/>
    </row>
    <row r="27" spans="1:10">
      <c r="A27" s="424">
        <f>(SUM(A26,1))</f>
        <v>25</v>
      </c>
      <c r="B27" s="447" t="s">
        <v>1903</v>
      </c>
      <c r="C27" s="446" t="s">
        <v>867</v>
      </c>
      <c r="D27" s="445">
        <v>120</v>
      </c>
      <c r="E27" s="441"/>
      <c r="F27" s="440"/>
      <c r="G27" s="441"/>
      <c r="H27" s="440"/>
      <c r="I27" s="439"/>
      <c r="J27" s="438"/>
    </row>
    <row r="28" spans="1:10">
      <c r="A28" s="424">
        <f>(SUM(A27,1))</f>
        <v>26</v>
      </c>
      <c r="B28" s="447" t="s">
        <v>1902</v>
      </c>
      <c r="C28" s="446" t="s">
        <v>867</v>
      </c>
      <c r="D28" s="445">
        <v>46</v>
      </c>
      <c r="E28" s="441"/>
      <c r="F28" s="440"/>
      <c r="G28" s="441"/>
      <c r="H28" s="440"/>
      <c r="I28" s="439"/>
      <c r="J28" s="438"/>
    </row>
    <row r="29" spans="1:10">
      <c r="A29" s="424">
        <f>(SUM(A28,1))</f>
        <v>27</v>
      </c>
      <c r="B29" s="447" t="s">
        <v>1901</v>
      </c>
      <c r="C29" s="446" t="s">
        <v>867</v>
      </c>
      <c r="D29" s="445">
        <v>4</v>
      </c>
      <c r="E29" s="441"/>
      <c r="F29" s="440"/>
      <c r="G29" s="441"/>
      <c r="H29" s="440"/>
      <c r="I29" s="439"/>
      <c r="J29" s="438"/>
    </row>
    <row r="30" spans="1:10">
      <c r="A30" s="424">
        <f>(SUM(A29,1))</f>
        <v>28</v>
      </c>
      <c r="B30" s="447" t="s">
        <v>1900</v>
      </c>
      <c r="C30" s="446" t="s">
        <v>867</v>
      </c>
      <c r="D30" s="445">
        <v>21</v>
      </c>
      <c r="E30" s="441"/>
      <c r="F30" s="440"/>
      <c r="G30" s="441"/>
      <c r="H30" s="440"/>
      <c r="I30" s="438"/>
      <c r="J30" s="438"/>
    </row>
    <row r="31" spans="1:10">
      <c r="A31" s="424">
        <f>(SUM(A30,1))</f>
        <v>29</v>
      </c>
      <c r="B31" s="447" t="s">
        <v>1899</v>
      </c>
      <c r="C31" s="446" t="s">
        <v>867</v>
      </c>
      <c r="D31" s="445">
        <v>9</v>
      </c>
      <c r="E31" s="441"/>
      <c r="F31" s="440"/>
      <c r="G31" s="441"/>
      <c r="H31" s="440"/>
      <c r="I31" s="438"/>
      <c r="J31" s="438"/>
    </row>
    <row r="32" spans="1:10">
      <c r="A32" s="424">
        <f>(SUM(A31,1))</f>
        <v>30</v>
      </c>
      <c r="B32" s="447" t="s">
        <v>1898</v>
      </c>
      <c r="C32" s="446" t="s">
        <v>867</v>
      </c>
      <c r="D32" s="445">
        <v>18</v>
      </c>
      <c r="E32" s="441"/>
      <c r="F32" s="440"/>
      <c r="G32" s="441"/>
      <c r="H32" s="440"/>
      <c r="I32" s="438"/>
      <c r="J32" s="438"/>
    </row>
    <row r="33" spans="1:10">
      <c r="A33" s="424">
        <f>(SUM(A32,1))</f>
        <v>31</v>
      </c>
      <c r="B33" s="447" t="s">
        <v>1897</v>
      </c>
      <c r="C33" s="446" t="s">
        <v>867</v>
      </c>
      <c r="D33" s="445">
        <v>2</v>
      </c>
      <c r="E33" s="441"/>
      <c r="F33" s="440"/>
      <c r="G33" s="441"/>
      <c r="H33" s="440"/>
      <c r="I33" s="438"/>
      <c r="J33" s="438"/>
    </row>
    <row r="34" spans="1:10">
      <c r="A34" s="424">
        <f>(SUM(A33,1))</f>
        <v>32</v>
      </c>
      <c r="B34" s="447" t="s">
        <v>1896</v>
      </c>
      <c r="C34" s="446" t="s">
        <v>867</v>
      </c>
      <c r="D34" s="445">
        <v>1</v>
      </c>
      <c r="E34" s="441"/>
      <c r="F34" s="440"/>
      <c r="G34" s="441"/>
      <c r="H34" s="440"/>
      <c r="I34" s="438"/>
      <c r="J34" s="438"/>
    </row>
    <row r="35" spans="1:10">
      <c r="A35" s="424">
        <f>(SUM(A34,1))</f>
        <v>33</v>
      </c>
      <c r="B35" s="447" t="s">
        <v>1895</v>
      </c>
      <c r="C35" s="446" t="s">
        <v>867</v>
      </c>
      <c r="D35" s="445">
        <v>10</v>
      </c>
      <c r="E35" s="441"/>
      <c r="F35" s="440"/>
      <c r="G35" s="441"/>
      <c r="H35" s="440"/>
      <c r="I35" s="438"/>
      <c r="J35" s="438"/>
    </row>
    <row r="36" spans="1:10">
      <c r="A36" s="424">
        <f>(SUM(A35,1))</f>
        <v>34</v>
      </c>
      <c r="B36" s="447" t="s">
        <v>1894</v>
      </c>
      <c r="C36" s="446" t="s">
        <v>867</v>
      </c>
      <c r="D36" s="445">
        <v>27</v>
      </c>
      <c r="E36" s="441"/>
      <c r="F36" s="440"/>
      <c r="G36" s="441"/>
      <c r="H36" s="440"/>
      <c r="I36" s="439"/>
      <c r="J36" s="438"/>
    </row>
    <row r="37" spans="1:10">
      <c r="A37" s="424">
        <f>(SUM(A36,1))</f>
        <v>35</v>
      </c>
      <c r="B37" s="447" t="s">
        <v>1893</v>
      </c>
      <c r="C37" s="446" t="s">
        <v>867</v>
      </c>
      <c r="D37" s="445">
        <v>2</v>
      </c>
      <c r="E37" s="441"/>
      <c r="F37" s="440"/>
      <c r="G37" s="441"/>
      <c r="H37" s="440"/>
      <c r="I37" s="439"/>
      <c r="J37" s="438"/>
    </row>
    <row r="38" spans="1:10">
      <c r="A38" s="424">
        <f>(SUM(A37,1))</f>
        <v>36</v>
      </c>
      <c r="B38" s="447" t="s">
        <v>1892</v>
      </c>
      <c r="C38" s="446" t="s">
        <v>867</v>
      </c>
      <c r="D38" s="445">
        <v>8</v>
      </c>
      <c r="E38" s="441"/>
      <c r="F38" s="440"/>
      <c r="G38" s="441"/>
      <c r="H38" s="440"/>
      <c r="I38" s="439"/>
      <c r="J38" s="438"/>
    </row>
    <row r="39" spans="1:10">
      <c r="A39" s="424">
        <f>(SUM(A38,1))</f>
        <v>37</v>
      </c>
      <c r="B39" s="447" t="s">
        <v>1891</v>
      </c>
      <c r="C39" s="446" t="s">
        <v>867</v>
      </c>
      <c r="D39" s="445">
        <v>8</v>
      </c>
      <c r="E39" s="441"/>
      <c r="F39" s="440"/>
      <c r="G39" s="441"/>
      <c r="H39" s="440"/>
      <c r="I39" s="439"/>
      <c r="J39" s="438"/>
    </row>
    <row r="40" spans="1:10">
      <c r="A40" s="424">
        <f>(SUM(A39,1))</f>
        <v>38</v>
      </c>
      <c r="B40" s="447" t="s">
        <v>1890</v>
      </c>
      <c r="C40" s="446" t="s">
        <v>281</v>
      </c>
      <c r="D40" s="445">
        <v>100</v>
      </c>
      <c r="E40" s="441"/>
      <c r="F40" s="440"/>
      <c r="G40" s="441"/>
      <c r="H40" s="440"/>
      <c r="I40" s="439"/>
      <c r="J40" s="438"/>
    </row>
    <row r="41" spans="1:10">
      <c r="A41" s="424">
        <f>(SUM(A40,1))</f>
        <v>39</v>
      </c>
      <c r="B41" s="447" t="s">
        <v>1889</v>
      </c>
      <c r="C41" s="446" t="s">
        <v>281</v>
      </c>
      <c r="D41" s="445">
        <v>70</v>
      </c>
      <c r="E41" s="441"/>
      <c r="F41" s="440"/>
      <c r="G41" s="441"/>
      <c r="H41" s="440"/>
      <c r="I41" s="439"/>
      <c r="J41" s="438"/>
    </row>
    <row r="42" spans="1:10">
      <c r="A42" s="424">
        <f>(SUM(A41,1))</f>
        <v>40</v>
      </c>
      <c r="B42" s="447" t="s">
        <v>1767</v>
      </c>
      <c r="C42" s="446" t="s">
        <v>281</v>
      </c>
      <c r="D42" s="445">
        <v>70</v>
      </c>
      <c r="E42" s="441"/>
      <c r="F42" s="440"/>
      <c r="G42" s="441"/>
      <c r="H42" s="440"/>
      <c r="I42" s="439"/>
      <c r="J42" s="438"/>
    </row>
    <row r="43" spans="1:10">
      <c r="A43" s="424">
        <f>(SUM(A42,1))</f>
        <v>41</v>
      </c>
      <c r="B43" s="447" t="s">
        <v>1793</v>
      </c>
      <c r="C43" s="446" t="s">
        <v>1741</v>
      </c>
      <c r="D43" s="445">
        <v>1</v>
      </c>
      <c r="E43" s="441"/>
      <c r="F43" s="440"/>
      <c r="G43" s="441"/>
      <c r="H43" s="440"/>
      <c r="I43" s="438"/>
      <c r="J43" s="438"/>
    </row>
    <row r="44" spans="1:10">
      <c r="A44" s="424">
        <f>(SUM(A43,1))</f>
        <v>42</v>
      </c>
      <c r="B44" s="447" t="s">
        <v>1888</v>
      </c>
      <c r="C44" s="446" t="s">
        <v>867</v>
      </c>
      <c r="D44" s="445">
        <v>1</v>
      </c>
      <c r="E44" s="441"/>
      <c r="F44" s="440"/>
      <c r="G44" s="441"/>
      <c r="H44" s="440"/>
      <c r="I44" s="438"/>
      <c r="J44" s="438"/>
    </row>
    <row r="45" spans="1:10">
      <c r="A45" s="424">
        <f>(SUM(A44,1))</f>
        <v>43</v>
      </c>
      <c r="B45" s="447" t="s">
        <v>1887</v>
      </c>
      <c r="C45" s="446" t="s">
        <v>867</v>
      </c>
      <c r="D45" s="445">
        <v>26</v>
      </c>
      <c r="E45" s="441"/>
      <c r="F45" s="440"/>
      <c r="G45" s="441"/>
      <c r="H45" s="440"/>
      <c r="I45" s="438"/>
      <c r="J45" s="438"/>
    </row>
    <row r="46" spans="1:10">
      <c r="A46" s="424">
        <f>(SUM(A45,1))</f>
        <v>44</v>
      </c>
      <c r="B46" s="467" t="s">
        <v>1876</v>
      </c>
      <c r="C46" s="466" t="s">
        <v>867</v>
      </c>
      <c r="D46" s="465">
        <v>15</v>
      </c>
      <c r="E46" s="441"/>
      <c r="F46" s="464"/>
      <c r="G46" s="441"/>
      <c r="H46" s="464"/>
      <c r="I46" s="438"/>
      <c r="J46" s="438"/>
    </row>
    <row r="47" spans="1:10">
      <c r="A47" s="424">
        <f>(SUM(A46,1))</f>
        <v>45</v>
      </c>
      <c r="B47" s="467" t="s">
        <v>1886</v>
      </c>
      <c r="C47" s="466" t="s">
        <v>867</v>
      </c>
      <c r="D47" s="465">
        <v>2</v>
      </c>
      <c r="E47" s="441"/>
      <c r="F47" s="464"/>
      <c r="G47" s="441"/>
      <c r="H47" s="464"/>
      <c r="I47" s="438"/>
      <c r="J47" s="438"/>
    </row>
    <row r="48" spans="1:10">
      <c r="A48" s="424">
        <f>(SUM(A47,1))</f>
        <v>46</v>
      </c>
      <c r="B48" s="467" t="s">
        <v>1885</v>
      </c>
      <c r="C48" s="466" t="s">
        <v>867</v>
      </c>
      <c r="D48" s="465">
        <v>4</v>
      </c>
      <c r="E48" s="441"/>
      <c r="F48" s="464"/>
      <c r="G48" s="441"/>
      <c r="H48" s="464"/>
      <c r="I48" s="438"/>
      <c r="J48" s="438"/>
    </row>
    <row r="49" spans="1:10">
      <c r="A49" s="424">
        <f>(SUM(A48,1))</f>
        <v>47</v>
      </c>
      <c r="B49" s="467" t="s">
        <v>1884</v>
      </c>
      <c r="C49" s="466" t="s">
        <v>867</v>
      </c>
      <c r="D49" s="465">
        <v>7</v>
      </c>
      <c r="E49" s="441"/>
      <c r="F49" s="464"/>
      <c r="G49" s="441"/>
      <c r="H49" s="464"/>
      <c r="I49" s="438"/>
      <c r="J49" s="438"/>
    </row>
    <row r="50" spans="1:10">
      <c r="A50" s="424">
        <f>(SUM(A49,1))</f>
        <v>48</v>
      </c>
      <c r="B50" s="463" t="s">
        <v>1772</v>
      </c>
      <c r="C50" s="462" t="s">
        <v>936</v>
      </c>
      <c r="D50" s="461">
        <v>180</v>
      </c>
      <c r="E50" s="441"/>
      <c r="F50" s="460"/>
      <c r="G50" s="441"/>
      <c r="H50" s="460"/>
      <c r="I50" s="438"/>
      <c r="J50" s="438"/>
    </row>
    <row r="51" spans="1:10">
      <c r="A51" s="418">
        <f>(SUM(A50,1))</f>
        <v>49</v>
      </c>
      <c r="B51" s="415"/>
      <c r="C51" s="417"/>
      <c r="D51" s="417"/>
      <c r="E51" s="417"/>
      <c r="F51" s="416">
        <f>SUM(F3:F50)</f>
        <v>0</v>
      </c>
      <c r="G51" s="415"/>
      <c r="H51" s="416">
        <f>SUM(H3:H50)</f>
        <v>0</v>
      </c>
    </row>
    <row r="52" spans="1:10">
      <c r="A52" s="413">
        <f>(SUM(A51,1))</f>
        <v>50</v>
      </c>
      <c r="B52" s="412" t="s">
        <v>1740</v>
      </c>
      <c r="C52" s="409"/>
      <c r="D52" s="411">
        <v>3</v>
      </c>
      <c r="E52" s="409" t="s">
        <v>848</v>
      </c>
      <c r="F52" s="437">
        <f>ROUND(F51*D52*0.01,1)</f>
        <v>0</v>
      </c>
      <c r="G52" s="409"/>
      <c r="H52" s="408"/>
    </row>
    <row r="53" spans="1:10">
      <c r="A53" s="413">
        <f>(SUM(A52,1))</f>
        <v>51</v>
      </c>
      <c r="B53" s="412" t="s">
        <v>1739</v>
      </c>
      <c r="C53" s="409"/>
      <c r="D53" s="411">
        <v>20</v>
      </c>
      <c r="E53" s="409" t="s">
        <v>848</v>
      </c>
      <c r="F53" s="410"/>
      <c r="G53" s="409"/>
      <c r="H53" s="437">
        <f>ROUND(H51*D53*0.01,1)</f>
        <v>0</v>
      </c>
    </row>
    <row r="54" spans="1:10">
      <c r="A54" s="407">
        <f>(SUM(A53,1))</f>
        <v>52</v>
      </c>
      <c r="B54" s="406" t="s">
        <v>1732</v>
      </c>
      <c r="C54" s="405"/>
      <c r="D54" s="405"/>
      <c r="E54" s="405"/>
      <c r="F54" s="435">
        <f>SUM(F51:F53)</f>
        <v>0</v>
      </c>
      <c r="G54" s="436"/>
      <c r="H54" s="435">
        <f>SUM(H51:H53)</f>
        <v>0</v>
      </c>
    </row>
    <row r="58" spans="1:10">
      <c r="B58" s="434" t="s">
        <v>1883</v>
      </c>
      <c r="C58" s="433"/>
      <c r="D58" s="433"/>
      <c r="E58" s="432" t="s">
        <v>1737</v>
      </c>
      <c r="F58" s="432"/>
      <c r="G58" s="432" t="s">
        <v>1736</v>
      </c>
      <c r="H58" s="432"/>
      <c r="I58" s="449"/>
      <c r="J58" s="449"/>
    </row>
    <row r="59" spans="1:10">
      <c r="A59" s="431" t="s">
        <v>1735</v>
      </c>
      <c r="B59" s="450" t="s">
        <v>1734</v>
      </c>
      <c r="C59" s="426" t="s">
        <v>1749</v>
      </c>
      <c r="D59" s="425" t="s">
        <v>1748</v>
      </c>
      <c r="E59" s="426" t="s">
        <v>1747</v>
      </c>
      <c r="F59" s="425" t="s">
        <v>1733</v>
      </c>
      <c r="G59" s="426" t="s">
        <v>1747</v>
      </c>
      <c r="H59" s="425" t="s">
        <v>1733</v>
      </c>
      <c r="I59" s="389"/>
      <c r="J59" s="389"/>
    </row>
    <row r="60" spans="1:10">
      <c r="A60" s="424">
        <f>(SUM(A54,1))</f>
        <v>53</v>
      </c>
      <c r="B60" s="447" t="s">
        <v>1882</v>
      </c>
      <c r="C60" s="446" t="s">
        <v>281</v>
      </c>
      <c r="D60" s="445">
        <v>150</v>
      </c>
      <c r="E60" s="441"/>
      <c r="F60" s="440"/>
      <c r="G60" s="441"/>
      <c r="H60" s="440"/>
      <c r="I60" s="438"/>
      <c r="J60" s="438"/>
    </row>
    <row r="61" spans="1:10">
      <c r="A61" s="424">
        <f>(SUM(A60,1))</f>
        <v>54</v>
      </c>
      <c r="B61" s="447" t="s">
        <v>1881</v>
      </c>
      <c r="C61" s="446" t="s">
        <v>281</v>
      </c>
      <c r="D61" s="445">
        <v>100</v>
      </c>
      <c r="E61" s="441"/>
      <c r="F61" s="440"/>
      <c r="G61" s="441"/>
      <c r="H61" s="440"/>
      <c r="I61" s="438"/>
      <c r="J61" s="438"/>
    </row>
    <row r="62" spans="1:10">
      <c r="A62" s="424">
        <f>(SUM(A61,1))</f>
        <v>55</v>
      </c>
      <c r="B62" s="447" t="s">
        <v>1880</v>
      </c>
      <c r="C62" s="446" t="s">
        <v>281</v>
      </c>
      <c r="D62" s="445">
        <v>200</v>
      </c>
      <c r="E62" s="441"/>
      <c r="F62" s="440"/>
      <c r="G62" s="441"/>
      <c r="H62" s="440"/>
      <c r="I62" s="438"/>
      <c r="J62" s="438"/>
    </row>
    <row r="63" spans="1:10">
      <c r="A63" s="424">
        <f>(SUM(A62,1))</f>
        <v>56</v>
      </c>
      <c r="B63" s="447" t="s">
        <v>1879</v>
      </c>
      <c r="C63" s="446" t="s">
        <v>281</v>
      </c>
      <c r="D63" s="445">
        <v>80</v>
      </c>
      <c r="E63" s="441"/>
      <c r="F63" s="440"/>
      <c r="G63" s="441"/>
      <c r="H63" s="440"/>
      <c r="I63" s="438"/>
      <c r="J63" s="438"/>
    </row>
    <row r="64" spans="1:10">
      <c r="A64" s="424">
        <f>(SUM(A63,1))</f>
        <v>57</v>
      </c>
      <c r="B64" s="447" t="s">
        <v>1878</v>
      </c>
      <c r="C64" s="446" t="s">
        <v>281</v>
      </c>
      <c r="D64" s="445">
        <v>80</v>
      </c>
      <c r="E64" s="441"/>
      <c r="F64" s="440"/>
      <c r="G64" s="441"/>
      <c r="H64" s="440"/>
      <c r="I64" s="438"/>
      <c r="J64" s="438"/>
    </row>
    <row r="65" spans="1:10">
      <c r="A65" s="424">
        <f>(SUM(A64,1))</f>
        <v>58</v>
      </c>
      <c r="B65" s="448" t="s">
        <v>1877</v>
      </c>
      <c r="C65" s="443" t="s">
        <v>867</v>
      </c>
      <c r="D65" s="442">
        <v>8</v>
      </c>
      <c r="E65" s="441"/>
      <c r="F65" s="440"/>
      <c r="G65" s="441"/>
      <c r="H65" s="440"/>
      <c r="I65" s="439"/>
      <c r="J65" s="438"/>
    </row>
    <row r="66" spans="1:10">
      <c r="A66" s="424">
        <f>(SUM(A65,1))</f>
        <v>59</v>
      </c>
      <c r="B66" s="447" t="s">
        <v>1876</v>
      </c>
      <c r="C66" s="446" t="s">
        <v>867</v>
      </c>
      <c r="D66" s="445">
        <v>20</v>
      </c>
      <c r="E66" s="441"/>
      <c r="F66" s="440"/>
      <c r="G66" s="441"/>
      <c r="H66" s="440"/>
      <c r="I66" s="438"/>
      <c r="J66" s="438"/>
    </row>
    <row r="67" spans="1:10">
      <c r="A67" s="418">
        <f>(SUM(A66,1))</f>
        <v>60</v>
      </c>
      <c r="B67" s="415"/>
      <c r="C67" s="417"/>
      <c r="D67" s="417"/>
      <c r="E67" s="417"/>
      <c r="F67" s="416">
        <f>SUM(F60:F66)</f>
        <v>0</v>
      </c>
      <c r="G67" s="415"/>
      <c r="H67" s="416">
        <f>SUM(H60:H66)</f>
        <v>0</v>
      </c>
    </row>
    <row r="68" spans="1:10">
      <c r="A68" s="413">
        <f>(SUM(A67,1))</f>
        <v>61</v>
      </c>
      <c r="B68" s="412" t="s">
        <v>1740</v>
      </c>
      <c r="C68" s="409"/>
      <c r="D68" s="411">
        <v>3</v>
      </c>
      <c r="E68" s="409" t="s">
        <v>848</v>
      </c>
      <c r="F68" s="437">
        <f>ROUND(F67*D68*0.01,1)</f>
        <v>0</v>
      </c>
      <c r="G68" s="409"/>
      <c r="H68" s="408"/>
    </row>
    <row r="69" spans="1:10">
      <c r="A69" s="413">
        <f>(SUM(A68,1))</f>
        <v>62</v>
      </c>
      <c r="B69" s="412" t="s">
        <v>1739</v>
      </c>
      <c r="C69" s="409"/>
      <c r="D69" s="411">
        <v>20</v>
      </c>
      <c r="E69" s="409" t="s">
        <v>848</v>
      </c>
      <c r="F69" s="410"/>
      <c r="G69" s="409"/>
      <c r="H69" s="437">
        <f>ROUND(H67*D69*0.01,1)</f>
        <v>0</v>
      </c>
    </row>
    <row r="70" spans="1:10">
      <c r="A70" s="407">
        <f>(SUM(A69,1))</f>
        <v>63</v>
      </c>
      <c r="B70" s="406" t="s">
        <v>1732</v>
      </c>
      <c r="C70" s="405"/>
      <c r="D70" s="405"/>
      <c r="E70" s="405"/>
      <c r="F70" s="435">
        <f>SUM(F67:F69)</f>
        <v>0</v>
      </c>
      <c r="G70" s="436"/>
      <c r="H70" s="435">
        <f>SUM(H67:H69)</f>
        <v>0</v>
      </c>
    </row>
    <row r="71" spans="1:10">
      <c r="B71" s="452"/>
      <c r="C71" s="409"/>
      <c r="D71" s="409"/>
      <c r="E71" s="409"/>
      <c r="F71" s="451"/>
      <c r="G71" s="409"/>
      <c r="H71" s="451"/>
    </row>
    <row r="72" spans="1:10">
      <c r="B72" s="452"/>
      <c r="C72" s="409"/>
      <c r="D72" s="409"/>
      <c r="E72" s="409"/>
      <c r="F72" s="451"/>
      <c r="G72" s="409"/>
      <c r="H72" s="451"/>
    </row>
    <row r="73" spans="1:10">
      <c r="B73" s="452"/>
      <c r="C73" s="409"/>
      <c r="D73" s="409"/>
      <c r="E73" s="409"/>
      <c r="F73" s="451"/>
      <c r="G73" s="409"/>
      <c r="H73" s="451"/>
    </row>
    <row r="74" spans="1:10">
      <c r="B74" s="434" t="s">
        <v>1875</v>
      </c>
      <c r="C74" s="433"/>
      <c r="D74" s="433"/>
      <c r="E74" s="432" t="s">
        <v>1737</v>
      </c>
      <c r="F74" s="432"/>
      <c r="G74" s="432" t="s">
        <v>1736</v>
      </c>
      <c r="H74" s="432"/>
    </row>
    <row r="75" spans="1:10">
      <c r="A75" s="431" t="s">
        <v>1735</v>
      </c>
      <c r="B75" s="450" t="s">
        <v>1734</v>
      </c>
      <c r="C75" s="426" t="s">
        <v>1749</v>
      </c>
      <c r="D75" s="425" t="s">
        <v>1748</v>
      </c>
      <c r="E75" s="426" t="s">
        <v>1747</v>
      </c>
      <c r="F75" s="425" t="s">
        <v>1733</v>
      </c>
      <c r="G75" s="426" t="s">
        <v>1747</v>
      </c>
      <c r="H75" s="425" t="s">
        <v>1733</v>
      </c>
      <c r="I75" s="449"/>
    </row>
    <row r="76" spans="1:10">
      <c r="A76" s="424">
        <f>(SUM(A70,1))</f>
        <v>64</v>
      </c>
      <c r="B76" s="448" t="s">
        <v>1874</v>
      </c>
      <c r="C76" s="443" t="s">
        <v>867</v>
      </c>
      <c r="D76" s="442">
        <v>1</v>
      </c>
      <c r="E76" s="441"/>
      <c r="F76" s="440"/>
      <c r="G76" s="441"/>
      <c r="H76" s="440"/>
      <c r="I76" s="438"/>
      <c r="J76" s="438"/>
    </row>
    <row r="77" spans="1:10">
      <c r="A77" s="424">
        <f>(SUM(A76,1))</f>
        <v>65</v>
      </c>
      <c r="B77" s="448" t="s">
        <v>1873</v>
      </c>
      <c r="C77" s="443" t="s">
        <v>867</v>
      </c>
      <c r="D77" s="442">
        <v>1</v>
      </c>
      <c r="E77" s="441"/>
      <c r="F77" s="440"/>
      <c r="G77" s="441"/>
      <c r="H77" s="440"/>
      <c r="I77" s="438"/>
      <c r="J77" s="438"/>
    </row>
    <row r="78" spans="1:10">
      <c r="A78" s="424">
        <f>(SUM(A77,1))</f>
        <v>66</v>
      </c>
      <c r="B78" s="448" t="s">
        <v>1872</v>
      </c>
      <c r="C78" s="443" t="s">
        <v>867</v>
      </c>
      <c r="D78" s="442">
        <v>1</v>
      </c>
      <c r="E78" s="441"/>
      <c r="F78" s="440"/>
      <c r="G78" s="441"/>
      <c r="H78" s="440"/>
      <c r="I78" s="438"/>
      <c r="J78" s="438"/>
    </row>
    <row r="79" spans="1:10">
      <c r="A79" s="424">
        <f>(SUM(A78,1))</f>
        <v>67</v>
      </c>
      <c r="B79" s="448" t="s">
        <v>1871</v>
      </c>
      <c r="C79" s="443" t="s">
        <v>867</v>
      </c>
      <c r="D79" s="442">
        <v>1</v>
      </c>
      <c r="E79" s="441"/>
      <c r="F79" s="440"/>
      <c r="G79" s="441"/>
      <c r="H79" s="440"/>
      <c r="I79" s="438"/>
      <c r="J79" s="438"/>
    </row>
    <row r="80" spans="1:10" ht="15">
      <c r="A80" s="424">
        <f>(SUM(A79,1))</f>
        <v>68</v>
      </c>
      <c r="B80" s="448" t="s">
        <v>1870</v>
      </c>
      <c r="C80" s="443" t="s">
        <v>1741</v>
      </c>
      <c r="D80" s="442">
        <v>1</v>
      </c>
      <c r="E80" s="441"/>
      <c r="F80" s="440"/>
      <c r="G80" s="441"/>
      <c r="H80" s="440"/>
      <c r="I80" s="438"/>
      <c r="J80" s="438"/>
    </row>
    <row r="81" spans="1:10">
      <c r="A81" s="424">
        <f>(SUM(A80,1))</f>
        <v>69</v>
      </c>
      <c r="B81" s="448" t="s">
        <v>1869</v>
      </c>
      <c r="C81" s="443" t="s">
        <v>867</v>
      </c>
      <c r="D81" s="442">
        <v>1</v>
      </c>
      <c r="E81" s="441"/>
      <c r="F81" s="440"/>
      <c r="G81" s="441"/>
      <c r="H81" s="440"/>
      <c r="I81" s="438"/>
      <c r="J81" s="438"/>
    </row>
    <row r="82" spans="1:10">
      <c r="A82" s="418">
        <f>(SUM(A81,1))</f>
        <v>70</v>
      </c>
      <c r="B82" s="415"/>
      <c r="C82" s="417"/>
      <c r="D82" s="417"/>
      <c r="E82" s="417"/>
      <c r="F82" s="416">
        <f>SUM(F76:F81)</f>
        <v>0</v>
      </c>
      <c r="G82" s="415"/>
      <c r="H82" s="416">
        <f>SUM(H76:H81)</f>
        <v>0</v>
      </c>
    </row>
    <row r="83" spans="1:10">
      <c r="A83" s="413">
        <f>(SUM(A82,1))</f>
        <v>71</v>
      </c>
      <c r="B83" s="412" t="s">
        <v>1740</v>
      </c>
      <c r="C83" s="409"/>
      <c r="D83" s="411">
        <v>3</v>
      </c>
      <c r="E83" s="409" t="s">
        <v>848</v>
      </c>
      <c r="F83" s="437">
        <f>ROUND(F82*D83*0.01,1)</f>
        <v>0</v>
      </c>
      <c r="G83" s="409"/>
      <c r="H83" s="408"/>
    </row>
    <row r="84" spans="1:10">
      <c r="A84" s="413">
        <f>(SUM(A83,1))</f>
        <v>72</v>
      </c>
      <c r="B84" s="412" t="s">
        <v>1739</v>
      </c>
      <c r="C84" s="409"/>
      <c r="D84" s="411">
        <v>6</v>
      </c>
      <c r="E84" s="409" t="s">
        <v>848</v>
      </c>
      <c r="F84" s="410"/>
      <c r="G84" s="409"/>
      <c r="H84" s="437">
        <f>ROUND(H82*D84*0.01,1)</f>
        <v>0</v>
      </c>
    </row>
    <row r="85" spans="1:10">
      <c r="A85" s="407">
        <f>(SUM(A84,1))</f>
        <v>73</v>
      </c>
      <c r="B85" s="406" t="s">
        <v>1732</v>
      </c>
      <c r="C85" s="405"/>
      <c r="D85" s="405"/>
      <c r="E85" s="405"/>
      <c r="F85" s="435">
        <f>SUM(F82:F84)</f>
        <v>0</v>
      </c>
      <c r="G85" s="436"/>
      <c r="H85" s="435">
        <f>SUM(H82:H84)</f>
        <v>0</v>
      </c>
    </row>
    <row r="86" spans="1:10">
      <c r="B86" s="452"/>
      <c r="C86" s="409"/>
      <c r="D86" s="409"/>
      <c r="E86" s="409"/>
      <c r="F86" s="451"/>
      <c r="G86" s="409"/>
      <c r="H86" s="451"/>
    </row>
    <row r="87" spans="1:10">
      <c r="B87" s="452"/>
      <c r="C87" s="409"/>
      <c r="D87" s="409"/>
      <c r="E87" s="409"/>
      <c r="F87" s="451"/>
      <c r="G87" s="409"/>
      <c r="H87" s="451"/>
    </row>
    <row r="88" spans="1:10">
      <c r="B88" s="452"/>
      <c r="C88" s="409"/>
      <c r="D88" s="409"/>
      <c r="E88" s="409"/>
      <c r="F88" s="451"/>
      <c r="G88" s="409"/>
      <c r="H88" s="451"/>
    </row>
    <row r="89" spans="1:10">
      <c r="B89" s="452"/>
      <c r="C89" s="409"/>
      <c r="D89" s="409"/>
      <c r="E89" s="409"/>
      <c r="F89" s="451"/>
      <c r="G89" s="409"/>
      <c r="H89" s="451"/>
    </row>
    <row r="90" spans="1:10">
      <c r="B90" s="452"/>
      <c r="C90" s="409"/>
      <c r="D90" s="409"/>
      <c r="E90" s="409"/>
      <c r="F90" s="451"/>
      <c r="G90" s="409"/>
      <c r="H90" s="451"/>
    </row>
    <row r="91" spans="1:10">
      <c r="B91" s="452"/>
      <c r="C91" s="409"/>
      <c r="D91" s="409"/>
      <c r="E91" s="409"/>
      <c r="F91" s="451"/>
      <c r="G91" s="409"/>
      <c r="H91" s="451"/>
    </row>
    <row r="93" spans="1:10">
      <c r="B93" s="434" t="s">
        <v>1868</v>
      </c>
      <c r="C93" s="433"/>
      <c r="D93" s="433"/>
      <c r="E93" s="432" t="s">
        <v>1737</v>
      </c>
      <c r="F93" s="432"/>
      <c r="G93" s="432" t="s">
        <v>1736</v>
      </c>
      <c r="H93" s="432"/>
      <c r="I93" s="438"/>
      <c r="J93" s="438"/>
    </row>
    <row r="94" spans="1:10">
      <c r="A94" s="431" t="s">
        <v>1735</v>
      </c>
      <c r="B94" s="450" t="s">
        <v>1734</v>
      </c>
      <c r="C94" s="426" t="s">
        <v>1749</v>
      </c>
      <c r="D94" s="425" t="s">
        <v>1748</v>
      </c>
      <c r="E94" s="426" t="s">
        <v>1747</v>
      </c>
      <c r="F94" s="425" t="s">
        <v>1733</v>
      </c>
      <c r="G94" s="426" t="s">
        <v>1747</v>
      </c>
      <c r="H94" s="425" t="s">
        <v>1733</v>
      </c>
      <c r="I94" s="389"/>
      <c r="J94" s="389"/>
    </row>
    <row r="95" spans="1:10" ht="15">
      <c r="A95" s="424">
        <f>(SUM(A85,1))</f>
        <v>74</v>
      </c>
      <c r="B95" s="458" t="s">
        <v>1867</v>
      </c>
      <c r="C95" s="446" t="s">
        <v>867</v>
      </c>
      <c r="D95" s="445">
        <v>2</v>
      </c>
      <c r="E95" s="441"/>
      <c r="F95" s="440"/>
      <c r="G95" s="441"/>
      <c r="H95" s="440"/>
      <c r="I95" s="439"/>
      <c r="J95" s="438"/>
    </row>
    <row r="96" spans="1:10" ht="15">
      <c r="A96" s="424">
        <f>(SUM(A95,1))</f>
        <v>75</v>
      </c>
      <c r="B96" s="458" t="s">
        <v>1866</v>
      </c>
      <c r="C96" s="446" t="s">
        <v>867</v>
      </c>
      <c r="D96" s="445">
        <v>25</v>
      </c>
      <c r="E96" s="441"/>
      <c r="F96" s="440"/>
      <c r="G96" s="441"/>
      <c r="H96" s="440"/>
      <c r="I96" s="439"/>
      <c r="J96" s="438"/>
    </row>
    <row r="97" spans="1:10" ht="15">
      <c r="A97" s="424">
        <f>(SUM(A96,1))</f>
        <v>76</v>
      </c>
      <c r="B97" s="458" t="s">
        <v>1865</v>
      </c>
      <c r="C97" s="446" t="s">
        <v>867</v>
      </c>
      <c r="D97" s="445">
        <v>50</v>
      </c>
      <c r="E97" s="441"/>
      <c r="F97" s="440"/>
      <c r="G97" s="441"/>
      <c r="H97" s="440"/>
      <c r="I97" s="439"/>
      <c r="J97" s="438"/>
    </row>
    <row r="98" spans="1:10" ht="15">
      <c r="A98" s="424">
        <f>(SUM(A97,1))</f>
        <v>77</v>
      </c>
      <c r="B98" s="458" t="s">
        <v>1864</v>
      </c>
      <c r="C98" s="446" t="s">
        <v>867</v>
      </c>
      <c r="D98" s="445">
        <v>12</v>
      </c>
      <c r="E98" s="441"/>
      <c r="F98" s="440"/>
      <c r="G98" s="441"/>
      <c r="H98" s="440"/>
      <c r="I98" s="439"/>
      <c r="J98" s="438"/>
    </row>
    <row r="99" spans="1:10" ht="15">
      <c r="A99" s="424">
        <f>(SUM(A98,1))</f>
        <v>78</v>
      </c>
      <c r="B99" s="458" t="s">
        <v>1863</v>
      </c>
      <c r="C99" s="446" t="s">
        <v>867</v>
      </c>
      <c r="D99" s="445">
        <v>4</v>
      </c>
      <c r="E99" s="441"/>
      <c r="F99" s="440"/>
      <c r="G99" s="441"/>
      <c r="H99" s="440"/>
      <c r="I99" s="439"/>
      <c r="J99" s="438"/>
    </row>
    <row r="100" spans="1:10" ht="15">
      <c r="A100" s="424">
        <f>(SUM(A99,1))</f>
        <v>79</v>
      </c>
      <c r="B100" s="458" t="s">
        <v>1862</v>
      </c>
      <c r="C100" s="446" t="s">
        <v>867</v>
      </c>
      <c r="D100" s="445">
        <v>6</v>
      </c>
      <c r="E100" s="441"/>
      <c r="F100" s="440"/>
      <c r="G100" s="441"/>
      <c r="H100" s="440"/>
      <c r="I100" s="439"/>
      <c r="J100" s="438"/>
    </row>
    <row r="101" spans="1:10">
      <c r="A101" s="424">
        <f>(SUM(A100,1))</f>
        <v>80</v>
      </c>
      <c r="B101" s="459" t="s">
        <v>1861</v>
      </c>
      <c r="C101" s="443" t="s">
        <v>867</v>
      </c>
      <c r="D101" s="442">
        <v>15</v>
      </c>
      <c r="E101" s="441"/>
      <c r="F101" s="440"/>
      <c r="G101" s="441"/>
      <c r="H101" s="440"/>
      <c r="I101" s="439"/>
      <c r="J101" s="438"/>
    </row>
    <row r="102" spans="1:10" ht="15">
      <c r="A102" s="424">
        <f>(SUM(A101,1))</f>
        <v>81</v>
      </c>
      <c r="B102" s="458" t="s">
        <v>1860</v>
      </c>
      <c r="C102" s="446" t="s">
        <v>867</v>
      </c>
      <c r="D102" s="445">
        <f>11+4</f>
        <v>15</v>
      </c>
      <c r="E102" s="441"/>
      <c r="F102" s="440"/>
      <c r="G102" s="441"/>
      <c r="H102" s="440"/>
      <c r="I102" s="439"/>
      <c r="J102" s="438"/>
    </row>
    <row r="103" spans="1:10">
      <c r="A103" s="424">
        <f>(SUM(A102,1))</f>
        <v>82</v>
      </c>
      <c r="B103" s="458" t="s">
        <v>1859</v>
      </c>
      <c r="C103" s="446" t="s">
        <v>867</v>
      </c>
      <c r="D103" s="445">
        <v>1</v>
      </c>
      <c r="E103" s="441"/>
      <c r="F103" s="440"/>
      <c r="G103" s="441"/>
      <c r="H103" s="440"/>
      <c r="I103" s="439"/>
      <c r="J103" s="438"/>
    </row>
    <row r="104" spans="1:10">
      <c r="A104" s="424">
        <f>(SUM(A103,1))</f>
        <v>83</v>
      </c>
      <c r="B104" s="457" t="s">
        <v>1858</v>
      </c>
      <c r="C104" s="443" t="s">
        <v>867</v>
      </c>
      <c r="D104" s="442">
        <v>8</v>
      </c>
      <c r="E104" s="441"/>
      <c r="F104" s="440"/>
      <c r="G104" s="441"/>
      <c r="H104" s="440"/>
      <c r="I104" s="439"/>
      <c r="J104" s="438"/>
    </row>
    <row r="105" spans="1:10">
      <c r="A105" s="424">
        <f>(SUM(A104,1))</f>
        <v>84</v>
      </c>
      <c r="B105" s="457" t="s">
        <v>1857</v>
      </c>
      <c r="C105" s="443" t="s">
        <v>867</v>
      </c>
      <c r="D105" s="442">
        <v>2</v>
      </c>
      <c r="E105" s="441"/>
      <c r="F105" s="440"/>
      <c r="G105" s="441"/>
      <c r="H105" s="440"/>
      <c r="I105" s="439"/>
      <c r="J105" s="438"/>
    </row>
    <row r="106" spans="1:10">
      <c r="A106" s="424">
        <f>(SUM(A105,1))</f>
        <v>85</v>
      </c>
      <c r="B106" s="457" t="s">
        <v>1856</v>
      </c>
      <c r="C106" s="443" t="s">
        <v>867</v>
      </c>
      <c r="D106" s="442">
        <v>25</v>
      </c>
      <c r="E106" s="441"/>
      <c r="F106" s="440"/>
      <c r="G106" s="441"/>
      <c r="H106" s="440"/>
      <c r="I106" s="439"/>
      <c r="J106" s="438"/>
    </row>
    <row r="107" spans="1:10">
      <c r="A107" s="418">
        <f>(SUM(A106,1))</f>
        <v>86</v>
      </c>
      <c r="B107" s="415"/>
      <c r="C107" s="417"/>
      <c r="D107" s="417"/>
      <c r="E107" s="417"/>
      <c r="F107" s="416">
        <f>SUM(F95:F106)</f>
        <v>0</v>
      </c>
      <c r="G107" s="415"/>
      <c r="H107" s="416">
        <f>SUM(H95:H106)</f>
        <v>0</v>
      </c>
    </row>
    <row r="108" spans="1:10">
      <c r="A108" s="413">
        <f>(SUM(A107,1))</f>
        <v>87</v>
      </c>
      <c r="B108" s="412" t="s">
        <v>1740</v>
      </c>
      <c r="C108" s="409"/>
      <c r="D108" s="411">
        <v>3</v>
      </c>
      <c r="E108" s="409" t="s">
        <v>848</v>
      </c>
      <c r="F108" s="437">
        <f>ROUND(F107*D108*0.01,1)</f>
        <v>0</v>
      </c>
      <c r="G108" s="409"/>
      <c r="H108" s="408"/>
    </row>
    <row r="109" spans="1:10">
      <c r="A109" s="413">
        <f>(SUM(A108,1))</f>
        <v>88</v>
      </c>
      <c r="B109" s="412" t="s">
        <v>1855</v>
      </c>
      <c r="C109" s="409"/>
      <c r="D109" s="411">
        <v>10</v>
      </c>
      <c r="E109" s="409" t="s">
        <v>848</v>
      </c>
      <c r="F109" s="410"/>
      <c r="G109" s="409"/>
      <c r="H109" s="437">
        <f>ROUND(H107*D109*0.01,1)</f>
        <v>0</v>
      </c>
    </row>
    <row r="110" spans="1:10">
      <c r="A110" s="407">
        <f>(SUM(A109,1))</f>
        <v>89</v>
      </c>
      <c r="B110" s="406" t="s">
        <v>1732</v>
      </c>
      <c r="C110" s="405"/>
      <c r="D110" s="405"/>
      <c r="E110" s="405"/>
      <c r="F110" s="435">
        <f>SUM(F107:F109)</f>
        <v>0</v>
      </c>
      <c r="G110" s="436"/>
      <c r="H110" s="435">
        <f>SUM(H107:H109)</f>
        <v>0</v>
      </c>
    </row>
    <row r="113" spans="2:8">
      <c r="B113" s="452"/>
      <c r="C113" s="409"/>
      <c r="D113" s="409"/>
      <c r="E113" s="409"/>
      <c r="F113" s="451"/>
      <c r="G113" s="409"/>
      <c r="H113" s="451"/>
    </row>
    <row r="114" spans="2:8">
      <c r="B114" s="452"/>
      <c r="C114" s="409"/>
      <c r="D114" s="409"/>
      <c r="E114" s="409"/>
      <c r="F114" s="451"/>
      <c r="G114" s="409"/>
      <c r="H114" s="451"/>
    </row>
    <row r="115" spans="2:8">
      <c r="B115" s="452"/>
      <c r="C115" s="409"/>
      <c r="D115" s="409"/>
      <c r="E115" s="409"/>
      <c r="F115" s="451"/>
      <c r="G115" s="409"/>
      <c r="H115" s="451"/>
    </row>
    <row r="116" spans="2:8">
      <c r="B116" s="452"/>
      <c r="C116" s="409"/>
      <c r="D116" s="409"/>
      <c r="E116" s="409"/>
      <c r="F116" s="451"/>
      <c r="G116" s="409"/>
      <c r="H116" s="451"/>
    </row>
    <row r="117" spans="2:8">
      <c r="B117" s="452"/>
      <c r="C117" s="409"/>
      <c r="D117" s="409"/>
      <c r="E117" s="409"/>
      <c r="F117" s="451"/>
      <c r="G117" s="409"/>
      <c r="H117" s="451"/>
    </row>
    <row r="118" spans="2:8">
      <c r="B118" s="452"/>
      <c r="C118" s="409"/>
      <c r="D118" s="409"/>
      <c r="E118" s="409"/>
      <c r="F118" s="451"/>
      <c r="G118" s="409"/>
      <c r="H118" s="451"/>
    </row>
    <row r="120" spans="2:8">
      <c r="B120" s="452"/>
      <c r="C120" s="409"/>
      <c r="D120" s="409"/>
      <c r="E120" s="409"/>
      <c r="F120" s="451"/>
      <c r="G120" s="409"/>
      <c r="H120" s="451"/>
    </row>
    <row r="121" spans="2:8">
      <c r="B121" s="452"/>
      <c r="C121" s="409"/>
      <c r="D121" s="409"/>
      <c r="E121" s="409"/>
      <c r="F121" s="451"/>
      <c r="G121" s="409"/>
      <c r="H121" s="451"/>
    </row>
    <row r="122" spans="2:8">
      <c r="B122" s="452"/>
      <c r="C122" s="409"/>
      <c r="D122" s="409"/>
      <c r="E122" s="409"/>
      <c r="F122" s="451"/>
      <c r="G122" s="409"/>
      <c r="H122" s="451"/>
    </row>
    <row r="123" spans="2:8">
      <c r="B123" s="452"/>
      <c r="C123" s="409"/>
      <c r="D123" s="409"/>
      <c r="E123" s="409"/>
      <c r="F123" s="451"/>
      <c r="G123" s="409"/>
      <c r="H123" s="451"/>
    </row>
    <row r="124" spans="2:8">
      <c r="B124" s="452"/>
      <c r="C124" s="409"/>
      <c r="D124" s="409"/>
      <c r="E124" s="409"/>
      <c r="F124" s="451"/>
      <c r="G124" s="409"/>
      <c r="H124" s="451"/>
    </row>
    <row r="125" spans="2:8">
      <c r="B125" s="452"/>
      <c r="C125" s="409"/>
      <c r="D125" s="409"/>
      <c r="E125" s="409"/>
      <c r="F125" s="451"/>
      <c r="G125" s="409"/>
      <c r="H125" s="451"/>
    </row>
    <row r="126" spans="2:8">
      <c r="B126" s="452"/>
      <c r="C126" s="409"/>
      <c r="D126" s="409"/>
      <c r="E126" s="409"/>
      <c r="F126" s="451"/>
      <c r="G126" s="409"/>
      <c r="H126" s="451"/>
    </row>
    <row r="127" spans="2:8">
      <c r="B127" s="452"/>
      <c r="C127" s="409"/>
      <c r="D127" s="409"/>
      <c r="E127" s="409"/>
      <c r="F127" s="451"/>
      <c r="G127" s="409"/>
      <c r="H127" s="451"/>
    </row>
    <row r="128" spans="2:8">
      <c r="B128" s="452"/>
      <c r="C128" s="409"/>
      <c r="D128" s="409"/>
      <c r="E128" s="409"/>
      <c r="F128" s="451"/>
      <c r="G128" s="409"/>
      <c r="H128" s="451"/>
    </row>
    <row r="129" spans="2:8">
      <c r="B129" s="452"/>
      <c r="C129" s="409"/>
      <c r="D129" s="409"/>
      <c r="E129" s="409"/>
      <c r="F129" s="451"/>
      <c r="G129" s="409"/>
      <c r="H129" s="451"/>
    </row>
    <row r="130" spans="2:8">
      <c r="B130" s="452"/>
      <c r="C130" s="409"/>
      <c r="D130" s="409"/>
      <c r="E130" s="409"/>
      <c r="F130" s="451"/>
      <c r="G130" s="409"/>
      <c r="H130" s="451"/>
    </row>
    <row r="131" spans="2:8">
      <c r="B131" s="452"/>
      <c r="C131" s="409"/>
      <c r="D131" s="409"/>
      <c r="E131" s="409"/>
      <c r="F131" s="451"/>
      <c r="G131" s="409"/>
      <c r="H131" s="451"/>
    </row>
    <row r="133" spans="2:8">
      <c r="B133" s="452"/>
      <c r="C133" s="409"/>
      <c r="D133" s="409"/>
      <c r="E133" s="409"/>
      <c r="F133" s="451"/>
      <c r="G133" s="409"/>
      <c r="H133" s="451"/>
    </row>
    <row r="134" spans="2:8">
      <c r="B134" s="452"/>
      <c r="C134" s="409"/>
      <c r="D134" s="409"/>
      <c r="E134" s="409"/>
      <c r="F134" s="451"/>
      <c r="G134" s="409"/>
      <c r="H134" s="451"/>
    </row>
    <row r="135" spans="2:8">
      <c r="B135" s="452"/>
      <c r="C135" s="409"/>
      <c r="D135" s="409"/>
      <c r="E135" s="409"/>
      <c r="F135" s="451"/>
      <c r="G135" s="409"/>
      <c r="H135" s="451"/>
    </row>
    <row r="136" spans="2:8">
      <c r="B136" s="452"/>
      <c r="C136" s="409"/>
      <c r="D136" s="409"/>
      <c r="E136" s="409"/>
      <c r="F136" s="451"/>
      <c r="G136" s="409"/>
      <c r="H136" s="451"/>
    </row>
    <row r="137" spans="2:8">
      <c r="B137" s="452"/>
      <c r="C137" s="409"/>
      <c r="D137" s="409"/>
      <c r="E137" s="409"/>
      <c r="F137" s="451"/>
      <c r="G137" s="409"/>
      <c r="H137" s="451"/>
    </row>
    <row r="138" spans="2:8">
      <c r="B138" s="452"/>
      <c r="C138" s="409"/>
      <c r="D138" s="409"/>
      <c r="E138" s="409"/>
      <c r="F138" s="451"/>
      <c r="G138" s="409"/>
      <c r="H138" s="451"/>
    </row>
    <row r="140" spans="2:8">
      <c r="B140" s="452"/>
      <c r="C140" s="409"/>
      <c r="D140" s="409"/>
      <c r="E140" s="409"/>
      <c r="F140" s="451"/>
      <c r="G140" s="409"/>
      <c r="H140" s="451"/>
    </row>
    <row r="141" spans="2:8">
      <c r="B141" s="452"/>
      <c r="C141" s="409"/>
      <c r="D141" s="409"/>
      <c r="E141" s="409"/>
      <c r="F141" s="451"/>
      <c r="G141" s="409"/>
      <c r="H141" s="451"/>
    </row>
    <row r="142" spans="2:8">
      <c r="B142" s="452"/>
      <c r="C142" s="409"/>
      <c r="D142" s="409"/>
      <c r="E142" s="409"/>
      <c r="F142" s="451"/>
      <c r="G142" s="409"/>
      <c r="H142" s="451"/>
    </row>
    <row r="143" spans="2:8">
      <c r="B143" s="452"/>
      <c r="C143" s="409"/>
      <c r="D143" s="409"/>
      <c r="E143" s="409"/>
      <c r="F143" s="451"/>
      <c r="G143" s="409"/>
      <c r="H143" s="451"/>
    </row>
    <row r="144" spans="2:8">
      <c r="B144" s="452"/>
      <c r="C144" s="409"/>
      <c r="D144" s="409"/>
      <c r="E144" s="409"/>
      <c r="F144" s="451"/>
      <c r="G144" s="409"/>
      <c r="H144" s="451"/>
    </row>
    <row r="145" spans="2:8">
      <c r="B145" s="452"/>
      <c r="C145" s="409"/>
      <c r="D145" s="409"/>
      <c r="E145" s="409"/>
      <c r="F145" s="451"/>
      <c r="G145" s="409"/>
      <c r="H145" s="451"/>
    </row>
    <row r="147" spans="2:8">
      <c r="B147" s="452"/>
      <c r="C147" s="409"/>
      <c r="D147" s="409"/>
      <c r="E147" s="409"/>
      <c r="F147" s="451"/>
      <c r="G147" s="409"/>
      <c r="H147" s="451"/>
    </row>
    <row r="148" spans="2:8">
      <c r="B148" s="452"/>
      <c r="C148" s="409"/>
      <c r="D148" s="409"/>
      <c r="E148" s="409"/>
      <c r="F148" s="451"/>
      <c r="G148" s="409"/>
      <c r="H148" s="451"/>
    </row>
    <row r="149" spans="2:8">
      <c r="B149" s="452"/>
      <c r="C149" s="409"/>
      <c r="D149" s="409"/>
      <c r="E149" s="409"/>
      <c r="F149" s="451"/>
      <c r="G149" s="409"/>
      <c r="H149" s="451"/>
    </row>
    <row r="150" spans="2:8">
      <c r="B150" s="452"/>
      <c r="C150" s="409"/>
      <c r="D150" s="409"/>
      <c r="E150" s="409"/>
      <c r="F150" s="451"/>
      <c r="G150" s="409"/>
      <c r="H150" s="451"/>
    </row>
    <row r="151" spans="2:8">
      <c r="B151" s="452"/>
      <c r="C151" s="409"/>
      <c r="D151" s="409"/>
      <c r="E151" s="409"/>
      <c r="F151" s="451"/>
      <c r="G151" s="409"/>
      <c r="H151" s="451"/>
    </row>
    <row r="152" spans="2:8">
      <c r="B152" s="452"/>
      <c r="C152" s="409"/>
      <c r="D152" s="409"/>
      <c r="E152" s="409"/>
      <c r="F152" s="451"/>
      <c r="G152" s="409"/>
      <c r="H152" s="451"/>
    </row>
    <row r="153" spans="2:8">
      <c r="B153" s="452"/>
      <c r="C153" s="409"/>
      <c r="D153" s="409"/>
      <c r="E153" s="409"/>
      <c r="F153" s="451"/>
      <c r="G153" s="409"/>
      <c r="H153" s="451"/>
    </row>
    <row r="154" spans="2:8">
      <c r="B154" s="452"/>
      <c r="C154" s="409"/>
      <c r="D154" s="409"/>
      <c r="E154" s="409"/>
      <c r="F154" s="451"/>
      <c r="G154" s="409"/>
      <c r="H154" s="451"/>
    </row>
    <row r="155" spans="2:8">
      <c r="B155" s="452"/>
      <c r="C155" s="409"/>
      <c r="D155" s="409"/>
      <c r="E155" s="409"/>
      <c r="F155" s="451"/>
      <c r="G155" s="409"/>
      <c r="H155" s="451"/>
    </row>
    <row r="156" spans="2:8">
      <c r="B156" s="452"/>
      <c r="C156" s="409"/>
      <c r="D156" s="409"/>
      <c r="E156" s="409"/>
      <c r="F156" s="451"/>
      <c r="G156" s="409"/>
      <c r="H156" s="451"/>
    </row>
    <row r="157" spans="2:8">
      <c r="B157" s="452"/>
      <c r="C157" s="409"/>
      <c r="D157" s="409"/>
      <c r="E157" s="409"/>
      <c r="F157" s="451"/>
      <c r="G157" s="409"/>
      <c r="H157" s="451"/>
    </row>
    <row r="158" spans="2:8">
      <c r="B158" s="452"/>
      <c r="C158" s="409"/>
      <c r="D158" s="409"/>
      <c r="E158" s="409"/>
      <c r="F158" s="451"/>
      <c r="G158" s="409"/>
      <c r="H158" s="451"/>
    </row>
    <row r="159" spans="2:8">
      <c r="B159" s="452"/>
      <c r="C159" s="409"/>
      <c r="D159" s="409"/>
      <c r="E159" s="409"/>
      <c r="F159" s="451"/>
      <c r="G159" s="409"/>
      <c r="H159" s="451"/>
    </row>
    <row r="160" spans="2:8">
      <c r="B160" s="452"/>
      <c r="C160" s="409"/>
      <c r="D160" s="409"/>
      <c r="E160" s="409"/>
      <c r="F160" s="451"/>
      <c r="G160" s="409"/>
      <c r="H160" s="451"/>
    </row>
    <row r="161" spans="2:8">
      <c r="B161" s="452"/>
      <c r="C161" s="409"/>
      <c r="D161" s="409"/>
      <c r="E161" s="409"/>
      <c r="F161" s="451"/>
      <c r="G161" s="409"/>
      <c r="H161" s="451"/>
    </row>
    <row r="162" spans="2:8">
      <c r="B162" s="452"/>
      <c r="C162" s="409"/>
      <c r="D162" s="409"/>
      <c r="E162" s="409"/>
      <c r="F162" s="451"/>
      <c r="G162" s="409"/>
      <c r="H162" s="451"/>
    </row>
    <row r="163" spans="2:8">
      <c r="B163" s="452"/>
      <c r="C163" s="409"/>
      <c r="D163" s="409"/>
      <c r="E163" s="409"/>
      <c r="F163" s="451"/>
      <c r="G163" s="409"/>
      <c r="H163" s="451"/>
    </row>
    <row r="164" spans="2:8">
      <c r="B164" s="452"/>
      <c r="C164" s="409"/>
      <c r="D164" s="409"/>
      <c r="E164" s="409"/>
      <c r="F164" s="451"/>
      <c r="G164" s="409"/>
      <c r="H164" s="451"/>
    </row>
    <row r="166" spans="2:8">
      <c r="B166" s="452"/>
      <c r="C166" s="409"/>
      <c r="D166" s="409"/>
      <c r="E166" s="409"/>
      <c r="F166" s="451"/>
      <c r="G166" s="409"/>
      <c r="H166" s="451"/>
    </row>
    <row r="167" spans="2:8">
      <c r="B167" s="452"/>
      <c r="C167" s="409"/>
      <c r="D167" s="409"/>
      <c r="E167" s="409"/>
      <c r="F167" s="451"/>
      <c r="G167" s="409"/>
      <c r="H167" s="451"/>
    </row>
    <row r="168" spans="2:8">
      <c r="B168" s="452"/>
      <c r="C168" s="409"/>
      <c r="D168" s="409"/>
      <c r="E168" s="409"/>
      <c r="F168" s="451"/>
      <c r="G168" s="409"/>
      <c r="H168" s="451"/>
    </row>
    <row r="169" spans="2:8">
      <c r="B169" s="452"/>
      <c r="C169" s="409"/>
      <c r="D169" s="409"/>
      <c r="E169" s="409"/>
      <c r="F169" s="451"/>
      <c r="G169" s="409"/>
      <c r="H169" s="451"/>
    </row>
    <row r="170" spans="2:8">
      <c r="B170" s="452"/>
      <c r="C170" s="409"/>
      <c r="D170" s="409"/>
      <c r="E170" s="409"/>
      <c r="F170" s="451"/>
      <c r="G170" s="409"/>
      <c r="H170" s="451"/>
    </row>
    <row r="171" spans="2:8">
      <c r="B171" s="452"/>
      <c r="C171" s="409"/>
      <c r="D171" s="409"/>
      <c r="E171" s="409"/>
      <c r="F171" s="451"/>
      <c r="G171" s="409"/>
      <c r="H171" s="451"/>
    </row>
    <row r="172" spans="2:8">
      <c r="B172" s="452"/>
      <c r="C172" s="409"/>
      <c r="D172" s="409"/>
      <c r="E172" s="409"/>
      <c r="F172" s="451"/>
      <c r="G172" s="409"/>
      <c r="H172" s="451"/>
    </row>
    <row r="177" spans="1:10">
      <c r="B177" s="452"/>
      <c r="C177" s="409"/>
      <c r="D177" s="409"/>
      <c r="E177" s="409"/>
      <c r="F177" s="451"/>
      <c r="G177" s="409"/>
      <c r="H177" s="451"/>
    </row>
    <row r="178" spans="1:10">
      <c r="B178" s="452"/>
      <c r="C178" s="409"/>
      <c r="D178" s="409"/>
      <c r="E178" s="409"/>
      <c r="F178" s="451"/>
      <c r="G178" s="409"/>
      <c r="H178" s="451"/>
    </row>
    <row r="179" spans="1:10">
      <c r="B179" s="452"/>
      <c r="C179" s="409"/>
      <c r="D179" s="409"/>
      <c r="E179" s="409"/>
      <c r="F179" s="451"/>
      <c r="G179" s="409"/>
      <c r="H179" s="451"/>
    </row>
    <row r="180" spans="1:10">
      <c r="B180" s="452"/>
      <c r="C180" s="409"/>
      <c r="D180" s="409"/>
      <c r="E180" s="409"/>
      <c r="F180" s="451"/>
      <c r="G180" s="409"/>
      <c r="H180" s="451"/>
    </row>
    <row r="181" spans="1:10">
      <c r="B181" s="452"/>
      <c r="C181" s="409"/>
      <c r="D181" s="409"/>
      <c r="E181" s="409"/>
      <c r="F181" s="451"/>
      <c r="G181" s="409"/>
      <c r="H181" s="451"/>
    </row>
    <row r="182" spans="1:10">
      <c r="B182" s="452"/>
      <c r="C182" s="409"/>
      <c r="D182" s="409"/>
      <c r="E182" s="409"/>
      <c r="F182" s="451"/>
      <c r="G182" s="409"/>
      <c r="H182" s="451"/>
    </row>
    <row r="183" spans="1:10">
      <c r="A183" s="434"/>
      <c r="B183" s="434" t="s">
        <v>1854</v>
      </c>
      <c r="C183" s="433"/>
      <c r="D183" s="433"/>
      <c r="E183" s="432" t="s">
        <v>1737</v>
      </c>
      <c r="F183" s="432"/>
      <c r="G183" s="432" t="s">
        <v>1736</v>
      </c>
      <c r="H183" s="432"/>
    </row>
    <row r="184" spans="1:10">
      <c r="A184" s="431" t="s">
        <v>1735</v>
      </c>
      <c r="B184" s="450" t="s">
        <v>1734</v>
      </c>
      <c r="C184" s="426" t="s">
        <v>1749</v>
      </c>
      <c r="D184" s="425" t="s">
        <v>1748</v>
      </c>
      <c r="E184" s="426" t="s">
        <v>1747</v>
      </c>
      <c r="F184" s="425" t="s">
        <v>1733</v>
      </c>
      <c r="G184" s="426" t="s">
        <v>1747</v>
      </c>
      <c r="H184" s="425" t="s">
        <v>1733</v>
      </c>
    </row>
    <row r="185" spans="1:10">
      <c r="A185" s="424">
        <f>(SUM(A110,1))</f>
        <v>90</v>
      </c>
      <c r="B185" s="453" t="s">
        <v>1853</v>
      </c>
      <c r="C185" s="443" t="s">
        <v>867</v>
      </c>
      <c r="D185" s="442">
        <v>2</v>
      </c>
      <c r="E185" s="441"/>
      <c r="F185" s="440"/>
      <c r="G185" s="441"/>
      <c r="H185" s="440"/>
      <c r="I185" s="439"/>
      <c r="J185" s="438"/>
    </row>
    <row r="186" spans="1:10">
      <c r="A186" s="424">
        <f>(SUM(A185,1))</f>
        <v>91</v>
      </c>
      <c r="B186" s="453" t="s">
        <v>1852</v>
      </c>
      <c r="C186" s="443" t="s">
        <v>867</v>
      </c>
      <c r="D186" s="442">
        <v>1</v>
      </c>
      <c r="E186" s="441"/>
      <c r="F186" s="440"/>
      <c r="G186" s="441"/>
      <c r="H186" s="440"/>
      <c r="I186" s="439"/>
      <c r="J186" s="438"/>
    </row>
    <row r="187" spans="1:10">
      <c r="A187" s="424">
        <f>(SUM(A186,1))</f>
        <v>92</v>
      </c>
      <c r="B187" s="453" t="s">
        <v>1851</v>
      </c>
      <c r="C187" s="446" t="s">
        <v>867</v>
      </c>
      <c r="D187" s="445">
        <v>3</v>
      </c>
      <c r="E187" s="441"/>
      <c r="F187" s="440"/>
      <c r="G187" s="441"/>
      <c r="H187" s="440"/>
      <c r="I187" s="439"/>
      <c r="J187" s="438"/>
    </row>
    <row r="188" spans="1:10">
      <c r="A188" s="424">
        <f>(SUM(A187,1))</f>
        <v>93</v>
      </c>
      <c r="B188" s="453" t="s">
        <v>1850</v>
      </c>
      <c r="C188" s="446" t="s">
        <v>867</v>
      </c>
      <c r="D188" s="445">
        <v>8</v>
      </c>
      <c r="E188" s="441"/>
      <c r="F188" s="440"/>
      <c r="G188" s="441"/>
      <c r="H188" s="440"/>
      <c r="I188" s="439"/>
      <c r="J188" s="438"/>
    </row>
    <row r="189" spans="1:10">
      <c r="A189" s="424">
        <f>(SUM(A188,1))</f>
        <v>94</v>
      </c>
      <c r="B189" s="453" t="s">
        <v>1849</v>
      </c>
      <c r="C189" s="446" t="s">
        <v>867</v>
      </c>
      <c r="D189" s="445">
        <v>2</v>
      </c>
      <c r="E189" s="441"/>
      <c r="F189" s="440"/>
      <c r="G189" s="441"/>
      <c r="H189" s="440"/>
      <c r="I189" s="439"/>
      <c r="J189" s="438"/>
    </row>
    <row r="190" spans="1:10">
      <c r="A190" s="424">
        <f>(SUM(A189,1))</f>
        <v>95</v>
      </c>
      <c r="B190" s="453" t="s">
        <v>1848</v>
      </c>
      <c r="C190" s="446" t="s">
        <v>867</v>
      </c>
      <c r="D190" s="445">
        <v>12</v>
      </c>
      <c r="E190" s="441"/>
      <c r="F190" s="440"/>
      <c r="G190" s="441"/>
      <c r="H190" s="440"/>
      <c r="I190" s="439"/>
      <c r="J190" s="438"/>
    </row>
    <row r="191" spans="1:10">
      <c r="A191" s="424">
        <f>(SUM(A190,1))</f>
        <v>96</v>
      </c>
      <c r="B191" s="453" t="s">
        <v>1847</v>
      </c>
      <c r="C191" s="446" t="s">
        <v>867</v>
      </c>
      <c r="D191" s="445">
        <v>4</v>
      </c>
      <c r="E191" s="441"/>
      <c r="F191" s="440"/>
      <c r="G191" s="441"/>
      <c r="H191" s="440"/>
      <c r="I191" s="439"/>
      <c r="J191" s="438"/>
    </row>
    <row r="192" spans="1:10">
      <c r="A192" s="424">
        <f>(SUM(A191,1))</f>
        <v>97</v>
      </c>
      <c r="B192" s="453" t="s">
        <v>1846</v>
      </c>
      <c r="C192" s="446" t="s">
        <v>867</v>
      </c>
      <c r="D192" s="445">
        <v>8</v>
      </c>
      <c r="E192" s="441"/>
      <c r="F192" s="440"/>
      <c r="G192" s="441"/>
      <c r="H192" s="440"/>
      <c r="I192" s="439"/>
      <c r="J192" s="438"/>
    </row>
    <row r="193" spans="1:10">
      <c r="A193" s="424">
        <f>(SUM(A192,1))</f>
        <v>98</v>
      </c>
      <c r="B193" s="453" t="s">
        <v>1845</v>
      </c>
      <c r="C193" s="446" t="s">
        <v>867</v>
      </c>
      <c r="D193" s="445">
        <v>40</v>
      </c>
      <c r="E193" s="441"/>
      <c r="F193" s="440"/>
      <c r="G193" s="441"/>
      <c r="H193" s="440"/>
      <c r="I193" s="439"/>
      <c r="J193" s="438"/>
    </row>
    <row r="194" spans="1:10">
      <c r="A194" s="424">
        <f>(SUM(A193,1))</f>
        <v>99</v>
      </c>
      <c r="B194" s="453" t="s">
        <v>1844</v>
      </c>
      <c r="C194" s="446" t="s">
        <v>867</v>
      </c>
      <c r="D194" s="445">
        <v>60</v>
      </c>
      <c r="E194" s="441"/>
      <c r="F194" s="440"/>
      <c r="G194" s="441"/>
      <c r="H194" s="440"/>
      <c r="I194" s="439"/>
      <c r="J194" s="438"/>
    </row>
    <row r="195" spans="1:10">
      <c r="A195" s="424">
        <f>(SUM(A194,1))</f>
        <v>100</v>
      </c>
      <c r="B195" s="453" t="s">
        <v>1843</v>
      </c>
      <c r="C195" s="446" t="s">
        <v>867</v>
      </c>
      <c r="D195" s="445">
        <v>20</v>
      </c>
      <c r="E195" s="441"/>
      <c r="F195" s="440"/>
      <c r="G195" s="441"/>
      <c r="H195" s="440"/>
      <c r="I195" s="439"/>
      <c r="J195" s="438"/>
    </row>
    <row r="196" spans="1:10">
      <c r="A196" s="424">
        <f>(SUM(A195,1))</f>
        <v>101</v>
      </c>
      <c r="B196" s="453" t="s">
        <v>1842</v>
      </c>
      <c r="C196" s="446" t="s">
        <v>867</v>
      </c>
      <c r="D196" s="445">
        <v>3</v>
      </c>
      <c r="E196" s="441"/>
      <c r="F196" s="440"/>
      <c r="G196" s="441"/>
      <c r="H196" s="440"/>
      <c r="I196" s="439"/>
      <c r="J196" s="438"/>
    </row>
    <row r="197" spans="1:10">
      <c r="A197" s="424">
        <f>(SUM(A196,1))</f>
        <v>102</v>
      </c>
      <c r="B197" s="453" t="s">
        <v>1841</v>
      </c>
      <c r="C197" s="446" t="s">
        <v>867</v>
      </c>
      <c r="D197" s="445">
        <v>4</v>
      </c>
      <c r="E197" s="441"/>
      <c r="F197" s="440"/>
      <c r="G197" s="441"/>
      <c r="H197" s="440"/>
      <c r="I197" s="439"/>
      <c r="J197" s="438"/>
    </row>
    <row r="198" spans="1:10">
      <c r="A198" s="424">
        <f>(SUM(A197,1))</f>
        <v>103</v>
      </c>
      <c r="B198" s="453" t="s">
        <v>1840</v>
      </c>
      <c r="C198" s="446" t="s">
        <v>281</v>
      </c>
      <c r="D198" s="445">
        <v>20</v>
      </c>
      <c r="E198" s="441"/>
      <c r="F198" s="440"/>
      <c r="G198" s="441"/>
      <c r="H198" s="440"/>
      <c r="I198" s="439"/>
      <c r="J198" s="438"/>
    </row>
    <row r="199" spans="1:10">
      <c r="A199" s="424">
        <f>(SUM(A198,1))</f>
        <v>104</v>
      </c>
      <c r="B199" s="453" t="s">
        <v>1815</v>
      </c>
      <c r="C199" s="446" t="s">
        <v>281</v>
      </c>
      <c r="D199" s="445">
        <v>4600</v>
      </c>
      <c r="E199" s="441"/>
      <c r="F199" s="440"/>
      <c r="G199" s="441"/>
      <c r="H199" s="440"/>
      <c r="I199" s="439"/>
      <c r="J199" s="438"/>
    </row>
    <row r="200" spans="1:10">
      <c r="A200" s="424">
        <f>(SUM(A199,1))</f>
        <v>105</v>
      </c>
      <c r="B200" s="447" t="s">
        <v>1839</v>
      </c>
      <c r="C200" s="446" t="s">
        <v>281</v>
      </c>
      <c r="D200" s="445">
        <v>30</v>
      </c>
      <c r="E200" s="441"/>
      <c r="F200" s="440"/>
      <c r="G200" s="441"/>
      <c r="H200" s="440"/>
      <c r="I200" s="439"/>
      <c r="J200" s="438"/>
    </row>
    <row r="201" spans="1:10">
      <c r="A201" s="424">
        <f>(SUM(A200,1))</f>
        <v>106</v>
      </c>
      <c r="B201" s="447" t="s">
        <v>1838</v>
      </c>
      <c r="C201" s="446" t="s">
        <v>281</v>
      </c>
      <c r="D201" s="445">
        <v>150</v>
      </c>
      <c r="E201" s="441"/>
      <c r="F201" s="440"/>
      <c r="G201" s="441"/>
      <c r="H201" s="440"/>
      <c r="I201" s="439"/>
      <c r="J201" s="438"/>
    </row>
    <row r="202" spans="1:10" ht="22.5">
      <c r="A202" s="424">
        <f>(SUM(A201,1))</f>
        <v>107</v>
      </c>
      <c r="B202" s="456" t="s">
        <v>1837</v>
      </c>
      <c r="C202" s="446" t="s">
        <v>867</v>
      </c>
      <c r="D202" s="445">
        <v>4</v>
      </c>
      <c r="E202" s="441"/>
      <c r="F202" s="440"/>
      <c r="G202" s="441"/>
      <c r="H202" s="440"/>
      <c r="I202" s="439"/>
      <c r="J202" s="438"/>
    </row>
    <row r="203" spans="1:10" ht="15">
      <c r="A203" s="424">
        <f>(SUM(A202,1))</f>
        <v>108</v>
      </c>
      <c r="B203" s="455" t="s">
        <v>1836</v>
      </c>
      <c r="C203" s="446" t="s">
        <v>867</v>
      </c>
      <c r="D203" s="445">
        <v>1</v>
      </c>
      <c r="E203" s="441"/>
      <c r="F203" s="440"/>
      <c r="G203" s="441"/>
      <c r="H203" s="440"/>
      <c r="I203" s="439"/>
      <c r="J203" s="438"/>
    </row>
    <row r="204" spans="1:10">
      <c r="A204" s="424">
        <f>(SUM(A203,1))</f>
        <v>109</v>
      </c>
      <c r="B204" s="453" t="s">
        <v>1835</v>
      </c>
      <c r="C204" s="446" t="s">
        <v>867</v>
      </c>
      <c r="D204" s="445">
        <v>2</v>
      </c>
      <c r="E204" s="441"/>
      <c r="F204" s="440"/>
      <c r="G204" s="441"/>
      <c r="H204" s="440"/>
      <c r="I204" s="439"/>
      <c r="J204" s="438"/>
    </row>
    <row r="205" spans="1:10">
      <c r="A205" s="424">
        <f>(SUM(A204,1))</f>
        <v>110</v>
      </c>
      <c r="B205" s="453" t="s">
        <v>1789</v>
      </c>
      <c r="C205" s="443" t="s">
        <v>867</v>
      </c>
      <c r="D205" s="442">
        <v>1</v>
      </c>
      <c r="E205" s="441"/>
      <c r="F205" s="440"/>
      <c r="G205" s="441"/>
      <c r="H205" s="440"/>
      <c r="I205" s="439"/>
      <c r="J205" s="438"/>
    </row>
    <row r="206" spans="1:10">
      <c r="A206" s="424">
        <f>(SUM(A204,1))</f>
        <v>110</v>
      </c>
      <c r="B206" s="453" t="s">
        <v>1834</v>
      </c>
      <c r="C206" s="446" t="s">
        <v>867</v>
      </c>
      <c r="D206" s="445">
        <v>48</v>
      </c>
      <c r="E206" s="441"/>
      <c r="F206" s="440"/>
      <c r="G206" s="441"/>
      <c r="H206" s="440"/>
      <c r="I206" s="439"/>
      <c r="J206" s="438"/>
    </row>
    <row r="207" spans="1:10">
      <c r="A207" s="424">
        <f>(SUM(A206,1))</f>
        <v>111</v>
      </c>
      <c r="B207" s="447" t="s">
        <v>1833</v>
      </c>
      <c r="C207" s="446" t="s">
        <v>867</v>
      </c>
      <c r="D207" s="445">
        <v>1</v>
      </c>
      <c r="E207" s="441"/>
      <c r="F207" s="440"/>
      <c r="G207" s="441"/>
      <c r="H207" s="440"/>
      <c r="I207" s="439"/>
      <c r="J207" s="438"/>
    </row>
    <row r="208" spans="1:10">
      <c r="A208" s="424">
        <f>(SUM(A207,1))</f>
        <v>112</v>
      </c>
      <c r="B208" s="447" t="s">
        <v>1832</v>
      </c>
      <c r="C208" s="446" t="s">
        <v>867</v>
      </c>
      <c r="D208" s="445">
        <v>1</v>
      </c>
      <c r="E208" s="441"/>
      <c r="F208" s="440"/>
      <c r="G208" s="441"/>
      <c r="H208" s="440"/>
      <c r="I208" s="439"/>
      <c r="J208" s="438"/>
    </row>
    <row r="209" spans="1:10">
      <c r="A209" s="424">
        <f>(SUM(A208,1))</f>
        <v>113</v>
      </c>
      <c r="B209" s="447" t="s">
        <v>1831</v>
      </c>
      <c r="C209" s="446" t="s">
        <v>867</v>
      </c>
      <c r="D209" s="445">
        <v>1</v>
      </c>
      <c r="E209" s="441"/>
      <c r="F209" s="440"/>
      <c r="G209" s="441"/>
      <c r="H209" s="440"/>
      <c r="I209" s="439"/>
      <c r="J209" s="438"/>
    </row>
    <row r="210" spans="1:10">
      <c r="A210" s="424">
        <f>(SUM(A209,1))</f>
        <v>114</v>
      </c>
      <c r="B210" s="447" t="s">
        <v>1830</v>
      </c>
      <c r="C210" s="446" t="s">
        <v>867</v>
      </c>
      <c r="D210" s="445">
        <v>1</v>
      </c>
      <c r="E210" s="441"/>
      <c r="F210" s="440"/>
      <c r="G210" s="441"/>
      <c r="H210" s="440"/>
      <c r="I210" s="439"/>
      <c r="J210" s="438"/>
    </row>
    <row r="211" spans="1:10">
      <c r="A211" s="424">
        <f>(SUM(A210,1))</f>
        <v>115</v>
      </c>
      <c r="B211" s="447" t="s">
        <v>1829</v>
      </c>
      <c r="C211" s="446" t="s">
        <v>867</v>
      </c>
      <c r="D211" s="445">
        <v>1</v>
      </c>
      <c r="E211" s="441"/>
      <c r="F211" s="440"/>
      <c r="G211" s="441"/>
      <c r="H211" s="440"/>
      <c r="I211" s="439"/>
      <c r="J211" s="438"/>
    </row>
    <row r="212" spans="1:10">
      <c r="A212" s="424">
        <f>(SUM(A211,1))</f>
        <v>116</v>
      </c>
      <c r="B212" s="447" t="s">
        <v>1828</v>
      </c>
      <c r="C212" s="446" t="s">
        <v>281</v>
      </c>
      <c r="D212" s="445">
        <v>20</v>
      </c>
      <c r="E212" s="441"/>
      <c r="F212" s="440"/>
      <c r="G212" s="441"/>
      <c r="H212" s="440"/>
      <c r="I212" s="439"/>
      <c r="J212" s="438"/>
    </row>
    <row r="213" spans="1:10">
      <c r="A213" s="424">
        <f>(SUM(A212,1))</f>
        <v>117</v>
      </c>
      <c r="B213" s="447" t="s">
        <v>1827</v>
      </c>
      <c r="C213" s="446" t="s">
        <v>281</v>
      </c>
      <c r="D213" s="445">
        <v>60</v>
      </c>
      <c r="E213" s="441"/>
      <c r="F213" s="440"/>
      <c r="G213" s="441"/>
      <c r="H213" s="440"/>
      <c r="I213" s="439"/>
      <c r="J213" s="438"/>
    </row>
    <row r="214" spans="1:10">
      <c r="A214" s="424">
        <f>(SUM(A213,1))</f>
        <v>118</v>
      </c>
      <c r="B214" s="447" t="s">
        <v>1826</v>
      </c>
      <c r="C214" s="446" t="s">
        <v>281</v>
      </c>
      <c r="D214" s="445">
        <v>20</v>
      </c>
      <c r="E214" s="441"/>
      <c r="F214" s="440"/>
      <c r="G214" s="441"/>
      <c r="H214" s="440"/>
      <c r="I214" s="438"/>
      <c r="J214" s="438"/>
    </row>
    <row r="215" spans="1:10">
      <c r="A215" s="424">
        <f>(SUM(A214,1))</f>
        <v>119</v>
      </c>
      <c r="B215" s="453" t="s">
        <v>1825</v>
      </c>
      <c r="C215" s="446" t="s">
        <v>867</v>
      </c>
      <c r="D215" s="445">
        <v>30</v>
      </c>
      <c r="E215" s="441"/>
      <c r="F215" s="440"/>
      <c r="G215" s="441"/>
      <c r="H215" s="440"/>
      <c r="I215" s="439"/>
      <c r="J215" s="438"/>
    </row>
    <row r="216" spans="1:10">
      <c r="A216" s="424">
        <f>(SUM(A215,1))</f>
        <v>120</v>
      </c>
      <c r="B216" s="453" t="s">
        <v>1824</v>
      </c>
      <c r="C216" s="446" t="s">
        <v>867</v>
      </c>
      <c r="D216" s="445">
        <v>20</v>
      </c>
      <c r="E216" s="441"/>
      <c r="F216" s="440"/>
      <c r="G216" s="441"/>
      <c r="H216" s="440"/>
      <c r="I216" s="439"/>
      <c r="J216" s="438"/>
    </row>
    <row r="217" spans="1:10">
      <c r="A217" s="424">
        <f>(SUM(A216,1))</f>
        <v>121</v>
      </c>
      <c r="B217" s="453" t="s">
        <v>1779</v>
      </c>
      <c r="C217" s="446" t="s">
        <v>867</v>
      </c>
      <c r="D217" s="445">
        <v>30</v>
      </c>
      <c r="E217" s="441"/>
      <c r="F217" s="440"/>
      <c r="G217" s="441"/>
      <c r="H217" s="440"/>
      <c r="I217" s="439"/>
      <c r="J217" s="438"/>
    </row>
    <row r="218" spans="1:10">
      <c r="A218" s="424">
        <f>(SUM(A217,1))</f>
        <v>122</v>
      </c>
      <c r="B218" s="453" t="s">
        <v>1778</v>
      </c>
      <c r="C218" s="446" t="s">
        <v>867</v>
      </c>
      <c r="D218" s="445">
        <v>30</v>
      </c>
      <c r="E218" s="441"/>
      <c r="F218" s="440"/>
      <c r="G218" s="441"/>
      <c r="H218" s="440"/>
      <c r="I218" s="439"/>
      <c r="J218" s="438"/>
    </row>
    <row r="219" spans="1:10">
      <c r="A219" s="424">
        <f>(SUM(A218,1))</f>
        <v>123</v>
      </c>
      <c r="B219" s="453" t="s">
        <v>1823</v>
      </c>
      <c r="C219" s="446" t="s">
        <v>867</v>
      </c>
      <c r="D219" s="445">
        <v>10</v>
      </c>
      <c r="E219" s="441"/>
      <c r="F219" s="440"/>
      <c r="G219" s="441"/>
      <c r="H219" s="440"/>
      <c r="I219" s="439"/>
      <c r="J219" s="438"/>
    </row>
    <row r="220" spans="1:10">
      <c r="A220" s="424">
        <f>(SUM(A219,1))</f>
        <v>124</v>
      </c>
      <c r="B220" s="453" t="s">
        <v>1822</v>
      </c>
      <c r="C220" s="446" t="s">
        <v>867</v>
      </c>
      <c r="D220" s="445">
        <v>4</v>
      </c>
      <c r="E220" s="441"/>
      <c r="F220" s="440"/>
      <c r="G220" s="441"/>
      <c r="H220" s="440"/>
      <c r="I220" s="439"/>
      <c r="J220" s="438"/>
    </row>
    <row r="221" spans="1:10">
      <c r="A221" s="424">
        <f>(SUM(A220,1))</f>
        <v>125</v>
      </c>
      <c r="B221" s="447" t="s">
        <v>1785</v>
      </c>
      <c r="C221" s="446" t="s">
        <v>281</v>
      </c>
      <c r="D221" s="445">
        <v>100</v>
      </c>
      <c r="E221" s="441"/>
      <c r="F221" s="440"/>
      <c r="G221" s="441"/>
      <c r="H221" s="440"/>
      <c r="I221" s="438"/>
      <c r="J221" s="438"/>
    </row>
    <row r="222" spans="1:10">
      <c r="A222" s="424">
        <f>(SUM(A221,1))</f>
        <v>126</v>
      </c>
      <c r="B222" s="447" t="s">
        <v>1784</v>
      </c>
      <c r="C222" s="446" t="s">
        <v>281</v>
      </c>
      <c r="D222" s="445">
        <v>100</v>
      </c>
      <c r="E222" s="441"/>
      <c r="F222" s="440"/>
      <c r="G222" s="441"/>
      <c r="H222" s="440"/>
      <c r="I222" s="438"/>
      <c r="J222" s="438"/>
    </row>
    <row r="223" spans="1:10">
      <c r="A223" s="424">
        <f>(SUM(A222,1))</f>
        <v>127</v>
      </c>
      <c r="B223" s="447" t="s">
        <v>1821</v>
      </c>
      <c r="C223" s="446" t="s">
        <v>281</v>
      </c>
      <c r="D223" s="445">
        <v>200</v>
      </c>
      <c r="E223" s="441"/>
      <c r="F223" s="440"/>
      <c r="G223" s="441"/>
      <c r="H223" s="440"/>
      <c r="I223" s="438"/>
      <c r="J223" s="438"/>
    </row>
    <row r="224" spans="1:10">
      <c r="A224" s="424">
        <f>(SUM(A223,1))</f>
        <v>128</v>
      </c>
      <c r="B224" s="447" t="s">
        <v>1820</v>
      </c>
      <c r="C224" s="446" t="s">
        <v>281</v>
      </c>
      <c r="D224" s="445">
        <v>50</v>
      </c>
      <c r="E224" s="441"/>
      <c r="F224" s="440"/>
      <c r="G224" s="441"/>
      <c r="H224" s="440"/>
      <c r="I224" s="438"/>
      <c r="J224" s="438"/>
    </row>
    <row r="225" spans="1:10">
      <c r="A225" s="424">
        <f>(SUM(A224,1))</f>
        <v>129</v>
      </c>
      <c r="B225" s="447" t="s">
        <v>1819</v>
      </c>
      <c r="C225" s="446" t="s">
        <v>936</v>
      </c>
      <c r="D225" s="445">
        <v>240</v>
      </c>
      <c r="E225" s="441"/>
      <c r="F225" s="440"/>
      <c r="G225" s="441"/>
      <c r="H225" s="440"/>
      <c r="I225" s="438"/>
      <c r="J225" s="438"/>
    </row>
    <row r="226" spans="1:10" ht="15">
      <c r="A226" s="424">
        <f>(SUM(A225,1))</f>
        <v>130</v>
      </c>
      <c r="B226" s="455" t="s">
        <v>1818</v>
      </c>
      <c r="C226" s="446" t="s">
        <v>1741</v>
      </c>
      <c r="D226" s="445">
        <v>1</v>
      </c>
      <c r="E226" s="441"/>
      <c r="F226" s="440"/>
      <c r="G226" s="441"/>
      <c r="H226" s="440"/>
      <c r="I226" s="438"/>
      <c r="J226" s="438"/>
    </row>
    <row r="227" spans="1:10">
      <c r="A227" s="418">
        <f>(SUM(A226,1))</f>
        <v>131</v>
      </c>
      <c r="B227" s="415"/>
      <c r="C227" s="417"/>
      <c r="D227" s="417"/>
      <c r="E227" s="417"/>
      <c r="F227" s="416">
        <f>SUM(F185:F226)</f>
        <v>0</v>
      </c>
      <c r="G227" s="415"/>
      <c r="H227" s="416">
        <f>SUM(H185:H226)</f>
        <v>0</v>
      </c>
    </row>
    <row r="228" spans="1:10">
      <c r="A228" s="413">
        <f>(SUM(A227,1))</f>
        <v>132</v>
      </c>
      <c r="B228" s="412" t="s">
        <v>1740</v>
      </c>
      <c r="C228" s="409"/>
      <c r="D228" s="411">
        <v>3</v>
      </c>
      <c r="E228" s="409" t="s">
        <v>848</v>
      </c>
      <c r="F228" s="437">
        <f>ROUND(F227*D228*0.01,1)</f>
        <v>0</v>
      </c>
      <c r="G228" s="409"/>
      <c r="H228" s="408"/>
    </row>
    <row r="229" spans="1:10">
      <c r="A229" s="413">
        <f>(SUM(A228,1))</f>
        <v>133</v>
      </c>
      <c r="B229" s="412" t="s">
        <v>1810</v>
      </c>
      <c r="C229" s="409"/>
      <c r="D229" s="411">
        <v>15</v>
      </c>
      <c r="E229" s="409" t="s">
        <v>848</v>
      </c>
      <c r="F229" s="410"/>
      <c r="G229" s="409"/>
      <c r="H229" s="437">
        <f>ROUND(H227*D229*0.01,1)</f>
        <v>0</v>
      </c>
    </row>
    <row r="230" spans="1:10">
      <c r="A230" s="407">
        <f>(SUM(A229,1))</f>
        <v>134</v>
      </c>
      <c r="B230" s="406" t="s">
        <v>1732</v>
      </c>
      <c r="C230" s="405"/>
      <c r="D230" s="405"/>
      <c r="E230" s="405"/>
      <c r="F230" s="435">
        <f>SUM(F227:F229)</f>
        <v>0</v>
      </c>
      <c r="G230" s="436"/>
      <c r="H230" s="435">
        <f>SUM(H227:H229)</f>
        <v>0</v>
      </c>
    </row>
    <row r="233" spans="1:10">
      <c r="B233" s="452"/>
      <c r="C233" s="409"/>
      <c r="D233" s="409"/>
      <c r="E233" s="409"/>
      <c r="F233" s="451"/>
      <c r="G233" s="409"/>
      <c r="H233" s="451"/>
    </row>
    <row r="234" spans="1:10">
      <c r="A234" s="434"/>
      <c r="B234" s="434" t="s">
        <v>1817</v>
      </c>
      <c r="C234" s="433"/>
      <c r="D234" s="433"/>
      <c r="E234" s="432" t="s">
        <v>1737</v>
      </c>
      <c r="F234" s="432"/>
      <c r="G234" s="432" t="s">
        <v>1736</v>
      </c>
      <c r="H234" s="432"/>
      <c r="I234" s="449"/>
      <c r="J234" s="449"/>
    </row>
    <row r="235" spans="1:10">
      <c r="A235" s="431" t="s">
        <v>1735</v>
      </c>
      <c r="B235" s="450" t="s">
        <v>1734</v>
      </c>
      <c r="C235" s="426" t="s">
        <v>1749</v>
      </c>
      <c r="D235" s="425" t="s">
        <v>1748</v>
      </c>
      <c r="E235" s="426" t="s">
        <v>1747</v>
      </c>
      <c r="F235" s="425" t="s">
        <v>1733</v>
      </c>
      <c r="G235" s="426" t="s">
        <v>1747</v>
      </c>
      <c r="H235" s="425" t="s">
        <v>1733</v>
      </c>
      <c r="I235" s="389"/>
      <c r="J235" s="389"/>
    </row>
    <row r="236" spans="1:10" ht="15">
      <c r="A236" s="424">
        <f>(SUM(A230,1))</f>
        <v>135</v>
      </c>
      <c r="B236" s="453" t="s">
        <v>1816</v>
      </c>
      <c r="C236" s="446" t="s">
        <v>867</v>
      </c>
      <c r="D236" s="445">
        <v>2</v>
      </c>
      <c r="E236" s="441"/>
      <c r="F236" s="440"/>
      <c r="G236" s="441"/>
      <c r="H236" s="440"/>
      <c r="I236" s="439"/>
      <c r="J236" s="438"/>
    </row>
    <row r="237" spans="1:10">
      <c r="A237" s="424">
        <f>(SUM(A236,1))</f>
        <v>136</v>
      </c>
      <c r="B237" s="453" t="s">
        <v>1815</v>
      </c>
      <c r="C237" s="446" t="s">
        <v>281</v>
      </c>
      <c r="D237" s="445">
        <v>400</v>
      </c>
      <c r="E237" s="441"/>
      <c r="F237" s="440"/>
      <c r="G237" s="441"/>
      <c r="H237" s="440"/>
      <c r="I237" s="439"/>
      <c r="J237" s="438"/>
    </row>
    <row r="238" spans="1:10">
      <c r="A238" s="424">
        <f>(SUM(A237,1))</f>
        <v>137</v>
      </c>
      <c r="B238" s="447" t="s">
        <v>1814</v>
      </c>
      <c r="C238" s="446" t="s">
        <v>281</v>
      </c>
      <c r="D238" s="445">
        <v>100</v>
      </c>
      <c r="E238" s="441"/>
      <c r="F238" s="440"/>
      <c r="G238" s="441"/>
      <c r="H238" s="440"/>
      <c r="I238" s="439"/>
      <c r="J238" s="438"/>
    </row>
    <row r="239" spans="1:10">
      <c r="A239" s="424">
        <f>(SUM(A238,1))</f>
        <v>138</v>
      </c>
      <c r="B239" s="447" t="s">
        <v>1813</v>
      </c>
      <c r="C239" s="446" t="s">
        <v>867</v>
      </c>
      <c r="D239" s="445">
        <v>1</v>
      </c>
      <c r="E239" s="441"/>
      <c r="F239" s="440"/>
      <c r="G239" s="441"/>
      <c r="H239" s="440"/>
      <c r="I239" s="438"/>
      <c r="J239" s="438"/>
    </row>
    <row r="240" spans="1:10">
      <c r="A240" s="424">
        <f>(SUM(A239,1))</f>
        <v>139</v>
      </c>
      <c r="B240" s="447" t="s">
        <v>1812</v>
      </c>
      <c r="C240" s="446" t="s">
        <v>281</v>
      </c>
      <c r="D240" s="445">
        <v>60</v>
      </c>
      <c r="E240" s="441"/>
      <c r="F240" s="440"/>
      <c r="G240" s="441"/>
      <c r="H240" s="440"/>
      <c r="I240" s="438"/>
      <c r="J240" s="438"/>
    </row>
    <row r="241" spans="1:10">
      <c r="A241" s="424">
        <f>(SUM(A240,1))</f>
        <v>140</v>
      </c>
      <c r="B241" s="447" t="s">
        <v>1811</v>
      </c>
      <c r="C241" s="446" t="s">
        <v>281</v>
      </c>
      <c r="D241" s="445">
        <v>60</v>
      </c>
      <c r="E241" s="441"/>
      <c r="F241" s="440"/>
      <c r="G241" s="441"/>
      <c r="H241" s="440"/>
      <c r="I241" s="438"/>
      <c r="J241" s="438"/>
    </row>
    <row r="242" spans="1:10">
      <c r="A242" s="424">
        <f>(SUM(A241,1))</f>
        <v>141</v>
      </c>
      <c r="B242" s="447" t="s">
        <v>1776</v>
      </c>
      <c r="C242" s="446" t="s">
        <v>281</v>
      </c>
      <c r="D242" s="445">
        <v>30</v>
      </c>
      <c r="E242" s="441"/>
      <c r="F242" s="440"/>
      <c r="G242" s="441"/>
      <c r="H242" s="440"/>
      <c r="I242" s="438"/>
      <c r="J242" s="438"/>
    </row>
    <row r="243" spans="1:10">
      <c r="A243" s="418">
        <f>(SUM(A242,1))</f>
        <v>142</v>
      </c>
      <c r="B243" s="415"/>
      <c r="C243" s="417"/>
      <c r="D243" s="417"/>
      <c r="E243" s="417"/>
      <c r="F243" s="416">
        <f>SUM(F236:F242)</f>
        <v>0</v>
      </c>
      <c r="G243" s="415"/>
      <c r="H243" s="416">
        <f>SUM(H236:H242)</f>
        <v>0</v>
      </c>
    </row>
    <row r="244" spans="1:10">
      <c r="A244" s="413">
        <f>(SUM(A243,1))</f>
        <v>143</v>
      </c>
      <c r="B244" s="412" t="s">
        <v>1740</v>
      </c>
      <c r="C244" s="409"/>
      <c r="D244" s="411">
        <v>3</v>
      </c>
      <c r="E244" s="409" t="s">
        <v>848</v>
      </c>
      <c r="F244" s="437">
        <f>ROUND(F243*D244*0.01,1)</f>
        <v>0</v>
      </c>
      <c r="G244" s="409"/>
      <c r="H244" s="408"/>
    </row>
    <row r="245" spans="1:10">
      <c r="A245" s="413">
        <f>(SUM(A244,1))</f>
        <v>144</v>
      </c>
      <c r="B245" s="412" t="s">
        <v>1810</v>
      </c>
      <c r="C245" s="409"/>
      <c r="D245" s="411">
        <v>10</v>
      </c>
      <c r="E245" s="409" t="s">
        <v>848</v>
      </c>
      <c r="F245" s="410"/>
      <c r="G245" s="409"/>
      <c r="H245" s="437">
        <f>ROUND(H243*D245*0.01,1)</f>
        <v>0</v>
      </c>
    </row>
    <row r="246" spans="1:10">
      <c r="A246" s="407">
        <f>(SUM(A245,1))</f>
        <v>145</v>
      </c>
      <c r="B246" s="406" t="s">
        <v>1732</v>
      </c>
      <c r="C246" s="405"/>
      <c r="D246" s="405"/>
      <c r="E246" s="405"/>
      <c r="F246" s="435">
        <f>SUM(F243:F245)</f>
        <v>0</v>
      </c>
      <c r="G246" s="436"/>
      <c r="H246" s="435">
        <f>SUM(H243:H245)</f>
        <v>0</v>
      </c>
    </row>
    <row r="247" spans="1:10">
      <c r="B247" s="452"/>
      <c r="C247" s="409"/>
      <c r="D247" s="409"/>
      <c r="E247" s="409"/>
      <c r="F247" s="451"/>
      <c r="G247" s="409"/>
      <c r="H247" s="451"/>
    </row>
    <row r="248" spans="1:10">
      <c r="B248" s="452"/>
      <c r="C248" s="409"/>
      <c r="D248" s="409"/>
      <c r="E248" s="409"/>
      <c r="F248" s="451"/>
      <c r="G248" s="409"/>
      <c r="H248" s="451"/>
    </row>
    <row r="249" spans="1:10">
      <c r="B249" s="452"/>
      <c r="C249" s="409"/>
      <c r="D249" s="409"/>
      <c r="E249" s="409"/>
      <c r="F249" s="451"/>
      <c r="G249" s="409"/>
      <c r="H249" s="451"/>
    </row>
    <row r="250" spans="1:10">
      <c r="B250" s="452"/>
      <c r="C250" s="409"/>
      <c r="D250" s="409"/>
      <c r="E250" s="409"/>
      <c r="F250" s="451"/>
      <c r="G250" s="409"/>
      <c r="H250" s="451"/>
    </row>
    <row r="251" spans="1:10">
      <c r="B251" s="452"/>
      <c r="C251" s="409"/>
      <c r="D251" s="409"/>
      <c r="E251" s="409"/>
      <c r="F251" s="451"/>
      <c r="G251" s="409"/>
      <c r="H251" s="451"/>
    </row>
    <row r="252" spans="1:10">
      <c r="B252" s="452"/>
      <c r="C252" s="409"/>
      <c r="D252" s="409"/>
      <c r="E252" s="409"/>
      <c r="F252" s="451"/>
      <c r="G252" s="409"/>
      <c r="H252" s="451"/>
    </row>
    <row r="253" spans="1:10">
      <c r="B253" s="452"/>
      <c r="C253" s="409"/>
      <c r="D253" s="409"/>
      <c r="E253" s="409"/>
      <c r="F253" s="451"/>
      <c r="G253" s="409"/>
      <c r="H253" s="451"/>
    </row>
    <row r="254" spans="1:10">
      <c r="B254" s="452"/>
      <c r="C254" s="409"/>
      <c r="D254" s="409"/>
      <c r="E254" s="409"/>
      <c r="F254" s="451"/>
      <c r="G254" s="409"/>
      <c r="H254" s="451"/>
    </row>
    <row r="255" spans="1:10">
      <c r="B255" s="452"/>
      <c r="C255" s="409"/>
      <c r="D255" s="409"/>
      <c r="E255" s="409"/>
      <c r="F255" s="451"/>
      <c r="G255" s="409"/>
      <c r="H255" s="451"/>
    </row>
    <row r="256" spans="1:10">
      <c r="B256" s="452"/>
      <c r="C256" s="409"/>
      <c r="D256" s="409"/>
      <c r="E256" s="409"/>
      <c r="F256" s="451"/>
      <c r="G256" s="409"/>
      <c r="H256" s="451"/>
    </row>
    <row r="257" spans="1:10">
      <c r="B257" s="452"/>
      <c r="C257" s="409"/>
      <c r="D257" s="409"/>
      <c r="E257" s="409"/>
      <c r="F257" s="451"/>
      <c r="G257" s="409"/>
      <c r="H257" s="451"/>
    </row>
    <row r="258" spans="1:10">
      <c r="B258" s="452"/>
      <c r="C258" s="409"/>
      <c r="D258" s="409"/>
      <c r="E258" s="409"/>
      <c r="F258" s="451"/>
      <c r="G258" s="409"/>
      <c r="H258" s="451"/>
    </row>
    <row r="259" spans="1:10">
      <c r="B259" s="452"/>
      <c r="C259" s="409"/>
      <c r="D259" s="409"/>
      <c r="E259" s="409"/>
      <c r="F259" s="451"/>
      <c r="G259" s="409"/>
      <c r="H259" s="451"/>
    </row>
    <row r="260" spans="1:10">
      <c r="B260" s="452"/>
      <c r="C260" s="409"/>
      <c r="D260" s="409"/>
      <c r="E260" s="409"/>
      <c r="F260" s="451"/>
      <c r="G260" s="409"/>
      <c r="H260" s="451"/>
    </row>
    <row r="261" spans="1:10">
      <c r="B261" s="452"/>
      <c r="C261" s="409"/>
      <c r="D261" s="409"/>
      <c r="E261" s="409"/>
      <c r="F261" s="451"/>
      <c r="G261" s="409"/>
      <c r="H261" s="451"/>
    </row>
    <row r="262" spans="1:10">
      <c r="B262" s="452"/>
      <c r="C262" s="409"/>
      <c r="D262" s="409"/>
      <c r="E262" s="409"/>
      <c r="F262" s="451"/>
      <c r="G262" s="409"/>
      <c r="H262" s="451"/>
    </row>
    <row r="263" spans="1:10">
      <c r="B263" s="452"/>
      <c r="C263" s="409"/>
      <c r="D263" s="409"/>
      <c r="E263" s="409"/>
      <c r="F263" s="451"/>
      <c r="G263" s="409"/>
      <c r="H263" s="451"/>
    </row>
    <row r="264" spans="1:10">
      <c r="B264" s="452"/>
      <c r="C264" s="409"/>
      <c r="D264" s="409"/>
      <c r="E264" s="409"/>
      <c r="F264" s="451"/>
      <c r="G264" s="409"/>
      <c r="H264" s="451"/>
    </row>
    <row r="265" spans="1:10">
      <c r="B265" s="452"/>
      <c r="C265" s="409"/>
      <c r="D265" s="409"/>
      <c r="E265" s="409"/>
      <c r="F265" s="451"/>
      <c r="G265" s="409"/>
      <c r="H265" s="451"/>
    </row>
    <row r="266" spans="1:10">
      <c r="B266" s="452"/>
      <c r="C266" s="409"/>
      <c r="D266" s="409"/>
      <c r="E266" s="409"/>
      <c r="F266" s="451"/>
      <c r="G266" s="409"/>
      <c r="H266" s="451"/>
    </row>
    <row r="267" spans="1:10">
      <c r="B267" s="452"/>
      <c r="C267" s="409"/>
      <c r="D267" s="409"/>
      <c r="E267" s="409"/>
      <c r="F267" s="451"/>
      <c r="G267" s="409"/>
      <c r="H267" s="451"/>
    </row>
    <row r="268" spans="1:10">
      <c r="B268" s="452"/>
      <c r="C268" s="409"/>
      <c r="D268" s="409"/>
      <c r="E268" s="409"/>
      <c r="F268" s="451"/>
      <c r="G268" s="409"/>
      <c r="H268" s="451"/>
    </row>
    <row r="269" spans="1:10">
      <c r="B269" s="452"/>
      <c r="C269" s="409"/>
      <c r="D269" s="409"/>
      <c r="E269" s="409"/>
      <c r="F269" s="451"/>
      <c r="G269" s="409"/>
      <c r="H269" s="451"/>
    </row>
    <row r="270" spans="1:10">
      <c r="A270" s="434"/>
      <c r="B270" s="434" t="s">
        <v>1809</v>
      </c>
      <c r="C270" s="433"/>
      <c r="D270" s="433"/>
      <c r="E270" s="432" t="s">
        <v>1737</v>
      </c>
      <c r="F270" s="432"/>
      <c r="G270" s="432" t="s">
        <v>1736</v>
      </c>
      <c r="H270" s="432"/>
      <c r="I270" s="449"/>
      <c r="J270" s="449"/>
    </row>
    <row r="271" spans="1:10">
      <c r="A271" s="431" t="s">
        <v>1735</v>
      </c>
      <c r="B271" s="450" t="s">
        <v>1734</v>
      </c>
      <c r="C271" s="426" t="s">
        <v>1749</v>
      </c>
      <c r="D271" s="425" t="s">
        <v>1748</v>
      </c>
      <c r="E271" s="426" t="s">
        <v>1747</v>
      </c>
      <c r="F271" s="425" t="s">
        <v>1733</v>
      </c>
      <c r="G271" s="426" t="s">
        <v>1747</v>
      </c>
      <c r="H271" s="425" t="s">
        <v>1733</v>
      </c>
      <c r="I271" s="389"/>
      <c r="J271" s="389"/>
    </row>
    <row r="272" spans="1:10" ht="15">
      <c r="A272" s="424">
        <f>(SUM(A246,1))</f>
        <v>146</v>
      </c>
      <c r="B272" s="453" t="s">
        <v>1808</v>
      </c>
      <c r="C272" s="446" t="s">
        <v>867</v>
      </c>
      <c r="D272" s="445">
        <v>1</v>
      </c>
      <c r="E272" s="441"/>
      <c r="F272" s="440"/>
      <c r="G272" s="441"/>
      <c r="H272" s="440"/>
      <c r="I272" s="439"/>
      <c r="J272" s="438"/>
    </row>
    <row r="273" spans="1:10">
      <c r="A273" s="424">
        <f>(SUM(A272,1))</f>
        <v>147</v>
      </c>
      <c r="B273" s="453" t="s">
        <v>1807</v>
      </c>
      <c r="C273" s="446" t="s">
        <v>867</v>
      </c>
      <c r="D273" s="445">
        <v>1</v>
      </c>
      <c r="E273" s="441"/>
      <c r="F273" s="440"/>
      <c r="G273" s="441"/>
      <c r="H273" s="440"/>
      <c r="I273" s="439"/>
      <c r="J273" s="438"/>
    </row>
    <row r="274" spans="1:10">
      <c r="A274" s="424">
        <f>(SUM(A273,1))</f>
        <v>148</v>
      </c>
      <c r="B274" s="453" t="s">
        <v>1806</v>
      </c>
      <c r="C274" s="446" t="s">
        <v>867</v>
      </c>
      <c r="D274" s="445">
        <v>1</v>
      </c>
      <c r="E274" s="441"/>
      <c r="F274" s="440"/>
      <c r="G274" s="441"/>
      <c r="H274" s="440"/>
      <c r="I274" s="439"/>
      <c r="J274" s="438"/>
    </row>
    <row r="275" spans="1:10">
      <c r="A275" s="424">
        <f>(SUM(A274,1))</f>
        <v>149</v>
      </c>
      <c r="B275" s="453" t="s">
        <v>1805</v>
      </c>
      <c r="C275" s="446" t="s">
        <v>867</v>
      </c>
      <c r="D275" s="445">
        <v>1</v>
      </c>
      <c r="E275" s="441"/>
      <c r="F275" s="440"/>
      <c r="G275" s="441"/>
      <c r="H275" s="440"/>
      <c r="I275" s="439"/>
      <c r="J275" s="438"/>
    </row>
    <row r="276" spans="1:10">
      <c r="A276" s="424">
        <f>(SUM(A275,1))</f>
        <v>150</v>
      </c>
      <c r="B276" s="453" t="s">
        <v>1804</v>
      </c>
      <c r="C276" s="446" t="s">
        <v>867</v>
      </c>
      <c r="D276" s="445">
        <v>1</v>
      </c>
      <c r="E276" s="441"/>
      <c r="F276" s="440"/>
      <c r="G276" s="441"/>
      <c r="H276" s="440"/>
      <c r="I276" s="439"/>
      <c r="J276" s="438"/>
    </row>
    <row r="277" spans="1:10" ht="30">
      <c r="A277" s="424">
        <f>(SUM(A276,1))</f>
        <v>151</v>
      </c>
      <c r="B277" s="454" t="s">
        <v>1803</v>
      </c>
      <c r="C277" s="446" t="s">
        <v>867</v>
      </c>
      <c r="D277" s="445">
        <v>2</v>
      </c>
      <c r="E277" s="441"/>
      <c r="F277" s="440"/>
      <c r="G277" s="441"/>
      <c r="H277" s="440"/>
      <c r="I277" s="439"/>
      <c r="J277" s="438"/>
    </row>
    <row r="278" spans="1:10">
      <c r="A278" s="424">
        <f>(SUM(A277,1))</f>
        <v>152</v>
      </c>
      <c r="B278" s="453" t="s">
        <v>1802</v>
      </c>
      <c r="C278" s="446" t="s">
        <v>867</v>
      </c>
      <c r="D278" s="445">
        <v>1</v>
      </c>
      <c r="E278" s="441"/>
      <c r="F278" s="440"/>
      <c r="G278" s="441"/>
      <c r="H278" s="440"/>
      <c r="I278" s="439"/>
      <c r="J278" s="438"/>
    </row>
    <row r="279" spans="1:10">
      <c r="A279" s="424">
        <f>(SUM(A278,1))</f>
        <v>153</v>
      </c>
      <c r="B279" s="453" t="s">
        <v>1801</v>
      </c>
      <c r="C279" s="446" t="s">
        <v>867</v>
      </c>
      <c r="D279" s="445">
        <v>2</v>
      </c>
      <c r="E279" s="441"/>
      <c r="F279" s="440"/>
      <c r="G279" s="441"/>
      <c r="H279" s="440"/>
      <c r="I279" s="439"/>
      <c r="J279" s="438"/>
    </row>
    <row r="280" spans="1:10">
      <c r="A280" s="424">
        <f>(SUM(A279,1))</f>
        <v>154</v>
      </c>
      <c r="B280" s="453" t="s">
        <v>1800</v>
      </c>
      <c r="C280" s="446" t="s">
        <v>867</v>
      </c>
      <c r="D280" s="445">
        <v>3</v>
      </c>
      <c r="E280" s="441"/>
      <c r="F280" s="440"/>
      <c r="G280" s="441"/>
      <c r="H280" s="440"/>
      <c r="I280" s="439"/>
      <c r="J280" s="438"/>
    </row>
    <row r="281" spans="1:10">
      <c r="A281" s="424">
        <f>(SUM(A280,1))</f>
        <v>155</v>
      </c>
      <c r="B281" s="453" t="s">
        <v>1799</v>
      </c>
      <c r="C281" s="446" t="s">
        <v>867</v>
      </c>
      <c r="D281" s="445">
        <v>1</v>
      </c>
      <c r="E281" s="441"/>
      <c r="F281" s="440"/>
      <c r="G281" s="441"/>
      <c r="H281" s="440"/>
      <c r="I281" s="439"/>
      <c r="J281" s="438"/>
    </row>
    <row r="282" spans="1:10">
      <c r="A282" s="424">
        <f>(SUM(A281,1))</f>
        <v>156</v>
      </c>
      <c r="B282" s="453" t="s">
        <v>1798</v>
      </c>
      <c r="C282" s="446" t="s">
        <v>867</v>
      </c>
      <c r="D282" s="445">
        <v>24</v>
      </c>
      <c r="E282" s="441"/>
      <c r="F282" s="440"/>
      <c r="G282" s="441"/>
      <c r="H282" s="440"/>
      <c r="I282" s="439"/>
      <c r="J282" s="438"/>
    </row>
    <row r="283" spans="1:10">
      <c r="A283" s="424">
        <f>(SUM(A282,1))</f>
        <v>157</v>
      </c>
      <c r="B283" s="453" t="s">
        <v>1797</v>
      </c>
      <c r="C283" s="446" t="s">
        <v>867</v>
      </c>
      <c r="D283" s="445">
        <v>10</v>
      </c>
      <c r="E283" s="441"/>
      <c r="F283" s="440"/>
      <c r="G283" s="441"/>
      <c r="H283" s="440"/>
      <c r="I283" s="439"/>
      <c r="J283" s="438"/>
    </row>
    <row r="284" spans="1:10">
      <c r="A284" s="424">
        <f>(SUM(A283,1))</f>
        <v>158</v>
      </c>
      <c r="B284" s="453" t="s">
        <v>1796</v>
      </c>
      <c r="C284" s="446" t="s">
        <v>867</v>
      </c>
      <c r="D284" s="445">
        <v>3</v>
      </c>
      <c r="E284" s="441"/>
      <c r="F284" s="440"/>
      <c r="G284" s="441"/>
      <c r="H284" s="440"/>
      <c r="I284" s="439"/>
      <c r="J284" s="438"/>
    </row>
    <row r="285" spans="1:10">
      <c r="A285" s="424">
        <f>(SUM(A284,1))</f>
        <v>159</v>
      </c>
      <c r="B285" s="447" t="s">
        <v>1795</v>
      </c>
      <c r="C285" s="446" t="s">
        <v>281</v>
      </c>
      <c r="D285" s="445">
        <v>150</v>
      </c>
      <c r="E285" s="441"/>
      <c r="F285" s="440"/>
      <c r="G285" s="441"/>
      <c r="H285" s="440"/>
      <c r="I285" s="439"/>
      <c r="J285" s="438"/>
    </row>
    <row r="286" spans="1:10">
      <c r="A286" s="424">
        <f>(SUM(A285,1))</f>
        <v>160</v>
      </c>
      <c r="B286" s="447" t="s">
        <v>1794</v>
      </c>
      <c r="C286" s="446" t="s">
        <v>281</v>
      </c>
      <c r="D286" s="445">
        <v>300</v>
      </c>
      <c r="E286" s="441"/>
      <c r="F286" s="440"/>
      <c r="G286" s="441"/>
      <c r="H286" s="440"/>
      <c r="I286" s="439"/>
      <c r="J286" s="438"/>
    </row>
    <row r="287" spans="1:10">
      <c r="A287" s="424">
        <f>(SUM(A286,1))</f>
        <v>161</v>
      </c>
      <c r="B287" s="447" t="s">
        <v>1793</v>
      </c>
      <c r="C287" s="446" t="s">
        <v>1741</v>
      </c>
      <c r="D287" s="445">
        <v>1</v>
      </c>
      <c r="E287" s="441"/>
      <c r="F287" s="440"/>
      <c r="G287" s="441"/>
      <c r="H287" s="440"/>
      <c r="I287" s="438"/>
      <c r="J287" s="438"/>
    </row>
    <row r="288" spans="1:10">
      <c r="A288" s="424">
        <f>(SUM(A287,1))</f>
        <v>162</v>
      </c>
      <c r="B288" s="453" t="s">
        <v>1792</v>
      </c>
      <c r="C288" s="446" t="s">
        <v>281</v>
      </c>
      <c r="D288" s="445">
        <v>200</v>
      </c>
      <c r="E288" s="441"/>
      <c r="F288" s="440"/>
      <c r="G288" s="441"/>
      <c r="H288" s="440"/>
      <c r="I288" s="439"/>
      <c r="J288" s="438"/>
    </row>
    <row r="289" spans="1:10">
      <c r="A289" s="418">
        <f>(SUM(A288,1))</f>
        <v>163</v>
      </c>
      <c r="B289" s="415"/>
      <c r="C289" s="417"/>
      <c r="D289" s="417"/>
      <c r="E289" s="417"/>
      <c r="F289" s="416">
        <f>SUM(F272:F288)</f>
        <v>0</v>
      </c>
      <c r="G289" s="415"/>
      <c r="H289" s="416">
        <f>SUM(H272:H288)</f>
        <v>0</v>
      </c>
    </row>
    <row r="290" spans="1:10">
      <c r="A290" s="413">
        <f>(SUM(A289,1))</f>
        <v>164</v>
      </c>
      <c r="B290" s="412" t="s">
        <v>1740</v>
      </c>
      <c r="C290" s="409"/>
      <c r="D290" s="411">
        <v>3</v>
      </c>
      <c r="E290" s="409" t="s">
        <v>848</v>
      </c>
      <c r="F290" s="437">
        <f>ROUND(F289*D290*0.01,1)</f>
        <v>0</v>
      </c>
      <c r="G290" s="409"/>
      <c r="H290" s="408"/>
    </row>
    <row r="291" spans="1:10">
      <c r="A291" s="413">
        <f>(SUM(A290,1))</f>
        <v>165</v>
      </c>
      <c r="B291" s="412" t="s">
        <v>1739</v>
      </c>
      <c r="C291" s="409"/>
      <c r="D291" s="411">
        <v>20</v>
      </c>
      <c r="E291" s="409" t="s">
        <v>848</v>
      </c>
      <c r="F291" s="410"/>
      <c r="G291" s="409"/>
      <c r="H291" s="437">
        <f>ROUND(H289*D291*0.01,1)</f>
        <v>0</v>
      </c>
    </row>
    <row r="292" spans="1:10">
      <c r="A292" s="407">
        <f>(SUM(A291,1))</f>
        <v>166</v>
      </c>
      <c r="B292" s="406" t="s">
        <v>1732</v>
      </c>
      <c r="C292" s="405"/>
      <c r="D292" s="405"/>
      <c r="E292" s="405"/>
      <c r="F292" s="435">
        <f>SUM(F289:F291)</f>
        <v>0</v>
      </c>
      <c r="G292" s="436"/>
      <c r="H292" s="435">
        <f>SUM(H289:H291)</f>
        <v>0</v>
      </c>
    </row>
    <row r="293" spans="1:10">
      <c r="B293" s="452"/>
      <c r="C293" s="409"/>
      <c r="D293" s="409"/>
      <c r="E293" s="409"/>
      <c r="F293" s="451"/>
      <c r="G293" s="409"/>
      <c r="H293" s="451"/>
    </row>
    <row r="294" spans="1:10">
      <c r="B294" s="452"/>
      <c r="C294" s="409"/>
      <c r="D294" s="409"/>
      <c r="E294" s="409"/>
      <c r="F294" s="451"/>
      <c r="G294" s="409"/>
      <c r="H294" s="451"/>
    </row>
    <row r="295" spans="1:10">
      <c r="B295" s="452"/>
      <c r="C295" s="409"/>
      <c r="D295" s="409"/>
      <c r="E295" s="409"/>
      <c r="F295" s="451"/>
      <c r="G295" s="409"/>
      <c r="H295" s="451"/>
    </row>
    <row r="296" spans="1:10">
      <c r="A296" s="434"/>
      <c r="B296" s="434" t="s">
        <v>1791</v>
      </c>
      <c r="C296" s="433"/>
      <c r="D296" s="433"/>
      <c r="E296" s="432" t="s">
        <v>1737</v>
      </c>
      <c r="F296" s="432"/>
      <c r="G296" s="432" t="s">
        <v>1736</v>
      </c>
      <c r="H296" s="432"/>
      <c r="I296" s="449"/>
      <c r="J296" s="449"/>
    </row>
    <row r="297" spans="1:10">
      <c r="A297" s="431" t="s">
        <v>1735</v>
      </c>
      <c r="B297" s="450" t="s">
        <v>1734</v>
      </c>
      <c r="C297" s="426" t="s">
        <v>1749</v>
      </c>
      <c r="D297" s="425" t="s">
        <v>1748</v>
      </c>
      <c r="E297" s="426" t="s">
        <v>1747</v>
      </c>
      <c r="F297" s="425" t="s">
        <v>1733</v>
      </c>
      <c r="G297" s="426" t="s">
        <v>1747</v>
      </c>
      <c r="H297" s="425" t="s">
        <v>1733</v>
      </c>
      <c r="I297" s="389"/>
      <c r="J297" s="389"/>
    </row>
    <row r="298" spans="1:10">
      <c r="A298" s="424">
        <f>(SUM(A292,1))</f>
        <v>167</v>
      </c>
      <c r="B298" s="453" t="s">
        <v>1790</v>
      </c>
      <c r="C298" s="443" t="s">
        <v>867</v>
      </c>
      <c r="D298" s="442">
        <v>1</v>
      </c>
      <c r="E298" s="441"/>
      <c r="F298" s="440"/>
      <c r="G298" s="441"/>
      <c r="H298" s="440"/>
      <c r="I298" s="439"/>
      <c r="J298" s="438"/>
    </row>
    <row r="299" spans="1:10">
      <c r="A299" s="424">
        <f>(SUM(A298,1))</f>
        <v>168</v>
      </c>
      <c r="B299" s="453" t="s">
        <v>1789</v>
      </c>
      <c r="C299" s="443" t="s">
        <v>867</v>
      </c>
      <c r="D299" s="442">
        <v>1</v>
      </c>
      <c r="E299" s="441"/>
      <c r="F299" s="440"/>
      <c r="G299" s="441"/>
      <c r="H299" s="440"/>
      <c r="I299" s="439"/>
      <c r="J299" s="438"/>
    </row>
    <row r="300" spans="1:10">
      <c r="A300" s="424">
        <f>(SUM(A299,1))</f>
        <v>169</v>
      </c>
      <c r="B300" s="453" t="s">
        <v>1788</v>
      </c>
      <c r="C300" s="443" t="s">
        <v>867</v>
      </c>
      <c r="D300" s="442">
        <v>1</v>
      </c>
      <c r="E300" s="441"/>
      <c r="F300" s="440"/>
      <c r="G300" s="441"/>
      <c r="H300" s="440"/>
      <c r="I300" s="439"/>
      <c r="J300" s="438"/>
    </row>
    <row r="301" spans="1:10">
      <c r="A301" s="424">
        <f>(SUM(A300,1))</f>
        <v>170</v>
      </c>
      <c r="B301" s="453" t="s">
        <v>1787</v>
      </c>
      <c r="C301" s="443" t="s">
        <v>867</v>
      </c>
      <c r="D301" s="442">
        <v>1</v>
      </c>
      <c r="E301" s="441"/>
      <c r="F301" s="440"/>
      <c r="G301" s="441"/>
      <c r="H301" s="440"/>
      <c r="I301" s="439"/>
      <c r="J301" s="438"/>
    </row>
    <row r="302" spans="1:10">
      <c r="A302" s="424">
        <f>(SUM(A301,1))</f>
        <v>171</v>
      </c>
      <c r="B302" s="453" t="s">
        <v>1786</v>
      </c>
      <c r="C302" s="446" t="s">
        <v>281</v>
      </c>
      <c r="D302" s="445">
        <v>200</v>
      </c>
      <c r="E302" s="441"/>
      <c r="F302" s="440"/>
      <c r="G302" s="441"/>
      <c r="H302" s="440"/>
      <c r="I302" s="439"/>
      <c r="J302" s="438"/>
    </row>
    <row r="303" spans="1:10">
      <c r="A303" s="424">
        <f>(SUM(A302,1))</f>
        <v>172</v>
      </c>
      <c r="B303" s="447" t="s">
        <v>1785</v>
      </c>
      <c r="C303" s="446" t="s">
        <v>281</v>
      </c>
      <c r="D303" s="445">
        <v>70</v>
      </c>
      <c r="E303" s="441"/>
      <c r="F303" s="440"/>
      <c r="G303" s="441"/>
      <c r="H303" s="440"/>
      <c r="I303" s="438"/>
      <c r="J303" s="438"/>
    </row>
    <row r="304" spans="1:10">
      <c r="A304" s="424">
        <f>(SUM(A303,1))</f>
        <v>173</v>
      </c>
      <c r="B304" s="447" t="s">
        <v>1784</v>
      </c>
      <c r="C304" s="446" t="s">
        <v>281</v>
      </c>
      <c r="D304" s="445">
        <v>50</v>
      </c>
      <c r="E304" s="441"/>
      <c r="F304" s="440"/>
      <c r="G304" s="441"/>
      <c r="H304" s="440"/>
      <c r="I304" s="438"/>
      <c r="J304" s="438"/>
    </row>
    <row r="305" spans="1:10">
      <c r="A305" s="424">
        <f>(SUM(A304,1))</f>
        <v>174</v>
      </c>
      <c r="B305" s="447" t="s">
        <v>1783</v>
      </c>
      <c r="C305" s="446" t="s">
        <v>281</v>
      </c>
      <c r="D305" s="445">
        <v>0</v>
      </c>
      <c r="E305" s="441"/>
      <c r="F305" s="440"/>
      <c r="G305" s="441"/>
      <c r="H305" s="440"/>
      <c r="I305" s="438"/>
      <c r="J305" s="438"/>
    </row>
    <row r="306" spans="1:10">
      <c r="A306" s="424">
        <f>(SUM(A305,1))</f>
        <v>175</v>
      </c>
      <c r="B306" s="447" t="s">
        <v>1782</v>
      </c>
      <c r="C306" s="446" t="s">
        <v>281</v>
      </c>
      <c r="D306" s="445">
        <v>20</v>
      </c>
      <c r="E306" s="441"/>
      <c r="F306" s="440"/>
      <c r="G306" s="441"/>
      <c r="H306" s="440"/>
      <c r="I306" s="438"/>
      <c r="J306" s="438"/>
    </row>
    <row r="307" spans="1:10">
      <c r="A307" s="424">
        <f>(SUM(A306,1))</f>
        <v>176</v>
      </c>
      <c r="B307" s="453" t="s">
        <v>1781</v>
      </c>
      <c r="C307" s="446" t="s">
        <v>867</v>
      </c>
      <c r="D307" s="445">
        <v>1</v>
      </c>
      <c r="E307" s="441"/>
      <c r="F307" s="440"/>
      <c r="G307" s="441"/>
      <c r="H307" s="440"/>
      <c r="I307" s="439"/>
      <c r="J307" s="438"/>
    </row>
    <row r="308" spans="1:10">
      <c r="A308" s="424">
        <f>(SUM(A306,1))</f>
        <v>176</v>
      </c>
      <c r="B308" s="453" t="s">
        <v>1780</v>
      </c>
      <c r="C308" s="446" t="s">
        <v>867</v>
      </c>
      <c r="D308" s="445">
        <v>2</v>
      </c>
      <c r="E308" s="441"/>
      <c r="F308" s="440"/>
      <c r="G308" s="441"/>
      <c r="H308" s="440"/>
      <c r="I308" s="439"/>
      <c r="J308" s="438"/>
    </row>
    <row r="309" spans="1:10">
      <c r="A309" s="424">
        <f>(SUM(A308,1))</f>
        <v>177</v>
      </c>
      <c r="B309" s="453" t="s">
        <v>1779</v>
      </c>
      <c r="C309" s="446" t="s">
        <v>867</v>
      </c>
      <c r="D309" s="445">
        <v>3</v>
      </c>
      <c r="E309" s="441"/>
      <c r="F309" s="440"/>
      <c r="G309" s="441"/>
      <c r="H309" s="440"/>
      <c r="I309" s="439"/>
      <c r="J309" s="438"/>
    </row>
    <row r="310" spans="1:10">
      <c r="A310" s="424">
        <f>(SUM(A309,1))</f>
        <v>178</v>
      </c>
      <c r="B310" s="453" t="s">
        <v>1778</v>
      </c>
      <c r="C310" s="446" t="s">
        <v>867</v>
      </c>
      <c r="D310" s="445">
        <v>2</v>
      </c>
      <c r="E310" s="441"/>
      <c r="F310" s="440"/>
      <c r="G310" s="441"/>
      <c r="H310" s="440"/>
      <c r="I310" s="439"/>
      <c r="J310" s="438"/>
    </row>
    <row r="311" spans="1:10">
      <c r="A311" s="424">
        <f>(SUM(A310,1))</f>
        <v>179</v>
      </c>
      <c r="B311" s="453" t="s">
        <v>1777</v>
      </c>
      <c r="C311" s="446" t="s">
        <v>281</v>
      </c>
      <c r="D311" s="445">
        <v>5</v>
      </c>
      <c r="E311" s="441"/>
      <c r="F311" s="440"/>
      <c r="G311" s="441"/>
      <c r="H311" s="440"/>
      <c r="I311" s="439"/>
      <c r="J311" s="438"/>
    </row>
    <row r="312" spans="1:10">
      <c r="A312" s="424">
        <f>(SUM(A311,1))</f>
        <v>180</v>
      </c>
      <c r="B312" s="453" t="s">
        <v>1776</v>
      </c>
      <c r="C312" s="446" t="s">
        <v>281</v>
      </c>
      <c r="D312" s="445">
        <v>5</v>
      </c>
      <c r="E312" s="441"/>
      <c r="F312" s="440"/>
      <c r="G312" s="441"/>
      <c r="H312" s="440"/>
      <c r="I312" s="439"/>
      <c r="J312" s="438"/>
    </row>
    <row r="313" spans="1:10">
      <c r="A313" s="424">
        <f>(SUM(A312,1))</f>
        <v>181</v>
      </c>
      <c r="B313" s="453" t="s">
        <v>1775</v>
      </c>
      <c r="C313" s="446" t="s">
        <v>281</v>
      </c>
      <c r="D313" s="445">
        <v>0</v>
      </c>
      <c r="E313" s="441"/>
      <c r="F313" s="440"/>
      <c r="G313" s="441"/>
      <c r="H313" s="440"/>
      <c r="I313" s="439"/>
      <c r="J313" s="438"/>
    </row>
    <row r="314" spans="1:10">
      <c r="A314" s="424">
        <f>(SUM(A313,1))</f>
        <v>182</v>
      </c>
      <c r="B314" s="453" t="s">
        <v>1774</v>
      </c>
      <c r="C314" s="446" t="s">
        <v>867</v>
      </c>
      <c r="D314" s="445">
        <v>3</v>
      </c>
      <c r="E314" s="441"/>
      <c r="F314" s="440"/>
      <c r="G314" s="441"/>
      <c r="H314" s="440"/>
      <c r="I314" s="439"/>
      <c r="J314" s="438"/>
    </row>
    <row r="315" spans="1:10">
      <c r="A315" s="424">
        <f>(SUM(A314,1))</f>
        <v>183</v>
      </c>
      <c r="B315" s="453" t="s">
        <v>1773</v>
      </c>
      <c r="C315" s="446" t="s">
        <v>867</v>
      </c>
      <c r="D315" s="445">
        <v>1</v>
      </c>
      <c r="E315" s="441"/>
      <c r="F315" s="440"/>
      <c r="G315" s="441"/>
      <c r="H315" s="440"/>
      <c r="I315" s="439"/>
      <c r="J315" s="438"/>
    </row>
    <row r="316" spans="1:10">
      <c r="A316" s="424">
        <f>(SUM(A315,1))</f>
        <v>184</v>
      </c>
      <c r="B316" s="453" t="s">
        <v>1772</v>
      </c>
      <c r="C316" s="446" t="s">
        <v>936</v>
      </c>
      <c r="D316" s="445">
        <v>30</v>
      </c>
      <c r="E316" s="441"/>
      <c r="F316" s="440"/>
      <c r="G316" s="441"/>
      <c r="H316" s="440"/>
      <c r="I316" s="439"/>
      <c r="J316" s="438"/>
    </row>
    <row r="317" spans="1:10">
      <c r="A317" s="418">
        <f>(SUM(A316,1))</f>
        <v>185</v>
      </c>
      <c r="B317" s="415"/>
      <c r="C317" s="417"/>
      <c r="D317" s="417"/>
      <c r="E317" s="417"/>
      <c r="F317" s="416">
        <f>SUM(F298:F316)</f>
        <v>0</v>
      </c>
      <c r="G317" s="415"/>
      <c r="H317" s="416">
        <f>SUM(H298:H316)</f>
        <v>0</v>
      </c>
    </row>
    <row r="318" spans="1:10">
      <c r="A318" s="413">
        <f>(SUM(A317,1))</f>
        <v>186</v>
      </c>
      <c r="B318" s="412" t="s">
        <v>1740</v>
      </c>
      <c r="C318" s="409"/>
      <c r="D318" s="411">
        <v>3</v>
      </c>
      <c r="E318" s="409" t="s">
        <v>848</v>
      </c>
      <c r="F318" s="437">
        <f>ROUND(F317*D318*0.01,1)</f>
        <v>0</v>
      </c>
      <c r="G318" s="409"/>
      <c r="H318" s="408"/>
    </row>
    <row r="319" spans="1:10">
      <c r="A319" s="413">
        <f>(SUM(A318,1))</f>
        <v>187</v>
      </c>
      <c r="B319" s="412" t="s">
        <v>1739</v>
      </c>
      <c r="C319" s="409"/>
      <c r="D319" s="411">
        <v>20</v>
      </c>
      <c r="E319" s="409" t="s">
        <v>848</v>
      </c>
      <c r="F319" s="410"/>
      <c r="G319" s="409"/>
      <c r="H319" s="437">
        <f>ROUND(H317*D319*0.01,1)</f>
        <v>0</v>
      </c>
    </row>
    <row r="320" spans="1:10">
      <c r="A320" s="407">
        <f>(SUM(A319,1))</f>
        <v>188</v>
      </c>
      <c r="B320" s="406" t="s">
        <v>1732</v>
      </c>
      <c r="C320" s="405"/>
      <c r="D320" s="405"/>
      <c r="E320" s="405"/>
      <c r="F320" s="435">
        <f>SUM(F317:F319)</f>
        <v>0</v>
      </c>
      <c r="G320" s="436"/>
      <c r="H320" s="435">
        <f>SUM(H317:H319)</f>
        <v>0</v>
      </c>
    </row>
    <row r="321" spans="2:8">
      <c r="B321" s="452"/>
      <c r="C321" s="409"/>
      <c r="D321" s="409"/>
      <c r="E321" s="409"/>
      <c r="F321" s="451"/>
      <c r="G321" s="409"/>
      <c r="H321" s="451"/>
    </row>
    <row r="322" spans="2:8">
      <c r="B322" s="452"/>
      <c r="C322" s="409"/>
      <c r="D322" s="409"/>
      <c r="E322" s="409"/>
      <c r="F322" s="451"/>
      <c r="G322" s="409"/>
      <c r="H322" s="451"/>
    </row>
    <row r="323" spans="2:8">
      <c r="B323" s="452"/>
      <c r="C323" s="409"/>
      <c r="D323" s="409"/>
      <c r="E323" s="409"/>
      <c r="F323" s="451"/>
      <c r="G323" s="409"/>
      <c r="H323" s="451"/>
    </row>
    <row r="324" spans="2:8">
      <c r="B324" s="452"/>
      <c r="C324" s="409"/>
      <c r="D324" s="409"/>
      <c r="E324" s="409"/>
      <c r="F324" s="451"/>
      <c r="G324" s="409"/>
      <c r="H324" s="451"/>
    </row>
    <row r="325" spans="2:8">
      <c r="B325" s="452"/>
      <c r="C325" s="409"/>
      <c r="D325" s="409"/>
      <c r="E325" s="409"/>
      <c r="F325" s="451"/>
      <c r="G325" s="409"/>
      <c r="H325" s="451"/>
    </row>
    <row r="326" spans="2:8">
      <c r="B326" s="452"/>
      <c r="C326" s="409"/>
      <c r="D326" s="409"/>
      <c r="E326" s="409"/>
      <c r="F326" s="451"/>
      <c r="G326" s="409"/>
      <c r="H326" s="451"/>
    </row>
    <row r="327" spans="2:8">
      <c r="B327" s="452"/>
      <c r="C327" s="409"/>
      <c r="D327" s="409"/>
      <c r="E327" s="409"/>
      <c r="F327" s="451"/>
      <c r="G327" s="409"/>
      <c r="H327" s="451"/>
    </row>
    <row r="328" spans="2:8">
      <c r="B328" s="452"/>
      <c r="C328" s="409"/>
      <c r="D328" s="409"/>
      <c r="E328" s="409"/>
      <c r="F328" s="451"/>
      <c r="G328" s="409"/>
      <c r="H328" s="451"/>
    </row>
    <row r="329" spans="2:8">
      <c r="B329" s="452"/>
      <c r="C329" s="409"/>
      <c r="D329" s="409"/>
      <c r="E329" s="409"/>
      <c r="F329" s="451"/>
      <c r="G329" s="409"/>
      <c r="H329" s="451"/>
    </row>
    <row r="330" spans="2:8">
      <c r="B330" s="452"/>
      <c r="C330" s="409"/>
      <c r="D330" s="409"/>
      <c r="E330" s="409"/>
      <c r="F330" s="451"/>
      <c r="G330" s="409"/>
      <c r="H330" s="451"/>
    </row>
    <row r="331" spans="2:8">
      <c r="B331" s="452"/>
      <c r="C331" s="409"/>
      <c r="D331" s="409"/>
      <c r="E331" s="409"/>
      <c r="F331" s="451"/>
      <c r="G331" s="409"/>
      <c r="H331" s="451"/>
    </row>
    <row r="332" spans="2:8">
      <c r="B332" s="452"/>
      <c r="C332" s="409"/>
      <c r="D332" s="409"/>
      <c r="E332" s="409"/>
      <c r="F332" s="451"/>
      <c r="G332" s="409"/>
      <c r="H332" s="451"/>
    </row>
    <row r="333" spans="2:8">
      <c r="B333" s="452"/>
      <c r="C333" s="409"/>
      <c r="D333" s="409"/>
      <c r="E333" s="409"/>
      <c r="F333" s="451"/>
      <c r="G333" s="409"/>
      <c r="H333" s="451"/>
    </row>
    <row r="334" spans="2:8">
      <c r="B334" s="452"/>
      <c r="C334" s="409"/>
      <c r="D334" s="409"/>
      <c r="E334" s="409"/>
      <c r="F334" s="451"/>
      <c r="G334" s="409"/>
      <c r="H334" s="451"/>
    </row>
    <row r="335" spans="2:8">
      <c r="B335" s="452"/>
      <c r="C335" s="409"/>
      <c r="D335" s="409"/>
      <c r="E335" s="409"/>
      <c r="F335" s="451"/>
      <c r="G335" s="409"/>
      <c r="H335" s="451"/>
    </row>
    <row r="336" spans="2:8">
      <c r="B336" s="452"/>
      <c r="C336" s="409"/>
      <c r="D336" s="409"/>
      <c r="E336" s="409"/>
      <c r="F336" s="451"/>
      <c r="G336" s="409"/>
      <c r="H336" s="451"/>
    </row>
    <row r="337" spans="2:8">
      <c r="B337" s="452"/>
      <c r="C337" s="409"/>
      <c r="D337" s="409"/>
      <c r="E337" s="409"/>
      <c r="F337" s="451"/>
      <c r="G337" s="409"/>
      <c r="H337" s="451"/>
    </row>
    <row r="338" spans="2:8">
      <c r="B338" s="452"/>
      <c r="C338" s="409"/>
      <c r="D338" s="409"/>
      <c r="E338" s="409"/>
      <c r="F338" s="451"/>
      <c r="G338" s="409"/>
      <c r="H338" s="451"/>
    </row>
    <row r="339" spans="2:8">
      <c r="B339" s="452"/>
      <c r="C339" s="409"/>
      <c r="D339" s="409"/>
      <c r="E339" s="409"/>
      <c r="F339" s="451"/>
      <c r="G339" s="409"/>
      <c r="H339" s="451"/>
    </row>
    <row r="340" spans="2:8">
      <c r="B340" s="452"/>
      <c r="C340" s="409"/>
      <c r="D340" s="409"/>
      <c r="E340" s="409"/>
      <c r="F340" s="451"/>
      <c r="G340" s="409"/>
      <c r="H340" s="451"/>
    </row>
    <row r="341" spans="2:8">
      <c r="B341" s="452"/>
      <c r="C341" s="409"/>
      <c r="D341" s="409"/>
      <c r="E341" s="409"/>
      <c r="F341" s="451"/>
      <c r="G341" s="409"/>
      <c r="H341" s="451"/>
    </row>
    <row r="342" spans="2:8">
      <c r="B342" s="452"/>
      <c r="C342" s="409"/>
      <c r="D342" s="409"/>
      <c r="E342" s="409"/>
      <c r="F342" s="451"/>
      <c r="G342" s="409"/>
      <c r="H342" s="451"/>
    </row>
    <row r="343" spans="2:8">
      <c r="B343" s="452"/>
      <c r="C343" s="409"/>
      <c r="D343" s="409"/>
      <c r="E343" s="409"/>
      <c r="F343" s="451"/>
      <c r="G343" s="409"/>
      <c r="H343" s="451"/>
    </row>
    <row r="344" spans="2:8">
      <c r="B344" s="452"/>
      <c r="C344" s="409"/>
      <c r="D344" s="409"/>
      <c r="E344" s="409"/>
      <c r="F344" s="451"/>
      <c r="G344" s="409"/>
      <c r="H344" s="451"/>
    </row>
    <row r="345" spans="2:8">
      <c r="B345" s="452"/>
      <c r="C345" s="409"/>
      <c r="D345" s="409"/>
      <c r="E345" s="409"/>
      <c r="F345" s="451"/>
      <c r="G345" s="409"/>
      <c r="H345" s="451"/>
    </row>
    <row r="346" spans="2:8">
      <c r="B346" s="452"/>
      <c r="C346" s="409"/>
      <c r="D346" s="409"/>
      <c r="E346" s="409"/>
      <c r="F346" s="451"/>
      <c r="G346" s="409"/>
      <c r="H346" s="451"/>
    </row>
    <row r="347" spans="2:8">
      <c r="B347" s="452"/>
      <c r="C347" s="409"/>
      <c r="D347" s="409"/>
      <c r="E347" s="409"/>
      <c r="F347" s="451"/>
      <c r="G347" s="409"/>
      <c r="H347" s="451"/>
    </row>
    <row r="348" spans="2:8">
      <c r="B348" s="452"/>
      <c r="C348" s="409"/>
      <c r="D348" s="409"/>
      <c r="E348" s="409"/>
      <c r="F348" s="451"/>
      <c r="G348" s="409"/>
      <c r="H348" s="451"/>
    </row>
    <row r="349" spans="2:8">
      <c r="B349" s="452"/>
      <c r="C349" s="409"/>
      <c r="D349" s="409"/>
      <c r="E349" s="409"/>
      <c r="F349" s="451"/>
      <c r="G349" s="409"/>
      <c r="H349" s="451"/>
    </row>
    <row r="350" spans="2:8">
      <c r="B350" s="452"/>
      <c r="C350" s="409"/>
      <c r="D350" s="409"/>
      <c r="E350" s="409"/>
      <c r="F350" s="451"/>
      <c r="G350" s="409"/>
      <c r="H350" s="451"/>
    </row>
    <row r="351" spans="2:8">
      <c r="B351" s="452"/>
      <c r="C351" s="409"/>
      <c r="D351" s="409"/>
      <c r="E351" s="409"/>
      <c r="F351" s="451"/>
      <c r="G351" s="409"/>
      <c r="H351" s="451"/>
    </row>
    <row r="352" spans="2:8">
      <c r="B352" s="452"/>
      <c r="C352" s="409"/>
      <c r="D352" s="409"/>
      <c r="E352" s="409"/>
      <c r="F352" s="451"/>
      <c r="G352" s="409"/>
      <c r="H352" s="451"/>
    </row>
    <row r="353" spans="1:11">
      <c r="B353" s="452"/>
      <c r="C353" s="409"/>
      <c r="D353" s="409"/>
      <c r="E353" s="409"/>
      <c r="F353" s="451"/>
      <c r="G353" s="409"/>
      <c r="H353" s="451"/>
    </row>
    <row r="354" spans="1:11">
      <c r="B354" s="452"/>
      <c r="C354" s="409"/>
      <c r="D354" s="409"/>
      <c r="E354" s="409"/>
      <c r="F354" s="451"/>
      <c r="G354" s="409"/>
      <c r="H354" s="451"/>
    </row>
    <row r="355" spans="1:11">
      <c r="B355" s="452"/>
      <c r="C355" s="409"/>
      <c r="D355" s="409"/>
      <c r="E355" s="409"/>
      <c r="F355" s="451"/>
      <c r="G355" s="409"/>
      <c r="H355" s="451"/>
    </row>
    <row r="356" spans="1:11">
      <c r="B356" s="452"/>
      <c r="C356" s="409"/>
      <c r="D356" s="409"/>
      <c r="E356" s="409"/>
      <c r="F356" s="451"/>
      <c r="G356" s="409"/>
      <c r="H356" s="451"/>
    </row>
    <row r="357" spans="1:11">
      <c r="B357" s="452"/>
      <c r="C357" s="409"/>
      <c r="D357" s="409"/>
      <c r="E357" s="409"/>
      <c r="F357" s="451"/>
      <c r="G357" s="409"/>
      <c r="H357" s="451"/>
    </row>
    <row r="358" spans="1:11">
      <c r="B358" s="452"/>
      <c r="C358" s="409"/>
      <c r="D358" s="409"/>
      <c r="E358" s="409"/>
      <c r="F358" s="451"/>
      <c r="G358" s="409"/>
      <c r="H358" s="451"/>
    </row>
    <row r="359" spans="1:11">
      <c r="B359" s="452"/>
      <c r="C359" s="409"/>
      <c r="D359" s="409"/>
      <c r="E359" s="409"/>
      <c r="F359" s="451"/>
      <c r="G359" s="409"/>
      <c r="H359" s="451"/>
    </row>
    <row r="360" spans="1:11">
      <c r="B360" s="452"/>
      <c r="C360" s="409"/>
      <c r="D360" s="409"/>
      <c r="E360" s="409"/>
      <c r="F360" s="451"/>
      <c r="G360" s="409"/>
      <c r="H360" s="451"/>
    </row>
    <row r="361" spans="1:11">
      <c r="B361" s="452"/>
      <c r="C361" s="409"/>
      <c r="D361" s="409"/>
      <c r="E361" s="409"/>
      <c r="F361" s="451"/>
      <c r="G361" s="409"/>
      <c r="H361" s="451"/>
    </row>
    <row r="362" spans="1:11">
      <c r="B362" s="452"/>
      <c r="C362" s="409"/>
      <c r="D362" s="409"/>
      <c r="E362" s="409"/>
      <c r="F362" s="451"/>
      <c r="G362" s="409"/>
      <c r="H362" s="451"/>
    </row>
    <row r="363" spans="1:11">
      <c r="B363" s="452"/>
      <c r="C363" s="409"/>
      <c r="D363" s="409"/>
      <c r="E363" s="409"/>
      <c r="F363" s="451"/>
      <c r="G363" s="409"/>
      <c r="H363" s="451"/>
    </row>
    <row r="364" spans="1:11">
      <c r="A364" s="434"/>
      <c r="B364" s="434" t="s">
        <v>1771</v>
      </c>
      <c r="C364" s="433"/>
      <c r="D364" s="433"/>
      <c r="E364" s="432" t="s">
        <v>1737</v>
      </c>
      <c r="F364" s="432"/>
      <c r="G364" s="432" t="s">
        <v>1736</v>
      </c>
      <c r="H364" s="432"/>
      <c r="I364" s="449"/>
      <c r="J364" s="449"/>
    </row>
    <row r="365" spans="1:11">
      <c r="A365" s="431" t="s">
        <v>1735</v>
      </c>
      <c r="B365" s="450" t="s">
        <v>1734</v>
      </c>
      <c r="C365" s="426" t="s">
        <v>1749</v>
      </c>
      <c r="D365" s="425" t="s">
        <v>1748</v>
      </c>
      <c r="E365" s="426" t="s">
        <v>1747</v>
      </c>
      <c r="F365" s="425" t="s">
        <v>1733</v>
      </c>
      <c r="G365" s="426" t="s">
        <v>1747</v>
      </c>
      <c r="H365" s="425" t="s">
        <v>1733</v>
      </c>
      <c r="I365" s="389"/>
      <c r="J365" s="389"/>
    </row>
    <row r="366" spans="1:11">
      <c r="A366" s="424">
        <f>(SUM(A320,1))</f>
        <v>189</v>
      </c>
      <c r="B366" s="448" t="s">
        <v>1770</v>
      </c>
      <c r="C366" s="443" t="s">
        <v>281</v>
      </c>
      <c r="D366" s="442">
        <v>70</v>
      </c>
      <c r="E366" s="441"/>
      <c r="F366" s="440"/>
      <c r="G366" s="441"/>
      <c r="H366" s="440"/>
      <c r="I366" s="439"/>
      <c r="J366" s="438"/>
      <c r="K366" s="438"/>
    </row>
    <row r="367" spans="1:11">
      <c r="A367" s="424">
        <f>(SUM(A366,1))</f>
        <v>190</v>
      </c>
      <c r="B367" s="453" t="s">
        <v>1769</v>
      </c>
      <c r="C367" s="443" t="s">
        <v>281</v>
      </c>
      <c r="D367" s="442">
        <v>30</v>
      </c>
      <c r="E367" s="441"/>
      <c r="F367" s="440"/>
      <c r="G367" s="441"/>
      <c r="H367" s="440"/>
      <c r="I367" s="439"/>
      <c r="J367" s="438"/>
      <c r="K367" s="438"/>
    </row>
    <row r="368" spans="1:11">
      <c r="A368" s="424">
        <f>(SUM(A367,1))</f>
        <v>191</v>
      </c>
      <c r="B368" s="453" t="s">
        <v>1768</v>
      </c>
      <c r="C368" s="443" t="s">
        <v>281</v>
      </c>
      <c r="D368" s="442">
        <v>60</v>
      </c>
      <c r="E368" s="441"/>
      <c r="F368" s="440"/>
      <c r="G368" s="441"/>
      <c r="H368" s="440"/>
      <c r="I368" s="439"/>
      <c r="J368" s="438"/>
      <c r="K368" s="438"/>
    </row>
    <row r="369" spans="1:11">
      <c r="A369" s="424">
        <f>(SUM(A368,1))</f>
        <v>192</v>
      </c>
      <c r="B369" s="447" t="s">
        <v>1767</v>
      </c>
      <c r="C369" s="446" t="s">
        <v>281</v>
      </c>
      <c r="D369" s="445">
        <v>50</v>
      </c>
      <c r="E369" s="441"/>
      <c r="F369" s="440"/>
      <c r="G369" s="441"/>
      <c r="H369" s="440"/>
      <c r="I369" s="439"/>
      <c r="J369" s="438"/>
      <c r="K369" s="438"/>
    </row>
    <row r="370" spans="1:11">
      <c r="A370" s="424">
        <f>(SUM(A369,1))</f>
        <v>193</v>
      </c>
      <c r="B370" s="448" t="s">
        <v>1766</v>
      </c>
      <c r="C370" s="443" t="s">
        <v>867</v>
      </c>
      <c r="D370" s="442">
        <v>30</v>
      </c>
      <c r="E370" s="441"/>
      <c r="F370" s="440"/>
      <c r="G370" s="441"/>
      <c r="H370" s="440"/>
      <c r="I370" s="439"/>
      <c r="J370" s="438"/>
      <c r="K370" s="438"/>
    </row>
    <row r="371" spans="1:11">
      <c r="A371" s="424">
        <f>(SUM(A370,1))</f>
        <v>194</v>
      </c>
      <c r="B371" s="448" t="s">
        <v>1765</v>
      </c>
      <c r="C371" s="443" t="s">
        <v>867</v>
      </c>
      <c r="D371" s="442">
        <v>1</v>
      </c>
      <c r="E371" s="441"/>
      <c r="F371" s="440"/>
      <c r="G371" s="441"/>
      <c r="H371" s="440"/>
      <c r="I371" s="439"/>
      <c r="J371" s="438"/>
      <c r="K371" s="438"/>
    </row>
    <row r="372" spans="1:11">
      <c r="A372" s="424">
        <f>(SUM(A371,1))</f>
        <v>195</v>
      </c>
      <c r="B372" s="448" t="s">
        <v>1764</v>
      </c>
      <c r="C372" s="443" t="s">
        <v>867</v>
      </c>
      <c r="D372" s="442">
        <v>10</v>
      </c>
      <c r="E372" s="441"/>
      <c r="F372" s="440"/>
      <c r="G372" s="441"/>
      <c r="H372" s="440"/>
      <c r="I372" s="439"/>
      <c r="J372" s="438"/>
      <c r="K372" s="438"/>
    </row>
    <row r="373" spans="1:11">
      <c r="A373" s="424">
        <f>(SUM(A372,1))</f>
        <v>196</v>
      </c>
      <c r="B373" s="448" t="s">
        <v>1763</v>
      </c>
      <c r="C373" s="443" t="s">
        <v>867</v>
      </c>
      <c r="D373" s="442">
        <v>3</v>
      </c>
      <c r="E373" s="441"/>
      <c r="F373" s="440"/>
      <c r="G373" s="441"/>
      <c r="H373" s="440"/>
      <c r="I373" s="439"/>
      <c r="J373" s="438"/>
      <c r="K373" s="438"/>
    </row>
    <row r="374" spans="1:11">
      <c r="A374" s="424">
        <f>(SUM(A373,1))</f>
        <v>197</v>
      </c>
      <c r="B374" s="448" t="s">
        <v>1762</v>
      </c>
      <c r="C374" s="443" t="s">
        <v>867</v>
      </c>
      <c r="D374" s="442">
        <v>5</v>
      </c>
      <c r="E374" s="441"/>
      <c r="F374" s="440"/>
      <c r="G374" s="441"/>
      <c r="H374" s="440"/>
      <c r="I374" s="439"/>
      <c r="J374" s="438"/>
      <c r="K374" s="438"/>
    </row>
    <row r="375" spans="1:11">
      <c r="A375" s="424">
        <f>(SUM(A374,1))</f>
        <v>198</v>
      </c>
      <c r="B375" s="448" t="s">
        <v>1761</v>
      </c>
      <c r="C375" s="443" t="s">
        <v>867</v>
      </c>
      <c r="D375" s="442">
        <v>10</v>
      </c>
      <c r="E375" s="441"/>
      <c r="F375" s="440"/>
      <c r="G375" s="441"/>
      <c r="H375" s="440"/>
      <c r="I375" s="439"/>
      <c r="J375" s="438"/>
      <c r="K375" s="438"/>
    </row>
    <row r="376" spans="1:11">
      <c r="A376" s="424">
        <f>(SUM(A375,1))</f>
        <v>199</v>
      </c>
      <c r="B376" s="448" t="s">
        <v>1760</v>
      </c>
      <c r="C376" s="443" t="s">
        <v>867</v>
      </c>
      <c r="D376" s="442">
        <v>10</v>
      </c>
      <c r="E376" s="441"/>
      <c r="F376" s="440"/>
      <c r="G376" s="441"/>
      <c r="H376" s="440"/>
      <c r="I376" s="439"/>
      <c r="J376" s="438"/>
      <c r="K376" s="438"/>
    </row>
    <row r="377" spans="1:11">
      <c r="A377" s="424">
        <f>(SUM(A376,1))</f>
        <v>200</v>
      </c>
      <c r="B377" s="448" t="s">
        <v>1759</v>
      </c>
      <c r="C377" s="443" t="s">
        <v>867</v>
      </c>
      <c r="D377" s="442">
        <v>30</v>
      </c>
      <c r="E377" s="441"/>
      <c r="F377" s="440"/>
      <c r="G377" s="441"/>
      <c r="H377" s="440"/>
      <c r="I377" s="439"/>
      <c r="J377" s="438"/>
      <c r="K377" s="438"/>
    </row>
    <row r="378" spans="1:11">
      <c r="A378" s="424">
        <f>(SUM(A377,1))</f>
        <v>201</v>
      </c>
      <c r="B378" s="448" t="s">
        <v>1758</v>
      </c>
      <c r="C378" s="443" t="s">
        <v>867</v>
      </c>
      <c r="D378" s="442">
        <v>3</v>
      </c>
      <c r="E378" s="441"/>
      <c r="F378" s="440"/>
      <c r="G378" s="441"/>
      <c r="H378" s="440"/>
      <c r="I378" s="439"/>
      <c r="J378" s="438"/>
    </row>
    <row r="379" spans="1:11">
      <c r="A379" s="424">
        <f>(SUM(A378,1))</f>
        <v>202</v>
      </c>
      <c r="B379" s="448" t="s">
        <v>1757</v>
      </c>
      <c r="C379" s="443" t="s">
        <v>867</v>
      </c>
      <c r="D379" s="442">
        <v>6</v>
      </c>
      <c r="E379" s="441"/>
      <c r="F379" s="440"/>
      <c r="G379" s="441"/>
      <c r="H379" s="440"/>
      <c r="I379" s="439"/>
      <c r="J379" s="438"/>
    </row>
    <row r="380" spans="1:11">
      <c r="A380" s="424">
        <f>(SUM(A379,1))</f>
        <v>203</v>
      </c>
      <c r="B380" s="444" t="s">
        <v>1756</v>
      </c>
      <c r="C380" s="443" t="s">
        <v>867</v>
      </c>
      <c r="D380" s="442">
        <v>10</v>
      </c>
      <c r="E380" s="441"/>
      <c r="F380" s="440"/>
      <c r="G380" s="441"/>
      <c r="H380" s="440"/>
      <c r="I380" s="438"/>
      <c r="J380" s="438"/>
      <c r="K380" s="438"/>
    </row>
    <row r="381" spans="1:11">
      <c r="A381" s="424">
        <f>(SUM(A380,1))</f>
        <v>204</v>
      </c>
      <c r="B381" s="448" t="s">
        <v>1755</v>
      </c>
      <c r="C381" s="443" t="s">
        <v>867</v>
      </c>
      <c r="D381" s="442">
        <v>2</v>
      </c>
      <c r="E381" s="441"/>
      <c r="F381" s="440"/>
      <c r="G381" s="441"/>
      <c r="H381" s="440"/>
      <c r="I381" s="439"/>
      <c r="J381" s="438"/>
      <c r="K381" s="438"/>
    </row>
    <row r="382" spans="1:11">
      <c r="A382" s="424">
        <f>(SUM(A381,1))</f>
        <v>205</v>
      </c>
      <c r="B382" s="448" t="s">
        <v>1754</v>
      </c>
      <c r="C382" s="443" t="s">
        <v>867</v>
      </c>
      <c r="D382" s="442">
        <v>4</v>
      </c>
      <c r="E382" s="441"/>
      <c r="F382" s="440"/>
      <c r="G382" s="441"/>
      <c r="H382" s="440"/>
      <c r="I382" s="439"/>
      <c r="J382" s="438"/>
      <c r="K382" s="438"/>
    </row>
    <row r="383" spans="1:11">
      <c r="A383" s="424">
        <f>(SUM(A382,1))</f>
        <v>206</v>
      </c>
      <c r="B383" s="448" t="s">
        <v>1753</v>
      </c>
      <c r="C383" s="443" t="s">
        <v>867</v>
      </c>
      <c r="D383" s="442">
        <v>12</v>
      </c>
      <c r="E383" s="441"/>
      <c r="F383" s="440"/>
      <c r="G383" s="441"/>
      <c r="H383" s="440"/>
      <c r="I383" s="439"/>
      <c r="J383" s="438"/>
      <c r="K383" s="438"/>
    </row>
    <row r="384" spans="1:11">
      <c r="A384" s="424">
        <f>(SUM(A383,1))</f>
        <v>207</v>
      </c>
      <c r="B384" s="448" t="s">
        <v>1752</v>
      </c>
      <c r="C384" s="443" t="s">
        <v>867</v>
      </c>
      <c r="D384" s="442">
        <v>4</v>
      </c>
      <c r="E384" s="441"/>
      <c r="F384" s="440"/>
      <c r="G384" s="441"/>
      <c r="H384" s="440"/>
      <c r="I384" s="439"/>
      <c r="J384" s="438"/>
      <c r="K384" s="438"/>
    </row>
    <row r="385" spans="1:11" ht="15">
      <c r="A385" s="424">
        <f>(SUM(A384,1))</f>
        <v>208</v>
      </c>
      <c r="B385" s="448" t="s">
        <v>1751</v>
      </c>
      <c r="C385" s="443" t="s">
        <v>1125</v>
      </c>
      <c r="D385" s="442">
        <v>24</v>
      </c>
      <c r="E385" s="441"/>
      <c r="F385" s="440"/>
      <c r="G385" s="441"/>
      <c r="H385" s="440"/>
      <c r="I385" s="439"/>
      <c r="J385" s="438"/>
      <c r="K385" s="438"/>
    </row>
    <row r="386" spans="1:11">
      <c r="A386" s="418">
        <f>(SUM(A385,1))</f>
        <v>209</v>
      </c>
      <c r="B386" s="415"/>
      <c r="C386" s="417"/>
      <c r="D386" s="417"/>
      <c r="E386" s="417"/>
      <c r="F386" s="416">
        <f>SUM(F366:F385)</f>
        <v>0</v>
      </c>
      <c r="G386" s="415"/>
      <c r="H386" s="416">
        <f>SUM(H366:H385)</f>
        <v>0</v>
      </c>
    </row>
    <row r="387" spans="1:11">
      <c r="A387" s="413">
        <f>(SUM(A386,1))</f>
        <v>210</v>
      </c>
      <c r="B387" s="412" t="s">
        <v>1740</v>
      </c>
      <c r="C387" s="409"/>
      <c r="D387" s="411">
        <v>3</v>
      </c>
      <c r="E387" s="409" t="s">
        <v>848</v>
      </c>
      <c r="F387" s="437">
        <f>ROUND(F386*D387*0.01,1)</f>
        <v>0</v>
      </c>
      <c r="G387" s="409"/>
      <c r="H387" s="408"/>
    </row>
    <row r="388" spans="1:11">
      <c r="A388" s="413">
        <f>(SUM(A387,1))</f>
        <v>211</v>
      </c>
      <c r="B388" s="412" t="s">
        <v>1739</v>
      </c>
      <c r="C388" s="409"/>
      <c r="D388" s="411">
        <v>20</v>
      </c>
      <c r="E388" s="409" t="s">
        <v>848</v>
      </c>
      <c r="F388" s="410"/>
      <c r="G388" s="409"/>
      <c r="H388" s="437">
        <f>ROUND(H386*D388*0.01,1)</f>
        <v>0</v>
      </c>
    </row>
    <row r="389" spans="1:11">
      <c r="A389" s="407">
        <f>(SUM(A388,1))</f>
        <v>212</v>
      </c>
      <c r="B389" s="406" t="s">
        <v>1732</v>
      </c>
      <c r="C389" s="405"/>
      <c r="D389" s="405"/>
      <c r="E389" s="405"/>
      <c r="F389" s="435">
        <f>SUM(F386:F388)</f>
        <v>0</v>
      </c>
      <c r="G389" s="436"/>
      <c r="H389" s="435">
        <f>SUM(H386:H388)</f>
        <v>0</v>
      </c>
    </row>
    <row r="390" spans="1:11">
      <c r="B390" s="452"/>
      <c r="C390" s="409"/>
      <c r="D390" s="409"/>
      <c r="E390" s="409"/>
      <c r="F390" s="451"/>
      <c r="G390" s="409"/>
      <c r="H390" s="451"/>
    </row>
    <row r="391" spans="1:11">
      <c r="B391" s="452"/>
      <c r="C391" s="409"/>
      <c r="D391" s="409"/>
      <c r="E391" s="409"/>
      <c r="F391" s="451"/>
      <c r="G391" s="409"/>
      <c r="H391" s="451"/>
    </row>
    <row r="393" spans="1:11">
      <c r="B393" s="434" t="s">
        <v>1750</v>
      </c>
      <c r="C393" s="433"/>
      <c r="D393" s="433"/>
      <c r="E393" s="432" t="s">
        <v>1737</v>
      </c>
      <c r="F393" s="432"/>
      <c r="G393" s="432" t="s">
        <v>1736</v>
      </c>
      <c r="H393" s="432"/>
    </row>
    <row r="394" spans="1:11">
      <c r="A394" s="431" t="s">
        <v>1735</v>
      </c>
      <c r="B394" s="450" t="s">
        <v>1734</v>
      </c>
      <c r="C394" s="426" t="s">
        <v>1749</v>
      </c>
      <c r="D394" s="425" t="s">
        <v>1748</v>
      </c>
      <c r="E394" s="426" t="s">
        <v>1747</v>
      </c>
      <c r="F394" s="425" t="s">
        <v>1733</v>
      </c>
      <c r="G394" s="426" t="s">
        <v>1747</v>
      </c>
      <c r="H394" s="425" t="s">
        <v>1733</v>
      </c>
      <c r="I394" s="449"/>
      <c r="J394" s="449"/>
    </row>
    <row r="395" spans="1:11">
      <c r="A395" s="424">
        <f>(SUM(A389,1))</f>
        <v>213</v>
      </c>
      <c r="B395" s="448" t="s">
        <v>1746</v>
      </c>
      <c r="C395" s="443" t="s">
        <v>1741</v>
      </c>
      <c r="D395" s="442">
        <v>1</v>
      </c>
      <c r="E395" s="441"/>
      <c r="F395" s="440"/>
      <c r="G395" s="441"/>
      <c r="H395" s="440"/>
      <c r="I395" s="439"/>
      <c r="J395" s="438"/>
    </row>
    <row r="396" spans="1:11">
      <c r="A396" s="424">
        <f>(SUM(A395,1))</f>
        <v>214</v>
      </c>
      <c r="B396" s="448" t="s">
        <v>1745</v>
      </c>
      <c r="C396" s="443" t="s">
        <v>1125</v>
      </c>
      <c r="D396" s="442">
        <v>60</v>
      </c>
      <c r="E396" s="441"/>
      <c r="F396" s="440"/>
      <c r="G396" s="441"/>
      <c r="H396" s="440"/>
      <c r="I396" s="439"/>
      <c r="J396" s="438"/>
    </row>
    <row r="397" spans="1:11">
      <c r="A397" s="424">
        <f>(SUM(A396,1))</f>
        <v>215</v>
      </c>
      <c r="B397" s="448" t="s">
        <v>1744</v>
      </c>
      <c r="C397" s="443" t="s">
        <v>1125</v>
      </c>
      <c r="D397" s="442">
        <v>40</v>
      </c>
      <c r="E397" s="441"/>
      <c r="F397" s="440"/>
      <c r="G397" s="441"/>
      <c r="H397" s="440"/>
      <c r="I397" s="439"/>
      <c r="J397" s="438"/>
    </row>
    <row r="398" spans="1:11">
      <c r="A398" s="424">
        <f>(SUM(A397,1))</f>
        <v>216</v>
      </c>
      <c r="B398" s="447" t="s">
        <v>1743</v>
      </c>
      <c r="C398" s="446" t="s">
        <v>1741</v>
      </c>
      <c r="D398" s="445">
        <v>1</v>
      </c>
      <c r="E398" s="441"/>
      <c r="F398" s="440"/>
      <c r="G398" s="441"/>
      <c r="H398" s="440"/>
      <c r="I398" s="439"/>
      <c r="J398" s="438"/>
    </row>
    <row r="399" spans="1:11">
      <c r="A399" s="424">
        <f>(SUM(A398,1))</f>
        <v>217</v>
      </c>
      <c r="B399" s="444" t="s">
        <v>1742</v>
      </c>
      <c r="C399" s="443" t="s">
        <v>1741</v>
      </c>
      <c r="D399" s="442">
        <v>1</v>
      </c>
      <c r="E399" s="441"/>
      <c r="F399" s="440"/>
      <c r="G399" s="441"/>
      <c r="H399" s="440"/>
      <c r="I399" s="439"/>
      <c r="J399" s="438"/>
    </row>
    <row r="400" spans="1:11">
      <c r="A400" s="418">
        <f>(SUM(A399,1))</f>
        <v>218</v>
      </c>
      <c r="B400" s="415"/>
      <c r="C400" s="417"/>
      <c r="D400" s="417"/>
      <c r="E400" s="417"/>
      <c r="F400" s="416">
        <f>SUM(F395:F399)</f>
        <v>0</v>
      </c>
      <c r="G400" s="415"/>
      <c r="H400" s="416">
        <f>SUM(H395:H399)</f>
        <v>0</v>
      </c>
    </row>
    <row r="401" spans="1:8">
      <c r="A401" s="413">
        <f>(SUM(A400,1))</f>
        <v>219</v>
      </c>
      <c r="B401" s="412" t="s">
        <v>1740</v>
      </c>
      <c r="C401" s="409"/>
      <c r="D401" s="411">
        <v>0</v>
      </c>
      <c r="E401" s="409" t="s">
        <v>848</v>
      </c>
      <c r="F401" s="437">
        <f>ROUND(F400*D401*0.01,1)</f>
        <v>0</v>
      </c>
      <c r="G401" s="409"/>
      <c r="H401" s="408"/>
    </row>
    <row r="402" spans="1:8">
      <c r="A402" s="413">
        <f>(SUM(A401,1))</f>
        <v>220</v>
      </c>
      <c r="B402" s="412" t="s">
        <v>1739</v>
      </c>
      <c r="C402" s="409"/>
      <c r="D402" s="411">
        <v>0</v>
      </c>
      <c r="E402" s="409" t="s">
        <v>848</v>
      </c>
      <c r="F402" s="410"/>
      <c r="G402" s="409"/>
      <c r="H402" s="437">
        <f>ROUND(H400*D402*0.01,1)</f>
        <v>0</v>
      </c>
    </row>
    <row r="403" spans="1:8">
      <c r="A403" s="407">
        <f>(SUM(A402,1))</f>
        <v>221</v>
      </c>
      <c r="B403" s="406" t="s">
        <v>1732</v>
      </c>
      <c r="C403" s="405"/>
      <c r="D403" s="405"/>
      <c r="E403" s="405"/>
      <c r="F403" s="435">
        <f>SUM(F400:F402)</f>
        <v>0</v>
      </c>
      <c r="G403" s="436"/>
      <c r="H403" s="435">
        <f>SUM(H400:H402)</f>
        <v>0</v>
      </c>
    </row>
    <row r="421" spans="1:8" ht="12.6" thickBot="1">
      <c r="A421" s="384"/>
      <c r="B421" s="384"/>
      <c r="C421" s="384"/>
      <c r="D421" s="384"/>
      <c r="E421" s="384"/>
      <c r="F421" s="384"/>
      <c r="G421" s="384"/>
      <c r="H421" s="384"/>
    </row>
    <row r="422" spans="1:8" ht="12.6" thickTop="1"/>
    <row r="423" spans="1:8">
      <c r="B423" s="434" t="s">
        <v>1738</v>
      </c>
      <c r="C423" s="433"/>
      <c r="D423" s="433"/>
      <c r="E423" s="432" t="s">
        <v>1737</v>
      </c>
      <c r="F423" s="432"/>
      <c r="G423" s="432" t="s">
        <v>1736</v>
      </c>
      <c r="H423" s="432"/>
    </row>
    <row r="424" spans="1:8">
      <c r="A424" s="431" t="s">
        <v>1735</v>
      </c>
      <c r="B424" s="430" t="s">
        <v>1734</v>
      </c>
      <c r="C424" s="429"/>
      <c r="D424" s="428"/>
      <c r="E424" s="427"/>
      <c r="F424" s="425" t="s">
        <v>1733</v>
      </c>
      <c r="G424" s="426"/>
      <c r="H424" s="425" t="s">
        <v>1733</v>
      </c>
    </row>
    <row r="425" spans="1:8" ht="22.5">
      <c r="A425" s="424">
        <f>(SUM(A403,1))</f>
        <v>222</v>
      </c>
      <c r="B425" s="423" t="str">
        <f>B1</f>
        <v>Elektroinstalace - silnoproudá</v>
      </c>
      <c r="C425" s="422"/>
      <c r="D425" s="421">
        <v>21</v>
      </c>
      <c r="E425" s="420">
        <f>F54</f>
        <v>0</v>
      </c>
      <c r="F425" s="419"/>
      <c r="G425" s="420">
        <f>H54</f>
        <v>0</v>
      </c>
      <c r="H425" s="419"/>
    </row>
    <row r="426" spans="1:8" ht="45">
      <c r="A426" s="424">
        <f>(SUM(A425,1))</f>
        <v>223</v>
      </c>
      <c r="B426" s="423" t="str">
        <f>B58</f>
        <v>Elektroinstalace - napojení NN - měření el. energie - napojení rozváděčů</v>
      </c>
      <c r="C426" s="422"/>
      <c r="D426" s="421">
        <v>21</v>
      </c>
      <c r="E426" s="420">
        <f>F70</f>
        <v>0</v>
      </c>
      <c r="F426" s="419"/>
      <c r="G426" s="420">
        <f>H70</f>
        <v>0</v>
      </c>
      <c r="H426" s="419"/>
    </row>
    <row r="427" spans="1:8" ht="15">
      <c r="A427" s="424">
        <f>(SUM(A426,1))</f>
        <v>224</v>
      </c>
      <c r="B427" s="423" t="str">
        <f>B74</f>
        <v>Dodávky a rozváděče</v>
      </c>
      <c r="C427" s="422"/>
      <c r="D427" s="421">
        <v>21</v>
      </c>
      <c r="E427" s="420">
        <f>F85</f>
        <v>0</v>
      </c>
      <c r="F427" s="419"/>
      <c r="G427" s="420">
        <f>H85</f>
        <v>0</v>
      </c>
      <c r="H427" s="419"/>
    </row>
    <row r="428" spans="1:8" ht="22.5">
      <c r="A428" s="424">
        <f>(SUM(A427,1))</f>
        <v>225</v>
      </c>
      <c r="B428" s="423" t="str">
        <f>B93</f>
        <v>Svítidla vč. zdrojů a předřadníků</v>
      </c>
      <c r="C428" s="422"/>
      <c r="D428" s="421">
        <v>21</v>
      </c>
      <c r="E428" s="420">
        <f>F110</f>
        <v>0</v>
      </c>
      <c r="F428" s="419"/>
      <c r="G428" s="420">
        <f>H110</f>
        <v>0</v>
      </c>
      <c r="H428" s="419"/>
    </row>
    <row r="429" spans="1:8" ht="37.5">
      <c r="A429" s="424">
        <f>(SUM(A428,1))</f>
        <v>226</v>
      </c>
      <c r="B429" s="423" t="str">
        <f>B183</f>
        <v>Strukturovaná kabeláž, telekomunikace, signalizace Imobilní, A/V</v>
      </c>
      <c r="C429" s="422"/>
      <c r="D429" s="421">
        <v>21</v>
      </c>
      <c r="E429" s="420">
        <f>F230</f>
        <v>0</v>
      </c>
      <c r="F429" s="419"/>
      <c r="G429" s="420">
        <f>H230</f>
        <v>0</v>
      </c>
      <c r="H429" s="419"/>
    </row>
    <row r="430" spans="1:8" ht="22.5">
      <c r="A430" s="424">
        <f>(SUM(A429,1))</f>
        <v>227</v>
      </c>
      <c r="B430" s="423" t="str">
        <f>B234</f>
        <v>Datové propojení budov</v>
      </c>
      <c r="C430" s="422"/>
      <c r="D430" s="421">
        <v>21</v>
      </c>
      <c r="E430" s="420">
        <f>F246</f>
        <v>0</v>
      </c>
      <c r="F430" s="419"/>
      <c r="G430" s="420">
        <f>H246</f>
        <v>0</v>
      </c>
      <c r="H430" s="419"/>
    </row>
    <row r="431" spans="1:8">
      <c r="A431" s="424">
        <f>(SUM(A430,1))</f>
        <v>228</v>
      </c>
      <c r="B431" s="423" t="str">
        <f>B270</f>
        <v>PZTS (EZS)</v>
      </c>
      <c r="C431" s="422"/>
      <c r="D431" s="421">
        <v>21</v>
      </c>
      <c r="E431" s="420">
        <f>F292</f>
        <v>0</v>
      </c>
      <c r="F431" s="419"/>
      <c r="G431" s="420">
        <f>H292</f>
        <v>0</v>
      </c>
      <c r="H431" s="419"/>
    </row>
    <row r="432" spans="1:8" ht="15">
      <c r="A432" s="424">
        <f>(SUM(A431,1))</f>
        <v>229</v>
      </c>
      <c r="B432" s="423" t="str">
        <f>B296</f>
        <v>Televizní systém</v>
      </c>
      <c r="C432" s="422"/>
      <c r="D432" s="421">
        <v>21</v>
      </c>
      <c r="E432" s="420">
        <f>F320</f>
        <v>0</v>
      </c>
      <c r="F432" s="419"/>
      <c r="G432" s="420">
        <f>H320</f>
        <v>0</v>
      </c>
      <c r="H432" s="419"/>
    </row>
    <row r="433" spans="1:11" ht="22.5">
      <c r="A433" s="424">
        <f>(SUM(A432,1))</f>
        <v>230</v>
      </c>
      <c r="B433" s="423" t="str">
        <f>B364</f>
        <v>Úprava hromosvodu a zemničů</v>
      </c>
      <c r="C433" s="422"/>
      <c r="D433" s="421">
        <v>21</v>
      </c>
      <c r="E433" s="420">
        <f>F389</f>
        <v>0</v>
      </c>
      <c r="F433" s="419"/>
      <c r="G433" s="420">
        <f>H389</f>
        <v>0</v>
      </c>
      <c r="H433" s="419"/>
    </row>
    <row r="434" spans="1:11" ht="15">
      <c r="A434" s="424">
        <f>(SUM(A433,1))</f>
        <v>231</v>
      </c>
      <c r="B434" s="423" t="str">
        <f>B393</f>
        <v>HZS, PD, revize</v>
      </c>
      <c r="C434" s="422"/>
      <c r="D434" s="421">
        <v>21</v>
      </c>
      <c r="E434" s="420">
        <f>F403</f>
        <v>0</v>
      </c>
      <c r="F434" s="419"/>
      <c r="G434" s="420">
        <f>H403</f>
        <v>0</v>
      </c>
      <c r="H434" s="419"/>
    </row>
    <row r="435" spans="1:11">
      <c r="A435" s="418"/>
      <c r="B435" s="415"/>
      <c r="C435" s="417"/>
      <c r="D435" s="417"/>
      <c r="E435" s="417"/>
      <c r="F435" s="416"/>
      <c r="G435" s="415"/>
      <c r="H435" s="414"/>
    </row>
    <row r="436" spans="1:11">
      <c r="A436" s="413"/>
      <c r="B436" s="412"/>
      <c r="C436" s="409"/>
      <c r="D436" s="411"/>
      <c r="E436" s="409"/>
      <c r="F436" s="410"/>
      <c r="G436" s="409"/>
      <c r="H436" s="408"/>
    </row>
    <row r="437" spans="1:11">
      <c r="A437" s="407">
        <f>(SUM(A434,1))</f>
        <v>232</v>
      </c>
      <c r="B437" s="406" t="s">
        <v>1732</v>
      </c>
      <c r="C437" s="405"/>
      <c r="D437" s="405"/>
      <c r="E437" s="404">
        <f>SUM(E425:F434)</f>
        <v>0</v>
      </c>
      <c r="F437" s="402"/>
      <c r="G437" s="403">
        <f>SUM(G425:H434)</f>
        <v>0</v>
      </c>
      <c r="H437" s="402"/>
    </row>
    <row r="440" spans="1:11">
      <c r="A440" s="389">
        <f>(SUM(A437,1))</f>
        <v>233</v>
      </c>
      <c r="B440" s="401" t="s">
        <v>1731</v>
      </c>
      <c r="C440" s="401"/>
      <c r="D440" s="401"/>
      <c r="E440" s="400">
        <f>SUM(E437:H437)</f>
        <v>0</v>
      </c>
      <c r="F440" s="400"/>
      <c r="G440" s="399" t="s">
        <v>1730</v>
      </c>
    </row>
    <row r="441" spans="1:11">
      <c r="B441" s="398"/>
      <c r="K441" s="397"/>
    </row>
    <row r="443" spans="1:11">
      <c r="B443" s="396">
        <f>E443+G443</f>
        <v>0</v>
      </c>
      <c r="C443" s="394"/>
      <c r="D443" s="393">
        <v>15</v>
      </c>
      <c r="E443" s="392">
        <f>SUM(SUMIF(D425:D434,D443,E425:E434),SUMIF(D425:D434,D443,G425:G434))</f>
        <v>0</v>
      </c>
      <c r="F443" s="392"/>
      <c r="G443" s="391">
        <f>CEILING(E443*D443/100,0.1)</f>
        <v>0</v>
      </c>
      <c r="H443" s="390"/>
    </row>
    <row r="444" spans="1:11">
      <c r="B444" s="395">
        <f>E444+G444</f>
        <v>0</v>
      </c>
      <c r="C444" s="394"/>
      <c r="D444" s="393">
        <v>21</v>
      </c>
      <c r="E444" s="392">
        <f>SUM(SUMIF(D425:D434,D444,E425:E434),SUMIF(D425:D434,D444,G425:G434))</f>
        <v>0</v>
      </c>
      <c r="F444" s="392"/>
      <c r="G444" s="391">
        <f>CEILING(E444*D444/100,0.1)</f>
        <v>0</v>
      </c>
      <c r="H444" s="390"/>
    </row>
    <row r="447" spans="1:11">
      <c r="A447" s="389">
        <f>(SUM(A440,1))</f>
        <v>234</v>
      </c>
      <c r="B447" s="388" t="s">
        <v>1729</v>
      </c>
      <c r="E447" s="387">
        <f>SUM(B443:B444)</f>
        <v>0</v>
      </c>
      <c r="F447" s="387"/>
      <c r="G447" s="386" t="s">
        <v>1728</v>
      </c>
    </row>
    <row r="448" spans="1:11" ht="12.6" thickBot="1">
      <c r="A448" s="384"/>
      <c r="B448" s="385"/>
      <c r="C448" s="384"/>
      <c r="D448" s="384"/>
      <c r="E448" s="384"/>
      <c r="F448" s="384"/>
      <c r="G448" s="384"/>
      <c r="H448" s="384"/>
    </row>
    <row r="449" ht="12.6" thickTop="1"/>
  </sheetData>
  <mergeCells count="51">
    <mergeCell ref="E434:F434"/>
    <mergeCell ref="G434:H434"/>
    <mergeCell ref="E447:F447"/>
    <mergeCell ref="E437:F437"/>
    <mergeCell ref="G437:H437"/>
    <mergeCell ref="E440:F440"/>
    <mergeCell ref="E443:F443"/>
    <mergeCell ref="G443:H443"/>
    <mergeCell ref="E444:F444"/>
    <mergeCell ref="G444:H444"/>
    <mergeCell ref="E431:F431"/>
    <mergeCell ref="G431:H431"/>
    <mergeCell ref="E432:F432"/>
    <mergeCell ref="G432:H432"/>
    <mergeCell ref="E433:F433"/>
    <mergeCell ref="G433:H433"/>
    <mergeCell ref="E428:F428"/>
    <mergeCell ref="G428:H428"/>
    <mergeCell ref="E429:F429"/>
    <mergeCell ref="G429:H429"/>
    <mergeCell ref="E430:F430"/>
    <mergeCell ref="G430:H430"/>
    <mergeCell ref="E423:F423"/>
    <mergeCell ref="G423:H423"/>
    <mergeCell ref="B424:D424"/>
    <mergeCell ref="E426:F426"/>
    <mergeCell ref="G426:H426"/>
    <mergeCell ref="E427:F427"/>
    <mergeCell ref="G427:H427"/>
    <mergeCell ref="E425:F425"/>
    <mergeCell ref="G425:H425"/>
    <mergeCell ref="E270:F270"/>
    <mergeCell ref="G270:H270"/>
    <mergeCell ref="E296:F296"/>
    <mergeCell ref="G296:H296"/>
    <mergeCell ref="E364:F364"/>
    <mergeCell ref="G364:H364"/>
    <mergeCell ref="E393:F393"/>
    <mergeCell ref="G393:H393"/>
    <mergeCell ref="E93:F93"/>
    <mergeCell ref="G93:H93"/>
    <mergeCell ref="E183:F183"/>
    <mergeCell ref="G183:H183"/>
    <mergeCell ref="E234:F234"/>
    <mergeCell ref="G234:H234"/>
    <mergeCell ref="E1:F1"/>
    <mergeCell ref="G1:H1"/>
    <mergeCell ref="E58:F58"/>
    <mergeCell ref="G58:H58"/>
    <mergeCell ref="E74:F74"/>
    <mergeCell ref="G74:H74"/>
  </mergeCells>
  <printOptions horizontalCentered="1"/>
  <pageMargins left="0.39370078740157483" right="0.39370078740157483" top="0.59055118110236227" bottom="0.78740157480314965" header="0.39370078740157483" footer="0.39370078740157483"/>
  <pageSetup paperSize="9" orientation="portrait" r:id="rId1"/>
  <headerFooter alignWithMargins="0">
    <oddHeader>&amp;C&amp;6Elektroinstalace - &amp;"Arial CE,Tučné"PČR a MP - Stavební úpravy objektu č.p. 1745/14, Přemyslova ul.,&amp;"Arial CE,Obyčejné" 289 22 Lysá nad Labem</oddHeader>
    <oddFooter>&amp;L&amp;6Vypracoval :
Roman Hladík&amp;C&amp;6Stránka &amp;P z &amp;N&amp;R&amp;6Datum vytvoření - 28.2.2019
Datum tisku -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24</vt:i4>
      </vt:variant>
    </vt:vector>
  </HeadingPairs>
  <TitlesOfParts>
    <vt:vector size="32" baseType="lpstr">
      <vt:lpstr>Rekapitulace stavby</vt:lpstr>
      <vt:lpstr>LYSA 1 - SO-01-Vlastní bu...</vt:lpstr>
      <vt:lpstr>D.1.4.1 - ústřední vytápění</vt:lpstr>
      <vt:lpstr>D.1.4.2 - zdravotní technika</vt:lpstr>
      <vt:lpstr>D.1.4.3 - větrání</vt:lpstr>
      <vt:lpstr>D.1.4.4 - Klimatizace</vt:lpstr>
      <vt:lpstr>EL-úvod</vt:lpstr>
      <vt:lpstr>EL</vt:lpstr>
      <vt:lpstr>'D.1.4.1 - ústřední vytápění'!Názvy_tisku</vt:lpstr>
      <vt:lpstr>'D.1.4.2 - zdravotní technika'!Názvy_tisku</vt:lpstr>
      <vt:lpstr>'D.1.4.3 - větrání'!Názvy_tisku</vt:lpstr>
      <vt:lpstr>'D.1.4.4 - Klimatizace'!Názvy_tisku</vt:lpstr>
      <vt:lpstr>'LYSA 1 - SO-01-Vlastní bu...'!Názvy_tisku</vt:lpstr>
      <vt:lpstr>'Rekapitulace stavby'!Názvy_tisku</vt:lpstr>
      <vt:lpstr>'D.1.4.1 - ústřední vytápění'!Oblast_tisku</vt:lpstr>
      <vt:lpstr>'D.1.4.2 - zdravotní technika'!Oblast_tisku</vt:lpstr>
      <vt:lpstr>'D.1.4.3 - větrání'!Oblast_tisku</vt:lpstr>
      <vt:lpstr>'D.1.4.4 - Klimatizace'!Oblast_tisku</vt:lpstr>
      <vt:lpstr>EL!Oblast_tisku</vt:lpstr>
      <vt:lpstr>'LYSA 1 - SO-01-Vlastní bu...'!Oblast_tisku</vt:lpstr>
      <vt:lpstr>'Rekapitulace stavby'!Oblast_tisku</vt:lpstr>
      <vt:lpstr>EL!Rozpočet1</vt:lpstr>
      <vt:lpstr>EL!Rozpočet1_100</vt:lpstr>
      <vt:lpstr>EL!Rozpočet1_101</vt:lpstr>
      <vt:lpstr>EL!Rozpočet1_145</vt:lpstr>
      <vt:lpstr>EL!Rozpočet1_146</vt:lpstr>
      <vt:lpstr>EL!Rozpočet1_42</vt:lpstr>
      <vt:lpstr>EL!Rozpočet1_78</vt:lpstr>
      <vt:lpstr>EL!Rozpočet1_81</vt:lpstr>
      <vt:lpstr>EL!Rozpočet1_92</vt:lpstr>
      <vt:lpstr>EL!Rozpočet1_93</vt:lpstr>
      <vt:lpstr>EL!Rozpočet1_99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Admin-PC\Admin</dc:creator>
  <cp:lastModifiedBy>JN</cp:lastModifiedBy>
  <dcterms:created xsi:type="dcterms:W3CDTF">2019-03-21T16:10:58Z</dcterms:created>
  <dcterms:modified xsi:type="dcterms:W3CDTF">2019-03-21T21:22:12Z</dcterms:modified>
</cp:coreProperties>
</file>