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Karolína" reservationPassword="0"/>
  <workbookPr/>
  <bookViews>
    <workbookView xWindow="240" yWindow="120" windowWidth="14940" windowHeight="9225" activeTab="0"/>
  </bookViews>
  <sheets>
    <sheet name="Rekapitulace" sheetId="1" r:id="rId1"/>
    <sheet name="SO 000" sheetId="2" r:id="rId2"/>
    <sheet name="SO 201" sheetId="3" r:id="rId3"/>
  </sheets>
  <definedNames/>
  <calcPr/>
  <webPublishing/>
</workbook>
</file>

<file path=xl/sharedStrings.xml><?xml version="1.0" encoding="utf-8"?>
<sst xmlns="http://schemas.openxmlformats.org/spreadsheetml/2006/main" count="783" uniqueCount="296">
  <si>
    <t>Firma: -</t>
  </si>
  <si>
    <t>Rekapitulace ceny</t>
  </si>
  <si>
    <t>Stavba: 23-03-030 - Smržovka, most M-26 u čerpací stanice RoBiN OIL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</si>
  <si>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</si>
  <si>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</si>
  <si>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</si>
  <si>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</si>
  <si>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</si>
  <si>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</si>
  <si>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</si>
  <si>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</si>
  <si>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</si>
  <si>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</si>
  <si>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</si>
  <si>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</si>
  <si>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23-03-030</t>
  </si>
  <si>
    <t>Smržovka, most M-26 u čerpací stanice RoBiN OIL</t>
  </si>
  <si>
    <t>O</t>
  </si>
  <si>
    <t>Rozpočet:</t>
  </si>
  <si>
    <t>0,00</t>
  </si>
  <si>
    <t>15,00</t>
  </si>
  <si>
    <t>21,00</t>
  </si>
  <si>
    <t>3</t>
  </si>
  <si>
    <t>2</t>
  </si>
  <si>
    <t>SO 000</t>
  </si>
  <si>
    <t>Vedlejší rozpočtové náklady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</si>
  <si>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</si>
  <si>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</si>
  <si>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</si>
  <si>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</si>
  <si>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</si>
  <si>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</si>
  <si>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</si>
  <si>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</si>
  <si>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</si>
  <si>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</si>
  <si>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</si>
  <si>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</si>
  <si>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</si>
  <si>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</si>
  <si>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</si>
  <si>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</si>
  <si>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</si>
  <si>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</si>
  <si>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</si>
  <si>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</si>
  <si>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02720</t>
  </si>
  <si>
    <t/>
  </si>
  <si>
    <t>POMOC PRÁCE ZŘÍZ NEBO ZAJIŠŤ REGULACI A OCHRANU DOPRAVY</t>
  </si>
  <si>
    <t>KČ</t>
  </si>
  <si>
    <t>PP</t>
  </si>
  <si>
    <t>Položka zahrnuje dopravně inženýrská opatření v průběhu celé stavby (dle 
schváleného plánu ZOV a vyjádření DI PČR), zahrnuje pronájem dopravního 
značení - tzn. osazení, přesuny a odvoz provizorního dopravního značení. 
Zahrnuje dočasné dopravní značení, semafory vč. časomíry odpočtu, dopravní 
zařízení, oplocení a všechny související práce po dobu trvání stavby. Součástí 
položky je i údržba a péče o dopravně inženýrská opatření v průběhu celé stavby. 
Součástí položky je vyřízení DIO včetně jeho projednání.</t>
  </si>
  <si>
    <t>VV</t>
  </si>
  <si>
    <t>TS</t>
  </si>
  <si>
    <t>zahrnuje veškeré náklady spojené s objednatelem požadovanými zařízeními</t>
  </si>
  <si>
    <t>02730</t>
  </si>
  <si>
    <t>POMOC PRÁCE ZŘÍZ NEBO ZAJIŠŤ OCHRANU INŽENÝRSKÝCH SÍTÍ</t>
  </si>
  <si>
    <t>02811</t>
  </si>
  <si>
    <t>PRŮZKUMNÉ PRÁCE GEOTECHNICKÉ NA POVRCHU</t>
  </si>
  <si>
    <t>Posouzení základové spáry</t>
  </si>
  <si>
    <t>zahrnuje veškeré náklady spojené s objednatelem požadovanými pracemi</t>
  </si>
  <si>
    <t>02910</t>
  </si>
  <si>
    <t>OSTATNÍ POŽADAVKY - ZEMĚMĚŘIČSKÁ MĚŘENÍ</t>
  </si>
  <si>
    <t>Geodetická činnost v průběhu provádění stavebních prací (geodet zhotovitele 
stavby) včetně vytyčení stavby. 
Součástí je vybudování potřebné vytyčovací sítě.</t>
  </si>
  <si>
    <t>029113</t>
  </si>
  <si>
    <t>OSTATNÍ POŽADAVKY - GEODETICKÉ ZAMĚŘENÍ - CELKY</t>
  </si>
  <si>
    <t>KUS</t>
  </si>
  <si>
    <t>po úplném dokončení stavby jako podklad pro DSPS a geometrický plán</t>
  </si>
  <si>
    <t>029412</t>
  </si>
  <si>
    <t>OSTATNÍ POŽADAVKY - VYPRACOVÁNÍ MOSTNÍHO LISTU</t>
  </si>
  <si>
    <t>ML dle ČSN 73 6220</t>
  </si>
  <si>
    <t>7</t>
  </si>
  <si>
    <t>02943</t>
  </si>
  <si>
    <t>OSTATNÍ POŽADAVKY - VYPRACOVÁNÍ RDS</t>
  </si>
  <si>
    <t>KPL</t>
  </si>
  <si>
    <t>8</t>
  </si>
  <si>
    <t>02944</t>
  </si>
  <si>
    <t>OSTAT POŽADAVKY - DOKUMENTACE SKUTEČ PROVEDENÍ V DIGIT FORMĚ</t>
  </si>
  <si>
    <t>DSPS včetně zapracování změn během výstavby</t>
  </si>
  <si>
    <t>02945</t>
  </si>
  <si>
    <t>OSTAT POŽADAVKY - GEOMETRICKÝ PLÁN</t>
  </si>
  <si>
    <t>HM</t>
  </si>
  <si>
    <t>Zajištění geometrických plánů skutečného provedení objektů a inženýrských sítí a 
geometrických plánů věcných břemen v požadovaném formátu s hranicemi 
pozemků jako podklad pro vklad do katastrální mapy pro evidenci změn na 
katastrálním úřadu. Tato dokumentace bude potvrzena příslušným katastrálním 
úřadem a předána v 6 ti vyhotovení v termínu dle potřeb investora.</t>
  </si>
  <si>
    <t>položka zahrnuje:        
- přípravu podkladů, vyhotovení žádosti pro vklad na katastrální úřad 
- polní práce spojené s vyhotovením geometrického plánu 
- výpočetní a grafické kancelářské práce 
- úřední ověření výsledného elaborátu 
- schválení návrhu vkladu do katastru nemovitostí příslušným katastrálním úřadem</t>
  </si>
  <si>
    <t>02950</t>
  </si>
  <si>
    <t>OSTATNÍ POŽADAVKY - POSUDKY, KONTROLY, REVIZNÍ ZPRÁVY</t>
  </si>
  <si>
    <t>havarijní a povodňový plán, včetně schválení příslušnými orgány státní správy</t>
  </si>
  <si>
    <t>11</t>
  </si>
  <si>
    <t>02953</t>
  </si>
  <si>
    <t>OSTATNÍ POŽADAVKY - HLAVNÍ MOSTNÍ PROHLÍDKA</t>
  </si>
  <si>
    <t>HMP dle ČSN 73 6221</t>
  </si>
  <si>
    <t>položka zahrnuje : 
- úkony dle ČSN 73 6221 
- provedení hlavní mostní prohlídky oprávněnou fyzickou nebo právnickou osobou 
- vyhotovení záznamu (protokolu), který jednoznačně definuje stav mostu</t>
  </si>
  <si>
    <t>12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</si>
  <si>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</si>
  <si>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</si>
  <si>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</si>
  <si>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SO 201</t>
  </si>
  <si>
    <t>Most přes Smržovský potok</t>
  </si>
  <si>
    <t>36</t>
  </si>
  <si>
    <t>014111</t>
  </si>
  <si>
    <t>POPLATKY ZA SKLÁDKU TYP S-IO (INERTNÍ ODPAD)</t>
  </si>
  <si>
    <t>M3</t>
  </si>
  <si>
    <t>70% z položky 131738 
výkop pro pravobřežní opěru (plocha*délka) (7.20*3.4)*0.7=17,136 [A] 
výkop pro levobžeřní opěru (plocha*délka) (7.50*3.4)*0.7=17,850 [B] 
Celkem: A+B=34,986 [C]</t>
  </si>
  <si>
    <t>zahrnuje veškeré poplatky provozovateli skládky související s uložením odpadu na skládce.</t>
  </si>
  <si>
    <t>32</t>
  </si>
  <si>
    <t>014121</t>
  </si>
  <si>
    <t>POPLATKY ZA SKLÁDKU TYP S-OO (OSTATNÍ ODPAD)</t>
  </si>
  <si>
    <t>odstranění betonového panelu 0.215*1.5*3.0=0,968 [A] 
výdřeva pod mostem 3*(3,385*1.8*0.15)=2,742 [B] 
deska původního mostu 0.35*2.5*3.38=2,958 [C] 
odstranění nosníků původního mostu 5*(0.0332*5.2)=0,863 [D] 
Celkem: A+B+C+D=7,531 [E]</t>
  </si>
  <si>
    <t>39</t>
  </si>
  <si>
    <t>02742</t>
  </si>
  <si>
    <t>PROVIZORNÍ LÁVKY</t>
  </si>
  <si>
    <t>M2</t>
  </si>
  <si>
    <t>v případě že nebude možná obchozí trasa v místě zaklopení koryta</t>
  </si>
  <si>
    <t>provizorní lávka 4.5*1.5=6,750 [A]</t>
  </si>
  <si>
    <t>Zemní práce</t>
  </si>
  <si>
    <t>37</t>
  </si>
  <si>
    <t>11201</t>
  </si>
  <si>
    <t>KÁCENÍ STROMŮ D KMENE DO 0,5M S ODSTRANĚNÍM PAŘEZŮ</t>
  </si>
  <si>
    <t>kácení stromů na pravobřežní opěře 2=2,000 [A]</t>
  </si>
  <si>
    <t>Kácení stromů se měří v [ks] poražených stromů (průměr stromů se měří ve výšce 1,3m nad terénem) a zahrnuje zejména: 
- poražení stromu a osekání větví 
- spálení větví na hromadách nebo štěpkování 
- dopravu a uložení kmenů, případné další práce s nimi dle pokynů zadávací dokumentace 
Odstranění pařezů se měří v [ks] vytrhaných nebo vykopaných pařezů a zahrnuje zejména: 
- vytrhání nebo vykopání pařezů 
- veškeré zemní práce spojené s odstraněním pařezů 
- dopravu a uložení pařezů, případně další práce s nimi dle pokynů zadávací dokumentace 
- zásyp jam po pařezech</t>
  </si>
  <si>
    <t>11527</t>
  </si>
  <si>
    <t>PŘEV VOD NA POVRCHU POTR DN DO 1000MM NEBO ŽLAB R.O. DO 3,6M</t>
  </si>
  <si>
    <t>M</t>
  </si>
  <si>
    <t>provizorní převedení vody 10m=10,000 [A]</t>
  </si>
  <si>
    <t>Položka převedení vody na povrchu zahrnuje zřízení, udržování a odstranění příslušného zařízení. Převedení vody se uvádí buď průměrem potrubí (DN) nebo délkou rozvinutého obvodu žlabu (r.o.).</t>
  </si>
  <si>
    <t>30</t>
  </si>
  <si>
    <t>12573</t>
  </si>
  <si>
    <t>VYKOPÁVKY ZE ZEMNÍKŮ A SKLÁDEK TŘ. I</t>
  </si>
  <si>
    <t>z pol. 17411 10.934=10,934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</si>
  <si>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ruční vykopávky, odstranění kořenů a napadávek 
- pažení, vzepření a rozepření vč. přepažování (vyjma štětových stěn) 
- úpravu, ochranu a očištění dna, základové spáry, stěn a svahů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položka nezahrnuje: 
- práce spojené s otvírkou zemníku</t>
  </si>
  <si>
    <t>131738</t>
  </si>
  <si>
    <t>HLOUBENÍ JAM ZAPAŽ I NEPAŽ TŘ. I, ODVOZ DO 20KM</t>
  </si>
  <si>
    <t>vč.odvozu na skládku a uložení na skládku určenou zhotovitelem. Poplatek za 
skládku je uveden v položce č. 014101</t>
  </si>
  <si>
    <t>výkop pro pravobřežní opěru (plocha*délka) 7.20*6.9=49,680 [A] 
výkop pro levobžeřní opěru (plocha*délka) 7.50*5.9=44,250 [B] 
Celkem: A+B=93,930 [C]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</si>
  <si>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</si>
  <si>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31</t>
  </si>
  <si>
    <t>17120</t>
  </si>
  <si>
    <t>ULOŽENÍ SYPANINY DO NÁSYPŮ A NA SKLÁDKY BEZ ZHUTNĚNÍ</t>
  </si>
  <si>
    <t>na mezideponii, zpěrné použití 30% 
z pol. 131738 93.930*0.3=28,179 [A]</t>
  </si>
  <si>
    <t>položka zahrnuje: 
- kompletní provedení zemní konstrukce do předepsaného tvaru 
- ošetření úložiště po celou dobu práce v něm vč. klimatických opatření 
- ztížení v okolí vedení, konstrukcí a objektů a jejich dočasné zajištění 
- ztížení provádění ve ztížených podmínkách a stísněných prostorech 
- ztížené ukládání sypaniny pod vodu 
- ukládání po vrstvách a po jiných nutných částech (figurách) vč. dosypávek 
- spouštění a nošení materiálu 
- úprava, očištění a ochrana podloží a svahů 
- svahování,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</si>
  <si>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17411</t>
  </si>
  <si>
    <t>ZÁSYP JAM A RÝH ZEMINOU SE ZHUTNĚNÍM</t>
  </si>
  <si>
    <t>místní zemina z výkopu</t>
  </si>
  <si>
    <t>předpoklad použití 30% potřebné zeminy  
za pravobřežní opěrou (plocha*délka) (4.60*5.9)*0.3=8,142 [A] 
za levobřežní opěrou (plocha*délka) (5.00*6.9)*0.3=10,350 [B] 
mezi opěrami (plocha*délka) (1.12*3.4)*0.3=1,142 [C] 
Celkem: A+B+C=19,634 [D]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</si>
  <si>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</si>
  <si>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17481</t>
  </si>
  <si>
    <t>ZÁSYP JAM A RÝH Z NAKUPOVANÝCH MATERIÁLŮ</t>
  </si>
  <si>
    <t>Hutnění po vrstvách a 100% PS, Id=0.9</t>
  </si>
  <si>
    <t>předpoklad 70% potřebné zeminy  
za pravobřežní opěrou (plocha*délka) (4.60*5.9)*0.7=18,998 [A] 
za levobřežní opěrou (plocha*délka) (5.00*6.9)*0.7=24,150 [B] 
mezi opěrami (plocha*délka) (1.12*3.4)*0.7=2,666 [C] 
Celkem: A+B+C=45,814 [D]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</si>
  <si>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</si>
  <si>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17720</t>
  </si>
  <si>
    <t>ZEMNÍ HRÁZKY ZE ZEMIN BEZ ZHUT</t>
  </si>
  <si>
    <t>provizorní převedení vody pod mostem (1.0*1.0*2.0)+(1.0*1.0*3.0)=5,000 [A]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</si>
  <si>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výplň jam a prohlubní v podloží 
- úprava, očištění, ochrana a zhutnění podloží 
- svahování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</si>
  <si>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Základy</t>
  </si>
  <si>
    <t>27152</t>
  </si>
  <si>
    <t>POLŠTÁŘE POD ZÁKLADY Z KAMENIVA DRCENÉHO</t>
  </si>
  <si>
    <t>Pouze v případě nevyhovujících základových podmínek</t>
  </si>
  <si>
    <t>roznášecí štěrkopískový polštář pod opěrami 2*(2.22*0.3*5.6)=7,459 [A]</t>
  </si>
  <si>
    <t>položka zahrnuje dodávku předepsaného kameniva, mimostaveništní a vnitrostaveništní dopravu a jeho uložení 
není-li v zadávací dokumentaci uvedeno jinak, jedná se o nakupovaný materiál</t>
  </si>
  <si>
    <t>272325</t>
  </si>
  <si>
    <t>ZÁKLADY ZE ŽELEZOBETONU DO C30/37</t>
  </si>
  <si>
    <t>C 30/37 - XA1, XC2,XD2,XF3 (CZ, F.1)-Cl 0.4-Dmax 22-S3</t>
  </si>
  <si>
    <t>základ pravobřežní opěry 1.2*0.5*3.38=2,028 [A] 
základ levobřežní opěry 1.2*0.5*3.38=2,028 [B] 
Celkem: A+B=4,056 [C]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</si>
  <si>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proudů,</t>
  </si>
  <si>
    <t>272365</t>
  </si>
  <si>
    <t>VÝZTUŽ ZÁKLADŮ Z OCELI 10505, B500B</t>
  </si>
  <si>
    <t>T</t>
  </si>
  <si>
    <t>odhad stupně vyztužení 2.0%: 
základ pravobřežní opěry (1.2*0.5*3.38)*7.85*0.020=0,318 [A] 
základ levobřežní opěry (1.2*0.5*3.38)*7.85*0.020=0,318 [B] 
Celkem: A+B=0,636 [C]</t>
  </si>
  <si>
    <t>Položka zahrnuje veškerý materiál, výrobky a polotovary, včetně mimostaveništní a vnitrostaveništní dopravy (rovněž přesuny), včetně naložení a složení, případně s uložením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74), 
- povrchovou antikorozní úpravu výztuže, 
- separaci výztuže, 
- osazení měřících zařízení a úpravy pro ně, 
- osazení měřících skříní nebo míst pro měření bludných proudů.</t>
  </si>
  <si>
    <t>Svislé konstrukce</t>
  </si>
  <si>
    <t>38</t>
  </si>
  <si>
    <t>327215</t>
  </si>
  <si>
    <t>PŘEZDĚNÍ ZDÍ Z KAMENNÉHO ZDIVA</t>
  </si>
  <si>
    <t>přetdění části levobřežní nábřežní zni 2.0*1.0*0.5=1,000 [A] 
přezdění části pravobřežní nábřežní zdi 2.0*1.0*0.5=1,000 [B] 
Celkem: A+B=2,000 [C]</t>
  </si>
  <si>
    <t>položka zahrnuje rozebrání stávajícího zdiva, nezbytnou manipulaci s rozebraným materiálem (nakládání, doprava, složení, očištění, odvoz nepoužitelného materiálu a suti), vyzdění z tohoto materiálu (bez dodávky nového) včetně dodávky předepsaného materiálu pro výplň spar.</t>
  </si>
  <si>
    <t>333212</t>
  </si>
  <si>
    <t>MOSTNÍ OPĚRY A KŘÍDLA Z LOMOVÉHO KAMENE  NA MC</t>
  </si>
  <si>
    <t>předpoklad použití kamene z původních opěr</t>
  </si>
  <si>
    <t>pravobřežní křídlo (plocha*šířka)  4.14*0.5=2,070 [A] 
levobřežní křídlo (plocha*šířka) 2.64*0.5=1,320 [B] 
Celkem: A+B=3,390 [C]</t>
  </si>
  <si>
    <t>položka zahrnuje dodávku a osazení lomového kamene, jeho výběr a případnou úpravu, dodávku předepsané malty, spárování.</t>
  </si>
  <si>
    <t>333325</t>
  </si>
  <si>
    <t>MOSTNÍ OPĚRY A KŘÍDLA ZE ŽELEZOVÉHO BETONU DO C30/37</t>
  </si>
  <si>
    <t>pravobřežní opěra 0.4*2.1*3.38=2,839 [A] 
levobřežní opěra 0.4*2.1*3.38=2,839 [B] 
koncový příčník pravobřežní opěry 0.1*0.4*3.38=0,135 [C] 
koncový příčník levobřežní opěry 0.1*0.4*3.38=0,135 [D] 
Celkem: A+B+C+D=5,948 [E]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</si>
  <si>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</t>
  </si>
  <si>
    <t>333365</t>
  </si>
  <si>
    <t>VÝZTUŽ MOSTNÍCH OPĚR A KŘÍDEL Z OCELI 10505, B500B</t>
  </si>
  <si>
    <t>odhad stupně vyztužení 2.0%: 
pravobřežní opěra (0.4*2.1*3.38)*7.85*0.020=0,446 [A] 
levobřežní opěra (0.4*2.1*3.38)*7.85*0.020=0,446 [B] 
Celkem: A+B=0,892 [C]</t>
  </si>
  <si>
    <t>Vodorovné konstrukce</t>
  </si>
  <si>
    <t>13</t>
  </si>
  <si>
    <t>421325</t>
  </si>
  <si>
    <t>MOSTNÍ NOSNÉ DESKOVÉ KONSTRUKCE ZE ŽELEZOBETONU C30/37</t>
  </si>
  <si>
    <t>C 30/37 - XC4,XD1,XF2 (CZ, F.1)-Cl 0.4-Dmax 22-S3</t>
  </si>
  <si>
    <t>deska nosné konstrukce 0.3*3.61*3.38=3,661 [A]</t>
  </si>
  <si>
    <t>14</t>
  </si>
  <si>
    <t>421365</t>
  </si>
  <si>
    <t>VÝZTUŽ MOSTNÍ DESKOVÉ KONSTRUKCE Z OCELI 10505, B500B</t>
  </si>
  <si>
    <t>Odhad stupně vyztužení 2.5%: 
deska nosné konstrukce (0.3*3.35*3.38)*7.85*0.025=0,667 [A]</t>
  </si>
  <si>
    <t>Položka zahrnuje veškerý materiál, výrobky a polotovary, včetně mimostaveništní a vnitrostaveništní dopravy (rovněž přesuny), včetně naložení a složení, případně s uložením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74. 
- povrchovou antikorozní úpravu výztuže, 
- separaci výztuže, 
- osazení měřících zařízení a úpravy pro ně, 
- osazení měřících skříní nebo míst pro měření bludných proudů.</t>
  </si>
  <si>
    <t>15</t>
  </si>
  <si>
    <t>42838</t>
  </si>
  <si>
    <t>KLOUB ZE ŽELEZOBETONU VČET VÝZTUŽE</t>
  </si>
  <si>
    <t>vrubový kloub na pravobřežní opěře 3.38=3,380 [A] 
vrubový kloub na levobřežní opěře 3.38=3,380 [B] 
Celkem: A+B=6,760 [C]</t>
  </si>
  <si>
    <t>Položka kloub ze železobetonu zahrnuje pouze zhotovení kloubu (zřízení a odstranění vložky pro pérové a vrubové klouby a pod.), beton a výztuž musí být zahrnuta v příslušných konstrukčních částech. Beton a výztuž samostatného kloubu (např. kyvné sloupečky) se zařazují jako vodorovná konstrukce.</t>
  </si>
  <si>
    <t>16</t>
  </si>
  <si>
    <t>451313</t>
  </si>
  <si>
    <t>PODKLADNÍ A VÝPLŇOVÉ VRSTVY Z PROSTÉHO BETONU C16/20</t>
  </si>
  <si>
    <t>C 16/20  - XC0 (CZ, F.1)-Cl 1.0-Dmax 22-S3</t>
  </si>
  <si>
    <t>podkladní beton pro pravobřežní opěrou 0.2*1.6*3.78=1,210 [A] 
podkladní beton pod levobřežní opěrou 0.2*1.6*3.78=1,210 [B] 
podkladní beton pod drenáží za pravobřežní opěrou 0.1*1.9*4.7=0,893 [C] 
podkladní beton pod drenáží za levobřežní opěrou 0.1*1.9*3.6=0,684 [D] 
podkladní beton pod pravobřežním křídlem 0.2*2.9*0.9=0,522 [E] 
Celkem: A+B+C+D+E=4,519 [F]</t>
  </si>
  <si>
    <t>17</t>
  </si>
  <si>
    <t>465512</t>
  </si>
  <si>
    <t>DLAŽBY Z LOMOVÉHO KAMENE NA MC</t>
  </si>
  <si>
    <t>dlažba v korytě 0.3*3.0*7.0=6,300 [A]</t>
  </si>
  <si>
    <t>položka zahrnuje: 
- nutné zemní práce (svahování, úpravu pláně a pod.) 
- zřízení spojovací vrstvy 
- zřízení lože dlažby z cementové malty předepsané kvality a předepsané tloušťky 
- dodávku a položení dlažby z lomového kamene do předepsaného tvaru 
- spárování, těsnění, tmelení a vyplnění spar MC případně s vyklínováním 
- úprava povrchu pro odvedení srážkové vody 
- nezahrnuje podklad pod dlažbu, vykazuje se samostatně položkami SD 45</t>
  </si>
  <si>
    <t>18</t>
  </si>
  <si>
    <t>467384</t>
  </si>
  <si>
    <t>STUPNĚ A PRAHY VOD KORYT ZE ŽELBET DO C25/30 VČET VÝZT</t>
  </si>
  <si>
    <t>C 16/20 - XC0 (CZ, F.1)-Cl 1.0-Dmax 22-S3</t>
  </si>
  <si>
    <t>příčný práh v korytě vtok 2.0*0.4*0.8=0,640 [A] 
příčný práh v korytě výtok 3.0*0.4*0.8=0,960 [B] 
Celkem: A+B=1,600 [C]</t>
  </si>
  <si>
    <t>položka zahrnuje: 
- nutné zemní práce (hloubení rýh apod.) 
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povrchovou antikorozní úpravu výztuže, 
- separaci výztuže</t>
  </si>
  <si>
    <t>Komunikace</t>
  </si>
  <si>
    <t>19</t>
  </si>
  <si>
    <t>56330a</t>
  </si>
  <si>
    <t>VOZOVKOVÉ VRSTVY ZE ŠTĚRKODRTI</t>
  </si>
  <si>
    <t>ŠTĚRKODRŤ ŠDa 0/32 tl. 150mm</t>
  </si>
  <si>
    <t>vozovkové vrstvy na levobřežním předpolí 0.15*3.5*3.84=2,016 [A] 
vozovkové souvrství na předpolí 0.15*2.8*3.84=1,613 [B] 
Celkem: A+B=3,629 [C]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</si>
  <si>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</si>
  <si>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20</t>
  </si>
  <si>
    <t>56330b</t>
  </si>
  <si>
    <t>ŠTĚRKODRŤ ŠDa 32/63</t>
  </si>
  <si>
    <t>vozovkové vrstvy na levobřežním předpolí 0.15*2.6*4.14=1,615 [A] 
vozovkové vrstvy na pravobřežním předpolí 0.15*2.5*4.14=1,553 [B] 
provizorní obchozí trasa 0.1*1.5*12.5=1,875 [C] 
Celkem: A+B+C=5,043 [D]</t>
  </si>
  <si>
    <t>22</t>
  </si>
  <si>
    <t>572211</t>
  </si>
  <si>
    <t>SPOJOVACÍ POSTŘIK Z ASFALTU DO 0,5KG/M2</t>
  </si>
  <si>
    <t>pod obrusnou vrstvou na předpolí (3.38*3.3)+(3.38*4.5)=26,364 [A]</t>
  </si>
  <si>
    <t>- dodání všech předepsaných materiálů pro postřiky v předepsaném množství 
- provedení dle předepsaného technologického předpisu 
- zřízení vrstvy bez rozlišení šířky, pokládání vrstvy po etapách 
- úpravu napojení, ukončení</t>
  </si>
  <si>
    <t>23</t>
  </si>
  <si>
    <t>574A04</t>
  </si>
  <si>
    <t>ASFALTOVÝ BETON PRO OBRUSNÉ VRSTVY ACO 11+, 11S</t>
  </si>
  <si>
    <t>obrusná vrstva na předpolí (0.04*3.38*3.4)+(0.04*3.38*4.6)=1,082 [A]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</si>
  <si>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</si>
  <si>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24</t>
  </si>
  <si>
    <t>574E06</t>
  </si>
  <si>
    <t>ASFALTOVÝ BETON PRO PODKLADNÍ VRSTVY ACP 16+, 16S</t>
  </si>
  <si>
    <t>vozovkové vrstvy na předpolí (0.05*3.55*3.11)+(0.05*3.55*4.1)=1,280 [A]</t>
  </si>
  <si>
    <t>Potrubí</t>
  </si>
  <si>
    <t>87533</t>
  </si>
  <si>
    <t>POTRUBÍ DREN Z TRUB PLAST DN DO 150MM</t>
  </si>
  <si>
    <t>drenáž za pravobřežní opěrou 5.5=5,500 [A] 
drenáž na levobřežní opěrou 4.5=4,500 [B] 
Celkem: A+B=10,000 [C]</t>
  </si>
  <si>
    <t>položky pro zhotovení potrubí platí bez ohledu na sklon 
zahrnuje: 
- výrobní dokumentaci (včetně technologického předpisu) 
- dodání veškerého trubního a pomocného materiálu  (trouby,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- položky platí pro práce prováděné v prostoru zapaženém i nezapaženém a i v kolektorech, chráničkách 
- položky zahrnují i práce spojené s nutnými obtoky, převáděním a čerpáním vody</t>
  </si>
  <si>
    <t>Ostatní konstrukce a práce</t>
  </si>
  <si>
    <t>29</t>
  </si>
  <si>
    <t>11336</t>
  </si>
  <si>
    <t>ODSTRANĚNÍ PODKLADU ZPEVNĚNÝCH PLOCH ZE SILNIČNÍCH DÍLCŮ (PANELŮ)</t>
  </si>
  <si>
    <t>odsranění betonového panelu 0.215*1.5*3.0=0,968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</si>
  <si>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</si>
  <si>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25</t>
  </si>
  <si>
    <t>9111A1</t>
  </si>
  <si>
    <t>ZÁBRADLÍ SILNIČNÍ S VODOR MADLY - DODÁVKA A MONTÁŽ</t>
  </si>
  <si>
    <t>zábradlí na vtoku 5.05=5,050 [A] 
zábradlí na výtoku 5.05=5,050 [B] 
Celkem: A+B=10,100 [C]</t>
  </si>
  <si>
    <t>položka zahrnuje: 
- dodání zábradlí včetně předepsané povrchové úpravy 
- osazení sloupků zaberaněním nebo osazením do betonových bloků (včetně betonových bloků a nutných zemních prací) 
- případné bednění ( trubku) betonové patky v gabionové zdi</t>
  </si>
  <si>
    <t>26</t>
  </si>
  <si>
    <t>914A21</t>
  </si>
  <si>
    <t>EV ČÍSLO MOSTU OCEL S FÓLIÍ TŘ.1 DODÁVKA A MONTÁŽ</t>
  </si>
  <si>
    <t>umístění značky podléhá schválení investora</t>
  </si>
  <si>
    <t>na jedné straně mostu 1=1,000 [A]</t>
  </si>
  <si>
    <t>položka zahrnuje: 
- dodávku a montáž značek v požadovaném provedení</t>
  </si>
  <si>
    <t>27</t>
  </si>
  <si>
    <t>919113</t>
  </si>
  <si>
    <t>ŘEZÁNÍ ASFALTOVÉHO KRYTU VOZOVEK TL DO 150MM</t>
  </si>
  <si>
    <t>v místě napojení vozovek a mostu 2*3.38=6,760 [A] 
v místě napojení vozovek na levobřežním předpolí 3.2=3,200 [B] 
Celkem: A+B=9,960 [C]</t>
  </si>
  <si>
    <t>položka zahrnuje řezání vozovkové vrstvy v předepsané tloušťce, včetně spotřeby vody</t>
  </si>
  <si>
    <t>28</t>
  </si>
  <si>
    <t>966138</t>
  </si>
  <si>
    <t>BOURÁNÍ KONSTRUKCÍ Z KAMENE NA MC S ODVOZEM DO 20KM</t>
  </si>
  <si>
    <t>vč.odvozu na skládku a uložení na skládku určenou zhotovitelem. Poplatek za 
skládku je uveden v položce č. 014121</t>
  </si>
  <si>
    <t>pravobřežní opěra 0.6*2.0*3.38=4,056 [A] 
levobřežní opěra 0.6*2.0*3.38=4,056 [B] 
pravobřežní výtokové křídlo 1.5*0.5*2.8=2,100 [C] 
levobřežní výtokové křídlo (1.7*0.5*1.0)/2=0,425 [D] 
Celkem: A+B+C+D=10,637 [E]</t>
  </si>
  <si>
    <t>položka zahrnuje: 
- rozbourání konstrukce bez ohledu na použitou technologii 
- veškeré pomocné konstrukce (lešení a pod.)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
- veškeré další práce plynoucí z technologického předpisu a z platných předpisů</t>
  </si>
  <si>
    <t>33</t>
  </si>
  <si>
    <t>966168</t>
  </si>
  <si>
    <t>BOURÁNÍ KONSTRUKCÍ ZE ŽELEZOBETONU S ODVOZEM DO 20KM</t>
  </si>
  <si>
    <t>deska původního mostu 0.35*2.5*3.38=2,958 [A]</t>
  </si>
  <si>
    <t>35</t>
  </si>
  <si>
    <t>966178</t>
  </si>
  <si>
    <t>BOURÁNÍ KONSTRUKCÍ ZE DŘEVA S ODVOZEM DO 20KM</t>
  </si>
  <si>
    <t>výdřeva pod mostem 3*(3,385*1.8*0.15)=2,742 [A]</t>
  </si>
  <si>
    <t>40</t>
  </si>
  <si>
    <t>966188</t>
  </si>
  <si>
    <t>DEMONTÁŽ KONSTRUKCÍ KOVOVÝCH S ODVOZEM DO 20KM</t>
  </si>
  <si>
    <t>odstranění nosníků původního mostu 5*(0.0332*5.2)=0,863 [A]</t>
  </si>
  <si>
    <t>položka zahrnuje: 
- rozebrání konstrukce bez ohledu na použitou technologii 
- veškeré pomocné konstrukce (lešení a pod.)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
- veškeré další práce plynoucí z technologického předpisu a z platných předpisů</t>
  </si>
  <si>
    <t>34</t>
  </si>
  <si>
    <t>966844</t>
  </si>
  <si>
    <t>ODSTRANĚNÍ OPLOCENÍ PLECHOVÉHO</t>
  </si>
  <si>
    <t>odstranění oplocení na vtoku v potřebném rozsahu pro stavbu včetně zpětného osazení 5.0=5,000 [A]</t>
  </si>
  <si>
    <t>položka zahrnuje: 
-  kompletní bourací práce včetně odstranění základových konstrukcí a nezbytného rozsahu zemních prací, 
- veškerou manipulaci s vybouranou sutí a hmotami včetně uložení na skládku, 
- veškeré další práce plynoucí z technologického předpisu a z platných předpisů, 
- odstranění sloupků z jiného materiálu, odstranění vrat a vrátek 
nezahrnuje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</si>
</sst>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center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SUM(C10:C11)</f>
      </c>
      <c s="1"/>
      <c s="1"/>
    </row>
    <row r="7" spans="1:5" ht="12.75" customHeight="1">
      <c r="A7" s="1"/>
      <c s="4" t="s">
        <v>5</v>
      </c>
      <c s="7">
        <f>SUM(E10:E11)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24</v>
      </c>
      <c s="20" t="s">
        <v>25</v>
      </c>
      <c s="21">
        <f>'SO 000'!I3</f>
      </c>
      <c s="21">
        <f>'SO 000'!O2</f>
      </c>
      <c s="21">
        <f>C10+D10</f>
      </c>
    </row>
    <row r="11" spans="1:5" ht="12.75" customHeight="1">
      <c r="A11" s="20" t="s">
        <v>96</v>
      </c>
      <c s="20" t="s">
        <v>97</v>
      </c>
      <c s="21">
        <f>'SO 201'!I3</f>
      </c>
      <c s="21">
        <f>'SO 201'!O2</f>
      </c>
      <c s="21">
        <f>C11+D11</f>
      </c>
    </row>
  </sheetData>
  <sheetProtection sheet="1" objects="1" scenarios="1"/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6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</v>
      </c>
      <c s="39">
        <f>0+I8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</v>
      </c>
      <c s="6"/>
      <c s="18" t="s">
        <v>25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0+I9+I13+I17+I21+I25+I29+I33+I37+I41+I45+I49+I53</f>
      </c>
      <c>
        <f>0+O9+O13+O17+O21+O25+O29+O33+O37+O41+O45+O49+O53</f>
      </c>
    </row>
    <row r="9" spans="1:16" ht="12.75">
      <c r="A9" s="25" t="s">
        <v>45</v>
      </c>
      <c s="29" t="s">
        <v>29</v>
      </c>
      <c s="29" t="s">
        <v>46</v>
      </c>
      <c s="25" t="s">
        <v>47</v>
      </c>
      <c s="30" t="s">
        <v>48</v>
      </c>
      <c s="31" t="s">
        <v>49</v>
      </c>
      <c s="32">
        <v>1</v>
      </c>
      <c s="33">
        <v>0</v>
      </c>
      <c s="34">
        <f>ROUND(ROUND(H9,2)*ROUND(G9,3),2)</f>
      </c>
      <c r="O9">
        <f>(I9*21)/100</f>
      </c>
      <c t="s">
        <v>23</v>
      </c>
    </row>
    <row r="10" spans="1:5" ht="89.25">
      <c r="A10" s="35" t="s">
        <v>50</v>
      </c>
      <c r="E10" s="36" t="s">
        <v>51</v>
      </c>
    </row>
    <row r="11" spans="1:5" ht="12.75">
      <c r="A11" s="37" t="s">
        <v>52</v>
      </c>
      <c r="E11" s="38" t="s">
        <v>47</v>
      </c>
    </row>
    <row r="12" spans="1:5" ht="12.75">
      <c r="A12" t="s">
        <v>53</v>
      </c>
      <c r="E12" s="36" t="s">
        <v>54</v>
      </c>
    </row>
    <row r="13" spans="1:16" ht="12.75">
      <c r="A13" s="25" t="s">
        <v>45</v>
      </c>
      <c s="29" t="s">
        <v>23</v>
      </c>
      <c s="29" t="s">
        <v>55</v>
      </c>
      <c s="25" t="s">
        <v>47</v>
      </c>
      <c s="30" t="s">
        <v>56</v>
      </c>
      <c s="31" t="s">
        <v>49</v>
      </c>
      <c s="32">
        <v>1</v>
      </c>
      <c s="33">
        <v>0</v>
      </c>
      <c s="34">
        <f>ROUND(ROUND(H13,2)*ROUND(G13,3),2)</f>
      </c>
      <c r="O13">
        <f>(I13*21)/100</f>
      </c>
      <c t="s">
        <v>23</v>
      </c>
    </row>
    <row r="14" spans="1:5" ht="12.75">
      <c r="A14" s="35" t="s">
        <v>50</v>
      </c>
      <c r="E14" s="36" t="s">
        <v>47</v>
      </c>
    </row>
    <row r="15" spans="1:5" ht="12.75">
      <c r="A15" s="37" t="s">
        <v>52</v>
      </c>
      <c r="E15" s="38" t="s">
        <v>47</v>
      </c>
    </row>
    <row r="16" spans="1:5" ht="12.75">
      <c r="A16" t="s">
        <v>53</v>
      </c>
      <c r="E16" s="36" t="s">
        <v>54</v>
      </c>
    </row>
    <row r="17" spans="1:16" ht="12.75">
      <c r="A17" s="25" t="s">
        <v>45</v>
      </c>
      <c s="29" t="s">
        <v>22</v>
      </c>
      <c s="29" t="s">
        <v>57</v>
      </c>
      <c s="25" t="s">
        <v>47</v>
      </c>
      <c s="30" t="s">
        <v>58</v>
      </c>
      <c s="31" t="s">
        <v>49</v>
      </c>
      <c s="32">
        <v>1</v>
      </c>
      <c s="33">
        <v>0</v>
      </c>
      <c s="34">
        <f>ROUND(ROUND(H17,2)*ROUND(G17,3),2)</f>
      </c>
      <c r="O17">
        <f>(I17*21)/100</f>
      </c>
      <c t="s">
        <v>23</v>
      </c>
    </row>
    <row r="18" spans="1:5" ht="12.75">
      <c r="A18" s="35" t="s">
        <v>50</v>
      </c>
      <c r="E18" s="36" t="s">
        <v>59</v>
      </c>
    </row>
    <row r="19" spans="1:5" ht="12.75">
      <c r="A19" s="37" t="s">
        <v>52</v>
      </c>
      <c r="E19" s="38" t="s">
        <v>47</v>
      </c>
    </row>
    <row r="20" spans="1:5" ht="12.75">
      <c r="A20" t="s">
        <v>53</v>
      </c>
      <c r="E20" s="36" t="s">
        <v>60</v>
      </c>
    </row>
    <row r="21" spans="1:16" ht="12.75">
      <c r="A21" s="25" t="s">
        <v>45</v>
      </c>
      <c s="29" t="s">
        <v>33</v>
      </c>
      <c s="29" t="s">
        <v>61</v>
      </c>
      <c s="25" t="s">
        <v>47</v>
      </c>
      <c s="30" t="s">
        <v>62</v>
      </c>
      <c s="31" t="s">
        <v>49</v>
      </c>
      <c s="32">
        <v>1</v>
      </c>
      <c s="33">
        <v>0</v>
      </c>
      <c s="34">
        <f>ROUND(ROUND(H21,2)*ROUND(G21,3),2)</f>
      </c>
      <c r="O21">
        <f>(I21*21)/100</f>
      </c>
      <c t="s">
        <v>23</v>
      </c>
    </row>
    <row r="22" spans="1:5" ht="38.25">
      <c r="A22" s="35" t="s">
        <v>50</v>
      </c>
      <c r="E22" s="36" t="s">
        <v>63</v>
      </c>
    </row>
    <row r="23" spans="1:5" ht="12.75">
      <c r="A23" s="37" t="s">
        <v>52</v>
      </c>
      <c r="E23" s="38" t="s">
        <v>47</v>
      </c>
    </row>
    <row r="24" spans="1:5" ht="12.75">
      <c r="A24" t="s">
        <v>53</v>
      </c>
      <c r="E24" s="36" t="s">
        <v>60</v>
      </c>
    </row>
    <row r="25" spans="1:16" ht="12.75">
      <c r="A25" s="25" t="s">
        <v>45</v>
      </c>
      <c s="29" t="s">
        <v>35</v>
      </c>
      <c s="29" t="s">
        <v>64</v>
      </c>
      <c s="25" t="s">
        <v>47</v>
      </c>
      <c s="30" t="s">
        <v>65</v>
      </c>
      <c s="31" t="s">
        <v>66</v>
      </c>
      <c s="32">
        <v>1</v>
      </c>
      <c s="33">
        <v>0</v>
      </c>
      <c s="34">
        <f>ROUND(ROUND(H25,2)*ROUND(G25,3),2)</f>
      </c>
      <c r="O25">
        <f>(I25*21)/100</f>
      </c>
      <c t="s">
        <v>23</v>
      </c>
    </row>
    <row r="26" spans="1:5" ht="12.75">
      <c r="A26" s="35" t="s">
        <v>50</v>
      </c>
      <c r="E26" s="36" t="s">
        <v>67</v>
      </c>
    </row>
    <row r="27" spans="1:5" ht="12.75">
      <c r="A27" s="37" t="s">
        <v>52</v>
      </c>
      <c r="E27" s="38" t="s">
        <v>47</v>
      </c>
    </row>
    <row r="28" spans="1:5" ht="12.75">
      <c r="A28" t="s">
        <v>53</v>
      </c>
      <c r="E28" s="36" t="s">
        <v>60</v>
      </c>
    </row>
    <row r="29" spans="1:16" ht="12.75">
      <c r="A29" s="25" t="s">
        <v>45</v>
      </c>
      <c s="29" t="s">
        <v>37</v>
      </c>
      <c s="29" t="s">
        <v>68</v>
      </c>
      <c s="25" t="s">
        <v>47</v>
      </c>
      <c s="30" t="s">
        <v>69</v>
      </c>
      <c s="31" t="s">
        <v>66</v>
      </c>
      <c s="32">
        <v>1</v>
      </c>
      <c s="33">
        <v>0</v>
      </c>
      <c s="34">
        <f>ROUND(ROUND(H29,2)*ROUND(G29,3),2)</f>
      </c>
      <c r="O29">
        <f>(I29*21)/100</f>
      </c>
      <c t="s">
        <v>23</v>
      </c>
    </row>
    <row r="30" spans="1:5" ht="12.75">
      <c r="A30" s="35" t="s">
        <v>50</v>
      </c>
      <c r="E30" s="36" t="s">
        <v>70</v>
      </c>
    </row>
    <row r="31" spans="1:5" ht="12.75">
      <c r="A31" s="37" t="s">
        <v>52</v>
      </c>
      <c r="E31" s="38" t="s">
        <v>47</v>
      </c>
    </row>
    <row r="32" spans="1:5" ht="12.75">
      <c r="A32" t="s">
        <v>53</v>
      </c>
      <c r="E32" s="36" t="s">
        <v>60</v>
      </c>
    </row>
    <row r="33" spans="1:16" ht="12.75">
      <c r="A33" s="25" t="s">
        <v>45</v>
      </c>
      <c s="29" t="s">
        <v>71</v>
      </c>
      <c s="29" t="s">
        <v>72</v>
      </c>
      <c s="25" t="s">
        <v>47</v>
      </c>
      <c s="30" t="s">
        <v>73</v>
      </c>
      <c s="31" t="s">
        <v>74</v>
      </c>
      <c s="32">
        <v>1</v>
      </c>
      <c s="33">
        <v>0</v>
      </c>
      <c s="34">
        <f>ROUND(ROUND(H33,2)*ROUND(G33,3),2)</f>
      </c>
      <c r="O33">
        <f>(I33*21)/100</f>
      </c>
      <c t="s">
        <v>23</v>
      </c>
    </row>
    <row r="34" spans="1:5" ht="12.75">
      <c r="A34" s="35" t="s">
        <v>50</v>
      </c>
      <c r="E34" s="36" t="s">
        <v>47</v>
      </c>
    </row>
    <row r="35" spans="1:5" ht="12.75">
      <c r="A35" s="37" t="s">
        <v>52</v>
      </c>
      <c r="E35" s="38" t="s">
        <v>47</v>
      </c>
    </row>
    <row r="36" spans="1:5" ht="12.75">
      <c r="A36" t="s">
        <v>53</v>
      </c>
      <c r="E36" s="36" t="s">
        <v>60</v>
      </c>
    </row>
    <row r="37" spans="1:16" ht="12.75">
      <c r="A37" s="25" t="s">
        <v>45</v>
      </c>
      <c s="29" t="s">
        <v>75</v>
      </c>
      <c s="29" t="s">
        <v>76</v>
      </c>
      <c s="25" t="s">
        <v>47</v>
      </c>
      <c s="30" t="s">
        <v>77</v>
      </c>
      <c s="31" t="s">
        <v>74</v>
      </c>
      <c s="32">
        <v>1</v>
      </c>
      <c s="33">
        <v>0</v>
      </c>
      <c s="34">
        <f>ROUND(ROUND(H37,2)*ROUND(G37,3),2)</f>
      </c>
      <c r="O37">
        <f>(I37*21)/100</f>
      </c>
      <c t="s">
        <v>23</v>
      </c>
    </row>
    <row r="38" spans="1:5" ht="12.75">
      <c r="A38" s="35" t="s">
        <v>50</v>
      </c>
      <c r="E38" s="36" t="s">
        <v>78</v>
      </c>
    </row>
    <row r="39" spans="1:5" ht="12.75">
      <c r="A39" s="37" t="s">
        <v>52</v>
      </c>
      <c r="E39" s="38" t="s">
        <v>47</v>
      </c>
    </row>
    <row r="40" spans="1:5" ht="12.75">
      <c r="A40" t="s">
        <v>53</v>
      </c>
      <c r="E40" s="36" t="s">
        <v>60</v>
      </c>
    </row>
    <row r="41" spans="1:16" ht="12.75">
      <c r="A41" s="25" t="s">
        <v>45</v>
      </c>
      <c s="29" t="s">
        <v>40</v>
      </c>
      <c s="29" t="s">
        <v>79</v>
      </c>
      <c s="25" t="s">
        <v>47</v>
      </c>
      <c s="30" t="s">
        <v>80</v>
      </c>
      <c s="31" t="s">
        <v>81</v>
      </c>
      <c s="32">
        <v>1</v>
      </c>
      <c s="33">
        <v>0</v>
      </c>
      <c s="34">
        <f>ROUND(ROUND(H41,2)*ROUND(G41,3),2)</f>
      </c>
      <c r="O41">
        <f>(I41*21)/100</f>
      </c>
      <c t="s">
        <v>23</v>
      </c>
    </row>
    <row r="42" spans="1:5" ht="63.75">
      <c r="A42" s="35" t="s">
        <v>50</v>
      </c>
      <c r="E42" s="36" t="s">
        <v>82</v>
      </c>
    </row>
    <row r="43" spans="1:5" ht="12.75">
      <c r="A43" s="37" t="s">
        <v>52</v>
      </c>
      <c r="E43" s="38" t="s">
        <v>47</v>
      </c>
    </row>
    <row r="44" spans="1:5" ht="76.5">
      <c r="A44" t="s">
        <v>53</v>
      </c>
      <c r="E44" s="36" t="s">
        <v>83</v>
      </c>
    </row>
    <row r="45" spans="1:16" ht="12.75">
      <c r="A45" s="25" t="s">
        <v>45</v>
      </c>
      <c s="29" t="s">
        <v>42</v>
      </c>
      <c s="29" t="s">
        <v>84</v>
      </c>
      <c s="25" t="s">
        <v>47</v>
      </c>
      <c s="30" t="s">
        <v>85</v>
      </c>
      <c s="31" t="s">
        <v>74</v>
      </c>
      <c s="32">
        <v>1</v>
      </c>
      <c s="33">
        <v>0</v>
      </c>
      <c s="34">
        <f>ROUND(ROUND(H45,2)*ROUND(G45,3),2)</f>
      </c>
      <c r="O45">
        <f>(I45*21)/100</f>
      </c>
      <c t="s">
        <v>23</v>
      </c>
    </row>
    <row r="46" spans="1:5" ht="12.75">
      <c r="A46" s="35" t="s">
        <v>50</v>
      </c>
      <c r="E46" s="36" t="s">
        <v>86</v>
      </c>
    </row>
    <row r="47" spans="1:5" ht="12.75">
      <c r="A47" s="37" t="s">
        <v>52</v>
      </c>
      <c r="E47" s="38" t="s">
        <v>47</v>
      </c>
    </row>
    <row r="48" spans="1:5" ht="12.75">
      <c r="A48" t="s">
        <v>53</v>
      </c>
      <c r="E48" s="36" t="s">
        <v>60</v>
      </c>
    </row>
    <row r="49" spans="1:16" ht="12.75">
      <c r="A49" s="25" t="s">
        <v>45</v>
      </c>
      <c s="29" t="s">
        <v>87</v>
      </c>
      <c s="29" t="s">
        <v>88</v>
      </c>
      <c s="25" t="s">
        <v>47</v>
      </c>
      <c s="30" t="s">
        <v>89</v>
      </c>
      <c s="31" t="s">
        <v>66</v>
      </c>
      <c s="32">
        <v>1</v>
      </c>
      <c s="33">
        <v>0</v>
      </c>
      <c s="34">
        <f>ROUND(ROUND(H49,2)*ROUND(G49,3),2)</f>
      </c>
      <c r="O49">
        <f>(I49*21)/100</f>
      </c>
      <c t="s">
        <v>23</v>
      </c>
    </row>
    <row r="50" spans="1:5" ht="12.75">
      <c r="A50" s="35" t="s">
        <v>50</v>
      </c>
      <c r="E50" s="36" t="s">
        <v>90</v>
      </c>
    </row>
    <row r="51" spans="1:5" ht="12.75">
      <c r="A51" s="37" t="s">
        <v>52</v>
      </c>
      <c r="E51" s="38" t="s">
        <v>47</v>
      </c>
    </row>
    <row r="52" spans="1:5" ht="51">
      <c r="A52" t="s">
        <v>53</v>
      </c>
      <c r="E52" s="36" t="s">
        <v>91</v>
      </c>
    </row>
    <row r="53" spans="1:16" ht="12.75">
      <c r="A53" s="25" t="s">
        <v>45</v>
      </c>
      <c s="29" t="s">
        <v>92</v>
      </c>
      <c s="29" t="s">
        <v>93</v>
      </c>
      <c s="25" t="s">
        <v>47</v>
      </c>
      <c s="30" t="s">
        <v>94</v>
      </c>
      <c s="31" t="s">
        <v>74</v>
      </c>
      <c s="32">
        <v>1</v>
      </c>
      <c s="33">
        <v>0</v>
      </c>
      <c s="34">
        <f>ROUND(ROUND(H53,2)*ROUND(G53,3),2)</f>
      </c>
      <c r="O53">
        <f>(I53*21)/100</f>
      </c>
      <c t="s">
        <v>23</v>
      </c>
    </row>
    <row r="54" spans="1:5" ht="12.75">
      <c r="A54" s="35" t="s">
        <v>50</v>
      </c>
      <c r="E54" s="36" t="s">
        <v>47</v>
      </c>
    </row>
    <row r="55" spans="1:5" ht="12.75">
      <c r="A55" s="37" t="s">
        <v>52</v>
      </c>
      <c r="E55" s="38" t="s">
        <v>47</v>
      </c>
    </row>
    <row r="56" spans="1:5" ht="25.5">
      <c r="A56" t="s">
        <v>53</v>
      </c>
      <c r="E56" s="36" t="s">
        <v>95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1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0+O8+O21+O54+O67+O84+O109+O130+O135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96</v>
      </c>
      <c s="39">
        <f>0+I8+I21+I54+I67+I84+I109+I130+I135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96</v>
      </c>
      <c s="6"/>
      <c s="18" t="s">
        <v>97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0+I9+I13+I17</f>
      </c>
      <c>
        <f>0+O9+O13+O17</f>
      </c>
    </row>
    <row r="9" spans="1:16" ht="12.75">
      <c r="A9" s="25" t="s">
        <v>45</v>
      </c>
      <c s="29" t="s">
        <v>98</v>
      </c>
      <c s="29" t="s">
        <v>99</v>
      </c>
      <c s="25" t="s">
        <v>47</v>
      </c>
      <c s="30" t="s">
        <v>100</v>
      </c>
      <c s="31" t="s">
        <v>101</v>
      </c>
      <c s="32">
        <v>34.986</v>
      </c>
      <c s="33">
        <v>0</v>
      </c>
      <c s="34">
        <f>ROUND(ROUND(H9,2)*ROUND(G9,3),2)</f>
      </c>
      <c r="O9">
        <f>(I9*21)/100</f>
      </c>
      <c t="s">
        <v>23</v>
      </c>
    </row>
    <row r="10" spans="1:5" ht="12.75">
      <c r="A10" s="35" t="s">
        <v>50</v>
      </c>
      <c r="E10" s="36" t="s">
        <v>47</v>
      </c>
    </row>
    <row r="11" spans="1:5" ht="51">
      <c r="A11" s="37" t="s">
        <v>52</v>
      </c>
      <c r="E11" s="38" t="s">
        <v>102</v>
      </c>
    </row>
    <row r="12" spans="1:5" ht="25.5">
      <c r="A12" t="s">
        <v>53</v>
      </c>
      <c r="E12" s="36" t="s">
        <v>103</v>
      </c>
    </row>
    <row r="13" spans="1:16" ht="12.75">
      <c r="A13" s="25" t="s">
        <v>45</v>
      </c>
      <c s="29" t="s">
        <v>104</v>
      </c>
      <c s="29" t="s">
        <v>105</v>
      </c>
      <c s="25" t="s">
        <v>47</v>
      </c>
      <c s="30" t="s">
        <v>106</v>
      </c>
      <c s="31" t="s">
        <v>101</v>
      </c>
      <c s="32">
        <v>7.531</v>
      </c>
      <c s="33">
        <v>0</v>
      </c>
      <c s="34">
        <f>ROUND(ROUND(H13,2)*ROUND(G13,3),2)</f>
      </c>
      <c r="O13">
        <f>(I13*21)/100</f>
      </c>
      <c t="s">
        <v>23</v>
      </c>
    </row>
    <row r="14" spans="1:5" ht="12.75">
      <c r="A14" s="35" t="s">
        <v>50</v>
      </c>
      <c r="E14" s="36" t="s">
        <v>47</v>
      </c>
    </row>
    <row r="15" spans="1:5" ht="63.75">
      <c r="A15" s="37" t="s">
        <v>52</v>
      </c>
      <c r="E15" s="38" t="s">
        <v>107</v>
      </c>
    </row>
    <row r="16" spans="1:5" ht="25.5">
      <c r="A16" t="s">
        <v>53</v>
      </c>
      <c r="E16" s="36" t="s">
        <v>103</v>
      </c>
    </row>
    <row r="17" spans="1:16" ht="12.75">
      <c r="A17" s="25" t="s">
        <v>45</v>
      </c>
      <c s="29" t="s">
        <v>108</v>
      </c>
      <c s="29" t="s">
        <v>109</v>
      </c>
      <c s="25" t="s">
        <v>47</v>
      </c>
      <c s="30" t="s">
        <v>110</v>
      </c>
      <c s="31" t="s">
        <v>111</v>
      </c>
      <c s="32">
        <v>6.75</v>
      </c>
      <c s="33">
        <v>0</v>
      </c>
      <c s="34">
        <f>ROUND(ROUND(H17,2)*ROUND(G17,3),2)</f>
      </c>
      <c r="O17">
        <f>(I17*21)/100</f>
      </c>
      <c t="s">
        <v>23</v>
      </c>
    </row>
    <row r="18" spans="1:5" ht="12.75">
      <c r="A18" s="35" t="s">
        <v>50</v>
      </c>
      <c r="E18" s="36" t="s">
        <v>112</v>
      </c>
    </row>
    <row r="19" spans="1:5" ht="12.75">
      <c r="A19" s="37" t="s">
        <v>52</v>
      </c>
      <c r="E19" s="38" t="s">
        <v>113</v>
      </c>
    </row>
    <row r="20" spans="1:5" ht="12.75">
      <c r="A20" t="s">
        <v>53</v>
      </c>
      <c r="E20" s="36" t="s">
        <v>54</v>
      </c>
    </row>
    <row r="21" spans="1:18" ht="12.75" customHeight="1">
      <c r="A21" s="6" t="s">
        <v>43</v>
      </c>
      <c s="6"/>
      <c s="41" t="s">
        <v>29</v>
      </c>
      <c s="6"/>
      <c s="27" t="s">
        <v>114</v>
      </c>
      <c s="6"/>
      <c s="6"/>
      <c s="6"/>
      <c s="42">
        <f>0+Q21</f>
      </c>
      <c r="O21">
        <f>0+R21</f>
      </c>
      <c r="Q21">
        <f>0+I22+I26+I30+I34+I38+I42+I46+I50</f>
      </c>
      <c>
        <f>0+O22+O26+O30+O34+O38+O42+O46+O50</f>
      </c>
    </row>
    <row r="22" spans="1:16" ht="12.75">
      <c r="A22" s="25" t="s">
        <v>45</v>
      </c>
      <c s="29" t="s">
        <v>115</v>
      </c>
      <c s="29" t="s">
        <v>116</v>
      </c>
      <c s="25" t="s">
        <v>47</v>
      </c>
      <c s="30" t="s">
        <v>117</v>
      </c>
      <c s="31" t="s">
        <v>66</v>
      </c>
      <c s="32">
        <v>2</v>
      </c>
      <c s="33">
        <v>0</v>
      </c>
      <c s="34">
        <f>ROUND(ROUND(H22,2)*ROUND(G22,3),2)</f>
      </c>
      <c r="O22">
        <f>(I22*21)/100</f>
      </c>
      <c t="s">
        <v>23</v>
      </c>
    </row>
    <row r="23" spans="1:5" ht="12.75">
      <c r="A23" s="35" t="s">
        <v>50</v>
      </c>
      <c r="E23" s="36" t="s">
        <v>47</v>
      </c>
    </row>
    <row r="24" spans="1:5" ht="12.75">
      <c r="A24" s="37" t="s">
        <v>52</v>
      </c>
      <c r="E24" s="38" t="s">
        <v>118</v>
      </c>
    </row>
    <row r="25" spans="1:5" ht="165.75">
      <c r="A25" t="s">
        <v>53</v>
      </c>
      <c r="E25" s="36" t="s">
        <v>119</v>
      </c>
    </row>
    <row r="26" spans="1:16" ht="12.75">
      <c r="A26" s="25" t="s">
        <v>45</v>
      </c>
      <c s="29" t="s">
        <v>29</v>
      </c>
      <c s="29" t="s">
        <v>120</v>
      </c>
      <c s="25" t="s">
        <v>47</v>
      </c>
      <c s="30" t="s">
        <v>121</v>
      </c>
      <c s="31" t="s">
        <v>122</v>
      </c>
      <c s="32">
        <v>10</v>
      </c>
      <c s="33">
        <v>0</v>
      </c>
      <c s="34">
        <f>ROUND(ROUND(H26,2)*ROUND(G26,3),2)</f>
      </c>
      <c r="O26">
        <f>(I26*21)/100</f>
      </c>
      <c t="s">
        <v>23</v>
      </c>
    </row>
    <row r="27" spans="1:5" ht="12.75">
      <c r="A27" s="35" t="s">
        <v>50</v>
      </c>
      <c r="E27" s="36" t="s">
        <v>47</v>
      </c>
    </row>
    <row r="28" spans="1:5" ht="12.75">
      <c r="A28" s="37" t="s">
        <v>52</v>
      </c>
      <c r="E28" s="38" t="s">
        <v>123</v>
      </c>
    </row>
    <row r="29" spans="1:5" ht="38.25">
      <c r="A29" t="s">
        <v>53</v>
      </c>
      <c r="E29" s="36" t="s">
        <v>124</v>
      </c>
    </row>
    <row r="30" spans="1:16" ht="12.75">
      <c r="A30" s="25" t="s">
        <v>45</v>
      </c>
      <c s="29" t="s">
        <v>125</v>
      </c>
      <c s="29" t="s">
        <v>126</v>
      </c>
      <c s="25" t="s">
        <v>47</v>
      </c>
      <c s="30" t="s">
        <v>127</v>
      </c>
      <c s="31" t="s">
        <v>101</v>
      </c>
      <c s="32">
        <v>10.934</v>
      </c>
      <c s="33">
        <v>0</v>
      </c>
      <c s="34">
        <f>ROUND(ROUND(H30,2)*ROUND(G30,3),2)</f>
      </c>
      <c r="O30">
        <f>(I30*21)/100</f>
      </c>
      <c t="s">
        <v>23</v>
      </c>
    </row>
    <row r="31" spans="1:5" ht="12.75">
      <c r="A31" s="35" t="s">
        <v>50</v>
      </c>
      <c r="E31" s="36" t="s">
        <v>47</v>
      </c>
    </row>
    <row r="32" spans="1:5" ht="12.75">
      <c r="A32" s="37" t="s">
        <v>52</v>
      </c>
      <c r="E32" s="38" t="s">
        <v>128</v>
      </c>
    </row>
    <row r="33" spans="1:5" ht="306">
      <c r="A33" t="s">
        <v>53</v>
      </c>
      <c r="E33" s="36" t="s">
        <v>129</v>
      </c>
    </row>
    <row r="34" spans="1:16" ht="12.75">
      <c r="A34" s="25" t="s">
        <v>45</v>
      </c>
      <c s="29" t="s">
        <v>23</v>
      </c>
      <c s="29" t="s">
        <v>130</v>
      </c>
      <c s="25" t="s">
        <v>47</v>
      </c>
      <c s="30" t="s">
        <v>131</v>
      </c>
      <c s="31" t="s">
        <v>101</v>
      </c>
      <c s="32">
        <v>93.93</v>
      </c>
      <c s="33">
        <v>0</v>
      </c>
      <c s="34">
        <f>ROUND(ROUND(H34,2)*ROUND(G34,3),2)</f>
      </c>
      <c r="O34">
        <f>(I34*21)/100</f>
      </c>
      <c t="s">
        <v>23</v>
      </c>
    </row>
    <row r="35" spans="1:5" ht="25.5">
      <c r="A35" s="35" t="s">
        <v>50</v>
      </c>
      <c r="E35" s="36" t="s">
        <v>132</v>
      </c>
    </row>
    <row r="36" spans="1:5" ht="38.25">
      <c r="A36" s="37" t="s">
        <v>52</v>
      </c>
      <c r="E36" s="38" t="s">
        <v>133</v>
      </c>
    </row>
    <row r="37" spans="1:5" ht="318.75">
      <c r="A37" t="s">
        <v>53</v>
      </c>
      <c r="E37" s="36" t="s">
        <v>134</v>
      </c>
    </row>
    <row r="38" spans="1:16" ht="12.75">
      <c r="A38" s="25" t="s">
        <v>45</v>
      </c>
      <c s="29" t="s">
        <v>135</v>
      </c>
      <c s="29" t="s">
        <v>136</v>
      </c>
      <c s="25" t="s">
        <v>47</v>
      </c>
      <c s="30" t="s">
        <v>137</v>
      </c>
      <c s="31" t="s">
        <v>101</v>
      </c>
      <c s="32">
        <v>28.179</v>
      </c>
      <c s="33">
        <v>0</v>
      </c>
      <c s="34">
        <f>ROUND(ROUND(H38,2)*ROUND(G38,3),2)</f>
      </c>
      <c r="O38">
        <f>(I38*21)/100</f>
      </c>
      <c t="s">
        <v>23</v>
      </c>
    </row>
    <row r="39" spans="1:5" ht="12.75">
      <c r="A39" s="35" t="s">
        <v>50</v>
      </c>
      <c r="E39" s="36" t="s">
        <v>47</v>
      </c>
    </row>
    <row r="40" spans="1:5" ht="25.5">
      <c r="A40" s="37" t="s">
        <v>52</v>
      </c>
      <c r="E40" s="38" t="s">
        <v>138</v>
      </c>
    </row>
    <row r="41" spans="1:5" ht="191.25">
      <c r="A41" t="s">
        <v>53</v>
      </c>
      <c r="E41" s="36" t="s">
        <v>139</v>
      </c>
    </row>
    <row r="42" spans="1:16" ht="12.75">
      <c r="A42" s="25" t="s">
        <v>45</v>
      </c>
      <c s="29" t="s">
        <v>22</v>
      </c>
      <c s="29" t="s">
        <v>140</v>
      </c>
      <c s="25" t="s">
        <v>47</v>
      </c>
      <c s="30" t="s">
        <v>141</v>
      </c>
      <c s="31" t="s">
        <v>101</v>
      </c>
      <c s="32">
        <v>19.634</v>
      </c>
      <c s="33">
        <v>0</v>
      </c>
      <c s="34">
        <f>ROUND(ROUND(H42,2)*ROUND(G42,3),2)</f>
      </c>
      <c r="O42">
        <f>(I42*21)/100</f>
      </c>
      <c t="s">
        <v>23</v>
      </c>
    </row>
    <row r="43" spans="1:5" ht="12.75">
      <c r="A43" s="35" t="s">
        <v>50</v>
      </c>
      <c r="E43" s="36" t="s">
        <v>142</v>
      </c>
    </row>
    <row r="44" spans="1:5" ht="63.75">
      <c r="A44" s="37" t="s">
        <v>52</v>
      </c>
      <c r="E44" s="38" t="s">
        <v>143</v>
      </c>
    </row>
    <row r="45" spans="1:5" ht="229.5">
      <c r="A45" t="s">
        <v>53</v>
      </c>
      <c r="E45" s="36" t="s">
        <v>144</v>
      </c>
    </row>
    <row r="46" spans="1:16" ht="12.75">
      <c r="A46" s="25" t="s">
        <v>45</v>
      </c>
      <c s="29" t="s">
        <v>33</v>
      </c>
      <c s="29" t="s">
        <v>145</v>
      </c>
      <c s="25" t="s">
        <v>47</v>
      </c>
      <c s="30" t="s">
        <v>146</v>
      </c>
      <c s="31" t="s">
        <v>101</v>
      </c>
      <c s="32">
        <v>45.814</v>
      </c>
      <c s="33">
        <v>0</v>
      </c>
      <c s="34">
        <f>ROUND(ROUND(H46,2)*ROUND(G46,3),2)</f>
      </c>
      <c r="O46">
        <f>(I46*21)/100</f>
      </c>
      <c t="s">
        <v>23</v>
      </c>
    </row>
    <row r="47" spans="1:5" ht="12.75">
      <c r="A47" s="35" t="s">
        <v>50</v>
      </c>
      <c r="E47" s="36" t="s">
        <v>147</v>
      </c>
    </row>
    <row r="48" spans="1:5" ht="63.75">
      <c r="A48" s="37" t="s">
        <v>52</v>
      </c>
      <c r="E48" s="38" t="s">
        <v>148</v>
      </c>
    </row>
    <row r="49" spans="1:5" ht="229.5">
      <c r="A49" t="s">
        <v>53</v>
      </c>
      <c r="E49" s="36" t="s">
        <v>149</v>
      </c>
    </row>
    <row r="50" spans="1:16" ht="12.75">
      <c r="A50" s="25" t="s">
        <v>45</v>
      </c>
      <c s="29" t="s">
        <v>35</v>
      </c>
      <c s="29" t="s">
        <v>150</v>
      </c>
      <c s="25" t="s">
        <v>47</v>
      </c>
      <c s="30" t="s">
        <v>151</v>
      </c>
      <c s="31" t="s">
        <v>101</v>
      </c>
      <c s="32">
        <v>5</v>
      </c>
      <c s="33">
        <v>0</v>
      </c>
      <c s="34">
        <f>ROUND(ROUND(H50,2)*ROUND(G50,3),2)</f>
      </c>
      <c r="O50">
        <f>(I50*21)/100</f>
      </c>
      <c t="s">
        <v>23</v>
      </c>
    </row>
    <row r="51" spans="1:5" ht="12.75">
      <c r="A51" s="35" t="s">
        <v>50</v>
      </c>
      <c r="E51" s="36" t="s">
        <v>47</v>
      </c>
    </row>
    <row r="52" spans="1:5" ht="12.75">
      <c r="A52" s="37" t="s">
        <v>52</v>
      </c>
      <c r="E52" s="38" t="s">
        <v>152</v>
      </c>
    </row>
    <row r="53" spans="1:5" ht="255">
      <c r="A53" t="s">
        <v>53</v>
      </c>
      <c r="E53" s="36" t="s">
        <v>153</v>
      </c>
    </row>
    <row r="54" spans="1:18" ht="12.75" customHeight="1">
      <c r="A54" s="6" t="s">
        <v>43</v>
      </c>
      <c s="6"/>
      <c s="41" t="s">
        <v>23</v>
      </c>
      <c s="6"/>
      <c s="27" t="s">
        <v>154</v>
      </c>
      <c s="6"/>
      <c s="6"/>
      <c s="6"/>
      <c s="42">
        <f>0+Q54</f>
      </c>
      <c r="O54">
        <f>0+R54</f>
      </c>
      <c r="Q54">
        <f>0+I55+I59+I63</f>
      </c>
      <c>
        <f>0+O55+O59+O63</f>
      </c>
    </row>
    <row r="55" spans="1:16" ht="12.75">
      <c r="A55" s="25" t="s">
        <v>45</v>
      </c>
      <c s="29" t="s">
        <v>37</v>
      </c>
      <c s="29" t="s">
        <v>155</v>
      </c>
      <c s="25" t="s">
        <v>47</v>
      </c>
      <c s="30" t="s">
        <v>156</v>
      </c>
      <c s="31" t="s">
        <v>101</v>
      </c>
      <c s="32">
        <v>7.459</v>
      </c>
      <c s="33">
        <v>0</v>
      </c>
      <c s="34">
        <f>ROUND(ROUND(H55,2)*ROUND(G55,3),2)</f>
      </c>
      <c r="O55">
        <f>(I55*21)/100</f>
      </c>
      <c t="s">
        <v>23</v>
      </c>
    </row>
    <row r="56" spans="1:5" ht="12.75">
      <c r="A56" s="35" t="s">
        <v>50</v>
      </c>
      <c r="E56" s="36" t="s">
        <v>157</v>
      </c>
    </row>
    <row r="57" spans="1:5" ht="12.75">
      <c r="A57" s="37" t="s">
        <v>52</v>
      </c>
      <c r="E57" s="38" t="s">
        <v>158</v>
      </c>
    </row>
    <row r="58" spans="1:5" ht="38.25">
      <c r="A58" t="s">
        <v>53</v>
      </c>
      <c r="E58" s="36" t="s">
        <v>159</v>
      </c>
    </row>
    <row r="59" spans="1:16" ht="12.75">
      <c r="A59" s="25" t="s">
        <v>45</v>
      </c>
      <c s="29" t="s">
        <v>71</v>
      </c>
      <c s="29" t="s">
        <v>160</v>
      </c>
      <c s="25" t="s">
        <v>47</v>
      </c>
      <c s="30" t="s">
        <v>161</v>
      </c>
      <c s="31" t="s">
        <v>101</v>
      </c>
      <c s="32">
        <v>4.056</v>
      </c>
      <c s="33">
        <v>0</v>
      </c>
      <c s="34">
        <f>ROUND(ROUND(H59,2)*ROUND(G59,3),2)</f>
      </c>
      <c r="O59">
        <f>(I59*21)/100</f>
      </c>
      <c t="s">
        <v>23</v>
      </c>
    </row>
    <row r="60" spans="1:5" ht="12.75">
      <c r="A60" s="35" t="s">
        <v>50</v>
      </c>
      <c r="E60" s="36" t="s">
        <v>162</v>
      </c>
    </row>
    <row r="61" spans="1:5" ht="38.25">
      <c r="A61" s="37" t="s">
        <v>52</v>
      </c>
      <c r="E61" s="38" t="s">
        <v>163</v>
      </c>
    </row>
    <row r="62" spans="1:5" ht="369.75">
      <c r="A62" t="s">
        <v>53</v>
      </c>
      <c r="E62" s="36" t="s">
        <v>164</v>
      </c>
    </row>
    <row r="63" spans="1:16" ht="12.75">
      <c r="A63" s="25" t="s">
        <v>45</v>
      </c>
      <c s="29" t="s">
        <v>75</v>
      </c>
      <c s="29" t="s">
        <v>165</v>
      </c>
      <c s="25" t="s">
        <v>47</v>
      </c>
      <c s="30" t="s">
        <v>166</v>
      </c>
      <c s="31" t="s">
        <v>167</v>
      </c>
      <c s="32">
        <v>0.636</v>
      </c>
      <c s="33">
        <v>0</v>
      </c>
      <c s="34">
        <f>ROUND(ROUND(H63,2)*ROUND(G63,3),2)</f>
      </c>
      <c r="O63">
        <f>(I63*21)/100</f>
      </c>
      <c t="s">
        <v>23</v>
      </c>
    </row>
    <row r="64" spans="1:5" ht="12.75">
      <c r="A64" s="35" t="s">
        <v>50</v>
      </c>
      <c r="E64" s="36" t="s">
        <v>47</v>
      </c>
    </row>
    <row r="65" spans="1:5" ht="51">
      <c r="A65" s="37" t="s">
        <v>52</v>
      </c>
      <c r="E65" s="38" t="s">
        <v>168</v>
      </c>
    </row>
    <row r="66" spans="1:5" ht="267.75">
      <c r="A66" t="s">
        <v>53</v>
      </c>
      <c r="E66" s="36" t="s">
        <v>169</v>
      </c>
    </row>
    <row r="67" spans="1:18" ht="12.75" customHeight="1">
      <c r="A67" s="6" t="s">
        <v>43</v>
      </c>
      <c s="6"/>
      <c s="41" t="s">
        <v>22</v>
      </c>
      <c s="6"/>
      <c s="27" t="s">
        <v>170</v>
      </c>
      <c s="6"/>
      <c s="6"/>
      <c s="6"/>
      <c s="42">
        <f>0+Q67</f>
      </c>
      <c r="O67">
        <f>0+R67</f>
      </c>
      <c r="Q67">
        <f>0+I68+I72+I76+I80</f>
      </c>
      <c>
        <f>0+O68+O72+O76+O80</f>
      </c>
    </row>
    <row r="68" spans="1:16" ht="12.75">
      <c r="A68" s="25" t="s">
        <v>45</v>
      </c>
      <c s="29" t="s">
        <v>171</v>
      </c>
      <c s="29" t="s">
        <v>172</v>
      </c>
      <c s="25" t="s">
        <v>47</v>
      </c>
      <c s="30" t="s">
        <v>173</v>
      </c>
      <c s="31" t="s">
        <v>101</v>
      </c>
      <c s="32">
        <v>2</v>
      </c>
      <c s="33">
        <v>0</v>
      </c>
      <c s="34">
        <f>ROUND(ROUND(H68,2)*ROUND(G68,3),2)</f>
      </c>
      <c r="O68">
        <f>(I68*21)/100</f>
      </c>
      <c t="s">
        <v>23</v>
      </c>
    </row>
    <row r="69" spans="1:5" ht="12.75">
      <c r="A69" s="35" t="s">
        <v>50</v>
      </c>
      <c r="E69" s="36" t="s">
        <v>47</v>
      </c>
    </row>
    <row r="70" spans="1:5" ht="38.25">
      <c r="A70" s="37" t="s">
        <v>52</v>
      </c>
      <c r="E70" s="38" t="s">
        <v>174</v>
      </c>
    </row>
    <row r="71" spans="1:5" ht="51">
      <c r="A71" t="s">
        <v>53</v>
      </c>
      <c r="E71" s="36" t="s">
        <v>175</v>
      </c>
    </row>
    <row r="72" spans="1:16" ht="12.75">
      <c r="A72" s="25" t="s">
        <v>45</v>
      </c>
      <c s="29" t="s">
        <v>42</v>
      </c>
      <c s="29" t="s">
        <v>176</v>
      </c>
      <c s="25" t="s">
        <v>47</v>
      </c>
      <c s="30" t="s">
        <v>177</v>
      </c>
      <c s="31" t="s">
        <v>101</v>
      </c>
      <c s="32">
        <v>3.39</v>
      </c>
      <c s="33">
        <v>0</v>
      </c>
      <c s="34">
        <f>ROUND(ROUND(H72,2)*ROUND(G72,3),2)</f>
      </c>
      <c r="O72">
        <f>(I72*21)/100</f>
      </c>
      <c t="s">
        <v>23</v>
      </c>
    </row>
    <row r="73" spans="1:5" ht="12.75">
      <c r="A73" s="35" t="s">
        <v>50</v>
      </c>
      <c r="E73" s="36" t="s">
        <v>178</v>
      </c>
    </row>
    <row r="74" spans="1:5" ht="38.25">
      <c r="A74" s="37" t="s">
        <v>52</v>
      </c>
      <c r="E74" s="38" t="s">
        <v>179</v>
      </c>
    </row>
    <row r="75" spans="1:5" ht="25.5">
      <c r="A75" t="s">
        <v>53</v>
      </c>
      <c r="E75" s="36" t="s">
        <v>180</v>
      </c>
    </row>
    <row r="76" spans="1:16" ht="12.75">
      <c r="A76" s="25" t="s">
        <v>45</v>
      </c>
      <c s="29" t="s">
        <v>87</v>
      </c>
      <c s="29" t="s">
        <v>181</v>
      </c>
      <c s="25" t="s">
        <v>47</v>
      </c>
      <c s="30" t="s">
        <v>182</v>
      </c>
      <c s="31" t="s">
        <v>101</v>
      </c>
      <c s="32">
        <v>5.948</v>
      </c>
      <c s="33">
        <v>0</v>
      </c>
      <c s="34">
        <f>ROUND(ROUND(H76,2)*ROUND(G76,3),2)</f>
      </c>
      <c r="O76">
        <f>(I76*21)/100</f>
      </c>
      <c t="s">
        <v>23</v>
      </c>
    </row>
    <row r="77" spans="1:5" ht="12.75">
      <c r="A77" s="35" t="s">
        <v>50</v>
      </c>
      <c r="E77" s="36" t="s">
        <v>162</v>
      </c>
    </row>
    <row r="78" spans="1:5" ht="63.75">
      <c r="A78" s="37" t="s">
        <v>52</v>
      </c>
      <c r="E78" s="38" t="s">
        <v>183</v>
      </c>
    </row>
    <row r="79" spans="1:5" ht="369.75">
      <c r="A79" t="s">
        <v>53</v>
      </c>
      <c r="E79" s="36" t="s">
        <v>184</v>
      </c>
    </row>
    <row r="80" spans="1:16" ht="12.75">
      <c r="A80" s="25" t="s">
        <v>45</v>
      </c>
      <c s="29" t="s">
        <v>92</v>
      </c>
      <c s="29" t="s">
        <v>185</v>
      </c>
      <c s="25" t="s">
        <v>47</v>
      </c>
      <c s="30" t="s">
        <v>186</v>
      </c>
      <c s="31" t="s">
        <v>167</v>
      </c>
      <c s="32">
        <v>0.892</v>
      </c>
      <c s="33">
        <v>0</v>
      </c>
      <c s="34">
        <f>ROUND(ROUND(H80,2)*ROUND(G80,3),2)</f>
      </c>
      <c r="O80">
        <f>(I80*21)/100</f>
      </c>
      <c t="s">
        <v>23</v>
      </c>
    </row>
    <row r="81" spans="1:5" ht="12.75">
      <c r="A81" s="35" t="s">
        <v>50</v>
      </c>
      <c r="E81" s="36" t="s">
        <v>47</v>
      </c>
    </row>
    <row r="82" spans="1:5" ht="51">
      <c r="A82" s="37" t="s">
        <v>52</v>
      </c>
      <c r="E82" s="38" t="s">
        <v>187</v>
      </c>
    </row>
    <row r="83" spans="1:5" ht="267.75">
      <c r="A83" t="s">
        <v>53</v>
      </c>
      <c r="E83" s="36" t="s">
        <v>169</v>
      </c>
    </row>
    <row r="84" spans="1:18" ht="12.75" customHeight="1">
      <c r="A84" s="6" t="s">
        <v>43</v>
      </c>
      <c s="6"/>
      <c s="41" t="s">
        <v>33</v>
      </c>
      <c s="6"/>
      <c s="27" t="s">
        <v>188</v>
      </c>
      <c s="6"/>
      <c s="6"/>
      <c s="6"/>
      <c s="42">
        <f>0+Q84</f>
      </c>
      <c r="O84">
        <f>0+R84</f>
      </c>
      <c r="Q84">
        <f>0+I85+I89+I93+I97+I101+I105</f>
      </c>
      <c>
        <f>0+O85+O89+O93+O97+O101+O105</f>
      </c>
    </row>
    <row r="85" spans="1:16" ht="12.75">
      <c r="A85" s="25" t="s">
        <v>45</v>
      </c>
      <c s="29" t="s">
        <v>189</v>
      </c>
      <c s="29" t="s">
        <v>190</v>
      </c>
      <c s="25" t="s">
        <v>47</v>
      </c>
      <c s="30" t="s">
        <v>191</v>
      </c>
      <c s="31" t="s">
        <v>101</v>
      </c>
      <c s="32">
        <v>3.661</v>
      </c>
      <c s="33">
        <v>0</v>
      </c>
      <c s="34">
        <f>ROUND(ROUND(H85,2)*ROUND(G85,3),2)</f>
      </c>
      <c r="O85">
        <f>(I85*21)/100</f>
      </c>
      <c t="s">
        <v>23</v>
      </c>
    </row>
    <row r="86" spans="1:5" ht="12.75">
      <c r="A86" s="35" t="s">
        <v>50</v>
      </c>
      <c r="E86" s="36" t="s">
        <v>192</v>
      </c>
    </row>
    <row r="87" spans="1:5" ht="12.75">
      <c r="A87" s="37" t="s">
        <v>52</v>
      </c>
      <c r="E87" s="38" t="s">
        <v>193</v>
      </c>
    </row>
    <row r="88" spans="1:5" ht="369.75">
      <c r="A88" t="s">
        <v>53</v>
      </c>
      <c r="E88" s="36" t="s">
        <v>184</v>
      </c>
    </row>
    <row r="89" spans="1:16" ht="12.75">
      <c r="A89" s="25" t="s">
        <v>45</v>
      </c>
      <c s="29" t="s">
        <v>194</v>
      </c>
      <c s="29" t="s">
        <v>195</v>
      </c>
      <c s="25" t="s">
        <v>47</v>
      </c>
      <c s="30" t="s">
        <v>196</v>
      </c>
      <c s="31" t="s">
        <v>167</v>
      </c>
      <c s="32">
        <v>0.667</v>
      </c>
      <c s="33">
        <v>0</v>
      </c>
      <c s="34">
        <f>ROUND(ROUND(H89,2)*ROUND(G89,3),2)</f>
      </c>
      <c r="O89">
        <f>(I89*21)/100</f>
      </c>
      <c t="s">
        <v>23</v>
      </c>
    </row>
    <row r="90" spans="1:5" ht="12.75">
      <c r="A90" s="35" t="s">
        <v>50</v>
      </c>
      <c r="E90" s="36" t="s">
        <v>47</v>
      </c>
    </row>
    <row r="91" spans="1:5" ht="25.5">
      <c r="A91" s="37" t="s">
        <v>52</v>
      </c>
      <c r="E91" s="38" t="s">
        <v>197</v>
      </c>
    </row>
    <row r="92" spans="1:5" ht="267.75">
      <c r="A92" t="s">
        <v>53</v>
      </c>
      <c r="E92" s="36" t="s">
        <v>198</v>
      </c>
    </row>
    <row r="93" spans="1:16" ht="12.75">
      <c r="A93" s="25" t="s">
        <v>45</v>
      </c>
      <c s="29" t="s">
        <v>199</v>
      </c>
      <c s="29" t="s">
        <v>200</v>
      </c>
      <c s="25" t="s">
        <v>47</v>
      </c>
      <c s="30" t="s">
        <v>201</v>
      </c>
      <c s="31" t="s">
        <v>122</v>
      </c>
      <c s="32">
        <v>6.76</v>
      </c>
      <c s="33">
        <v>0</v>
      </c>
      <c s="34">
        <f>ROUND(ROUND(H93,2)*ROUND(G93,3),2)</f>
      </c>
      <c r="O93">
        <f>(I93*21)/100</f>
      </c>
      <c t="s">
        <v>23</v>
      </c>
    </row>
    <row r="94" spans="1:5" ht="12.75">
      <c r="A94" s="35" t="s">
        <v>50</v>
      </c>
      <c r="E94" s="36" t="s">
        <v>162</v>
      </c>
    </row>
    <row r="95" spans="1:5" ht="38.25">
      <c r="A95" s="37" t="s">
        <v>52</v>
      </c>
      <c r="E95" s="38" t="s">
        <v>202</v>
      </c>
    </row>
    <row r="96" spans="1:5" ht="51">
      <c r="A96" t="s">
        <v>53</v>
      </c>
      <c r="E96" s="36" t="s">
        <v>203</v>
      </c>
    </row>
    <row r="97" spans="1:16" ht="12.75">
      <c r="A97" s="25" t="s">
        <v>45</v>
      </c>
      <c s="29" t="s">
        <v>204</v>
      </c>
      <c s="29" t="s">
        <v>205</v>
      </c>
      <c s="25" t="s">
        <v>47</v>
      </c>
      <c s="30" t="s">
        <v>206</v>
      </c>
      <c s="31" t="s">
        <v>101</v>
      </c>
      <c s="32">
        <v>4.519</v>
      </c>
      <c s="33">
        <v>0</v>
      </c>
      <c s="34">
        <f>ROUND(ROUND(H97,2)*ROUND(G97,3),2)</f>
      </c>
      <c r="O97">
        <f>(I97*21)/100</f>
      </c>
      <c t="s">
        <v>23</v>
      </c>
    </row>
    <row r="98" spans="1:5" ht="12.75">
      <c r="A98" s="35" t="s">
        <v>50</v>
      </c>
      <c r="E98" s="36" t="s">
        <v>207</v>
      </c>
    </row>
    <row r="99" spans="1:5" ht="76.5">
      <c r="A99" s="37" t="s">
        <v>52</v>
      </c>
      <c r="E99" s="38" t="s">
        <v>208</v>
      </c>
    </row>
    <row r="100" spans="1:5" ht="369.75">
      <c r="A100" t="s">
        <v>53</v>
      </c>
      <c r="E100" s="36" t="s">
        <v>184</v>
      </c>
    </row>
    <row r="101" spans="1:16" ht="12.75">
      <c r="A101" s="25" t="s">
        <v>45</v>
      </c>
      <c s="29" t="s">
        <v>209</v>
      </c>
      <c s="29" t="s">
        <v>210</v>
      </c>
      <c s="25" t="s">
        <v>47</v>
      </c>
      <c s="30" t="s">
        <v>211</v>
      </c>
      <c s="31" t="s">
        <v>101</v>
      </c>
      <c s="32">
        <v>6.3</v>
      </c>
      <c s="33">
        <v>0</v>
      </c>
      <c s="34">
        <f>ROUND(ROUND(H101,2)*ROUND(G101,3),2)</f>
      </c>
      <c r="O101">
        <f>(I101*21)/100</f>
      </c>
      <c t="s">
        <v>23</v>
      </c>
    </row>
    <row r="102" spans="1:5" ht="12.75">
      <c r="A102" s="35" t="s">
        <v>50</v>
      </c>
      <c r="E102" s="36" t="s">
        <v>47</v>
      </c>
    </row>
    <row r="103" spans="1:5" ht="12.75">
      <c r="A103" s="37" t="s">
        <v>52</v>
      </c>
      <c r="E103" s="38" t="s">
        <v>212</v>
      </c>
    </row>
    <row r="104" spans="1:5" ht="102">
      <c r="A104" t="s">
        <v>53</v>
      </c>
      <c r="E104" s="36" t="s">
        <v>213</v>
      </c>
    </row>
    <row r="105" spans="1:16" ht="12.75">
      <c r="A105" s="25" t="s">
        <v>45</v>
      </c>
      <c s="29" t="s">
        <v>214</v>
      </c>
      <c s="29" t="s">
        <v>215</v>
      </c>
      <c s="25" t="s">
        <v>47</v>
      </c>
      <c s="30" t="s">
        <v>216</v>
      </c>
      <c s="31" t="s">
        <v>101</v>
      </c>
      <c s="32">
        <v>1.6</v>
      </c>
      <c s="33">
        <v>0</v>
      </c>
      <c s="34">
        <f>ROUND(ROUND(H105,2)*ROUND(G105,3),2)</f>
      </c>
      <c r="O105">
        <f>(I105*21)/100</f>
      </c>
      <c t="s">
        <v>23</v>
      </c>
    </row>
    <row r="106" spans="1:5" ht="12.75">
      <c r="A106" s="35" t="s">
        <v>50</v>
      </c>
      <c r="E106" s="36" t="s">
        <v>217</v>
      </c>
    </row>
    <row r="107" spans="1:5" ht="38.25">
      <c r="A107" s="37" t="s">
        <v>52</v>
      </c>
      <c r="E107" s="38" t="s">
        <v>218</v>
      </c>
    </row>
    <row r="108" spans="1:5" ht="409.5">
      <c r="A108" t="s">
        <v>53</v>
      </c>
      <c r="E108" s="36" t="s">
        <v>219</v>
      </c>
    </row>
    <row r="109" spans="1:18" ht="12.75" customHeight="1">
      <c r="A109" s="6" t="s">
        <v>43</v>
      </c>
      <c s="6"/>
      <c s="41" t="s">
        <v>35</v>
      </c>
      <c s="6"/>
      <c s="27" t="s">
        <v>220</v>
      </c>
      <c s="6"/>
      <c s="6"/>
      <c s="6"/>
      <c s="42">
        <f>0+Q109</f>
      </c>
      <c r="O109">
        <f>0+R109</f>
      </c>
      <c r="Q109">
        <f>0+I110+I114+I118+I122+I126</f>
      </c>
      <c>
        <f>0+O110+O114+O118+O122+O126</f>
      </c>
    </row>
    <row r="110" spans="1:16" ht="12.75">
      <c r="A110" s="25" t="s">
        <v>45</v>
      </c>
      <c s="29" t="s">
        <v>221</v>
      </c>
      <c s="29" t="s">
        <v>222</v>
      </c>
      <c s="25" t="s">
        <v>47</v>
      </c>
      <c s="30" t="s">
        <v>223</v>
      </c>
      <c s="31" t="s">
        <v>101</v>
      </c>
      <c s="32">
        <v>3.629</v>
      </c>
      <c s="33">
        <v>0</v>
      </c>
      <c s="34">
        <f>ROUND(ROUND(H110,2)*ROUND(G110,3),2)</f>
      </c>
      <c r="O110">
        <f>(I110*21)/100</f>
      </c>
      <c t="s">
        <v>23</v>
      </c>
    </row>
    <row r="111" spans="1:5" ht="12.75">
      <c r="A111" s="35" t="s">
        <v>50</v>
      </c>
      <c r="E111" s="36" t="s">
        <v>224</v>
      </c>
    </row>
    <row r="112" spans="1:5" ht="38.25">
      <c r="A112" s="37" t="s">
        <v>52</v>
      </c>
      <c r="E112" s="38" t="s">
        <v>225</v>
      </c>
    </row>
    <row r="113" spans="1:5" ht="51">
      <c r="A113" t="s">
        <v>53</v>
      </c>
      <c r="E113" s="36" t="s">
        <v>226</v>
      </c>
    </row>
    <row r="114" spans="1:16" ht="12.75">
      <c r="A114" s="25" t="s">
        <v>45</v>
      </c>
      <c s="29" t="s">
        <v>227</v>
      </c>
      <c s="29" t="s">
        <v>228</v>
      </c>
      <c s="25" t="s">
        <v>47</v>
      </c>
      <c s="30" t="s">
        <v>223</v>
      </c>
      <c s="31" t="s">
        <v>101</v>
      </c>
      <c s="32">
        <v>5.043</v>
      </c>
      <c s="33">
        <v>0</v>
      </c>
      <c s="34">
        <f>ROUND(ROUND(H114,2)*ROUND(G114,3),2)</f>
      </c>
      <c r="O114">
        <f>(I114*21)/100</f>
      </c>
      <c t="s">
        <v>23</v>
      </c>
    </row>
    <row r="115" spans="1:5" ht="12.75">
      <c r="A115" s="35" t="s">
        <v>50</v>
      </c>
      <c r="E115" s="36" t="s">
        <v>229</v>
      </c>
    </row>
    <row r="116" spans="1:5" ht="51">
      <c r="A116" s="37" t="s">
        <v>52</v>
      </c>
      <c r="E116" s="38" t="s">
        <v>230</v>
      </c>
    </row>
    <row r="117" spans="1:5" ht="51">
      <c r="A117" t="s">
        <v>53</v>
      </c>
      <c r="E117" s="36" t="s">
        <v>226</v>
      </c>
    </row>
    <row r="118" spans="1:16" ht="12.75">
      <c r="A118" s="25" t="s">
        <v>45</v>
      </c>
      <c s="29" t="s">
        <v>231</v>
      </c>
      <c s="29" t="s">
        <v>232</v>
      </c>
      <c s="25" t="s">
        <v>47</v>
      </c>
      <c s="30" t="s">
        <v>233</v>
      </c>
      <c s="31" t="s">
        <v>111</v>
      </c>
      <c s="32">
        <v>26.364</v>
      </c>
      <c s="33">
        <v>0</v>
      </c>
      <c s="34">
        <f>ROUND(ROUND(H118,2)*ROUND(G118,3),2)</f>
      </c>
      <c r="O118">
        <f>(I118*21)/100</f>
      </c>
      <c t="s">
        <v>23</v>
      </c>
    </row>
    <row r="119" spans="1:5" ht="12.75">
      <c r="A119" s="35" t="s">
        <v>50</v>
      </c>
      <c r="E119" s="36" t="s">
        <v>47</v>
      </c>
    </row>
    <row r="120" spans="1:5" ht="12.75">
      <c r="A120" s="37" t="s">
        <v>52</v>
      </c>
      <c r="E120" s="38" t="s">
        <v>234</v>
      </c>
    </row>
    <row r="121" spans="1:5" ht="51">
      <c r="A121" t="s">
        <v>53</v>
      </c>
      <c r="E121" s="36" t="s">
        <v>235</v>
      </c>
    </row>
    <row r="122" spans="1:16" ht="12.75">
      <c r="A122" s="25" t="s">
        <v>45</v>
      </c>
      <c s="29" t="s">
        <v>236</v>
      </c>
      <c s="29" t="s">
        <v>237</v>
      </c>
      <c s="25" t="s">
        <v>47</v>
      </c>
      <c s="30" t="s">
        <v>238</v>
      </c>
      <c s="31" t="s">
        <v>101</v>
      </c>
      <c s="32">
        <v>1.082</v>
      </c>
      <c s="33">
        <v>0</v>
      </c>
      <c s="34">
        <f>ROUND(ROUND(H122,2)*ROUND(G122,3),2)</f>
      </c>
      <c r="O122">
        <f>(I122*21)/100</f>
      </c>
      <c t="s">
        <v>23</v>
      </c>
    </row>
    <row r="123" spans="1:5" ht="12.75">
      <c r="A123" s="35" t="s">
        <v>50</v>
      </c>
      <c r="E123" s="36" t="s">
        <v>47</v>
      </c>
    </row>
    <row r="124" spans="1:5" ht="12.75">
      <c r="A124" s="37" t="s">
        <v>52</v>
      </c>
      <c r="E124" s="38" t="s">
        <v>239</v>
      </c>
    </row>
    <row r="125" spans="1:5" ht="140.25">
      <c r="A125" t="s">
        <v>53</v>
      </c>
      <c r="E125" s="36" t="s">
        <v>240</v>
      </c>
    </row>
    <row r="126" spans="1:16" ht="12.75">
      <c r="A126" s="25" t="s">
        <v>45</v>
      </c>
      <c s="29" t="s">
        <v>241</v>
      </c>
      <c s="29" t="s">
        <v>242</v>
      </c>
      <c s="25" t="s">
        <v>47</v>
      </c>
      <c s="30" t="s">
        <v>243</v>
      </c>
      <c s="31" t="s">
        <v>101</v>
      </c>
      <c s="32">
        <v>1.28</v>
      </c>
      <c s="33">
        <v>0</v>
      </c>
      <c s="34">
        <f>ROUND(ROUND(H126,2)*ROUND(G126,3),2)</f>
      </c>
      <c r="O126">
        <f>(I126*21)/100</f>
      </c>
      <c t="s">
        <v>23</v>
      </c>
    </row>
    <row r="127" spans="1:5" ht="12.75">
      <c r="A127" s="35" t="s">
        <v>50</v>
      </c>
      <c r="E127" s="36" t="s">
        <v>47</v>
      </c>
    </row>
    <row r="128" spans="1:5" ht="12.75">
      <c r="A128" s="37" t="s">
        <v>52</v>
      </c>
      <c r="E128" s="38" t="s">
        <v>244</v>
      </c>
    </row>
    <row r="129" spans="1:5" ht="140.25">
      <c r="A129" t="s">
        <v>53</v>
      </c>
      <c r="E129" s="36" t="s">
        <v>240</v>
      </c>
    </row>
    <row r="130" spans="1:18" ht="12.75" customHeight="1">
      <c r="A130" s="6" t="s">
        <v>43</v>
      </c>
      <c s="6"/>
      <c s="41" t="s">
        <v>75</v>
      </c>
      <c s="6"/>
      <c s="27" t="s">
        <v>245</v>
      </c>
      <c s="6"/>
      <c s="6"/>
      <c s="6"/>
      <c s="42">
        <f>0+Q130</f>
      </c>
      <c r="O130">
        <f>0+R130</f>
      </c>
      <c r="Q130">
        <f>0+I131</f>
      </c>
      <c>
        <f>0+O131</f>
      </c>
    </row>
    <row r="131" spans="1:16" ht="12.75">
      <c r="A131" s="25" t="s">
        <v>45</v>
      </c>
      <c s="29" t="s">
        <v>40</v>
      </c>
      <c s="29" t="s">
        <v>246</v>
      </c>
      <c s="25" t="s">
        <v>47</v>
      </c>
      <c s="30" t="s">
        <v>247</v>
      </c>
      <c s="31" t="s">
        <v>122</v>
      </c>
      <c s="32">
        <v>10</v>
      </c>
      <c s="33">
        <v>0</v>
      </c>
      <c s="34">
        <f>ROUND(ROUND(H131,2)*ROUND(G131,3),2)</f>
      </c>
      <c r="O131">
        <f>(I131*21)/100</f>
      </c>
      <c t="s">
        <v>23</v>
      </c>
    </row>
    <row r="132" spans="1:5" ht="12.75">
      <c r="A132" s="35" t="s">
        <v>50</v>
      </c>
      <c r="E132" s="36" t="s">
        <v>47</v>
      </c>
    </row>
    <row r="133" spans="1:5" ht="38.25">
      <c r="A133" s="37" t="s">
        <v>52</v>
      </c>
      <c r="E133" s="38" t="s">
        <v>248</v>
      </c>
    </row>
    <row r="134" spans="1:5" ht="242.25">
      <c r="A134" t="s">
        <v>53</v>
      </c>
      <c r="E134" s="36" t="s">
        <v>249</v>
      </c>
    </row>
    <row r="135" spans="1:18" ht="12.75" customHeight="1">
      <c r="A135" s="6" t="s">
        <v>43</v>
      </c>
      <c s="6"/>
      <c s="41" t="s">
        <v>40</v>
      </c>
      <c s="6"/>
      <c s="27" t="s">
        <v>250</v>
      </c>
      <c s="6"/>
      <c s="6"/>
      <c s="6"/>
      <c s="42">
        <f>0+Q135</f>
      </c>
      <c r="O135">
        <f>0+R135</f>
      </c>
      <c r="Q135">
        <f>0+I136+I140+I144+I148+I152+I156+I160+I164+I168</f>
      </c>
      <c>
        <f>0+O136+O140+O144+O148+O152+O156+O160+O164+O168</f>
      </c>
    </row>
    <row r="136" spans="1:16" ht="25.5">
      <c r="A136" s="25" t="s">
        <v>45</v>
      </c>
      <c s="29" t="s">
        <v>251</v>
      </c>
      <c s="29" t="s">
        <v>252</v>
      </c>
      <c s="25" t="s">
        <v>47</v>
      </c>
      <c s="30" t="s">
        <v>253</v>
      </c>
      <c s="31" t="s">
        <v>101</v>
      </c>
      <c s="32">
        <v>0.968</v>
      </c>
      <c s="33">
        <v>0</v>
      </c>
      <c s="34">
        <f>ROUND(ROUND(H136,2)*ROUND(G136,3),2)</f>
      </c>
      <c r="O136">
        <f>(I136*21)/100</f>
      </c>
      <c t="s">
        <v>23</v>
      </c>
    </row>
    <row r="137" spans="1:5" ht="12.75">
      <c r="A137" s="35" t="s">
        <v>50</v>
      </c>
      <c r="E137" s="36" t="s">
        <v>47</v>
      </c>
    </row>
    <row r="138" spans="1:5" ht="12.75">
      <c r="A138" s="37" t="s">
        <v>52</v>
      </c>
      <c r="E138" s="38" t="s">
        <v>254</v>
      </c>
    </row>
    <row r="139" spans="1:5" ht="63.75">
      <c r="A139" t="s">
        <v>53</v>
      </c>
      <c r="E139" s="36" t="s">
        <v>255</v>
      </c>
    </row>
    <row r="140" spans="1:16" ht="12.75">
      <c r="A140" s="25" t="s">
        <v>45</v>
      </c>
      <c s="29" t="s">
        <v>256</v>
      </c>
      <c s="29" t="s">
        <v>257</v>
      </c>
      <c s="25" t="s">
        <v>47</v>
      </c>
      <c s="30" t="s">
        <v>258</v>
      </c>
      <c s="31" t="s">
        <v>122</v>
      </c>
      <c s="32">
        <v>10.1</v>
      </c>
      <c s="33">
        <v>0</v>
      </c>
      <c s="34">
        <f>ROUND(ROUND(H140,2)*ROUND(G140,3),2)</f>
      </c>
      <c r="O140">
        <f>(I140*21)/100</f>
      </c>
      <c t="s">
        <v>23</v>
      </c>
    </row>
    <row r="141" spans="1:5" ht="12.75">
      <c r="A141" s="35" t="s">
        <v>50</v>
      </c>
      <c r="E141" s="36" t="s">
        <v>47</v>
      </c>
    </row>
    <row r="142" spans="1:5" ht="38.25">
      <c r="A142" s="37" t="s">
        <v>52</v>
      </c>
      <c r="E142" s="38" t="s">
        <v>259</v>
      </c>
    </row>
    <row r="143" spans="1:5" ht="63.75">
      <c r="A143" t="s">
        <v>53</v>
      </c>
      <c r="E143" s="36" t="s">
        <v>260</v>
      </c>
    </row>
    <row r="144" spans="1:16" ht="12.75">
      <c r="A144" s="25" t="s">
        <v>45</v>
      </c>
      <c s="29" t="s">
        <v>261</v>
      </c>
      <c s="29" t="s">
        <v>262</v>
      </c>
      <c s="25" t="s">
        <v>47</v>
      </c>
      <c s="30" t="s">
        <v>263</v>
      </c>
      <c s="31" t="s">
        <v>66</v>
      </c>
      <c s="32">
        <v>1</v>
      </c>
      <c s="33">
        <v>0</v>
      </c>
      <c s="34">
        <f>ROUND(ROUND(H144,2)*ROUND(G144,3),2)</f>
      </c>
      <c r="O144">
        <f>(I144*21)/100</f>
      </c>
      <c t="s">
        <v>23</v>
      </c>
    </row>
    <row r="145" spans="1:5" ht="12.75">
      <c r="A145" s="35" t="s">
        <v>50</v>
      </c>
      <c r="E145" s="36" t="s">
        <v>264</v>
      </c>
    </row>
    <row r="146" spans="1:5" ht="12.75">
      <c r="A146" s="37" t="s">
        <v>52</v>
      </c>
      <c r="E146" s="38" t="s">
        <v>265</v>
      </c>
    </row>
    <row r="147" spans="1:5" ht="25.5">
      <c r="A147" t="s">
        <v>53</v>
      </c>
      <c r="E147" s="36" t="s">
        <v>266</v>
      </c>
    </row>
    <row r="148" spans="1:16" ht="12.75">
      <c r="A148" s="25" t="s">
        <v>45</v>
      </c>
      <c s="29" t="s">
        <v>267</v>
      </c>
      <c s="29" t="s">
        <v>268</v>
      </c>
      <c s="25" t="s">
        <v>47</v>
      </c>
      <c s="30" t="s">
        <v>269</v>
      </c>
      <c s="31" t="s">
        <v>122</v>
      </c>
      <c s="32">
        <v>9.96</v>
      </c>
      <c s="33">
        <v>0</v>
      </c>
      <c s="34">
        <f>ROUND(ROUND(H148,2)*ROUND(G148,3),2)</f>
      </c>
      <c r="O148">
        <f>(I148*21)/100</f>
      </c>
      <c t="s">
        <v>23</v>
      </c>
    </row>
    <row r="149" spans="1:5" ht="12.75">
      <c r="A149" s="35" t="s">
        <v>50</v>
      </c>
      <c r="E149" s="36" t="s">
        <v>47</v>
      </c>
    </row>
    <row r="150" spans="1:5" ht="38.25">
      <c r="A150" s="37" t="s">
        <v>52</v>
      </c>
      <c r="E150" s="38" t="s">
        <v>270</v>
      </c>
    </row>
    <row r="151" spans="1:5" ht="25.5">
      <c r="A151" t="s">
        <v>53</v>
      </c>
      <c r="E151" s="36" t="s">
        <v>271</v>
      </c>
    </row>
    <row r="152" spans="1:16" ht="12.75">
      <c r="A152" s="25" t="s">
        <v>45</v>
      </c>
      <c s="29" t="s">
        <v>272</v>
      </c>
      <c s="29" t="s">
        <v>273</v>
      </c>
      <c s="25" t="s">
        <v>47</v>
      </c>
      <c s="30" t="s">
        <v>274</v>
      </c>
      <c s="31" t="s">
        <v>101</v>
      </c>
      <c s="32">
        <v>10.637</v>
      </c>
      <c s="33">
        <v>0</v>
      </c>
      <c s="34">
        <f>ROUND(ROUND(H152,2)*ROUND(G152,3),2)</f>
      </c>
      <c r="O152">
        <f>(I152*21)/100</f>
      </c>
      <c t="s">
        <v>23</v>
      </c>
    </row>
    <row r="153" spans="1:5" ht="25.5">
      <c r="A153" s="35" t="s">
        <v>50</v>
      </c>
      <c r="E153" s="36" t="s">
        <v>275</v>
      </c>
    </row>
    <row r="154" spans="1:5" ht="63.75">
      <c r="A154" s="37" t="s">
        <v>52</v>
      </c>
      <c r="E154" s="38" t="s">
        <v>276</v>
      </c>
    </row>
    <row r="155" spans="1:5" ht="102">
      <c r="A155" t="s">
        <v>53</v>
      </c>
      <c r="E155" s="36" t="s">
        <v>277</v>
      </c>
    </row>
    <row r="156" spans="1:16" ht="12.75">
      <c r="A156" s="25" t="s">
        <v>45</v>
      </c>
      <c s="29" t="s">
        <v>278</v>
      </c>
      <c s="29" t="s">
        <v>279</v>
      </c>
      <c s="25" t="s">
        <v>47</v>
      </c>
      <c s="30" t="s">
        <v>280</v>
      </c>
      <c s="31" t="s">
        <v>101</v>
      </c>
      <c s="32">
        <v>2.958</v>
      </c>
      <c s="33">
        <v>0</v>
      </c>
      <c s="34">
        <f>ROUND(ROUND(H156,2)*ROUND(G156,3),2)</f>
      </c>
      <c r="O156">
        <f>(I156*21)/100</f>
      </c>
      <c t="s">
        <v>23</v>
      </c>
    </row>
    <row r="157" spans="1:5" ht="12.75">
      <c r="A157" s="35" t="s">
        <v>50</v>
      </c>
      <c r="E157" s="36" t="s">
        <v>47</v>
      </c>
    </row>
    <row r="158" spans="1:5" ht="12.75">
      <c r="A158" s="37" t="s">
        <v>52</v>
      </c>
      <c r="E158" s="38" t="s">
        <v>281</v>
      </c>
    </row>
    <row r="159" spans="1:5" ht="102">
      <c r="A159" t="s">
        <v>53</v>
      </c>
      <c r="E159" s="36" t="s">
        <v>277</v>
      </c>
    </row>
    <row r="160" spans="1:16" ht="12.75">
      <c r="A160" s="25" t="s">
        <v>45</v>
      </c>
      <c s="29" t="s">
        <v>282</v>
      </c>
      <c s="29" t="s">
        <v>283</v>
      </c>
      <c s="25" t="s">
        <v>47</v>
      </c>
      <c s="30" t="s">
        <v>284</v>
      </c>
      <c s="31" t="s">
        <v>101</v>
      </c>
      <c s="32">
        <v>2.742</v>
      </c>
      <c s="33">
        <v>0</v>
      </c>
      <c s="34">
        <f>ROUND(ROUND(H160,2)*ROUND(G160,3),2)</f>
      </c>
      <c r="O160">
        <f>(I160*21)/100</f>
      </c>
      <c t="s">
        <v>23</v>
      </c>
    </row>
    <row r="161" spans="1:5" ht="12.75">
      <c r="A161" s="35" t="s">
        <v>50</v>
      </c>
      <c r="E161" s="36" t="s">
        <v>47</v>
      </c>
    </row>
    <row r="162" spans="1:5" ht="12.75">
      <c r="A162" s="37" t="s">
        <v>52</v>
      </c>
      <c r="E162" s="38" t="s">
        <v>285</v>
      </c>
    </row>
    <row r="163" spans="1:5" ht="102">
      <c r="A163" t="s">
        <v>53</v>
      </c>
      <c r="E163" s="36" t="s">
        <v>277</v>
      </c>
    </row>
    <row r="164" spans="1:16" ht="12.75">
      <c r="A164" s="25" t="s">
        <v>45</v>
      </c>
      <c s="29" t="s">
        <v>286</v>
      </c>
      <c s="29" t="s">
        <v>287</v>
      </c>
      <c s="25" t="s">
        <v>47</v>
      </c>
      <c s="30" t="s">
        <v>288</v>
      </c>
      <c s="31" t="s">
        <v>167</v>
      </c>
      <c s="32">
        <v>0.863</v>
      </c>
      <c s="33">
        <v>0</v>
      </c>
      <c s="34">
        <f>ROUND(ROUND(H164,2)*ROUND(G164,3),2)</f>
      </c>
      <c r="O164">
        <f>(I164*21)/100</f>
      </c>
      <c t="s">
        <v>23</v>
      </c>
    </row>
    <row r="165" spans="1:5" ht="12.75">
      <c r="A165" s="35" t="s">
        <v>50</v>
      </c>
      <c r="E165" s="36" t="s">
        <v>47</v>
      </c>
    </row>
    <row r="166" spans="1:5" ht="12.75">
      <c r="A166" s="37" t="s">
        <v>52</v>
      </c>
      <c r="E166" s="38" t="s">
        <v>289</v>
      </c>
    </row>
    <row r="167" spans="1:5" ht="102">
      <c r="A167" t="s">
        <v>53</v>
      </c>
      <c r="E167" s="36" t="s">
        <v>290</v>
      </c>
    </row>
    <row r="168" spans="1:16" ht="12.75">
      <c r="A168" s="25" t="s">
        <v>45</v>
      </c>
      <c s="29" t="s">
        <v>291</v>
      </c>
      <c s="29" t="s">
        <v>292</v>
      </c>
      <c s="25" t="s">
        <v>47</v>
      </c>
      <c s="30" t="s">
        <v>293</v>
      </c>
      <c s="31" t="s">
        <v>122</v>
      </c>
      <c s="32">
        <v>5</v>
      </c>
      <c s="33">
        <v>0</v>
      </c>
      <c s="34">
        <f>ROUND(ROUND(H168,2)*ROUND(G168,3),2)</f>
      </c>
      <c r="O168">
        <f>(I168*21)/100</f>
      </c>
      <c t="s">
        <v>23</v>
      </c>
    </row>
    <row r="169" spans="1:5" ht="12.75">
      <c r="A169" s="35" t="s">
        <v>50</v>
      </c>
      <c r="E169" s="36" t="s">
        <v>47</v>
      </c>
    </row>
    <row r="170" spans="1:5" ht="25.5">
      <c r="A170" s="37" t="s">
        <v>52</v>
      </c>
      <c r="E170" s="38" t="s">
        <v>294</v>
      </c>
    </row>
    <row r="171" spans="1:5" ht="114.75">
      <c r="A171" t="s">
        <v>53</v>
      </c>
      <c r="E171" s="36" t="s">
        <v>295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