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ca53a3a521ff060/Dokumenty/VZMR Vlastilav - Chodník a dešťová kanalizace/"/>
    </mc:Choice>
  </mc:AlternateContent>
  <xr:revisionPtr revIDLastSave="83" documentId="8_{D8BF1804-3FD1-4141-96A7-B0ABFECF3E08}" xr6:coauthVersionLast="47" xr6:coauthVersionMax="47" xr10:uidLastSave="{46CB6C65-1F4E-4C1C-B556-3761A1627B66}"/>
  <bookViews>
    <workbookView xWindow="-108" yWindow="-108" windowWidth="23256" windowHeight="12576" activeTab="1" xr2:uid="{00000000-000D-0000-FFFF-FFFF00000000}"/>
  </bookViews>
  <sheets>
    <sheet name="Rekapitulace stavby" sheetId="1" r:id="rId1"/>
    <sheet name="01 - Úsek č.2 + část úsek..." sheetId="2" r:id="rId2"/>
    <sheet name="Pokyny pro vyplnění" sheetId="3" r:id="rId3"/>
  </sheets>
  <definedNames>
    <definedName name="_xlnm._FilterDatabase" localSheetId="1" hidden="1">'01 - Úsek č.2 + část úsek...'!$C$87:$K$368</definedName>
    <definedName name="_xlnm.Print_Titles" localSheetId="1">'01 - Úsek č.2 + část úsek...'!$87:$87</definedName>
    <definedName name="_xlnm.Print_Titles" localSheetId="0">'Rekapitulace stavby'!$52:$52</definedName>
    <definedName name="_xlnm.Print_Area" localSheetId="1">'01 - Úsek č.2 + část úsek...'!$C$4:$J$39,'01 - Úsek č.2 + část úsek...'!$C$45:$J$69,'01 - Úsek č.2 + část úsek...'!$C$75:$K$368</definedName>
    <definedName name="_xlnm.Print_Area" localSheetId="2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2" l="1"/>
  <c r="J37" i="2"/>
  <c r="J36" i="2"/>
  <c r="AY55" i="1" s="1"/>
  <c r="J35" i="2"/>
  <c r="AX55" i="1"/>
  <c r="BI367" i="2"/>
  <c r="BH367" i="2"/>
  <c r="BG367" i="2"/>
  <c r="BF367" i="2"/>
  <c r="T367" i="2"/>
  <c r="T366" i="2" s="1"/>
  <c r="R367" i="2"/>
  <c r="R366" i="2"/>
  <c r="P367" i="2"/>
  <c r="P366" i="2" s="1"/>
  <c r="BI363" i="2"/>
  <c r="BH363" i="2"/>
  <c r="BG363" i="2"/>
  <c r="BF363" i="2"/>
  <c r="T363" i="2"/>
  <c r="T362" i="2" s="1"/>
  <c r="R363" i="2"/>
  <c r="R362" i="2" s="1"/>
  <c r="P363" i="2"/>
  <c r="P362" i="2" s="1"/>
  <c r="BI359" i="2"/>
  <c r="BH359" i="2"/>
  <c r="BG359" i="2"/>
  <c r="BF359" i="2"/>
  <c r="T359" i="2"/>
  <c r="R359" i="2"/>
  <c r="P359" i="2"/>
  <c r="BI356" i="2"/>
  <c r="BH356" i="2"/>
  <c r="BG356" i="2"/>
  <c r="BF356" i="2"/>
  <c r="T356" i="2"/>
  <c r="R356" i="2"/>
  <c r="P356" i="2"/>
  <c r="BI353" i="2"/>
  <c r="BH353" i="2"/>
  <c r="BG353" i="2"/>
  <c r="BF353" i="2"/>
  <c r="T353" i="2"/>
  <c r="R353" i="2"/>
  <c r="P353" i="2"/>
  <c r="BI349" i="2"/>
  <c r="BH349" i="2"/>
  <c r="BG349" i="2"/>
  <c r="BF349" i="2"/>
  <c r="T349" i="2"/>
  <c r="R349" i="2"/>
  <c r="P349" i="2"/>
  <c r="BI342" i="2"/>
  <c r="BH342" i="2"/>
  <c r="BG342" i="2"/>
  <c r="BF342" i="2"/>
  <c r="T342" i="2"/>
  <c r="R342" i="2"/>
  <c r="P342" i="2"/>
  <c r="BI338" i="2"/>
  <c r="BH338" i="2"/>
  <c r="BG338" i="2"/>
  <c r="BF338" i="2"/>
  <c r="T338" i="2"/>
  <c r="R338" i="2"/>
  <c r="P338" i="2"/>
  <c r="BI334" i="2"/>
  <c r="BH334" i="2"/>
  <c r="BG334" i="2"/>
  <c r="BF334" i="2"/>
  <c r="T334" i="2"/>
  <c r="R334" i="2"/>
  <c r="P334" i="2"/>
  <c r="BI330" i="2"/>
  <c r="BH330" i="2"/>
  <c r="BG330" i="2"/>
  <c r="BF330" i="2"/>
  <c r="T330" i="2"/>
  <c r="R330" i="2"/>
  <c r="P330" i="2"/>
  <c r="BI327" i="2"/>
  <c r="BH327" i="2"/>
  <c r="BG327" i="2"/>
  <c r="BF327" i="2"/>
  <c r="T327" i="2"/>
  <c r="R327" i="2"/>
  <c r="P327" i="2"/>
  <c r="BI324" i="2"/>
  <c r="BH324" i="2"/>
  <c r="BG324" i="2"/>
  <c r="BF324" i="2"/>
  <c r="T324" i="2"/>
  <c r="R324" i="2"/>
  <c r="P324" i="2"/>
  <c r="BI321" i="2"/>
  <c r="BH321" i="2"/>
  <c r="BG321" i="2"/>
  <c r="BF321" i="2"/>
  <c r="T321" i="2"/>
  <c r="R321" i="2"/>
  <c r="P321" i="2"/>
  <c r="BI317" i="2"/>
  <c r="BH317" i="2"/>
  <c r="BG317" i="2"/>
  <c r="BF317" i="2"/>
  <c r="T317" i="2"/>
  <c r="R317" i="2"/>
  <c r="P317" i="2"/>
  <c r="BI313" i="2"/>
  <c r="BH313" i="2"/>
  <c r="BG313" i="2"/>
  <c r="BF313" i="2"/>
  <c r="T313" i="2"/>
  <c r="R313" i="2"/>
  <c r="P313" i="2"/>
  <c r="BI309" i="2"/>
  <c r="BH309" i="2"/>
  <c r="BG309" i="2"/>
  <c r="BF309" i="2"/>
  <c r="T309" i="2"/>
  <c r="R309" i="2"/>
  <c r="P309" i="2"/>
  <c r="BI305" i="2"/>
  <c r="BH305" i="2"/>
  <c r="BG305" i="2"/>
  <c r="BF305" i="2"/>
  <c r="T305" i="2"/>
  <c r="R305" i="2"/>
  <c r="P305" i="2"/>
  <c r="BI301" i="2"/>
  <c r="BH301" i="2"/>
  <c r="BG301" i="2"/>
  <c r="BF301" i="2"/>
  <c r="T301" i="2"/>
  <c r="R301" i="2"/>
  <c r="P301" i="2"/>
  <c r="BI298" i="2"/>
  <c r="BH298" i="2"/>
  <c r="BG298" i="2"/>
  <c r="BF298" i="2"/>
  <c r="T298" i="2"/>
  <c r="R298" i="2"/>
  <c r="P298" i="2"/>
  <c r="BI295" i="2"/>
  <c r="BH295" i="2"/>
  <c r="BG295" i="2"/>
  <c r="BF295" i="2"/>
  <c r="T295" i="2"/>
  <c r="R295" i="2"/>
  <c r="P295" i="2"/>
  <c r="BI292" i="2"/>
  <c r="BH292" i="2"/>
  <c r="BG292" i="2"/>
  <c r="BF292" i="2"/>
  <c r="T292" i="2"/>
  <c r="R292" i="2"/>
  <c r="P292" i="2"/>
  <c r="BI288" i="2"/>
  <c r="BH288" i="2"/>
  <c r="BG288" i="2"/>
  <c r="BF288" i="2"/>
  <c r="T288" i="2"/>
  <c r="R288" i="2"/>
  <c r="P288" i="2"/>
  <c r="BI285" i="2"/>
  <c r="BH285" i="2"/>
  <c r="BG285" i="2"/>
  <c r="BF285" i="2"/>
  <c r="T285" i="2"/>
  <c r="R285" i="2"/>
  <c r="P285" i="2"/>
  <c r="BI282" i="2"/>
  <c r="BH282" i="2"/>
  <c r="BG282" i="2"/>
  <c r="BF282" i="2"/>
  <c r="T282" i="2"/>
  <c r="R282" i="2"/>
  <c r="P282" i="2"/>
  <c r="BI278" i="2"/>
  <c r="BH278" i="2"/>
  <c r="BG278" i="2"/>
  <c r="BF278" i="2"/>
  <c r="T278" i="2"/>
  <c r="R278" i="2"/>
  <c r="P278" i="2"/>
  <c r="BI275" i="2"/>
  <c r="BH275" i="2"/>
  <c r="BG275" i="2"/>
  <c r="BF275" i="2"/>
  <c r="T275" i="2"/>
  <c r="R275" i="2"/>
  <c r="P275" i="2"/>
  <c r="BI271" i="2"/>
  <c r="BH271" i="2"/>
  <c r="BG271" i="2"/>
  <c r="BF271" i="2"/>
  <c r="T271" i="2"/>
  <c r="R271" i="2"/>
  <c r="P271" i="2"/>
  <c r="BI267" i="2"/>
  <c r="BH267" i="2"/>
  <c r="BG267" i="2"/>
  <c r="BF267" i="2"/>
  <c r="T267" i="2"/>
  <c r="R267" i="2"/>
  <c r="P267" i="2"/>
  <c r="BI263" i="2"/>
  <c r="BH263" i="2"/>
  <c r="BG263" i="2"/>
  <c r="BF263" i="2"/>
  <c r="T263" i="2"/>
  <c r="R263" i="2"/>
  <c r="P263" i="2"/>
  <c r="BI260" i="2"/>
  <c r="BH260" i="2"/>
  <c r="BG260" i="2"/>
  <c r="BF260" i="2"/>
  <c r="T260" i="2"/>
  <c r="R260" i="2"/>
  <c r="P260" i="2"/>
  <c r="BI256" i="2"/>
  <c r="BH256" i="2"/>
  <c r="BG256" i="2"/>
  <c r="BF256" i="2"/>
  <c r="T256" i="2"/>
  <c r="R256" i="2"/>
  <c r="P256" i="2"/>
  <c r="BI252" i="2"/>
  <c r="BH252" i="2"/>
  <c r="BG252" i="2"/>
  <c r="BF252" i="2"/>
  <c r="T252" i="2"/>
  <c r="R252" i="2"/>
  <c r="P252" i="2"/>
  <c r="BI247" i="2"/>
  <c r="BH247" i="2"/>
  <c r="BG247" i="2"/>
  <c r="BF247" i="2"/>
  <c r="T247" i="2"/>
  <c r="R247" i="2"/>
  <c r="P247" i="2"/>
  <c r="BI244" i="2"/>
  <c r="BH244" i="2"/>
  <c r="BG244" i="2"/>
  <c r="BF244" i="2"/>
  <c r="T244" i="2"/>
  <c r="R244" i="2"/>
  <c r="P244" i="2"/>
  <c r="BI241" i="2"/>
  <c r="BH241" i="2"/>
  <c r="BG241" i="2"/>
  <c r="BF241" i="2"/>
  <c r="T241" i="2"/>
  <c r="R241" i="2"/>
  <c r="P241" i="2"/>
  <c r="BI238" i="2"/>
  <c r="BH238" i="2"/>
  <c r="BG238" i="2"/>
  <c r="BF238" i="2"/>
  <c r="T238" i="2"/>
  <c r="R238" i="2"/>
  <c r="P238" i="2"/>
  <c r="BI235" i="2"/>
  <c r="BH235" i="2"/>
  <c r="BG235" i="2"/>
  <c r="BF235" i="2"/>
  <c r="T235" i="2"/>
  <c r="R235" i="2"/>
  <c r="P235" i="2"/>
  <c r="BI226" i="2"/>
  <c r="BH226" i="2"/>
  <c r="BG226" i="2"/>
  <c r="BF226" i="2"/>
  <c r="T226" i="2"/>
  <c r="R226" i="2"/>
  <c r="P226" i="2"/>
  <c r="BI223" i="2"/>
  <c r="BH223" i="2"/>
  <c r="BG223" i="2"/>
  <c r="BF223" i="2"/>
  <c r="T223" i="2"/>
  <c r="R223" i="2"/>
  <c r="P223" i="2"/>
  <c r="BI220" i="2"/>
  <c r="BH220" i="2"/>
  <c r="BG220" i="2"/>
  <c r="BF220" i="2"/>
  <c r="T220" i="2"/>
  <c r="R220" i="2"/>
  <c r="P220" i="2"/>
  <c r="BI217" i="2"/>
  <c r="BH217" i="2"/>
  <c r="BG217" i="2"/>
  <c r="BF217" i="2"/>
  <c r="T217" i="2"/>
  <c r="R217" i="2"/>
  <c r="P217" i="2"/>
  <c r="BI215" i="2"/>
  <c r="BH215" i="2"/>
  <c r="BG215" i="2"/>
  <c r="BF215" i="2"/>
  <c r="T215" i="2"/>
  <c r="R215" i="2"/>
  <c r="P215" i="2"/>
  <c r="BI205" i="2"/>
  <c r="BH205" i="2"/>
  <c r="BG205" i="2"/>
  <c r="BF205" i="2"/>
  <c r="T205" i="2"/>
  <c r="R205" i="2"/>
  <c r="P205" i="2"/>
  <c r="BI201" i="2"/>
  <c r="BH201" i="2"/>
  <c r="BG201" i="2"/>
  <c r="BF201" i="2"/>
  <c r="T201" i="2"/>
  <c r="R201" i="2"/>
  <c r="P201" i="2"/>
  <c r="BI198" i="2"/>
  <c r="BH198" i="2"/>
  <c r="BG198" i="2"/>
  <c r="BF198" i="2"/>
  <c r="T198" i="2"/>
  <c r="R198" i="2"/>
  <c r="P198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81" i="2"/>
  <c r="BH181" i="2"/>
  <c r="BG181" i="2"/>
  <c r="BF181" i="2"/>
  <c r="T181" i="2"/>
  <c r="R181" i="2"/>
  <c r="P181" i="2"/>
  <c r="BI176" i="2"/>
  <c r="BH176" i="2"/>
  <c r="BG176" i="2"/>
  <c r="BF176" i="2"/>
  <c r="T176" i="2"/>
  <c r="R176" i="2"/>
  <c r="P176" i="2"/>
  <c r="BI171" i="2"/>
  <c r="BH171" i="2"/>
  <c r="BG171" i="2"/>
  <c r="BF171" i="2"/>
  <c r="T171" i="2"/>
  <c r="R171" i="2"/>
  <c r="P171" i="2"/>
  <c r="BI168" i="2"/>
  <c r="BH168" i="2"/>
  <c r="BG168" i="2"/>
  <c r="BF168" i="2"/>
  <c r="T168" i="2"/>
  <c r="R168" i="2"/>
  <c r="P168" i="2"/>
  <c r="BI164" i="2"/>
  <c r="BH164" i="2"/>
  <c r="BG164" i="2"/>
  <c r="BF164" i="2"/>
  <c r="T164" i="2"/>
  <c r="R164" i="2"/>
  <c r="P164" i="2"/>
  <c r="BI161" i="2"/>
  <c r="BH161" i="2"/>
  <c r="BG161" i="2"/>
  <c r="BF161" i="2"/>
  <c r="T161" i="2"/>
  <c r="R161" i="2"/>
  <c r="P161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2" i="2"/>
  <c r="BH152" i="2"/>
  <c r="BG152" i="2"/>
  <c r="BF152" i="2"/>
  <c r="T152" i="2"/>
  <c r="R152" i="2"/>
  <c r="P152" i="2"/>
  <c r="BI149" i="2"/>
  <c r="BH149" i="2"/>
  <c r="BG149" i="2"/>
  <c r="BF149" i="2"/>
  <c r="T149" i="2"/>
  <c r="R149" i="2"/>
  <c r="P149" i="2"/>
  <c r="BI146" i="2"/>
  <c r="BH146" i="2"/>
  <c r="BG146" i="2"/>
  <c r="BF146" i="2"/>
  <c r="T146" i="2"/>
  <c r="R146" i="2"/>
  <c r="P146" i="2"/>
  <c r="BI142" i="2"/>
  <c r="BH142" i="2"/>
  <c r="BG142" i="2"/>
  <c r="BF142" i="2"/>
  <c r="T142" i="2"/>
  <c r="R142" i="2"/>
  <c r="P142" i="2"/>
  <c r="BI137" i="2"/>
  <c r="BH137" i="2"/>
  <c r="BG137" i="2"/>
  <c r="BF137" i="2"/>
  <c r="T137" i="2"/>
  <c r="T136" i="2"/>
  <c r="R137" i="2"/>
  <c r="R136" i="2" s="1"/>
  <c r="P137" i="2"/>
  <c r="P136" i="2"/>
  <c r="BI133" i="2"/>
  <c r="BH133" i="2"/>
  <c r="BG133" i="2"/>
  <c r="BF133" i="2"/>
  <c r="T133" i="2"/>
  <c r="R133" i="2"/>
  <c r="P133" i="2"/>
  <c r="BI130" i="2"/>
  <c r="BH130" i="2"/>
  <c r="BG130" i="2"/>
  <c r="BF130" i="2"/>
  <c r="T130" i="2"/>
  <c r="R130" i="2"/>
  <c r="P130" i="2"/>
  <c r="BI127" i="2"/>
  <c r="BH127" i="2"/>
  <c r="BG127" i="2"/>
  <c r="BF127" i="2"/>
  <c r="T127" i="2"/>
  <c r="R127" i="2"/>
  <c r="P127" i="2"/>
  <c r="BI123" i="2"/>
  <c r="BH123" i="2"/>
  <c r="BG123" i="2"/>
  <c r="BF123" i="2"/>
  <c r="T123" i="2"/>
  <c r="R123" i="2"/>
  <c r="P123" i="2"/>
  <c r="BI116" i="2"/>
  <c r="BH116" i="2"/>
  <c r="BG116" i="2"/>
  <c r="BF116" i="2"/>
  <c r="T116" i="2"/>
  <c r="R116" i="2"/>
  <c r="P116" i="2"/>
  <c r="BI112" i="2"/>
  <c r="BH112" i="2"/>
  <c r="BG112" i="2"/>
  <c r="BF112" i="2"/>
  <c r="T112" i="2"/>
  <c r="R112" i="2"/>
  <c r="P112" i="2"/>
  <c r="BI108" i="2"/>
  <c r="BH108" i="2"/>
  <c r="BG108" i="2"/>
  <c r="BF108" i="2"/>
  <c r="T108" i="2"/>
  <c r="R108" i="2"/>
  <c r="P108" i="2"/>
  <c r="BI104" i="2"/>
  <c r="BH104" i="2"/>
  <c r="BG104" i="2"/>
  <c r="BF104" i="2"/>
  <c r="T104" i="2"/>
  <c r="R104" i="2"/>
  <c r="P104" i="2"/>
  <c r="BI100" i="2"/>
  <c r="BH100" i="2"/>
  <c r="BG100" i="2"/>
  <c r="BF100" i="2"/>
  <c r="T100" i="2"/>
  <c r="R100" i="2"/>
  <c r="P100" i="2"/>
  <c r="BI91" i="2"/>
  <c r="BH91" i="2"/>
  <c r="BG91" i="2"/>
  <c r="BF91" i="2"/>
  <c r="T91" i="2"/>
  <c r="R91" i="2"/>
  <c r="P91" i="2"/>
  <c r="J84" i="2"/>
  <c r="F82" i="2"/>
  <c r="E80" i="2"/>
  <c r="J54" i="2"/>
  <c r="F52" i="2"/>
  <c r="E50" i="2"/>
  <c r="J24" i="2"/>
  <c r="E24" i="2"/>
  <c r="J85" i="2" s="1"/>
  <c r="J23" i="2"/>
  <c r="J18" i="2"/>
  <c r="E18" i="2"/>
  <c r="F55" i="2" s="1"/>
  <c r="J17" i="2"/>
  <c r="J15" i="2"/>
  <c r="E15" i="2"/>
  <c r="F84" i="2" s="1"/>
  <c r="J14" i="2"/>
  <c r="J12" i="2"/>
  <c r="J52" i="2"/>
  <c r="E7" i="2"/>
  <c r="E48" i="2"/>
  <c r="L50" i="1"/>
  <c r="AM50" i="1"/>
  <c r="AM49" i="1"/>
  <c r="L49" i="1"/>
  <c r="AM47" i="1"/>
  <c r="L47" i="1"/>
  <c r="L45" i="1"/>
  <c r="L44" i="1"/>
  <c r="BK252" i="2"/>
  <c r="BK137" i="2"/>
  <c r="J252" i="2"/>
  <c r="J152" i="2"/>
  <c r="BK321" i="2"/>
  <c r="BK183" i="2"/>
  <c r="BK334" i="2"/>
  <c r="J238" i="2"/>
  <c r="BK168" i="2"/>
  <c r="J282" i="2"/>
  <c r="J159" i="2"/>
  <c r="BK324" i="2"/>
  <c r="J123" i="2"/>
  <c r="BK282" i="2"/>
  <c r="J146" i="2"/>
  <c r="J324" i="2"/>
  <c r="J176" i="2"/>
  <c r="BK317" i="2"/>
  <c r="BK186" i="2"/>
  <c r="J317" i="2"/>
  <c r="BK201" i="2"/>
  <c r="BK146" i="2"/>
  <c r="BK349" i="2"/>
  <c r="J235" i="2"/>
  <c r="J100" i="2"/>
  <c r="BK285" i="2"/>
  <c r="J181" i="2"/>
  <c r="BK309" i="2"/>
  <c r="J164" i="2"/>
  <c r="BK301" i="2"/>
  <c r="BK154" i="2"/>
  <c r="J363" i="2"/>
  <c r="BK256" i="2"/>
  <c r="BK104" i="2"/>
  <c r="J278" i="2"/>
  <c r="BK127" i="2"/>
  <c r="J275" i="2"/>
  <c r="J201" i="2"/>
  <c r="J338" i="2"/>
  <c r="BK194" i="2"/>
  <c r="BK91" i="2"/>
  <c r="J223" i="2"/>
  <c r="BK313" i="2"/>
  <c r="BK192" i="2"/>
  <c r="J313" i="2"/>
  <c r="BK205" i="2"/>
  <c r="J353" i="2"/>
  <c r="BK223" i="2"/>
  <c r="BK157" i="2"/>
  <c r="BK367" i="2"/>
  <c r="BK260" i="2"/>
  <c r="BK108" i="2"/>
  <c r="BK226" i="2"/>
  <c r="J104" i="2"/>
  <c r="BK267" i="2"/>
  <c r="BK100" i="2"/>
  <c r="J247" i="2"/>
  <c r="J133" i="2"/>
  <c r="J327" i="2"/>
  <c r="J186" i="2"/>
  <c r="BK327" i="2"/>
  <c r="J205" i="2"/>
  <c r="J359" i="2"/>
  <c r="J217" i="2"/>
  <c r="AS54" i="1"/>
  <c r="J215" i="2"/>
  <c r="J301" i="2"/>
  <c r="J127" i="2"/>
  <c r="J298" i="2"/>
  <c r="J183" i="2"/>
  <c r="BK305" i="2"/>
  <c r="J154" i="2"/>
  <c r="BK288" i="2"/>
  <c r="BK161" i="2"/>
  <c r="BK359" i="2"/>
  <c r="BK278" i="2"/>
  <c r="BK112" i="2"/>
  <c r="BK275" i="2"/>
  <c r="BK130" i="2"/>
  <c r="J263" i="2"/>
  <c r="BK142" i="2"/>
  <c r="J292" i="2"/>
  <c r="BK164" i="2"/>
  <c r="BK298" i="2"/>
  <c r="BK220" i="2"/>
  <c r="J91" i="2"/>
  <c r="J305" i="2"/>
  <c r="J194" i="2"/>
  <c r="BK363" i="2"/>
  <c r="BK235" i="2"/>
  <c r="J130" i="2"/>
  <c r="BK263" i="2"/>
  <c r="BK176" i="2"/>
  <c r="J367" i="2"/>
  <c r="BK292" i="2"/>
  <c r="J168" i="2"/>
  <c r="J342" i="2"/>
  <c r="BK271" i="2"/>
  <c r="BK149" i="2"/>
  <c r="J271" i="2"/>
  <c r="J149" i="2"/>
  <c r="J334" i="2"/>
  <c r="J226" i="2"/>
  <c r="J142" i="2"/>
  <c r="J285" i="2"/>
  <c r="J171" i="2"/>
  <c r="J321" i="2"/>
  <c r="BK215" i="2"/>
  <c r="J330" i="2"/>
  <c r="BK238" i="2"/>
  <c r="BK356" i="2"/>
  <c r="BK217" i="2"/>
  <c r="J137" i="2"/>
  <c r="J288" i="2"/>
  <c r="J157" i="2"/>
  <c r="J295" i="2"/>
  <c r="J198" i="2"/>
  <c r="J356" i="2"/>
  <c r="J241" i="2"/>
  <c r="J108" i="2"/>
  <c r="J256" i="2"/>
  <c r="BK198" i="2"/>
  <c r="BK342" i="2"/>
  <c r="BK181" i="2"/>
  <c r="BK338" i="2"/>
  <c r="BK247" i="2"/>
  <c r="BK133" i="2"/>
  <c r="BK295" i="2"/>
  <c r="BK152" i="2"/>
  <c r="J349" i="2"/>
  <c r="J220" i="2"/>
  <c r="BK159" i="2"/>
  <c r="J267" i="2"/>
  <c r="J116" i="2"/>
  <c r="J309" i="2"/>
  <c r="BK241" i="2"/>
  <c r="BK116" i="2"/>
  <c r="BK244" i="2"/>
  <c r="BK123" i="2"/>
  <c r="J260" i="2"/>
  <c r="BK171" i="2"/>
  <c r="BK330" i="2"/>
  <c r="J192" i="2"/>
  <c r="BK353" i="2"/>
  <c r="J244" i="2"/>
  <c r="J161" i="2"/>
  <c r="BK163" i="2" l="1"/>
  <c r="J163" i="2" s="1"/>
  <c r="J64" i="2" s="1"/>
  <c r="P90" i="2"/>
  <c r="R90" i="2"/>
  <c r="BK141" i="2"/>
  <c r="J141" i="2" s="1"/>
  <c r="J63" i="2" s="1"/>
  <c r="T141" i="2"/>
  <c r="R163" i="2"/>
  <c r="P297" i="2"/>
  <c r="BK333" i="2"/>
  <c r="J333" i="2" s="1"/>
  <c r="J66" i="2" s="1"/>
  <c r="R333" i="2"/>
  <c r="T163" i="2"/>
  <c r="T297" i="2"/>
  <c r="P333" i="2"/>
  <c r="BK90" i="2"/>
  <c r="J90" i="2" s="1"/>
  <c r="J61" i="2" s="1"/>
  <c r="T90" i="2"/>
  <c r="P141" i="2"/>
  <c r="R141" i="2"/>
  <c r="P163" i="2"/>
  <c r="BK297" i="2"/>
  <c r="J297" i="2" s="1"/>
  <c r="J65" i="2" s="1"/>
  <c r="R297" i="2"/>
  <c r="T333" i="2"/>
  <c r="BK136" i="2"/>
  <c r="J136" i="2"/>
  <c r="J62" i="2" s="1"/>
  <c r="BK362" i="2"/>
  <c r="J362" i="2" s="1"/>
  <c r="J67" i="2" s="1"/>
  <c r="BK366" i="2"/>
  <c r="J366" i="2" s="1"/>
  <c r="J68" i="2" s="1"/>
  <c r="J55" i="2"/>
  <c r="F85" i="2"/>
  <c r="BE91" i="2"/>
  <c r="BE108" i="2"/>
  <c r="BE137" i="2"/>
  <c r="BE142" i="2"/>
  <c r="BE157" i="2"/>
  <c r="BE217" i="2"/>
  <c r="BE220" i="2"/>
  <c r="BE252" i="2"/>
  <c r="BE260" i="2"/>
  <c r="BE263" i="2"/>
  <c r="BE288" i="2"/>
  <c r="BE298" i="2"/>
  <c r="BE313" i="2"/>
  <c r="BE330" i="2"/>
  <c r="BE356" i="2"/>
  <c r="F54" i="2"/>
  <c r="J82" i="2"/>
  <c r="BE116" i="2"/>
  <c r="BE123" i="2"/>
  <c r="BE130" i="2"/>
  <c r="BE133" i="2"/>
  <c r="BE146" i="2"/>
  <c r="BE149" i="2"/>
  <c r="BE152" i="2"/>
  <c r="BE161" i="2"/>
  <c r="BE171" i="2"/>
  <c r="BE192" i="2"/>
  <c r="BE198" i="2"/>
  <c r="BE201" i="2"/>
  <c r="BE205" i="2"/>
  <c r="BE226" i="2"/>
  <c r="BE235" i="2"/>
  <c r="BE238" i="2"/>
  <c r="BE247" i="2"/>
  <c r="BE278" i="2"/>
  <c r="BE301" i="2"/>
  <c r="BE305" i="2"/>
  <c r="BE309" i="2"/>
  <c r="BE321" i="2"/>
  <c r="BE324" i="2"/>
  <c r="BE334" i="2"/>
  <c r="BE342" i="2"/>
  <c r="BE349" i="2"/>
  <c r="BE353" i="2"/>
  <c r="BE359" i="2"/>
  <c r="BE363" i="2"/>
  <c r="BE367" i="2"/>
  <c r="E78" i="2"/>
  <c r="BE100" i="2"/>
  <c r="BE104" i="2"/>
  <c r="BE127" i="2"/>
  <c r="BE164" i="2"/>
  <c r="BE183" i="2"/>
  <c r="BE186" i="2"/>
  <c r="BE215" i="2"/>
  <c r="BE241" i="2"/>
  <c r="BE244" i="2"/>
  <c r="BE267" i="2"/>
  <c r="BE271" i="2"/>
  <c r="BE275" i="2"/>
  <c r="BE282" i="2"/>
  <c r="BE292" i="2"/>
  <c r="BE295" i="2"/>
  <c r="BE317" i="2"/>
  <c r="BE327" i="2"/>
  <c r="BE112" i="2"/>
  <c r="BE154" i="2"/>
  <c r="BE159" i="2"/>
  <c r="BE168" i="2"/>
  <c r="BE176" i="2"/>
  <c r="BE181" i="2"/>
  <c r="BE194" i="2"/>
  <c r="BE223" i="2"/>
  <c r="BE256" i="2"/>
  <c r="BE285" i="2"/>
  <c r="BE338" i="2"/>
  <c r="F37" i="2"/>
  <c r="BD55" i="1" s="1"/>
  <c r="BD54" i="1" s="1"/>
  <c r="W33" i="1" s="1"/>
  <c r="F36" i="2"/>
  <c r="BC55" i="1" s="1"/>
  <c r="BC54" i="1" s="1"/>
  <c r="W32" i="1" s="1"/>
  <c r="F35" i="2"/>
  <c r="BB55" i="1" s="1"/>
  <c r="BB54" i="1" s="1"/>
  <c r="AX54" i="1" s="1"/>
  <c r="J34" i="2"/>
  <c r="AW55" i="1" s="1"/>
  <c r="F34" i="2"/>
  <c r="BA55" i="1" s="1"/>
  <c r="BA54" i="1" s="1"/>
  <c r="W30" i="1" s="1"/>
  <c r="R89" i="2" l="1"/>
  <c r="R88" i="2" s="1"/>
  <c r="P89" i="2"/>
  <c r="P88" i="2" s="1"/>
  <c r="AU55" i="1" s="1"/>
  <c r="AU54" i="1" s="1"/>
  <c r="T89" i="2"/>
  <c r="T88" i="2"/>
  <c r="BK89" i="2"/>
  <c r="J89" i="2" s="1"/>
  <c r="J60" i="2" s="1"/>
  <c r="F33" i="2"/>
  <c r="AZ55" i="1" s="1"/>
  <c r="AZ54" i="1" s="1"/>
  <c r="AV54" i="1" s="1"/>
  <c r="W31" i="1"/>
  <c r="AY54" i="1"/>
  <c r="AW54" i="1"/>
  <c r="AK30" i="1" s="1"/>
  <c r="J33" i="2"/>
  <c r="AV55" i="1" s="1"/>
  <c r="AT55" i="1" s="1"/>
  <c r="BK88" i="2" l="1"/>
  <c r="J88" i="2" s="1"/>
  <c r="J30" i="2" s="1"/>
  <c r="AG55" i="1" s="1"/>
  <c r="AG54" i="1" s="1"/>
  <c r="AK26" i="1" s="1"/>
  <c r="AK35" i="1" s="1"/>
  <c r="AT54" i="1"/>
  <c r="W29" i="1"/>
  <c r="J39" i="2" l="1"/>
  <c r="J59" i="2"/>
  <c r="AN54" i="1"/>
  <c r="AN55" i="1"/>
</calcChain>
</file>

<file path=xl/sharedStrings.xml><?xml version="1.0" encoding="utf-8"?>
<sst xmlns="http://schemas.openxmlformats.org/spreadsheetml/2006/main" count="3041" uniqueCount="776">
  <si>
    <t>Export Komplet</t>
  </si>
  <si>
    <t>VZ</t>
  </si>
  <si>
    <t>2.0</t>
  </si>
  <si>
    <t/>
  </si>
  <si>
    <t>False</t>
  </si>
  <si>
    <t>{3a6ed787-b051-4250-8e2b-8c6c2ceed602}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</si>
  <si>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</si>
  <si>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</si>
  <si>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</si>
  <si>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</si>
  <si>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</si>
  <si>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</si>
  <si>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</si>
  <si>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</si>
  <si>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UHE0611</t>
  </si>
  <si>
    <t>Stavba:</t>
  </si>
  <si>
    <t>Uliční chodníky v obci Vlastislav - úsek č.2 + část úseku č.3</t>
  </si>
  <si>
    <t>KSO:</t>
  </si>
  <si>
    <t>CC-CZ:</t>
  </si>
  <si>
    <t>Místo:</t>
  </si>
  <si>
    <t>Vlastislav</t>
  </si>
  <si>
    <t>Datum:</t>
  </si>
  <si>
    <t>27. 2. 2025</t>
  </si>
  <si>
    <t>Zadavatel:</t>
  </si>
  <si>
    <t>IČ:</t>
  </si>
  <si>
    <t>0,1</t>
  </si>
  <si>
    <t xml:space="preserve"> </t>
  </si>
  <si>
    <t>DIČ:</t>
  </si>
  <si>
    <t>Zhotovitel:</t>
  </si>
  <si>
    <t>Projektant:</t>
  </si>
  <si>
    <t>Ivan Uherčík</t>
  </si>
  <si>
    <t>True</t>
  </si>
  <si>
    <t>Zpracovatel:</t>
  </si>
  <si>
    <t>Poznámka:</t>
  </si>
  <si>
    <t>Soupis prací je sestaven za využití položek Cenové soustavy ÚRS. Cenové a technické podmínky položek Cenové soustavy ÚRS, které nejsou uvedeny v soupisu prací (tzv.úvodní části katalogů), jsou neomezeně dálkově k dispozici na www.cs-urs.cz. Položky, které nemají ve sloupci "Cenová soustava" uveden žádný údaj, nepochází z Cenové soustavy ÚRS._x000D_
Je-li v kontrolním rozpočtu nebo v soupisu prací uvedena v kolonce "Popis" obchodní značka jakéhokoliv materiálu nebo výrobku, má tento název pouze informativní charakter._x000D_
Pro ocenění a následně pro realizaci je možné použít i jiný materiál nebo výrobek, který má srovnatelné nebo lepší užitné vlastnosti a odpovídá požadavkům dokumentace.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</si>
  <si>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</si>
  <si>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</si>
  <si>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</si>
  <si>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</si>
  <si>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</si>
  <si>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</si>
  <si>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</si>
  <si>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</si>
  <si>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</si>
  <si>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</si>
  <si>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</si>
  <si>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</si>
  <si>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</si>
  <si>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</si>
  <si>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</si>
  <si>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</si>
  <si>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</si>
  <si>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</si>
  <si>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</si>
  <si>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</si>
  <si>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</si>
  <si>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</si>
  <si>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</si>
  <si>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</si>
  <si>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</si>
  <si>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</si>
  <si>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</si>
  <si>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</si>
  <si>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</si>
  <si>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</si>
  <si>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</si>
  <si>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</si>
  <si>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</si>
  <si>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</si>
  <si>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</si>
  <si>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</si>
  <si>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</si>
  <si>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</si>
  <si>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</si>
  <si>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</si>
  <si>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Úsek č.2 + část úseku č.3</t>
  </si>
  <si>
    <t>STA</t>
  </si>
  <si>
    <t>1</t>
  </si>
  <si>
    <t>{f0b6365f-def7-4cab-b206-5b0db347f598}</t>
  </si>
  <si>
    <t>2</t>
  </si>
  <si>
    <t>KRYCÍ LIST SOUPISU PRACÍ</t>
  </si>
  <si>
    <t>Objekt:</t>
  </si>
  <si>
    <t>01 - Úsek č.2 + část úseku č.3</t>
  </si>
  <si>
    <t>Soupis prací je sestaven za využití položek Cenové soustavy ÚRS. Cenové a technické podmínky položek Cenové soustavy ÚRS, které nejsou uvedeny v soupisu prací (tzv.úvodní části katalogů), jsou neomezeně dálkově k dispozici na www.cs-urs.cz. Položky, které nemají ve sloupci "Cenová soustava" uveden žádný údaj, nepochází z Cenové soustavy ÚRS. Je-li v kontrolním rozpočtu nebo v soupisu prací uvedena v kolonce "Popis" obchodní značka jakéhokoliv materiálu nebo výrobku, má tento název pouze informativní charakter. Pro ocenění a následně pro realizaci je možné použít i jiný materiál nebo výrobek, který má srovnatelné nebo lepší užitné vlastnosti a odpovídá požadavkům dokumentace.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</si>
  <si>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</si>
  <si>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</si>
  <si>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</si>
  <si>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</si>
  <si>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</si>
  <si>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</si>
  <si>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</si>
  <si>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</si>
  <si>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5 - Komunikace pozemní</t>
  </si>
  <si>
    <t xml:space="preserve">    96 - Bourání konstrukcí</t>
  </si>
  <si>
    <t xml:space="preserve">    997 - Přesun sutě</t>
  </si>
  <si>
    <t xml:space="preserve">    998 - Přesun hmot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</si>
  <si>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</si>
  <si>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</si>
  <si>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</si>
  <si>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</si>
  <si>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</si>
  <si>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</si>
  <si>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</si>
  <si>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</si>
  <si>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</si>
  <si>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</si>
  <si>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</si>
  <si>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</si>
  <si>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</si>
  <si>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</si>
  <si>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</si>
  <si>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</si>
  <si>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</si>
  <si>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</si>
  <si>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</si>
  <si>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122252204</t>
  </si>
  <si>
    <t>Odkopávky a prokopávky nezapažené pro silnice a dálnice v hornině třídy těžitelnosti I objem do 500 m3 strojně</t>
  </si>
  <si>
    <t>m3</t>
  </si>
  <si>
    <t>CS ÚRS 2025 01</t>
  </si>
  <si>
    <t>4</t>
  </si>
  <si>
    <t>-474844902</t>
  </si>
  <si>
    <t>PP</t>
  </si>
  <si>
    <t>Odkopávky a prokopávky nezapažené pro silnice a dálnice strojně v hornině třídy těžitelnosti I přes 100 do 500 m3</t>
  </si>
  <si>
    <t>Online PSC</t>
  </si>
  <si>
    <t>https://podminky.urs.cz/item/CS_URS_2025_01/122252204</t>
  </si>
  <si>
    <t>VV</t>
  </si>
  <si>
    <t>350,00*1,70*0,20</t>
  </si>
  <si>
    <t>10,00*1,70*0,20</t>
  </si>
  <si>
    <t>5,00*1,70*0,20</t>
  </si>
  <si>
    <t>32,00*1,70*0,20</t>
  </si>
  <si>
    <t>"palisády" 45,00*1,00*0,60</t>
  </si>
  <si>
    <t>Součet</t>
  </si>
  <si>
    <t>132251101</t>
  </si>
  <si>
    <t>Hloubení rýh nezapažených š do 800 mm v hornině třídy těžitelnosti I skupiny 3 objem do 20 m3 strojně</t>
  </si>
  <si>
    <t>-372130207</t>
  </si>
  <si>
    <t>Hloubení nezapažených rýh šířky do 800 mm strojně s urovnáním dna do předepsaného profilu a spádu v hornině třídy těžitelnosti I skupiny 3 do 20 m3</t>
  </si>
  <si>
    <t>https://podminky.urs.cz/item/CS_URS_2025_01/132251101</t>
  </si>
  <si>
    <t>"oplocení" 80,00*0,30*0,50</t>
  </si>
  <si>
    <t>3</t>
  </si>
  <si>
    <t>132251251</t>
  </si>
  <si>
    <t>Hloubení rýh nezapažených š do 2000 mm v hornině třídy těžitelnosti I skupiny 3 objem do 20 m3 strojně</t>
  </si>
  <si>
    <t>-1838532862</t>
  </si>
  <si>
    <t>Hloubení nezapažených rýh šířky přes 800 do 2 000 mm strojně s urovnáním dna do předepsaného profilu a spádu v hornině třídy těžitelnosti I skupiny 3 do 20 m3</t>
  </si>
  <si>
    <t>https://podminky.urs.cz/item/CS_URS_2025_01/132251251</t>
  </si>
  <si>
    <t>45,00*0,65*0,60</t>
  </si>
  <si>
    <t>162751117</t>
  </si>
  <si>
    <t>Vodorovné přemístění přes 9 000 do 10000 m výkopku/sypaniny z horniny třídy těžitelnosti I skupiny 1 až 3</t>
  </si>
  <si>
    <t>1082714708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</si>
  <si>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</si>
  <si>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https://podminky.urs.cz/item/CS_URS_2025_01/162751117</t>
  </si>
  <si>
    <t>161,98+12,00+17,55</t>
  </si>
  <si>
    <t>5</t>
  </si>
  <si>
    <t>171201231</t>
  </si>
  <si>
    <t>Poplatek za uložení zeminy a kamení na recyklační skládce (skládkovné) kód odpadu 17 05 04</t>
  </si>
  <si>
    <t>t</t>
  </si>
  <si>
    <t>1210009880</t>
  </si>
  <si>
    <t>Poplatek za uložení stavebního odpadu na recyklační skládce (skládkovné) zeminy a kamení zatříděného do Katalogu odpadů pod kódem 17 05 04</t>
  </si>
  <si>
    <t>https://podminky.urs.cz/item/CS_URS_2025_01/171201231</t>
  </si>
  <si>
    <t>161,98*1,80</t>
  </si>
  <si>
    <t>6</t>
  </si>
  <si>
    <t>181951112</t>
  </si>
  <si>
    <t>Úprava pláně v hornině třídy těžitelnosti I skupiny 1 až 3 se zhutněním strojně</t>
  </si>
  <si>
    <t>m2</t>
  </si>
  <si>
    <t>1571079987</t>
  </si>
  <si>
    <t>Úprava pláně vyrovnáním výškových rozdílů strojně v hornině třídy těžitelnosti I, skupiny 1 až 3 se zhutněním</t>
  </si>
  <si>
    <t>https://podminky.urs.cz/item/CS_URS_2025_01/181951112</t>
  </si>
  <si>
    <t>"sjezdy" 214,25</t>
  </si>
  <si>
    <t>"chodníky" 475,50</t>
  </si>
  <si>
    <t>"oprava vozovky" 350,00*0,70 +37,00*0,70</t>
  </si>
  <si>
    <t>7</t>
  </si>
  <si>
    <t>181351003</t>
  </si>
  <si>
    <t>Rozprostření ornice tl vrstvy do 200 mm pl do 100 m2 v rovině nebo ve svahu do 1:5 strojně</t>
  </si>
  <si>
    <t>-1882473555</t>
  </si>
  <si>
    <t>Rozprostření a urovnání ornice v rovině nebo ve svahu sklonu do 1:5 strojně při souvislé ploše do 100 m2, tl. vrstvy do 200 mm</t>
  </si>
  <si>
    <t>https://podminky.urs.cz/item/CS_URS_2025_01/181351003</t>
  </si>
  <si>
    <t>95,00*1,00</t>
  </si>
  <si>
    <t>8</t>
  </si>
  <si>
    <t>M</t>
  </si>
  <si>
    <t>10364101</t>
  </si>
  <si>
    <t>zemina pro terénní úpravy - ornice</t>
  </si>
  <si>
    <t>-1396593018</t>
  </si>
  <si>
    <t>95,00*0,10*1,80</t>
  </si>
  <si>
    <t>9</t>
  </si>
  <si>
    <t>181411131</t>
  </si>
  <si>
    <t>Založení parkového trávníku výsevem pl do 1000 m2 v rovině a ve svahu do 1:5</t>
  </si>
  <si>
    <t>-61743085</t>
  </si>
  <si>
    <t>Založení trávníku na půdě předem připravené plochy do 1000 m2 výsevem včetně utažení parkového v rovině nebo na svahu do 1:5</t>
  </si>
  <si>
    <t>https://podminky.urs.cz/item/CS_URS_2025_01/181411131</t>
  </si>
  <si>
    <t>10</t>
  </si>
  <si>
    <t>00572410</t>
  </si>
  <si>
    <t>osivo směs travní parková</t>
  </si>
  <si>
    <t>kg</t>
  </si>
  <si>
    <t>418483147</t>
  </si>
  <si>
    <t>95,00*0,015</t>
  </si>
  <si>
    <t>Zakládání</t>
  </si>
  <si>
    <t>11</t>
  </si>
  <si>
    <t>274313611</t>
  </si>
  <si>
    <t>Základové pay z betonu tř. C 16/20</t>
  </si>
  <si>
    <t>270420366</t>
  </si>
  <si>
    <t>Základy z betonu prostého pasy betonu kamenem neprokládaného tř. C 16/20</t>
  </si>
  <si>
    <t>https://podminky.urs.cz/item/CS_URS_2025_01/274313611</t>
  </si>
  <si>
    <t>Svislé a kompletní konstrukce</t>
  </si>
  <si>
    <t>311113132</t>
  </si>
  <si>
    <t>Nadzákladová zeď tl přes 150 do 200 mm z hladkých tvárnic ztraceného bednění včetně výplně z betonu tř. C 16/20</t>
  </si>
  <si>
    <t>-1815366132</t>
  </si>
  <si>
    <t>Nadzákladové zdi z betonových tvárnic ztraceného bednění hladkých včetně výplně z betonu C 16/20, tloušťky zdiva přes 150 do 200 mm</t>
  </si>
  <si>
    <t>https://podminky.urs.cz/item/CS_URS_2025_01/311113132</t>
  </si>
  <si>
    <t>"oplocení" 80,00*0,40</t>
  </si>
  <si>
    <t>13</t>
  </si>
  <si>
    <t>348272513</t>
  </si>
  <si>
    <t>Plotová stříška pro zeď tl 195 mm z tvarovek hladkých nebo štípaných přírodních</t>
  </si>
  <si>
    <t>m</t>
  </si>
  <si>
    <t>-1447334605</t>
  </si>
  <si>
    <t>Ploty z tvárnic betonových plotová stříška lepená mrazuvzdorným lepidlem z tvarovek hladkých nebo štípaných, sedlového tvaru přírodních, tloušťka zdiva 195 mm</t>
  </si>
  <si>
    <t>https://podminky.urs.cz/item/CS_URS_2025_01/348272513</t>
  </si>
  <si>
    <t>14</t>
  </si>
  <si>
    <t>338171113</t>
  </si>
  <si>
    <t>Osazování sloupků a vzpěr plotových ocelových v do 2 m se zabetonováním</t>
  </si>
  <si>
    <t>kus</t>
  </si>
  <si>
    <t>-1014380331</t>
  </si>
  <si>
    <t>Montáž sloupků a vzpěr plotových ocelových trubkových nebo profilovaných výšky do 2 m se zabetonováním do 0,08 m3 do připravených jamek</t>
  </si>
  <si>
    <t>https://podminky.urs.cz/item/CS_URS_2025_01/338171113</t>
  </si>
  <si>
    <t>15</t>
  </si>
  <si>
    <t>553421511</t>
  </si>
  <si>
    <t>plotový sloupek ocelový pozinkovaný 60/40</t>
  </si>
  <si>
    <t>1850064253</t>
  </si>
  <si>
    <t>16</t>
  </si>
  <si>
    <t>348401120</t>
  </si>
  <si>
    <t>Montáž oplocení ze strojového pletiva s napínacími dráty v do 1,6 m</t>
  </si>
  <si>
    <t>-803803566</t>
  </si>
  <si>
    <t>Montáž oplocení z pletiva strojového s napínacími dráty do 1,6 m</t>
  </si>
  <si>
    <t>https://podminky.urs.cz/item/CS_URS_2025_01/348401120</t>
  </si>
  <si>
    <t>17</t>
  </si>
  <si>
    <t>313247711</t>
  </si>
  <si>
    <t>pletivo poplastované v 120cm</t>
  </si>
  <si>
    <t>-1051971468</t>
  </si>
  <si>
    <t>18</t>
  </si>
  <si>
    <t>348101210.01</t>
  </si>
  <si>
    <t>Branka ocelová 100/160cm, pozinkovaná, vč.sloupků (dodávka+montáž a osazení)</t>
  </si>
  <si>
    <t>1375518264</t>
  </si>
  <si>
    <t>19</t>
  </si>
  <si>
    <t>348101230.01</t>
  </si>
  <si>
    <t>Vrata ocelová 300/160cm, pozinkovaná, vč.sloupků (dodávka+montáž a osazení)</t>
  </si>
  <si>
    <t>-324680371</t>
  </si>
  <si>
    <t>Komunikace pozemní</t>
  </si>
  <si>
    <t>20</t>
  </si>
  <si>
    <t>916131213</t>
  </si>
  <si>
    <t>Osazení silničního obrubníku betonového stojatého s boční opěrou do lože z betonu prostého</t>
  </si>
  <si>
    <t>-744528598</t>
  </si>
  <si>
    <t>Osazení silničního obrubníku betonového se zřízením lože, s vyplněním a zatřením spár cementovou maltou stojatého s boční opěrou z betonu prostého, do lože z betonu prostého</t>
  </si>
  <si>
    <t>https://podminky.urs.cz/item/CS_URS_2025_01/916131213</t>
  </si>
  <si>
    <t>288,50+85,50+26,00</t>
  </si>
  <si>
    <t>59217034</t>
  </si>
  <si>
    <t>obrubník silniční betonový 1000x150x300mm</t>
  </si>
  <si>
    <t>1020996938</t>
  </si>
  <si>
    <t>258,50+30,00</t>
  </si>
  <si>
    <t>22</t>
  </si>
  <si>
    <t>59217029</t>
  </si>
  <si>
    <t>obrubník silniční betonový nájezdový 1000x150x150mm</t>
  </si>
  <si>
    <t>-1596583744</t>
  </si>
  <si>
    <t>3,00+3,00+6,00+3,00+5,00+4,00+4,50+4,00+4,00+17,00+16,00</t>
  </si>
  <si>
    <t>11,00+5,00</t>
  </si>
  <si>
    <t>23</t>
  </si>
  <si>
    <t>59217030</t>
  </si>
  <si>
    <t>obrubník silniční betonový přechodový 1000x150x150-250mm</t>
  </si>
  <si>
    <t>1825929566</t>
  </si>
  <si>
    <t>1,00*11*2</t>
  </si>
  <si>
    <t>1,00*2*2</t>
  </si>
  <si>
    <t>24</t>
  </si>
  <si>
    <t>895941311.01</t>
  </si>
  <si>
    <t>Uliční vpusť podobrubníková (dodávka+montáž)</t>
  </si>
  <si>
    <t>802789785</t>
  </si>
  <si>
    <t>25</t>
  </si>
  <si>
    <t>895941311.02</t>
  </si>
  <si>
    <t>Přípojky DN150 pro uliční vpusti (včetně zemních prací) (dodávka+montáž)</t>
  </si>
  <si>
    <t>1702751569</t>
  </si>
  <si>
    <t>1,00*5</t>
  </si>
  <si>
    <t>26</t>
  </si>
  <si>
    <t>916231213</t>
  </si>
  <si>
    <t>Osazení chodníkového obrubníku betonového stojatého s boční opěrou do lože z betonu prostého</t>
  </si>
  <si>
    <t>-532104318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</si>
  <si>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</si>
  <si>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https://podminky.urs.cz/item/CS_URS_2025_01/916231213</t>
  </si>
  <si>
    <t>6,00+25,00+15,00+19,00+18,00+14,00+13,00+9,00+30,00+13,00+30,00</t>
  </si>
  <si>
    <t>9,00</t>
  </si>
  <si>
    <t>27</t>
  </si>
  <si>
    <t>59217017</t>
  </si>
  <si>
    <t>obrubník betonový chodníkový 1000x100x250mm</t>
  </si>
  <si>
    <t>229991164</t>
  </si>
  <si>
    <t>28</t>
  </si>
  <si>
    <t>916991121</t>
  </si>
  <si>
    <t>Lože pod obrubníky, krajníky nebo obruby z dlažebních kostek z betonu prostého</t>
  </si>
  <si>
    <t>-214039079</t>
  </si>
  <si>
    <t>https://podminky.urs.cz/item/CS_URS_2025_01/916991121</t>
  </si>
  <si>
    <t>400,00*0,40*0,10</t>
  </si>
  <si>
    <t>29</t>
  </si>
  <si>
    <t>339921132</t>
  </si>
  <si>
    <t>Osazování betonových palisád do betonového základu v řadě výšky prvku přes 0,5 do 1 m</t>
  </si>
  <si>
    <t>1457040436</t>
  </si>
  <si>
    <t>Osazování palisád betonových v řadě se zabetonováním výšky palisády přes 500 do 1000 mm</t>
  </si>
  <si>
    <t>https://podminky.urs.cz/item/CS_URS_2025_01/339921132</t>
  </si>
  <si>
    <t>30</t>
  </si>
  <si>
    <t>59229005</t>
  </si>
  <si>
    <t>palisáda hranatá betonová 160x160mm v 1000mm přírodní</t>
  </si>
  <si>
    <t>-600629090</t>
  </si>
  <si>
    <t>45,00*6,25</t>
  </si>
  <si>
    <t>282</t>
  </si>
  <si>
    <t>31</t>
  </si>
  <si>
    <t>567122114</t>
  </si>
  <si>
    <t>Podklad ze směsi stmelené cementem SC C 8/10 (KSC I) tl 150 mm</t>
  </si>
  <si>
    <t>2006434023</t>
  </si>
  <si>
    <t>Podklad ze směsi stmelené cementem SC bez dilatačních spár, s rozprostřením a zhutněním SC C 8/10 (KSC I), po zhutnění tl. 150 mm</t>
  </si>
  <si>
    <t>https://podminky.urs.cz/item/CS_URS_2025_01/567122114</t>
  </si>
  <si>
    <t>sjezdy</t>
  </si>
  <si>
    <t>4,00*3,50+4,00*2,50+7,00*2,20+4,00*2,00</t>
  </si>
  <si>
    <t>6,00*4,00+5,00*1,55+7,00*3,70+5,00*1,80</t>
  </si>
  <si>
    <t>5,00*2,20+18,00*2,20+17,00*1,55</t>
  </si>
  <si>
    <t>10,00*1,55</t>
  </si>
  <si>
    <t>5,00*1,55</t>
  </si>
  <si>
    <t>32</t>
  </si>
  <si>
    <t>564751111.01</t>
  </si>
  <si>
    <t>Podklad z kameniva hrubého drceného vel. 0-63 mm tl 150 mm (dodávka+montáž)</t>
  </si>
  <si>
    <t>418356180</t>
  </si>
  <si>
    <t>Podklad nebo kryt z kameniva hrubého drceného vel. 0-63 mm s rozprostřením a zhutněním, po zhutnění tl. 150 mm (dodávka+montáž)</t>
  </si>
  <si>
    <t>33</t>
  </si>
  <si>
    <t>596211212</t>
  </si>
  <si>
    <t>Kladení zámkové dlažby komunikací pro pěší ručně tl 80 mm skupiny A pl přes 100 do 300 m2</t>
  </si>
  <si>
    <t>-139948261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</si>
  <si>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100 do 300 m2</t>
  </si>
  <si>
    <t>https://podminky.urs.cz/item/CS_URS_2025_01/596211212</t>
  </si>
  <si>
    <t>34</t>
  </si>
  <si>
    <t>592453101</t>
  </si>
  <si>
    <t>dlažba betonová zámková tl.8cm</t>
  </si>
  <si>
    <t>-23393962</t>
  </si>
  <si>
    <t>179,65 *1,02</t>
  </si>
  <si>
    <t>35</t>
  </si>
  <si>
    <t>59245312</t>
  </si>
  <si>
    <t>dlažba betonová zámková tl.8cm, červená, pro nevidomé</t>
  </si>
  <si>
    <t>1163690171</t>
  </si>
  <si>
    <t>(4,00+4,00+7,00+4,00+6,00+5,00+5,00+6,00+5,50+5,00+18,00+17,00)*0,40 *1,02</t>
  </si>
  <si>
    <t>36</t>
  </si>
  <si>
    <t>-2101017575</t>
  </si>
  <si>
    <t>chodník</t>
  </si>
  <si>
    <t>6,00*1,55+24,00*1,55+15,00*1,55+19,00*1,55</t>
  </si>
  <si>
    <t>18,00*1,55+13,00*1,55+55,00*1,25+17,00*1,80</t>
  </si>
  <si>
    <t>21,00*2,20+8,00*1,55+11,00*1,55+9,00*1,55</t>
  </si>
  <si>
    <t>42,00*1,55+16,00*1,55</t>
  </si>
  <si>
    <t>32,00*1,55</t>
  </si>
  <si>
    <t>37</t>
  </si>
  <si>
    <t>564710011</t>
  </si>
  <si>
    <t>Podklad z kameniva hrubého drceného vel. 8-16 mm plochy přes 100 m2 tl 50 mm</t>
  </si>
  <si>
    <t>1098431048</t>
  </si>
  <si>
    <t>Podklad nebo kryt z kameniva hrubého drceného vel. 8-16 mm s rozprostřením a zhutněním plochy přes 100 m2, po zhutnění tl. 50 mm</t>
  </si>
  <si>
    <t>https://podminky.urs.cz/item/CS_URS_2025_01/564710011</t>
  </si>
  <si>
    <t>38</t>
  </si>
  <si>
    <t>596211113</t>
  </si>
  <si>
    <t>Kladení zámkové dlažby komunikací pro pěší ručně tl 60 mm skupiny A pl přes 300 m2</t>
  </si>
  <si>
    <t>-1203200595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</si>
  <si>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300 m2</t>
  </si>
  <si>
    <t>https://podminky.urs.cz/item/CS_URS_2025_01/596211113</t>
  </si>
  <si>
    <t>39</t>
  </si>
  <si>
    <t>59245308</t>
  </si>
  <si>
    <t>dlažba betonová zámková tl.6cm</t>
  </si>
  <si>
    <t>1854334816</t>
  </si>
  <si>
    <t>470,10 *1,01</t>
  </si>
  <si>
    <t>40</t>
  </si>
  <si>
    <t>59245309</t>
  </si>
  <si>
    <t>dlažba betonová zámková tl.6cm, červená, pro nevidomé</t>
  </si>
  <si>
    <t>1162016851</t>
  </si>
  <si>
    <t>(4,00+4,00+4,00+2,00)*0,40 *1,01</t>
  </si>
  <si>
    <t>41</t>
  </si>
  <si>
    <t>567142115</t>
  </si>
  <si>
    <t>Podklad ze směsi stmelené cementem SC C 8/10 (KSC I) tl 250 mm</t>
  </si>
  <si>
    <t>-613210809</t>
  </si>
  <si>
    <t>Podklad ze směsi stmelené cementem SC bez dilatačních spár, s rozprostřením a zhutněním SC C 8/10 (KSC I), po zhutnění tl. 250 mm</t>
  </si>
  <si>
    <t>https://podminky.urs.cz/item/CS_URS_2025_01/567142115</t>
  </si>
  <si>
    <t>oprava vozovky</t>
  </si>
  <si>
    <t>350,00*0,70 +37,00*0,70</t>
  </si>
  <si>
    <t>42</t>
  </si>
  <si>
    <t>573211112</t>
  </si>
  <si>
    <t>Postřik živičný spojovací z asfaltu v množství 0,70 kg/m2</t>
  </si>
  <si>
    <t>772390551</t>
  </si>
  <si>
    <t>Postřik spojovací PS bez posypu kamenivem z asfaltu silničního, v množství 0,70 kg/m2</t>
  </si>
  <si>
    <t>https://podminky.urs.cz/item/CS_URS_2025_01/573211112</t>
  </si>
  <si>
    <t>350,00*0,40*2 +37,00*0,40*2</t>
  </si>
  <si>
    <t>43</t>
  </si>
  <si>
    <t>577145132</t>
  </si>
  <si>
    <t>Asfaltový beton vrstva ložní ACL 16 (ABH) tl 50 mm š do 3 m z modifikovaného asfaltu</t>
  </si>
  <si>
    <t>262548975</t>
  </si>
  <si>
    <t>Asfaltový beton vrstva ložní ACL 16 (ABH) s rozprostřením a zhutněním z modifikovaného asfaltu v pruhu šířky přes 1,5 do 3 m, po zhutnění tl. 50 mm</t>
  </si>
  <si>
    <t>https://podminky.urs.cz/item/CS_URS_2025_01/577145132</t>
  </si>
  <si>
    <t>350,00*0,40 +37,00*0,40</t>
  </si>
  <si>
    <t>44</t>
  </si>
  <si>
    <t>577144131</t>
  </si>
  <si>
    <t>Asfaltový beton vrstva obrusná ACO 11 (ABS) tl 50 mm š do 3 m z modifikovaného asfaltu</t>
  </si>
  <si>
    <t>-1135936494</t>
  </si>
  <si>
    <t>Asfaltový beton vrstva obrusná ACO 11 (ABS) s rozprostřením a se zhutněním z modifikovaného asfaltu v pruhu šířky přes do 1,5 do 3 m, po zhutnění tl. 50 mm</t>
  </si>
  <si>
    <t>https://podminky.urs.cz/item/CS_URS_2025_01/577144131</t>
  </si>
  <si>
    <t>45</t>
  </si>
  <si>
    <t>919732221</t>
  </si>
  <si>
    <t>Styčná spára napojení nového živičného povrchu na stávající za tepla š 15 mm hl 25 mm bez prořezání</t>
  </si>
  <si>
    <t>1769744563</t>
  </si>
  <si>
    <t>Styčná pracovní spára při napojení nového živičného povrchu na stávající se zalitím za tepla modifikovanou asfaltovou hmotou s posypem vápenným hydrátem šířky do 15 mm, hloubky do 25 mm bez prořezání spáry</t>
  </si>
  <si>
    <t>https://podminky.urs.cz/item/CS_URS_2025_01/919732221</t>
  </si>
  <si>
    <t>350,00*2 +37,00*2</t>
  </si>
  <si>
    <t>46</t>
  </si>
  <si>
    <t>572141112</t>
  </si>
  <si>
    <t>Vyrovnání povrchu dosavadních krytů asfaltovým betonem ACO (AB) tl přes 40 do 60 mm</t>
  </si>
  <si>
    <t>732689531</t>
  </si>
  <si>
    <t>Vyrovnání povrchu dosavadních krytů s rozprostřením hmot a zhutněním asfaltovým betonem ACO (AB) tl. přes 40 do 60 mm</t>
  </si>
  <si>
    <t>https://podminky.urs.cz/item/CS_URS_2025_01/572141112</t>
  </si>
  <si>
    <t>"u prodejny" 10,00*5,00</t>
  </si>
  <si>
    <t>47</t>
  </si>
  <si>
    <t>915211112</t>
  </si>
  <si>
    <t>Vodorovné dopravní značení dělící čáry souvislé š 125 mm retroreflexní bílý plast</t>
  </si>
  <si>
    <t>2034790054</t>
  </si>
  <si>
    <t>Vodorovné dopravní značení stříkaným plastem dělící čára šířky 125 mm souvislá bílá retroreflexní</t>
  </si>
  <si>
    <t>https://podminky.urs.cz/item/CS_URS_2025_01/915211112</t>
  </si>
  <si>
    <t>6,00*4</t>
  </si>
  <si>
    <t>48</t>
  </si>
  <si>
    <t>915611111</t>
  </si>
  <si>
    <t>Předznačení vodorovného liniového značení</t>
  </si>
  <si>
    <t>-1113520500</t>
  </si>
  <si>
    <t>Předznačení pro vodorovné značení stříkané barvou nebo prováděné z nátěrových hmot liniové dělicí čáry, vodicí proužky</t>
  </si>
  <si>
    <t>https://podminky.urs.cz/item/CS_URS_2025_01/915611111</t>
  </si>
  <si>
    <t>49</t>
  </si>
  <si>
    <t>711491272</t>
  </si>
  <si>
    <t>Provedení doplňků izolace proti vodě na ploše svislé z textilií vrstva ochranná</t>
  </si>
  <si>
    <t>1049380688</t>
  </si>
  <si>
    <t>Provedení doplňků izolace proti vodě textilií na ploše svislé S vrstva ochranná</t>
  </si>
  <si>
    <t>https://podminky.urs.cz/item/CS_URS_2025_01/711491272</t>
  </si>
  <si>
    <t>26,00*(0,30+0,30)</t>
  </si>
  <si>
    <t>50</t>
  </si>
  <si>
    <t>2832350</t>
  </si>
  <si>
    <t>fólie nopová</t>
  </si>
  <si>
    <t>255662880</t>
  </si>
  <si>
    <t>15,60*1,20</t>
  </si>
  <si>
    <t>51</t>
  </si>
  <si>
    <t>919726122</t>
  </si>
  <si>
    <t>Geotextilie pro ochranu, separaci a filtraci netkaná měrná hm přes 200 do 300 g/m2</t>
  </si>
  <si>
    <t>-1284005232</t>
  </si>
  <si>
    <t>Geotextilie netkaná pro ochranu, separaci nebo filtraci měrná hmotnost přes 200 do 300 g/m2</t>
  </si>
  <si>
    <t>https://podminky.urs.cz/item/CS_URS_2025_01/919726122</t>
  </si>
  <si>
    <t>52</t>
  </si>
  <si>
    <t>914111111</t>
  </si>
  <si>
    <t>Montáž svislé dopravní značky do velikosti 1 m2 objímkami na sloupek nebo konzolu</t>
  </si>
  <si>
    <t>-1365854453</t>
  </si>
  <si>
    <t>Montáž svislé dopravní značky základní velikosti do 1 m2 objímkami na sloupky nebo konzoly</t>
  </si>
  <si>
    <t>https://podminky.urs.cz/item/CS_URS_2025_01/914111111</t>
  </si>
  <si>
    <t>"zpětná montáž" 3</t>
  </si>
  <si>
    <t>53</t>
  </si>
  <si>
    <t>914511112</t>
  </si>
  <si>
    <t>Montáž sloupku dopravních značek délky do 3,5 m s betonovým základem a patkou D 60 mm</t>
  </si>
  <si>
    <t>1865307652</t>
  </si>
  <si>
    <t>Montáž sloupku dopravních značek délky do 3,5 m do hliníkové patky pro sloupek D 60 mm</t>
  </si>
  <si>
    <t>https://podminky.urs.cz/item/CS_URS_2025_01/914511112</t>
  </si>
  <si>
    <t>54</t>
  </si>
  <si>
    <t>40445225</t>
  </si>
  <si>
    <t>sloupek pro dopravní značku Zn D 60mm v 3,5m</t>
  </si>
  <si>
    <t>1323586451</t>
  </si>
  <si>
    <t>96</t>
  </si>
  <si>
    <t>Bourání konstrukcí</t>
  </si>
  <si>
    <t>55</t>
  </si>
  <si>
    <t>966006132</t>
  </si>
  <si>
    <t>Odstranění značek dopravních nebo orientačních se sloupky s betonovými patkami</t>
  </si>
  <si>
    <t>-1444086325</t>
  </si>
  <si>
    <t>Odstranění dopravních nebo orientačních značek se sloupkem s uložením hmot na vzdálenost do 20 m nebo s naložením na dopravní prostředek, se zásypem jam a jeho zhutněním s betonovou patkou</t>
  </si>
  <si>
    <t>https://podminky.urs.cz/item/CS_URS_2025_01/966006132</t>
  </si>
  <si>
    <t>56</t>
  </si>
  <si>
    <t>113107331</t>
  </si>
  <si>
    <t>Odstranění podkladu z betonu prostého tl přes 100 do 150 mm strojně pl do 50 m2</t>
  </si>
  <si>
    <t>-158399065</t>
  </si>
  <si>
    <t>Odstranění podkladů nebo krytů strojně plochy jednotlivě do 50 m2 s přemístěním hmot na skládku na vzdálenost do 3 m nebo s naložením na dopravní prostředek z betonu prostého, o tl. vrstvy přes 100 do 150 mm</t>
  </si>
  <si>
    <t>https://podminky.urs.cz/item/CS_URS_2025_01/113107331</t>
  </si>
  <si>
    <t>(2,00*1,00)*5</t>
  </si>
  <si>
    <t>57</t>
  </si>
  <si>
    <t>113107242</t>
  </si>
  <si>
    <t>Odstranění podkladu živičného tl přes 50 do 100 mm strojně pl přes 200 m2</t>
  </si>
  <si>
    <t>1659880684</t>
  </si>
  <si>
    <t>Odstranění podkladů nebo krytů strojně plochy jednotlivě přes 200 m2 s přemístěním hmot na skládku na vzdálenost do 20 m nebo s naložením na dopravní prostředek živičných, o tl. vrstvy přes 50 do 100 mm</t>
  </si>
  <si>
    <t>https://podminky.urs.cz/item/CS_URS_2025_01/113107242</t>
  </si>
  <si>
    <t>350,00*0,70 +35,00*0,70</t>
  </si>
  <si>
    <t>58</t>
  </si>
  <si>
    <t>113107223</t>
  </si>
  <si>
    <t>Odstranění podkladu z kameniva drceného tl přes 200 do 300 mm strojně pl přes 200 m2</t>
  </si>
  <si>
    <t>2084624610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</si>
  <si>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</si>
  <si>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https://podminky.urs.cz/item/CS_URS_2025_01/113107223</t>
  </si>
  <si>
    <t>59</t>
  </si>
  <si>
    <t>919735112</t>
  </si>
  <si>
    <t>Řezání stávajícího živičného krytu hl přes 50 do 100 mm</t>
  </si>
  <si>
    <t>-1704699299</t>
  </si>
  <si>
    <t>Řezání stávajícího živičného krytu nebo podkladu hloubky přes 50 do 100 mm</t>
  </si>
  <si>
    <t>https://podminky.urs.cz/item/CS_URS_2025_01/919735112</t>
  </si>
  <si>
    <t>375,00+35,00</t>
  </si>
  <si>
    <t>60</t>
  </si>
  <si>
    <t>961044111</t>
  </si>
  <si>
    <t>Bourání základů z betonu prostého</t>
  </si>
  <si>
    <t>-1817234857</t>
  </si>
  <si>
    <t>https://podminky.urs.cz/item/CS_URS_2025_01/961044111</t>
  </si>
  <si>
    <t>61</t>
  </si>
  <si>
    <t>966071721</t>
  </si>
  <si>
    <t>Bourání sloupků a vzpěr plotových ocelových do 2,5 m odřezáním</t>
  </si>
  <si>
    <t>1776412243</t>
  </si>
  <si>
    <t>Bourání plotových sloupků a vzpěr ocelových trubkových nebo profilovaných výšky do 2,50 m odřezáním</t>
  </si>
  <si>
    <t>https://podminky.urs.cz/item/CS_URS_2025_01/966071721</t>
  </si>
  <si>
    <t>62</t>
  </si>
  <si>
    <t>966071821</t>
  </si>
  <si>
    <t>Rozebrání oplocení z drátěného pletiva se čtvercovými oky v do 1,6 m</t>
  </si>
  <si>
    <t>-426716483</t>
  </si>
  <si>
    <t>Rozebrání oplocení z pletiva drátěného se čtvercovými oky, výšky do 1,6 m</t>
  </si>
  <si>
    <t>https://podminky.urs.cz/item/CS_URS_2025_01/966071821</t>
  </si>
  <si>
    <t>63</t>
  </si>
  <si>
    <t>966073810</t>
  </si>
  <si>
    <t>Rozebrání vrat a vrátek k oplocení pl do 2 m2</t>
  </si>
  <si>
    <t>953658289</t>
  </si>
  <si>
    <t>Rozebrání vrat a vrátek k oplocení plochy jednotlivě do 2 m2</t>
  </si>
  <si>
    <t>https://podminky.urs.cz/item/CS_URS_2025_01/966073810</t>
  </si>
  <si>
    <t>64</t>
  </si>
  <si>
    <t>966073811</t>
  </si>
  <si>
    <t>Rozebrání vrat a vrátek k oplocení pl přes 2 do 6 m2</t>
  </si>
  <si>
    <t>1368564735</t>
  </si>
  <si>
    <t>Rozebrání vrat a vrátek k oplocení plochy jednotlivě přes 2 do 6 m2</t>
  </si>
  <si>
    <t>https://podminky.urs.cz/item/CS_URS_2025_01/966073811</t>
  </si>
  <si>
    <t>997</t>
  </si>
  <si>
    <t>Přesun sutě</t>
  </si>
  <si>
    <t>65</t>
  </si>
  <si>
    <t>997221551</t>
  </si>
  <si>
    <t>Vodorovná doprava suti ze sypkých materiálů do 1 km</t>
  </si>
  <si>
    <t>1786179246</t>
  </si>
  <si>
    <t>Vodorovná doprava suti bez naložení, ale se složením a s hrubým urovnáním ze sypkých materiálů, na vzdálenost do 1 km</t>
  </si>
  <si>
    <t>https://podminky.urs.cz/item/CS_URS_2025_01/997221551</t>
  </si>
  <si>
    <t>"kamenivo" 118,58</t>
  </si>
  <si>
    <t>66</t>
  </si>
  <si>
    <t>997221559</t>
  </si>
  <si>
    <t>Příplatek ZKD 1 km u vodorovné dopravy suti ze sypkých materiálů</t>
  </si>
  <si>
    <t>-2087966002</t>
  </si>
  <si>
    <t>Vodorovná doprava suti bez naložení, ale se složením a s hrubým urovnáním Příplatek k ceně za každý další započatý 1 km přes 1 km</t>
  </si>
  <si>
    <t>https://podminky.urs.cz/item/CS_URS_2025_01/997221559</t>
  </si>
  <si>
    <t>118,58*9</t>
  </si>
  <si>
    <t>67</t>
  </si>
  <si>
    <t>997221561</t>
  </si>
  <si>
    <t>Vodorovná doprava suti z kusových materiálů do 1 km</t>
  </si>
  <si>
    <t>-1850036517</t>
  </si>
  <si>
    <t>Vodorovná doprava suti bez naložení, ale se složením a s hrubým urovnáním z kusových materiálů, na vzdálenost do 1 km</t>
  </si>
  <si>
    <t>https://podminky.urs.cz/item/CS_URS_2025_01/997221561</t>
  </si>
  <si>
    <t>"živice" 59,29</t>
  </si>
  <si>
    <t>"beton" 0,246+3,25+24,00</t>
  </si>
  <si>
    <t>"oplocení" 0,32+0,158+0,96+1,05</t>
  </si>
  <si>
    <t>68</t>
  </si>
  <si>
    <t>997221569</t>
  </si>
  <si>
    <t>Příplatek ZKD 1 km u vodorovné dopravy suti z kusových materiálů</t>
  </si>
  <si>
    <t>-1101820306</t>
  </si>
  <si>
    <t>https://podminky.urs.cz/item/CS_URS_2025_01/997221569</t>
  </si>
  <si>
    <t>89,274*9</t>
  </si>
  <si>
    <t>69</t>
  </si>
  <si>
    <t>997221861</t>
  </si>
  <si>
    <t>Poplatek za uložení na recyklační skládce (skládkovné) stavebního odpadu z prostého betonu pod kódem 17 01 01</t>
  </si>
  <si>
    <t>-1129540704</t>
  </si>
  <si>
    <t>Poplatek za uložení stavebního odpadu na recyklační skládce (skládkovné) z prostého betonu zatříděného do Katalogu odpadů pod kódem 17 01 01</t>
  </si>
  <si>
    <t>https://podminky.urs.cz/item/CS_URS_2025_01/997221861</t>
  </si>
  <si>
    <t>70</t>
  </si>
  <si>
    <t>997221875</t>
  </si>
  <si>
    <t>Poplatek za uložení na recyklační skládce (skládkovné) stavebního odpadu asfaltového bez obsahu dehtu zatříděného do Katalogu odpadů pod kódem 17 03 02</t>
  </si>
  <si>
    <t>1515706641</t>
  </si>
  <si>
    <t>Poplatek za uložení stavebního odpadu na recyklační skládce (skládkovné) asfaltového bez obsahu dehtu zatříděného do Katalogu odpadů pod kódem 17 03 02</t>
  </si>
  <si>
    <t>https://podminky.urs.cz/item/CS_URS_2025_01/997221875</t>
  </si>
  <si>
    <t>71</t>
  </si>
  <si>
    <t>997221873</t>
  </si>
  <si>
    <t>Poplatek za uložení na recyklační skládce (skládkovné) stavebního odpadu zeminy a kamení zatříděného do Katalogu odpadů pod kódem 17 05 04</t>
  </si>
  <si>
    <t>2076928329</t>
  </si>
  <si>
    <t>https://podminky.urs.cz/item/CS_URS_2025_01/997221873</t>
  </si>
  <si>
    <t>998</t>
  </si>
  <si>
    <t>Přesun hmot</t>
  </si>
  <si>
    <t>72</t>
  </si>
  <si>
    <t>998223011</t>
  </si>
  <si>
    <t>Přesun hmot pro pozemní komunikace s krytem dlážděným</t>
  </si>
  <si>
    <t>-2143349732</t>
  </si>
  <si>
    <t>Přesun hmot pro pozemní komunikace s krytem dlážděným dopravní vzdálenost do 200 m jakékoliv délky objektu</t>
  </si>
  <si>
    <t>https://podminky.urs.cz/item/CS_URS_2025_01/998223011</t>
  </si>
  <si>
    <t>VRN</t>
  </si>
  <si>
    <t>Vedlejší rozpočtové náklady</t>
  </si>
  <si>
    <t>73</t>
  </si>
  <si>
    <t>030001002</t>
  </si>
  <si>
    <t>Zařízení staveniště</t>
  </si>
  <si>
    <t>kmpl</t>
  </si>
  <si>
    <t>1024</t>
  </si>
  <si>
    <t>567047028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</si>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</sst>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0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19" fillId="4" borderId="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5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6" fillId="0" borderId="22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166" fontId="29" fillId="0" borderId="13" xfId="0" applyNumberFormat="1" applyFont="1" applyBorder="1"/>
    <xf numFmtId="166" fontId="29" fillId="0" borderId="14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4" xfId="0" applyBorder="1" applyAlignment="1" applyProtection="1">
      <alignment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49" fontId="19" fillId="0" borderId="23" xfId="0" applyNumberFormat="1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167" fontId="19" fillId="0" borderId="23" xfId="0" applyNumberFormat="1" applyFont="1" applyBorder="1" applyAlignment="1" applyProtection="1">
      <alignment vertical="center"/>
      <protection locked="0"/>
    </xf>
    <xf numFmtId="4" fontId="19" fillId="0" borderId="23" xfId="0" applyNumberFormat="1" applyFont="1" applyBorder="1" applyAlignment="1" applyProtection="1">
      <alignment vertical="center"/>
      <protection locked="0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6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1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4" xfId="0" applyFont="1" applyBorder="1" applyAlignment="1">
      <alignment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7" fillId="0" borderId="1" xfId="0" applyFont="1" applyBorder="1" applyAlignment="1">
      <alignment vertical="top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49" fontId="47" fillId="0" borderId="1" xfId="0" applyNumberFormat="1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" fontId="15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40" fillId="0" borderId="1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wrapText="1"/>
    </xf>
    <xf numFmtId="0" fontId="38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left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top"/>
    </xf>
    <xf numFmtId="4" fontId="21" fillId="0" borderId="0" xfId="0" applyNumberFormat="1" applyFont="1" applyProtection="1"/>
    <xf numFmtId="4" fontId="6" fillId="0" borderId="0" xfId="0" applyNumberFormat="1" applyFont="1" applyProtection="1"/>
    <xf numFmtId="4" fontId="7" fillId="0" borderId="0" xfId="0" applyNumberFormat="1" applyFont="1" applyProtection="1"/>
    <xf numFmtId="4" fontId="19" fillId="0" borderId="23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4" fontId="35" fillId="0" borderId="23" xfId="0" applyNumberFormat="1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0" fillId="0" borderId="11" xfId="0" applyBorder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348401120" TargetMode="External"/><Relationship Id="rId18" Type="http://schemas.openxmlformats.org/officeDocument/2006/relationships/hyperlink" Target="https://podminky.urs.cz/item/CS_URS_2025_01/567122114" TargetMode="External"/><Relationship Id="rId26" Type="http://schemas.openxmlformats.org/officeDocument/2006/relationships/hyperlink" Target="https://podminky.urs.cz/item/CS_URS_2025_01/919732221" TargetMode="External"/><Relationship Id="rId39" Type="http://schemas.openxmlformats.org/officeDocument/2006/relationships/hyperlink" Target="https://podminky.urs.cz/item/CS_URS_2025_01/961044111" TargetMode="External"/><Relationship Id="rId21" Type="http://schemas.openxmlformats.org/officeDocument/2006/relationships/hyperlink" Target="https://podminky.urs.cz/item/CS_URS_2025_01/596211113" TargetMode="External"/><Relationship Id="rId34" Type="http://schemas.openxmlformats.org/officeDocument/2006/relationships/hyperlink" Target="https://podminky.urs.cz/item/CS_URS_2025_01/966006132" TargetMode="External"/><Relationship Id="rId42" Type="http://schemas.openxmlformats.org/officeDocument/2006/relationships/hyperlink" Target="https://podminky.urs.cz/item/CS_URS_2025_01/966073810" TargetMode="External"/><Relationship Id="rId47" Type="http://schemas.openxmlformats.org/officeDocument/2006/relationships/hyperlink" Target="https://podminky.urs.cz/item/CS_URS_2025_01/997221569" TargetMode="External"/><Relationship Id="rId50" Type="http://schemas.openxmlformats.org/officeDocument/2006/relationships/hyperlink" Target="https://podminky.urs.cz/item/CS_URS_2025_01/997221873" TargetMode="External"/><Relationship Id="rId7" Type="http://schemas.openxmlformats.org/officeDocument/2006/relationships/hyperlink" Target="https://podminky.urs.cz/item/CS_URS_2025_01/181351003" TargetMode="External"/><Relationship Id="rId2" Type="http://schemas.openxmlformats.org/officeDocument/2006/relationships/hyperlink" Target="https://podminky.urs.cz/item/CS_URS_2025_01/132251101" TargetMode="External"/><Relationship Id="rId16" Type="http://schemas.openxmlformats.org/officeDocument/2006/relationships/hyperlink" Target="https://podminky.urs.cz/item/CS_URS_2025_01/916991121" TargetMode="External"/><Relationship Id="rId29" Type="http://schemas.openxmlformats.org/officeDocument/2006/relationships/hyperlink" Target="https://podminky.urs.cz/item/CS_URS_2025_01/915611111" TargetMode="External"/><Relationship Id="rId11" Type="http://schemas.openxmlformats.org/officeDocument/2006/relationships/hyperlink" Target="https://podminky.urs.cz/item/CS_URS_2025_01/348272513" TargetMode="External"/><Relationship Id="rId24" Type="http://schemas.openxmlformats.org/officeDocument/2006/relationships/hyperlink" Target="https://podminky.urs.cz/item/CS_URS_2025_01/577145132" TargetMode="External"/><Relationship Id="rId32" Type="http://schemas.openxmlformats.org/officeDocument/2006/relationships/hyperlink" Target="https://podminky.urs.cz/item/CS_URS_2025_01/914111111" TargetMode="External"/><Relationship Id="rId37" Type="http://schemas.openxmlformats.org/officeDocument/2006/relationships/hyperlink" Target="https://podminky.urs.cz/item/CS_URS_2025_01/113107223" TargetMode="External"/><Relationship Id="rId40" Type="http://schemas.openxmlformats.org/officeDocument/2006/relationships/hyperlink" Target="https://podminky.urs.cz/item/CS_URS_2025_01/966071721" TargetMode="External"/><Relationship Id="rId45" Type="http://schemas.openxmlformats.org/officeDocument/2006/relationships/hyperlink" Target="https://podminky.urs.cz/item/CS_URS_2025_01/997221559" TargetMode="External"/><Relationship Id="rId5" Type="http://schemas.openxmlformats.org/officeDocument/2006/relationships/hyperlink" Target="https://podminky.urs.cz/item/CS_URS_2025_01/171201231" TargetMode="External"/><Relationship Id="rId15" Type="http://schemas.openxmlformats.org/officeDocument/2006/relationships/hyperlink" Target="https://podminky.urs.cz/item/CS_URS_2025_01/916231213" TargetMode="External"/><Relationship Id="rId23" Type="http://schemas.openxmlformats.org/officeDocument/2006/relationships/hyperlink" Target="https://podminky.urs.cz/item/CS_URS_2025_01/573211112" TargetMode="External"/><Relationship Id="rId28" Type="http://schemas.openxmlformats.org/officeDocument/2006/relationships/hyperlink" Target="https://podminky.urs.cz/item/CS_URS_2025_01/915211112" TargetMode="External"/><Relationship Id="rId36" Type="http://schemas.openxmlformats.org/officeDocument/2006/relationships/hyperlink" Target="https://podminky.urs.cz/item/CS_URS_2025_01/113107242" TargetMode="External"/><Relationship Id="rId49" Type="http://schemas.openxmlformats.org/officeDocument/2006/relationships/hyperlink" Target="https://podminky.urs.cz/item/CS_URS_2025_01/997221875" TargetMode="External"/><Relationship Id="rId10" Type="http://schemas.openxmlformats.org/officeDocument/2006/relationships/hyperlink" Target="https://podminky.urs.cz/item/CS_URS_2025_01/311113132" TargetMode="External"/><Relationship Id="rId19" Type="http://schemas.openxmlformats.org/officeDocument/2006/relationships/hyperlink" Target="https://podminky.urs.cz/item/CS_URS_2025_01/596211212" TargetMode="External"/><Relationship Id="rId31" Type="http://schemas.openxmlformats.org/officeDocument/2006/relationships/hyperlink" Target="https://podminky.urs.cz/item/CS_URS_2025_01/919726122" TargetMode="External"/><Relationship Id="rId44" Type="http://schemas.openxmlformats.org/officeDocument/2006/relationships/hyperlink" Target="https://podminky.urs.cz/item/CS_URS_2025_01/997221551" TargetMode="External"/><Relationship Id="rId52" Type="http://schemas.openxmlformats.org/officeDocument/2006/relationships/drawing" Target="../drawings/drawing2.xml"/><Relationship Id="rId4" Type="http://schemas.openxmlformats.org/officeDocument/2006/relationships/hyperlink" Target="https://podminky.urs.cz/item/CS_URS_2025_01/162751117" TargetMode="External"/><Relationship Id="rId9" Type="http://schemas.openxmlformats.org/officeDocument/2006/relationships/hyperlink" Target="https://podminky.urs.cz/item/CS_URS_2025_01/274313611" TargetMode="External"/><Relationship Id="rId14" Type="http://schemas.openxmlformats.org/officeDocument/2006/relationships/hyperlink" Target="https://podminky.urs.cz/item/CS_URS_2025_01/916131213" TargetMode="External"/><Relationship Id="rId22" Type="http://schemas.openxmlformats.org/officeDocument/2006/relationships/hyperlink" Target="https://podminky.urs.cz/item/CS_URS_2025_01/567142115" TargetMode="External"/><Relationship Id="rId27" Type="http://schemas.openxmlformats.org/officeDocument/2006/relationships/hyperlink" Target="https://podminky.urs.cz/item/CS_URS_2025_01/572141112" TargetMode="External"/><Relationship Id="rId30" Type="http://schemas.openxmlformats.org/officeDocument/2006/relationships/hyperlink" Target="https://podminky.urs.cz/item/CS_URS_2025_01/711491272" TargetMode="External"/><Relationship Id="rId35" Type="http://schemas.openxmlformats.org/officeDocument/2006/relationships/hyperlink" Target="https://podminky.urs.cz/item/CS_URS_2025_01/113107331" TargetMode="External"/><Relationship Id="rId43" Type="http://schemas.openxmlformats.org/officeDocument/2006/relationships/hyperlink" Target="https://podminky.urs.cz/item/CS_URS_2025_01/966073811" TargetMode="External"/><Relationship Id="rId48" Type="http://schemas.openxmlformats.org/officeDocument/2006/relationships/hyperlink" Target="https://podminky.urs.cz/item/CS_URS_2025_01/997221861" TargetMode="External"/><Relationship Id="rId8" Type="http://schemas.openxmlformats.org/officeDocument/2006/relationships/hyperlink" Target="https://podminky.urs.cz/item/CS_URS_2025_01/181411131" TargetMode="External"/><Relationship Id="rId51" Type="http://schemas.openxmlformats.org/officeDocument/2006/relationships/hyperlink" Target="https://podminky.urs.cz/item/CS_URS_2025_01/998223011" TargetMode="External"/><Relationship Id="rId3" Type="http://schemas.openxmlformats.org/officeDocument/2006/relationships/hyperlink" Target="https://podminky.urs.cz/item/CS_URS_2025_01/132251251" TargetMode="External"/><Relationship Id="rId12" Type="http://schemas.openxmlformats.org/officeDocument/2006/relationships/hyperlink" Target="https://podminky.urs.cz/item/CS_URS_2025_01/338171113" TargetMode="External"/><Relationship Id="rId17" Type="http://schemas.openxmlformats.org/officeDocument/2006/relationships/hyperlink" Target="https://podminky.urs.cz/item/CS_URS_2025_01/339921132" TargetMode="External"/><Relationship Id="rId25" Type="http://schemas.openxmlformats.org/officeDocument/2006/relationships/hyperlink" Target="https://podminky.urs.cz/item/CS_URS_2025_01/577144131" TargetMode="External"/><Relationship Id="rId33" Type="http://schemas.openxmlformats.org/officeDocument/2006/relationships/hyperlink" Target="https://podminky.urs.cz/item/CS_URS_2025_01/914511112" TargetMode="External"/><Relationship Id="rId38" Type="http://schemas.openxmlformats.org/officeDocument/2006/relationships/hyperlink" Target="https://podminky.urs.cz/item/CS_URS_2025_01/919735112" TargetMode="External"/><Relationship Id="rId46" Type="http://schemas.openxmlformats.org/officeDocument/2006/relationships/hyperlink" Target="https://podminky.urs.cz/item/CS_URS_2025_01/997221561" TargetMode="External"/><Relationship Id="rId20" Type="http://schemas.openxmlformats.org/officeDocument/2006/relationships/hyperlink" Target="https://podminky.urs.cz/item/CS_URS_2025_01/564710011" TargetMode="External"/><Relationship Id="rId41" Type="http://schemas.openxmlformats.org/officeDocument/2006/relationships/hyperlink" Target="https://podminky.urs.cz/item/CS_URS_2025_01/966071821" TargetMode="External"/><Relationship Id="rId1" Type="http://schemas.openxmlformats.org/officeDocument/2006/relationships/hyperlink" Target="https://podminky.urs.cz/item/CS_URS_2025_01/122252204" TargetMode="External"/><Relationship Id="rId6" Type="http://schemas.openxmlformats.org/officeDocument/2006/relationships/hyperlink" Target="https://podminky.urs.cz/item/CS_URS_2025_01/1819511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7"/>
  <sheetViews>
    <sheetView showGridLines="0" workbookViewId="0">
      <selection activeCell="D4" sqref="D4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" customHeight="1">
      <c r="AR2" s="252" t="s">
        <v>6</v>
      </c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S2" s="17" t="s">
        <v>7</v>
      </c>
      <c r="BT2" s="17" t="s">
        <v>8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7</v>
      </c>
      <c r="BT3" s="17" t="s">
        <v>9</v>
      </c>
    </row>
    <row r="4" spans="1:74" ht="24.9" customHeight="1">
      <c r="B4" s="20"/>
      <c r="D4" s="21" t="s">
        <v>10</v>
      </c>
      <c r="AR4" s="20"/>
      <c r="AS4" s="22" t="s">
        <v>11</v>
      </c>
      <c r="BS4" s="17" t="s">
        <v>12</v>
      </c>
    </row>
    <row r="5" spans="1:74" ht="12" customHeight="1">
      <c r="B5" s="20"/>
      <c r="D5" s="23" t="s">
        <v>13</v>
      </c>
      <c r="K5" s="254" t="s">
        <v>14</v>
      </c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R5" s="20"/>
      <c r="BS5" s="17" t="s">
        <v>7</v>
      </c>
    </row>
    <row r="6" spans="1:74" ht="36.9" customHeight="1">
      <c r="B6" s="20"/>
      <c r="D6" s="25" t="s">
        <v>15</v>
      </c>
      <c r="K6" s="256" t="s">
        <v>16</v>
      </c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R6" s="20"/>
      <c r="BS6" s="17" t="s">
        <v>7</v>
      </c>
    </row>
    <row r="7" spans="1:74" ht="12" customHeight="1">
      <c r="B7" s="20"/>
      <c r="D7" s="26" t="s">
        <v>17</v>
      </c>
      <c r="K7" s="24" t="s">
        <v>3</v>
      </c>
      <c r="AK7" s="26" t="s">
        <v>18</v>
      </c>
      <c r="AN7" s="24" t="s">
        <v>3</v>
      </c>
      <c r="AR7" s="20"/>
      <c r="BS7" s="17" t="s">
        <v>7</v>
      </c>
    </row>
    <row r="8" spans="1:74" ht="12" customHeight="1">
      <c r="B8" s="20"/>
      <c r="D8" s="26" t="s">
        <v>19</v>
      </c>
      <c r="K8" s="24" t="s">
        <v>20</v>
      </c>
      <c r="AK8" s="26" t="s">
        <v>21</v>
      </c>
      <c r="AN8" s="24" t="s">
        <v>22</v>
      </c>
      <c r="AR8" s="20"/>
      <c r="BS8" s="17" t="s">
        <v>7</v>
      </c>
    </row>
    <row r="9" spans="1:74" ht="14.4" customHeight="1">
      <c r="B9" s="20"/>
      <c r="AR9" s="20"/>
      <c r="BS9" s="17" t="s">
        <v>7</v>
      </c>
    </row>
    <row r="10" spans="1:74" ht="12" customHeight="1">
      <c r="B10" s="20"/>
      <c r="D10" s="26" t="s">
        <v>23</v>
      </c>
      <c r="AK10" s="26" t="s">
        <v>24</v>
      </c>
      <c r="AN10" s="24" t="s">
        <v>3</v>
      </c>
      <c r="AR10" s="20"/>
      <c r="BS10" s="17" t="s">
        <v>25</v>
      </c>
    </row>
    <row r="11" spans="1:74" ht="18.45" customHeight="1">
      <c r="B11" s="20"/>
      <c r="E11" s="24" t="s">
        <v>26</v>
      </c>
      <c r="AK11" s="26" t="s">
        <v>27</v>
      </c>
      <c r="AN11" s="24" t="s">
        <v>3</v>
      </c>
      <c r="AR11" s="20"/>
      <c r="BS11" s="17" t="s">
        <v>25</v>
      </c>
    </row>
    <row r="12" spans="1:74" ht="6.9" customHeight="1">
      <c r="B12" s="20"/>
      <c r="AR12" s="20"/>
      <c r="BS12" s="17" t="s">
        <v>25</v>
      </c>
    </row>
    <row r="13" spans="1:74" ht="12" customHeight="1">
      <c r="B13" s="20"/>
      <c r="D13" s="26" t="s">
        <v>28</v>
      </c>
      <c r="AK13" s="26" t="s">
        <v>24</v>
      </c>
      <c r="AN13" s="24" t="s">
        <v>3</v>
      </c>
      <c r="AR13" s="20"/>
      <c r="BS13" s="17" t="s">
        <v>25</v>
      </c>
    </row>
    <row r="14" spans="1:74" ht="13.2">
      <c r="B14" s="20"/>
      <c r="E14" s="24" t="s">
        <v>26</v>
      </c>
      <c r="AK14" s="26" t="s">
        <v>27</v>
      </c>
      <c r="AN14" s="24" t="s">
        <v>3</v>
      </c>
      <c r="AR14" s="20"/>
      <c r="BS14" s="17" t="s">
        <v>25</v>
      </c>
    </row>
    <row r="15" spans="1:74" ht="6.9" customHeight="1">
      <c r="B15" s="20"/>
      <c r="AR15" s="20"/>
      <c r="BS15" s="17" t="s">
        <v>4</v>
      </c>
    </row>
    <row r="16" spans="1:74" ht="12" customHeight="1">
      <c r="B16" s="20"/>
      <c r="D16" s="26" t="s">
        <v>29</v>
      </c>
      <c r="AK16" s="26" t="s">
        <v>24</v>
      </c>
      <c r="AN16" s="24" t="s">
        <v>3</v>
      </c>
      <c r="AR16" s="20"/>
      <c r="BS16" s="17" t="s">
        <v>4</v>
      </c>
    </row>
    <row r="17" spans="2:71" ht="18.45" customHeight="1">
      <c r="B17" s="20"/>
      <c r="E17" s="24" t="s">
        <v>30</v>
      </c>
      <c r="AK17" s="26" t="s">
        <v>27</v>
      </c>
      <c r="AN17" s="24" t="s">
        <v>3</v>
      </c>
      <c r="AR17" s="20"/>
      <c r="BS17" s="17" t="s">
        <v>31</v>
      </c>
    </row>
    <row r="18" spans="2:71" ht="6.9" customHeight="1">
      <c r="B18" s="20"/>
      <c r="AR18" s="20"/>
      <c r="BS18" s="17" t="s">
        <v>7</v>
      </c>
    </row>
    <row r="19" spans="2:71" ht="12" customHeight="1">
      <c r="B19" s="20"/>
      <c r="D19" s="26" t="s">
        <v>32</v>
      </c>
      <c r="AK19" s="26" t="s">
        <v>24</v>
      </c>
      <c r="AN19" s="24" t="s">
        <v>3</v>
      </c>
      <c r="AR19" s="20"/>
      <c r="BS19" s="17" t="s">
        <v>7</v>
      </c>
    </row>
    <row r="20" spans="2:71" ht="18.45" customHeight="1">
      <c r="B20" s="20"/>
      <c r="E20" s="24" t="s">
        <v>26</v>
      </c>
      <c r="AK20" s="26" t="s">
        <v>27</v>
      </c>
      <c r="AN20" s="24" t="s">
        <v>3</v>
      </c>
      <c r="AR20" s="20"/>
      <c r="BS20" s="17" t="s">
        <v>31</v>
      </c>
    </row>
    <row r="21" spans="2:71" ht="6.9" customHeight="1">
      <c r="B21" s="20"/>
      <c r="AR21" s="20"/>
    </row>
    <row r="22" spans="2:71" ht="12" customHeight="1">
      <c r="B22" s="20"/>
      <c r="D22" s="26" t="s">
        <v>33</v>
      </c>
      <c r="AR22" s="20"/>
    </row>
    <row r="23" spans="2:71" ht="91.5" customHeight="1">
      <c r="B23" s="20"/>
      <c r="E23" s="255" t="s">
        <v>34</v>
      </c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R23" s="20"/>
    </row>
    <row r="24" spans="2:71" ht="6.9" customHeight="1">
      <c r="B24" s="20"/>
      <c r="AR24" s="20"/>
    </row>
    <row r="25" spans="2:71" ht="6.9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5" customHeight="1">
      <c r="B26" s="29"/>
      <c r="D26" s="30" t="s">
        <v>35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257">
        <f>ROUND(AG54,2)</f>
        <v>0</v>
      </c>
      <c r="AL26" s="258"/>
      <c r="AM26" s="258"/>
      <c r="AN26" s="258"/>
      <c r="AO26" s="258"/>
      <c r="AR26" s="29"/>
    </row>
    <row r="27" spans="2:71" s="1" customFormat="1" ht="6.9" customHeight="1">
      <c r="B27" s="29"/>
      <c r="AR27" s="29"/>
    </row>
    <row r="28" spans="2:71" s="1" customFormat="1" ht="13.2">
      <c r="B28" s="29"/>
      <c r="L28" s="259" t="s">
        <v>36</v>
      </c>
      <c r="M28" s="259"/>
      <c r="N28" s="259"/>
      <c r="O28" s="259"/>
      <c r="P28" s="259"/>
      <c r="W28" s="259" t="s">
        <v>37</v>
      </c>
      <c r="X28" s="259"/>
      <c r="Y28" s="259"/>
      <c r="Z28" s="259"/>
      <c r="AA28" s="259"/>
      <c r="AB28" s="259"/>
      <c r="AC28" s="259"/>
      <c r="AD28" s="259"/>
      <c r="AE28" s="259"/>
      <c r="AK28" s="259" t="s">
        <v>38</v>
      </c>
      <c r="AL28" s="259"/>
      <c r="AM28" s="259"/>
      <c r="AN28" s="259"/>
      <c r="AO28" s="259"/>
      <c r="AR28" s="29"/>
    </row>
    <row r="29" spans="2:71" s="2" customFormat="1" ht="14.4" customHeight="1">
      <c r="B29" s="33"/>
      <c r="D29" s="26" t="s">
        <v>39</v>
      </c>
      <c r="F29" s="26" t="s">
        <v>40</v>
      </c>
      <c r="L29" s="262">
        <v>0.21</v>
      </c>
      <c r="M29" s="261"/>
      <c r="N29" s="261"/>
      <c r="O29" s="261"/>
      <c r="P29" s="261"/>
      <c r="W29" s="260">
        <f>ROUND(AZ54, 2)</f>
        <v>0</v>
      </c>
      <c r="X29" s="261"/>
      <c r="Y29" s="261"/>
      <c r="Z29" s="261"/>
      <c r="AA29" s="261"/>
      <c r="AB29" s="261"/>
      <c r="AC29" s="261"/>
      <c r="AD29" s="261"/>
      <c r="AE29" s="261"/>
      <c r="AK29" s="260">
        <v>0</v>
      </c>
      <c r="AL29" s="261"/>
      <c r="AM29" s="261"/>
      <c r="AN29" s="261"/>
      <c r="AO29" s="261"/>
      <c r="AR29" s="33"/>
    </row>
    <row r="30" spans="2:71" s="2" customFormat="1" ht="14.4" customHeight="1">
      <c r="B30" s="33"/>
      <c r="F30" s="26" t="s">
        <v>41</v>
      </c>
      <c r="L30" s="262">
        <v>0.12</v>
      </c>
      <c r="M30" s="261"/>
      <c r="N30" s="261"/>
      <c r="O30" s="261"/>
      <c r="P30" s="261"/>
      <c r="W30" s="260">
        <f>ROUND(BA54, 2)</f>
        <v>0</v>
      </c>
      <c r="X30" s="261"/>
      <c r="Y30" s="261"/>
      <c r="Z30" s="261"/>
      <c r="AA30" s="261"/>
      <c r="AB30" s="261"/>
      <c r="AC30" s="261"/>
      <c r="AD30" s="261"/>
      <c r="AE30" s="261"/>
      <c r="AK30" s="260">
        <f>ROUND(AW54, 2)</f>
        <v>0</v>
      </c>
      <c r="AL30" s="261"/>
      <c r="AM30" s="261"/>
      <c r="AN30" s="261"/>
      <c r="AO30" s="261"/>
      <c r="AR30" s="33"/>
    </row>
    <row r="31" spans="2:71" s="2" customFormat="1" ht="14.4" hidden="1" customHeight="1">
      <c r="B31" s="33"/>
      <c r="F31" s="26" t="s">
        <v>42</v>
      </c>
      <c r="L31" s="262">
        <v>0.21</v>
      </c>
      <c r="M31" s="261"/>
      <c r="N31" s="261"/>
      <c r="O31" s="261"/>
      <c r="P31" s="261"/>
      <c r="W31" s="260">
        <f>ROUND(BB54, 2)</f>
        <v>0</v>
      </c>
      <c r="X31" s="261"/>
      <c r="Y31" s="261"/>
      <c r="Z31" s="261"/>
      <c r="AA31" s="261"/>
      <c r="AB31" s="261"/>
      <c r="AC31" s="261"/>
      <c r="AD31" s="261"/>
      <c r="AE31" s="261"/>
      <c r="AK31" s="260">
        <v>0</v>
      </c>
      <c r="AL31" s="261"/>
      <c r="AM31" s="261"/>
      <c r="AN31" s="261"/>
      <c r="AO31" s="261"/>
      <c r="AR31" s="33"/>
    </row>
    <row r="32" spans="2:71" s="2" customFormat="1" ht="14.4" hidden="1" customHeight="1">
      <c r="B32" s="33"/>
      <c r="F32" s="26" t="s">
        <v>43</v>
      </c>
      <c r="L32" s="262">
        <v>0.12</v>
      </c>
      <c r="M32" s="261"/>
      <c r="N32" s="261"/>
      <c r="O32" s="261"/>
      <c r="P32" s="261"/>
      <c r="W32" s="260">
        <f>ROUND(BC54, 2)</f>
        <v>0</v>
      </c>
      <c r="X32" s="261"/>
      <c r="Y32" s="261"/>
      <c r="Z32" s="261"/>
      <c r="AA32" s="261"/>
      <c r="AB32" s="261"/>
      <c r="AC32" s="261"/>
      <c r="AD32" s="261"/>
      <c r="AE32" s="261"/>
      <c r="AK32" s="260">
        <v>0</v>
      </c>
      <c r="AL32" s="261"/>
      <c r="AM32" s="261"/>
      <c r="AN32" s="261"/>
      <c r="AO32" s="261"/>
      <c r="AR32" s="33"/>
    </row>
    <row r="33" spans="2:44" s="2" customFormat="1" ht="14.4" hidden="1" customHeight="1">
      <c r="B33" s="33"/>
      <c r="F33" s="26" t="s">
        <v>44</v>
      </c>
      <c r="L33" s="262">
        <v>0</v>
      </c>
      <c r="M33" s="261"/>
      <c r="N33" s="261"/>
      <c r="O33" s="261"/>
      <c r="P33" s="261"/>
      <c r="W33" s="260">
        <f>ROUND(BD54, 2)</f>
        <v>0</v>
      </c>
      <c r="X33" s="261"/>
      <c r="Y33" s="261"/>
      <c r="Z33" s="261"/>
      <c r="AA33" s="261"/>
      <c r="AB33" s="261"/>
      <c r="AC33" s="261"/>
      <c r="AD33" s="261"/>
      <c r="AE33" s="261"/>
      <c r="AK33" s="260">
        <v>0</v>
      </c>
      <c r="AL33" s="261"/>
      <c r="AM33" s="261"/>
      <c r="AN33" s="261"/>
      <c r="AO33" s="261"/>
      <c r="AR33" s="33"/>
    </row>
    <row r="34" spans="2:44" s="1" customFormat="1" ht="6.9" customHeight="1">
      <c r="B34" s="29"/>
      <c r="AR34" s="29"/>
    </row>
    <row r="35" spans="2:44" s="1" customFormat="1" ht="25.95" customHeight="1">
      <c r="B35" s="29"/>
      <c r="C35" s="34"/>
      <c r="D35" s="35" t="s">
        <v>45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46</v>
      </c>
      <c r="U35" s="36"/>
      <c r="V35" s="36"/>
      <c r="W35" s="36"/>
      <c r="X35" s="280" t="s">
        <v>47</v>
      </c>
      <c r="Y35" s="281"/>
      <c r="Z35" s="281"/>
      <c r="AA35" s="281"/>
      <c r="AB35" s="281"/>
      <c r="AC35" s="36"/>
      <c r="AD35" s="36"/>
      <c r="AE35" s="36"/>
      <c r="AF35" s="36"/>
      <c r="AG35" s="36"/>
      <c r="AH35" s="36"/>
      <c r="AI35" s="36"/>
      <c r="AJ35" s="36"/>
      <c r="AK35" s="282">
        <f>SUM(AK26:AK33)</f>
        <v>0</v>
      </c>
      <c r="AL35" s="281"/>
      <c r="AM35" s="281"/>
      <c r="AN35" s="281"/>
      <c r="AO35" s="283"/>
      <c r="AP35" s="34"/>
      <c r="AQ35" s="34"/>
      <c r="AR35" s="29"/>
    </row>
    <row r="36" spans="2:44" s="1" customFormat="1" ht="6.9" customHeight="1">
      <c r="B36" s="29"/>
      <c r="AR36" s="29"/>
    </row>
    <row r="37" spans="2:44" s="1" customFormat="1" ht="6.9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29"/>
    </row>
    <row r="41" spans="2:44" s="1" customFormat="1" ht="6.9" customHeight="1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29"/>
    </row>
    <row r="42" spans="2:44" s="1" customFormat="1" ht="24.9" customHeight="1">
      <c r="B42" s="29"/>
      <c r="C42" s="21" t="s">
        <v>48</v>
      </c>
      <c r="AR42" s="29"/>
    </row>
    <row r="43" spans="2:44" s="1" customFormat="1" ht="6.9" customHeight="1">
      <c r="B43" s="29"/>
      <c r="AR43" s="29"/>
    </row>
    <row r="44" spans="2:44" s="3" customFormat="1" ht="12" customHeight="1">
      <c r="B44" s="42"/>
      <c r="C44" s="26" t="s">
        <v>13</v>
      </c>
      <c r="L44" s="3" t="str">
        <f>K5</f>
        <v>UHE0611</v>
      </c>
      <c r="AR44" s="42"/>
    </row>
    <row r="45" spans="2:44" s="4" customFormat="1" ht="36.9" customHeight="1">
      <c r="B45" s="43"/>
      <c r="C45" s="44" t="s">
        <v>15</v>
      </c>
      <c r="L45" s="248" t="str">
        <f>K6</f>
        <v>Uliční chodníky v obci Vlastislav - úsek č.2 + část úseku č.3</v>
      </c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R45" s="43"/>
    </row>
    <row r="46" spans="2:44" s="1" customFormat="1" ht="6.9" customHeight="1">
      <c r="B46" s="29"/>
      <c r="AR46" s="29"/>
    </row>
    <row r="47" spans="2:44" s="1" customFormat="1" ht="12" customHeight="1">
      <c r="B47" s="29"/>
      <c r="C47" s="26" t="s">
        <v>19</v>
      </c>
      <c r="L47" s="45" t="str">
        <f>IF(K8="","",K8)</f>
        <v>Vlastislav</v>
      </c>
      <c r="AI47" s="26" t="s">
        <v>21</v>
      </c>
      <c r="AM47" s="273" t="str">
        <f>IF(AN8= "","",AN8)</f>
        <v>27. 2. 2025</v>
      </c>
      <c r="AN47" s="273"/>
      <c r="AR47" s="29"/>
    </row>
    <row r="48" spans="2:44" s="1" customFormat="1" ht="6.9" customHeight="1">
      <c r="B48" s="29"/>
      <c r="AR48" s="29"/>
    </row>
    <row r="49" spans="1:91" s="1" customFormat="1" ht="15.15" customHeight="1">
      <c r="B49" s="29"/>
      <c r="C49" s="26" t="s">
        <v>23</v>
      </c>
      <c r="L49" s="3" t="str">
        <f>IF(E11= "","",E11)</f>
        <v xml:space="preserve"> </v>
      </c>
      <c r="AI49" s="26" t="s">
        <v>29</v>
      </c>
      <c r="AM49" s="274" t="str">
        <f>IF(E17="","",E17)</f>
        <v>Ivan Uherčík</v>
      </c>
      <c r="AN49" s="275"/>
      <c r="AO49" s="275"/>
      <c r="AP49" s="275"/>
      <c r="AR49" s="29"/>
      <c r="AS49" s="276" t="s">
        <v>49</v>
      </c>
      <c r="AT49" s="277"/>
      <c r="AU49" s="47"/>
      <c r="AV49" s="47"/>
      <c r="AW49" s="47"/>
      <c r="AX49" s="47"/>
      <c r="AY49" s="47"/>
      <c r="AZ49" s="47"/>
      <c r="BA49" s="47"/>
      <c r="BB49" s="47"/>
      <c r="BC49" s="47"/>
      <c r="BD49" s="48"/>
    </row>
    <row r="50" spans="1:91" s="1" customFormat="1" ht="15.15" customHeight="1">
      <c r="B50" s="29"/>
      <c r="C50" s="26" t="s">
        <v>28</v>
      </c>
      <c r="L50" s="3" t="str">
        <f>IF(E14="","",E14)</f>
        <v xml:space="preserve"> </v>
      </c>
      <c r="AI50" s="26" t="s">
        <v>32</v>
      </c>
      <c r="AM50" s="274" t="str">
        <f>IF(E20="","",E20)</f>
        <v xml:space="preserve"> </v>
      </c>
      <c r="AN50" s="275"/>
      <c r="AO50" s="275"/>
      <c r="AP50" s="275"/>
      <c r="AR50" s="29"/>
      <c r="AS50" s="278"/>
      <c r="AT50" s="279"/>
      <c r="BD50" s="49"/>
    </row>
    <row r="51" spans="1:91" s="1" customFormat="1" ht="10.95" customHeight="1">
      <c r="B51" s="29"/>
      <c r="AR51" s="29"/>
      <c r="AS51" s="278"/>
      <c r="AT51" s="279"/>
      <c r="BD51" s="49"/>
    </row>
    <row r="52" spans="1:91" s="1" customFormat="1" ht="29.25" customHeight="1">
      <c r="B52" s="29"/>
      <c r="C52" s="268" t="s">
        <v>50</v>
      </c>
      <c r="D52" s="269"/>
      <c r="E52" s="269"/>
      <c r="F52" s="269"/>
      <c r="G52" s="269"/>
      <c r="H52" s="50"/>
      <c r="I52" s="270" t="s">
        <v>51</v>
      </c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71" t="s">
        <v>52</v>
      </c>
      <c r="AH52" s="269"/>
      <c r="AI52" s="269"/>
      <c r="AJ52" s="269"/>
      <c r="AK52" s="269"/>
      <c r="AL52" s="269"/>
      <c r="AM52" s="269"/>
      <c r="AN52" s="270" t="s">
        <v>53</v>
      </c>
      <c r="AO52" s="269"/>
      <c r="AP52" s="269"/>
      <c r="AQ52" s="51" t="s">
        <v>54</v>
      </c>
      <c r="AR52" s="29"/>
      <c r="AS52" s="52" t="s">
        <v>55</v>
      </c>
      <c r="AT52" s="53" t="s">
        <v>56</v>
      </c>
      <c r="AU52" s="53" t="s">
        <v>57</v>
      </c>
      <c r="AV52" s="53" t="s">
        <v>58</v>
      </c>
      <c r="AW52" s="53" t="s">
        <v>59</v>
      </c>
      <c r="AX52" s="53" t="s">
        <v>60</v>
      </c>
      <c r="AY52" s="53" t="s">
        <v>61</v>
      </c>
      <c r="AZ52" s="53" t="s">
        <v>62</v>
      </c>
      <c r="BA52" s="53" t="s">
        <v>63</v>
      </c>
      <c r="BB52" s="53" t="s">
        <v>64</v>
      </c>
      <c r="BC52" s="53" t="s">
        <v>65</v>
      </c>
      <c r="BD52" s="54" t="s">
        <v>66</v>
      </c>
    </row>
    <row r="53" spans="1:91" s="1" customFormat="1" ht="10.95" customHeight="1">
      <c r="B53" s="29"/>
      <c r="AR53" s="29"/>
      <c r="AS53" s="55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8"/>
    </row>
    <row r="54" spans="1:91" s="5" customFormat="1" ht="32.4" customHeight="1">
      <c r="B54" s="56"/>
      <c r="C54" s="57" t="s">
        <v>67</v>
      </c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266">
        <f>ROUND(AG55,2)</f>
        <v>0</v>
      </c>
      <c r="AH54" s="266"/>
      <c r="AI54" s="266"/>
      <c r="AJ54" s="266"/>
      <c r="AK54" s="266"/>
      <c r="AL54" s="266"/>
      <c r="AM54" s="266"/>
      <c r="AN54" s="267">
        <f>SUM(AG54,AT54)</f>
        <v>0</v>
      </c>
      <c r="AO54" s="267"/>
      <c r="AP54" s="267"/>
      <c r="AQ54" s="60" t="s">
        <v>3</v>
      </c>
      <c r="AR54" s="56"/>
      <c r="AS54" s="61">
        <f>ROUND(AS55,2)</f>
        <v>0</v>
      </c>
      <c r="AT54" s="62">
        <f>ROUND(SUM(AV54:AW54),2)</f>
        <v>0</v>
      </c>
      <c r="AU54" s="63">
        <f>ROUND(AU55,5)</f>
        <v>1683.73676</v>
      </c>
      <c r="AV54" s="62">
        <f>ROUND(AZ54*L29,2)</f>
        <v>0</v>
      </c>
      <c r="AW54" s="62">
        <f>ROUND(BA54*L30,2)</f>
        <v>0</v>
      </c>
      <c r="AX54" s="62">
        <f>ROUND(BB54*L29,2)</f>
        <v>0</v>
      </c>
      <c r="AY54" s="62">
        <f>ROUND(BC54*L30,2)</f>
        <v>0</v>
      </c>
      <c r="AZ54" s="62">
        <f>ROUND(AZ55,2)</f>
        <v>0</v>
      </c>
      <c r="BA54" s="62">
        <f>ROUND(BA55,2)</f>
        <v>0</v>
      </c>
      <c r="BB54" s="62">
        <f>ROUND(BB55,2)</f>
        <v>0</v>
      </c>
      <c r="BC54" s="62">
        <f>ROUND(BC55,2)</f>
        <v>0</v>
      </c>
      <c r="BD54" s="64">
        <f>ROUND(BD55,2)</f>
        <v>0</v>
      </c>
      <c r="BS54" s="65" t="s">
        <v>68</v>
      </c>
      <c r="BT54" s="65" t="s">
        <v>69</v>
      </c>
      <c r="BU54" s="66" t="s">
        <v>70</v>
      </c>
      <c r="BV54" s="65" t="s">
        <v>71</v>
      </c>
      <c r="BW54" s="65" t="s">
        <v>5</v>
      </c>
      <c r="BX54" s="65" t="s">
        <v>72</v>
      </c>
      <c r="CL54" s="65" t="s">
        <v>3</v>
      </c>
    </row>
    <row r="55" spans="1:91" s="6" customFormat="1" ht="16.5" customHeight="1">
      <c r="A55" s="67" t="s">
        <v>73</v>
      </c>
      <c r="B55" s="68"/>
      <c r="C55" s="69"/>
      <c r="D55" s="265" t="s">
        <v>74</v>
      </c>
      <c r="E55" s="265"/>
      <c r="F55" s="265"/>
      <c r="G55" s="265"/>
      <c r="H55" s="265"/>
      <c r="I55" s="70"/>
      <c r="J55" s="265" t="s">
        <v>75</v>
      </c>
      <c r="K55" s="265"/>
      <c r="L55" s="265"/>
      <c r="M55" s="265"/>
      <c r="N55" s="265"/>
      <c r="O55" s="265"/>
      <c r="P55" s="265"/>
      <c r="Q55" s="265"/>
      <c r="R55" s="265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  <c r="AC55" s="265"/>
      <c r="AD55" s="265"/>
      <c r="AE55" s="265"/>
      <c r="AF55" s="265"/>
      <c r="AG55" s="263">
        <f>'01 - Úsek č.2 + část úsek...'!J30</f>
        <v>0</v>
      </c>
      <c r="AH55" s="264"/>
      <c r="AI55" s="264"/>
      <c r="AJ55" s="264"/>
      <c r="AK55" s="264"/>
      <c r="AL55" s="264"/>
      <c r="AM55" s="264"/>
      <c r="AN55" s="263">
        <f>SUM(AG55,AT55)</f>
        <v>0</v>
      </c>
      <c r="AO55" s="264"/>
      <c r="AP55" s="264"/>
      <c r="AQ55" s="71" t="s">
        <v>76</v>
      </c>
      <c r="AR55" s="68"/>
      <c r="AS55" s="72">
        <v>0</v>
      </c>
      <c r="AT55" s="73">
        <f>ROUND(SUM(AV55:AW55),2)</f>
        <v>0</v>
      </c>
      <c r="AU55" s="74">
        <f>'01 - Úsek č.2 + část úsek...'!P88</f>
        <v>1683.7367610000003</v>
      </c>
      <c r="AV55" s="73">
        <f>'01 - Úsek č.2 + část úsek...'!J33</f>
        <v>0</v>
      </c>
      <c r="AW55" s="73">
        <f>'01 - Úsek č.2 + část úsek...'!J34</f>
        <v>0</v>
      </c>
      <c r="AX55" s="73">
        <f>'01 - Úsek č.2 + část úsek...'!J35</f>
        <v>0</v>
      </c>
      <c r="AY55" s="73">
        <f>'01 - Úsek č.2 + část úsek...'!J36</f>
        <v>0</v>
      </c>
      <c r="AZ55" s="73">
        <f>'01 - Úsek č.2 + část úsek...'!F33</f>
        <v>0</v>
      </c>
      <c r="BA55" s="73">
        <f>'01 - Úsek č.2 + část úsek...'!F34</f>
        <v>0</v>
      </c>
      <c r="BB55" s="73">
        <f>'01 - Úsek č.2 + část úsek...'!F35</f>
        <v>0</v>
      </c>
      <c r="BC55" s="73">
        <f>'01 - Úsek č.2 + část úsek...'!F36</f>
        <v>0</v>
      </c>
      <c r="BD55" s="75">
        <f>'01 - Úsek č.2 + část úsek...'!F37</f>
        <v>0</v>
      </c>
      <c r="BT55" s="76" t="s">
        <v>77</v>
      </c>
      <c r="BV55" s="76" t="s">
        <v>71</v>
      </c>
      <c r="BW55" s="76" t="s">
        <v>78</v>
      </c>
      <c r="BX55" s="76" t="s">
        <v>5</v>
      </c>
      <c r="CL55" s="76" t="s">
        <v>3</v>
      </c>
      <c r="CM55" s="76" t="s">
        <v>79</v>
      </c>
    </row>
    <row r="56" spans="1:91" s="1" customFormat="1" ht="30" customHeight="1">
      <c r="B56" s="29"/>
      <c r="AR56" s="29"/>
    </row>
    <row r="57" spans="1:91" s="1" customFormat="1" ht="6.9" customHeight="1"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29"/>
    </row>
  </sheetData>
  <sheetProtection algorithmName="SHA-512" hashValue="LmlcRP8fc8SoYaZb/Z1u1+vvBN9BjXBhYWGcujCEg0am2ngXpDBD0BhSjBAZSgNohdAdGn1QE9omHn5zwjYSiQ==" saltValue="LRwEBFjhJgOcR8Py7Olk+A==" spinCount="100000" sheet="1" objects="1" scenarios="1"/>
  <mergeCells count="40">
    <mergeCell ref="AR2:BE2"/>
    <mergeCell ref="C52:G52"/>
    <mergeCell ref="I52:AF52"/>
    <mergeCell ref="AG52:AM52"/>
    <mergeCell ref="AN52:AP52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W31:AE31"/>
    <mergeCell ref="AN55:AP55"/>
    <mergeCell ref="AG55:AM55"/>
    <mergeCell ref="D55:H55"/>
    <mergeCell ref="J55:AF55"/>
    <mergeCell ref="AG54:AM54"/>
    <mergeCell ref="AN54:AP5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55" location="'01 - Úsek č.2 + část úse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69"/>
  <sheetViews>
    <sheetView showGridLines="0" tabSelected="1" workbookViewId="0">
      <selection activeCell="J12" sqref="J12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52" t="s">
        <v>6</v>
      </c>
      <c r="M2" s="253"/>
      <c r="N2" s="253"/>
      <c r="O2" s="253"/>
      <c r="P2" s="253"/>
      <c r="Q2" s="253"/>
      <c r="R2" s="253"/>
      <c r="S2" s="253"/>
      <c r="T2" s="253"/>
      <c r="U2" s="253"/>
      <c r="V2" s="253"/>
      <c r="AT2" s="17" t="s">
        <v>78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79</v>
      </c>
    </row>
    <row r="4" spans="2:46" ht="24.9" customHeight="1">
      <c r="B4" s="20"/>
      <c r="D4" s="21" t="s">
        <v>80</v>
      </c>
      <c r="L4" s="20"/>
      <c r="M4" s="77" t="s">
        <v>11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6" t="s">
        <v>15</v>
      </c>
      <c r="L6" s="20"/>
    </row>
    <row r="7" spans="2:46" ht="16.5" customHeight="1">
      <c r="B7" s="20"/>
      <c r="E7" s="250" t="str">
        <f>'Rekapitulace stavby'!K6</f>
        <v>Uliční chodníky v obci Vlastislav - úsek č.2 + část úseku č.3</v>
      </c>
      <c r="F7" s="251"/>
      <c r="G7" s="251"/>
      <c r="H7" s="251"/>
      <c r="L7" s="20"/>
    </row>
    <row r="8" spans="2:46" s="1" customFormat="1" ht="12" customHeight="1">
      <c r="B8" s="29"/>
      <c r="D8" s="26" t="s">
        <v>81</v>
      </c>
      <c r="L8" s="29"/>
    </row>
    <row r="9" spans="2:46" s="1" customFormat="1" ht="16.5" customHeight="1">
      <c r="B9" s="29"/>
      <c r="E9" s="248" t="s">
        <v>82</v>
      </c>
      <c r="F9" s="249"/>
      <c r="G9" s="249"/>
      <c r="H9" s="249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17</v>
      </c>
      <c r="F11" s="24" t="s">
        <v>3</v>
      </c>
      <c r="I11" s="26" t="s">
        <v>18</v>
      </c>
      <c r="J11" s="24" t="s">
        <v>3</v>
      </c>
      <c r="L11" s="29"/>
    </row>
    <row r="12" spans="2:46" s="1" customFormat="1" ht="12" customHeight="1">
      <c r="B12" s="29"/>
      <c r="D12" s="26" t="s">
        <v>19</v>
      </c>
      <c r="F12" s="24" t="s">
        <v>20</v>
      </c>
      <c r="I12" s="26" t="s">
        <v>21</v>
      </c>
      <c r="J12" s="46" t="str">
        <f>'Rekapitulace stavby'!AN8</f>
        <v>27. 2. 2025</v>
      </c>
      <c r="L12" s="29"/>
    </row>
    <row r="13" spans="2:46" s="1" customFormat="1" ht="10.95" customHeight="1">
      <c r="B13" s="29"/>
      <c r="L13" s="29"/>
    </row>
    <row r="14" spans="2:46" s="1" customFormat="1" ht="12" customHeight="1">
      <c r="B14" s="29"/>
      <c r="D14" s="26" t="s">
        <v>23</v>
      </c>
      <c r="I14" s="26" t="s">
        <v>24</v>
      </c>
      <c r="J14" s="24" t="str">
        <f>IF('Rekapitulace stavby'!AN10="","",'Rekapitulace stavby'!AN10)</f>
        <v/>
      </c>
      <c r="L14" s="29"/>
    </row>
    <row r="15" spans="2:46" s="1" customFormat="1" ht="18" customHeight="1">
      <c r="B15" s="29"/>
      <c r="E15" s="24" t="str">
        <f>IF('Rekapitulace stavby'!E11="","",'Rekapitulace stavby'!E11)</f>
        <v xml:space="preserve"> </v>
      </c>
      <c r="I15" s="26" t="s">
        <v>27</v>
      </c>
      <c r="J15" s="24" t="str">
        <f>IF('Rekapitulace stavby'!AN11="","",'Rekapitulace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6" t="s">
        <v>28</v>
      </c>
      <c r="I17" s="26" t="s">
        <v>24</v>
      </c>
      <c r="J17" s="24" t="str">
        <f>'Rekapitulace stavby'!AN13</f>
        <v/>
      </c>
      <c r="L17" s="29"/>
    </row>
    <row r="18" spans="2:12" s="1" customFormat="1" ht="18" customHeight="1">
      <c r="B18" s="29"/>
      <c r="E18" s="254" t="str">
        <f>'Rekapitulace stavby'!E14</f>
        <v xml:space="preserve"> </v>
      </c>
      <c r="F18" s="254"/>
      <c r="G18" s="254"/>
      <c r="H18" s="254"/>
      <c r="I18" s="26" t="s">
        <v>27</v>
      </c>
      <c r="J18" s="24" t="str">
        <f>'Rekapitulace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6" t="s">
        <v>29</v>
      </c>
      <c r="I20" s="26" t="s">
        <v>24</v>
      </c>
      <c r="J20" s="24" t="s">
        <v>3</v>
      </c>
      <c r="L20" s="29"/>
    </row>
    <row r="21" spans="2:12" s="1" customFormat="1" ht="18" customHeight="1">
      <c r="B21" s="29"/>
      <c r="E21" s="24" t="s">
        <v>30</v>
      </c>
      <c r="I21" s="26" t="s">
        <v>27</v>
      </c>
      <c r="J21" s="24" t="s">
        <v>3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6" t="s">
        <v>32</v>
      </c>
      <c r="I23" s="26" t="s">
        <v>24</v>
      </c>
      <c r="J23" s="24" t="str">
        <f>IF('Rekapitulace stavby'!AN19="","",'Rekapitulace stavby'!AN19)</f>
        <v/>
      </c>
      <c r="L23" s="29"/>
    </row>
    <row r="24" spans="2:12" s="1" customFormat="1" ht="18" customHeight="1">
      <c r="B24" s="29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6" t="s">
        <v>33</v>
      </c>
      <c r="L26" s="29"/>
    </row>
    <row r="27" spans="2:12" s="7" customFormat="1" ht="71.25" customHeight="1">
      <c r="B27" s="78"/>
      <c r="E27" s="255" t="s">
        <v>83</v>
      </c>
      <c r="F27" s="255"/>
      <c r="G27" s="255"/>
      <c r="H27" s="255"/>
      <c r="L27" s="78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47"/>
      <c r="E29" s="47"/>
      <c r="F29" s="47"/>
      <c r="G29" s="47"/>
      <c r="H29" s="47"/>
      <c r="I29" s="47"/>
      <c r="J29" s="47"/>
      <c r="K29" s="47"/>
      <c r="L29" s="29"/>
    </row>
    <row r="30" spans="2:12" s="1" customFormat="1" ht="25.35" customHeight="1">
      <c r="B30" s="29"/>
      <c r="D30" s="79" t="s">
        <v>35</v>
      </c>
      <c r="J30" s="59">
        <f>ROUND(J88, 2)</f>
        <v>0</v>
      </c>
      <c r="L30" s="29"/>
    </row>
    <row r="31" spans="2:12" s="1" customFormat="1" ht="6.9" customHeight="1">
      <c r="B31" s="29"/>
      <c r="D31" s="47"/>
      <c r="E31" s="47"/>
      <c r="F31" s="47"/>
      <c r="G31" s="47"/>
      <c r="H31" s="47"/>
      <c r="I31" s="47"/>
      <c r="J31" s="47"/>
      <c r="K31" s="47"/>
      <c r="L31" s="29"/>
    </row>
    <row r="32" spans="2:12" s="1" customFormat="1" ht="14.4" customHeight="1">
      <c r="B32" s="29"/>
      <c r="F32" s="32" t="s">
        <v>37</v>
      </c>
      <c r="I32" s="32" t="s">
        <v>36</v>
      </c>
      <c r="J32" s="32" t="s">
        <v>38</v>
      </c>
      <c r="L32" s="29"/>
    </row>
    <row r="33" spans="2:12" s="1" customFormat="1" ht="14.4" customHeight="1">
      <c r="B33" s="29"/>
      <c r="D33" s="80" t="s">
        <v>39</v>
      </c>
      <c r="E33" s="26" t="s">
        <v>40</v>
      </c>
      <c r="F33" s="81">
        <f>ROUND((SUM(BE88:BE368)),  2)</f>
        <v>0</v>
      </c>
      <c r="I33" s="82">
        <v>0.21</v>
      </c>
      <c r="J33" s="81">
        <f>ROUND(((SUM(BE88:BE368))*I33),  2)</f>
        <v>0</v>
      </c>
      <c r="L33" s="29"/>
    </row>
    <row r="34" spans="2:12" s="1" customFormat="1" ht="14.4" customHeight="1">
      <c r="B34" s="29"/>
      <c r="E34" s="26" t="s">
        <v>41</v>
      </c>
      <c r="F34" s="81">
        <f>ROUND((SUM(BF88:BF368)),  2)</f>
        <v>0</v>
      </c>
      <c r="I34" s="82">
        <v>0.12</v>
      </c>
      <c r="J34" s="81">
        <f>ROUND(((SUM(BF88:BF368))*I34),  2)</f>
        <v>0</v>
      </c>
      <c r="L34" s="29"/>
    </row>
    <row r="35" spans="2:12" s="1" customFormat="1" ht="14.4" hidden="1" customHeight="1">
      <c r="B35" s="29"/>
      <c r="E35" s="26" t="s">
        <v>42</v>
      </c>
      <c r="F35" s="81">
        <f>ROUND((SUM(BG88:BG368)),  2)</f>
        <v>0</v>
      </c>
      <c r="I35" s="82">
        <v>0.21</v>
      </c>
      <c r="J35" s="81">
        <f>0</f>
        <v>0</v>
      </c>
      <c r="L35" s="29"/>
    </row>
    <row r="36" spans="2:12" s="1" customFormat="1" ht="14.4" hidden="1" customHeight="1">
      <c r="B36" s="29"/>
      <c r="E36" s="26" t="s">
        <v>43</v>
      </c>
      <c r="F36" s="81">
        <f>ROUND((SUM(BH88:BH368)),  2)</f>
        <v>0</v>
      </c>
      <c r="I36" s="82">
        <v>0.12</v>
      </c>
      <c r="J36" s="81">
        <f>0</f>
        <v>0</v>
      </c>
      <c r="L36" s="29"/>
    </row>
    <row r="37" spans="2:12" s="1" customFormat="1" ht="14.4" hidden="1" customHeight="1">
      <c r="B37" s="29"/>
      <c r="E37" s="26" t="s">
        <v>44</v>
      </c>
      <c r="F37" s="81">
        <f>ROUND((SUM(BI88:BI368)),  2)</f>
        <v>0</v>
      </c>
      <c r="I37" s="82">
        <v>0</v>
      </c>
      <c r="J37" s="81">
        <f>0</f>
        <v>0</v>
      </c>
      <c r="L37" s="29"/>
    </row>
    <row r="38" spans="2:12" s="1" customFormat="1" ht="6.9" customHeight="1">
      <c r="B38" s="29"/>
      <c r="L38" s="29"/>
    </row>
    <row r="39" spans="2:12" s="1" customFormat="1" ht="25.35" customHeight="1">
      <c r="B39" s="29"/>
      <c r="C39" s="83"/>
      <c r="D39" s="84" t="s">
        <v>45</v>
      </c>
      <c r="E39" s="50"/>
      <c r="F39" s="50"/>
      <c r="G39" s="85" t="s">
        <v>46</v>
      </c>
      <c r="H39" s="86" t="s">
        <v>47</v>
      </c>
      <c r="I39" s="50"/>
      <c r="J39" s="87">
        <f>SUM(J30:J37)</f>
        <v>0</v>
      </c>
      <c r="K39" s="88"/>
      <c r="L39" s="29"/>
    </row>
    <row r="40" spans="2:12" s="1" customFormat="1" ht="14.4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29"/>
    </row>
    <row r="44" spans="2:12" s="1" customFormat="1" ht="6.9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29"/>
    </row>
    <row r="45" spans="2:12" s="1" customFormat="1" ht="24.9" customHeight="1">
      <c r="B45" s="29"/>
      <c r="C45" s="21" t="s">
        <v>84</v>
      </c>
      <c r="L45" s="29"/>
    </row>
    <row r="46" spans="2:12" s="1" customFormat="1" ht="6.9" customHeight="1">
      <c r="B46" s="29"/>
      <c r="L46" s="29"/>
    </row>
    <row r="47" spans="2:12" s="1" customFormat="1" ht="12" customHeight="1">
      <c r="B47" s="29"/>
      <c r="C47" s="26" t="s">
        <v>15</v>
      </c>
      <c r="L47" s="29"/>
    </row>
    <row r="48" spans="2:12" s="1" customFormat="1" ht="16.5" customHeight="1">
      <c r="B48" s="29"/>
      <c r="E48" s="250" t="str">
        <f>E7</f>
        <v>Uliční chodníky v obci Vlastislav - úsek č.2 + část úseku č.3</v>
      </c>
      <c r="F48" s="251"/>
      <c r="G48" s="251"/>
      <c r="H48" s="251"/>
      <c r="L48" s="29"/>
    </row>
    <row r="49" spans="2:47" s="1" customFormat="1" ht="12" customHeight="1">
      <c r="B49" s="29"/>
      <c r="C49" s="26" t="s">
        <v>81</v>
      </c>
      <c r="L49" s="29"/>
    </row>
    <row r="50" spans="2:47" s="1" customFormat="1" ht="16.5" customHeight="1">
      <c r="B50" s="29"/>
      <c r="E50" s="248" t="str">
        <f>E9</f>
        <v>01 - Úsek č.2 + část úseku č.3</v>
      </c>
      <c r="F50" s="249"/>
      <c r="G50" s="249"/>
      <c r="H50" s="249"/>
      <c r="L50" s="29"/>
    </row>
    <row r="51" spans="2:47" s="1" customFormat="1" ht="6.9" customHeight="1">
      <c r="B51" s="29"/>
      <c r="L51" s="29"/>
    </row>
    <row r="52" spans="2:47" s="1" customFormat="1" ht="12" customHeight="1">
      <c r="B52" s="29"/>
      <c r="C52" s="26" t="s">
        <v>19</v>
      </c>
      <c r="F52" s="24" t="str">
        <f>F12</f>
        <v>Vlastislav</v>
      </c>
      <c r="I52" s="26" t="s">
        <v>21</v>
      </c>
      <c r="J52" s="46" t="str">
        <f>IF(J12="","",J12)</f>
        <v>27. 2. 2025</v>
      </c>
      <c r="L52" s="29"/>
    </row>
    <row r="53" spans="2:47" s="1" customFormat="1" ht="6.9" customHeight="1">
      <c r="B53" s="29"/>
      <c r="L53" s="29"/>
    </row>
    <row r="54" spans="2:47" s="1" customFormat="1" ht="15.15" customHeight="1">
      <c r="B54" s="29"/>
      <c r="C54" s="26" t="s">
        <v>23</v>
      </c>
      <c r="F54" s="24" t="str">
        <f>E15</f>
        <v xml:space="preserve"> </v>
      </c>
      <c r="I54" s="26" t="s">
        <v>29</v>
      </c>
      <c r="J54" s="27" t="str">
        <f>E21</f>
        <v>Ivan Uherčík</v>
      </c>
      <c r="L54" s="29"/>
    </row>
    <row r="55" spans="2:47" s="1" customFormat="1" ht="15.15" customHeight="1">
      <c r="B55" s="29"/>
      <c r="C55" s="26" t="s">
        <v>28</v>
      </c>
      <c r="F55" s="24" t="str">
        <f>IF(E18="","",E18)</f>
        <v xml:space="preserve"> </v>
      </c>
      <c r="I55" s="26" t="s">
        <v>32</v>
      </c>
      <c r="J55" s="27" t="str">
        <f>E24</f>
        <v xml:space="preserve"> </v>
      </c>
      <c r="L55" s="29"/>
    </row>
    <row r="56" spans="2:47" s="1" customFormat="1" ht="10.35" customHeight="1">
      <c r="B56" s="29"/>
      <c r="L56" s="29"/>
    </row>
    <row r="57" spans="2:47" s="1" customFormat="1" ht="29.25" customHeight="1">
      <c r="B57" s="29"/>
      <c r="C57" s="89" t="s">
        <v>85</v>
      </c>
      <c r="D57" s="83"/>
      <c r="E57" s="83"/>
      <c r="F57" s="83"/>
      <c r="G57" s="83"/>
      <c r="H57" s="83"/>
      <c r="I57" s="83"/>
      <c r="J57" s="90" t="s">
        <v>86</v>
      </c>
      <c r="K57" s="83"/>
      <c r="L57" s="29"/>
    </row>
    <row r="58" spans="2:47" s="1" customFormat="1" ht="10.35" customHeight="1">
      <c r="B58" s="29"/>
      <c r="L58" s="29"/>
    </row>
    <row r="59" spans="2:47" s="1" customFormat="1" ht="22.95" customHeight="1">
      <c r="B59" s="29"/>
      <c r="C59" s="91" t="s">
        <v>67</v>
      </c>
      <c r="J59" s="59">
        <f>J88</f>
        <v>0</v>
      </c>
      <c r="L59" s="29"/>
      <c r="AU59" s="17" t="s">
        <v>87</v>
      </c>
    </row>
    <row r="60" spans="2:47" s="8" customFormat="1" ht="24.9" customHeight="1">
      <c r="B60" s="92"/>
      <c r="D60" s="93" t="s">
        <v>88</v>
      </c>
      <c r="E60" s="94"/>
      <c r="F60" s="94"/>
      <c r="G60" s="94"/>
      <c r="H60" s="94"/>
      <c r="I60" s="94"/>
      <c r="J60" s="95">
        <f>J89</f>
        <v>0</v>
      </c>
      <c r="L60" s="92"/>
    </row>
    <row r="61" spans="2:47" s="9" customFormat="1" ht="19.95" customHeight="1">
      <c r="B61" s="96"/>
      <c r="D61" s="97" t="s">
        <v>89</v>
      </c>
      <c r="E61" s="98"/>
      <c r="F61" s="98"/>
      <c r="G61" s="98"/>
      <c r="H61" s="98"/>
      <c r="I61" s="98"/>
      <c r="J61" s="99">
        <f>J90</f>
        <v>0</v>
      </c>
      <c r="L61" s="96"/>
    </row>
    <row r="62" spans="2:47" s="9" customFormat="1" ht="19.95" customHeight="1">
      <c r="B62" s="96"/>
      <c r="D62" s="97" t="s">
        <v>90</v>
      </c>
      <c r="E62" s="98"/>
      <c r="F62" s="98"/>
      <c r="G62" s="98"/>
      <c r="H62" s="98"/>
      <c r="I62" s="98"/>
      <c r="J62" s="99">
        <f>J136</f>
        <v>0</v>
      </c>
      <c r="L62" s="96"/>
    </row>
    <row r="63" spans="2:47" s="9" customFormat="1" ht="19.95" customHeight="1">
      <c r="B63" s="96"/>
      <c r="D63" s="97" t="s">
        <v>91</v>
      </c>
      <c r="E63" s="98"/>
      <c r="F63" s="98"/>
      <c r="G63" s="98"/>
      <c r="H63" s="98"/>
      <c r="I63" s="98"/>
      <c r="J63" s="99">
        <f>J141</f>
        <v>0</v>
      </c>
      <c r="L63" s="96"/>
    </row>
    <row r="64" spans="2:47" s="9" customFormat="1" ht="19.95" customHeight="1">
      <c r="B64" s="96"/>
      <c r="D64" s="97" t="s">
        <v>92</v>
      </c>
      <c r="E64" s="98"/>
      <c r="F64" s="98"/>
      <c r="G64" s="98"/>
      <c r="H64" s="98"/>
      <c r="I64" s="98"/>
      <c r="J64" s="99">
        <f>J163</f>
        <v>0</v>
      </c>
      <c r="L64" s="96"/>
    </row>
    <row r="65" spans="2:12" s="9" customFormat="1" ht="19.95" customHeight="1">
      <c r="B65" s="96"/>
      <c r="D65" s="97" t="s">
        <v>93</v>
      </c>
      <c r="E65" s="98"/>
      <c r="F65" s="98"/>
      <c r="G65" s="98"/>
      <c r="H65" s="98"/>
      <c r="I65" s="98"/>
      <c r="J65" s="99">
        <f>J297</f>
        <v>0</v>
      </c>
      <c r="L65" s="96"/>
    </row>
    <row r="66" spans="2:12" s="9" customFormat="1" ht="19.95" customHeight="1">
      <c r="B66" s="96"/>
      <c r="D66" s="97" t="s">
        <v>94</v>
      </c>
      <c r="E66" s="98"/>
      <c r="F66" s="98"/>
      <c r="G66" s="98"/>
      <c r="H66" s="98"/>
      <c r="I66" s="98"/>
      <c r="J66" s="99">
        <f>J333</f>
        <v>0</v>
      </c>
      <c r="L66" s="96"/>
    </row>
    <row r="67" spans="2:12" s="9" customFormat="1" ht="19.95" customHeight="1">
      <c r="B67" s="96"/>
      <c r="D67" s="97" t="s">
        <v>95</v>
      </c>
      <c r="E67" s="98"/>
      <c r="F67" s="98"/>
      <c r="G67" s="98"/>
      <c r="H67" s="98"/>
      <c r="I67" s="98"/>
      <c r="J67" s="99">
        <f>J362</f>
        <v>0</v>
      </c>
      <c r="L67" s="96"/>
    </row>
    <row r="68" spans="2:12" s="8" customFormat="1" ht="24.9" customHeight="1">
      <c r="B68" s="92"/>
      <c r="D68" s="93" t="s">
        <v>96</v>
      </c>
      <c r="E68" s="94"/>
      <c r="F68" s="94"/>
      <c r="G68" s="94"/>
      <c r="H68" s="94"/>
      <c r="I68" s="94"/>
      <c r="J68" s="95">
        <f>J366</f>
        <v>0</v>
      </c>
      <c r="L68" s="92"/>
    </row>
    <row r="69" spans="2:12" s="1" customFormat="1" ht="21.75" customHeight="1">
      <c r="B69" s="29"/>
      <c r="L69" s="29"/>
    </row>
    <row r="70" spans="2:12" s="1" customFormat="1" ht="6.9" customHeight="1"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29"/>
    </row>
    <row r="74" spans="2:12" s="1" customFormat="1" ht="6.9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29"/>
    </row>
    <row r="75" spans="2:12" s="1" customFormat="1" ht="24.9" customHeight="1">
      <c r="B75" s="29"/>
      <c r="C75" s="21" t="s">
        <v>97</v>
      </c>
      <c r="L75" s="29"/>
    </row>
    <row r="76" spans="2:12" s="1" customFormat="1" ht="6.9" customHeight="1">
      <c r="B76" s="29"/>
      <c r="L76" s="29"/>
    </row>
    <row r="77" spans="2:12" s="1" customFormat="1" ht="12" customHeight="1">
      <c r="B77" s="29"/>
      <c r="C77" s="26" t="s">
        <v>15</v>
      </c>
      <c r="L77" s="29"/>
    </row>
    <row r="78" spans="2:12" s="1" customFormat="1" ht="16.5" customHeight="1">
      <c r="B78" s="29"/>
      <c r="E78" s="250" t="str">
        <f>E7</f>
        <v>Uliční chodníky v obci Vlastislav - úsek č.2 + část úseku č.3</v>
      </c>
      <c r="F78" s="251"/>
      <c r="G78" s="251"/>
      <c r="H78" s="251"/>
      <c r="L78" s="29"/>
    </row>
    <row r="79" spans="2:12" s="1" customFormat="1" ht="12" customHeight="1">
      <c r="B79" s="29"/>
      <c r="C79" s="26" t="s">
        <v>81</v>
      </c>
      <c r="L79" s="29"/>
    </row>
    <row r="80" spans="2:12" s="1" customFormat="1" ht="16.5" customHeight="1">
      <c r="B80" s="29"/>
      <c r="E80" s="248" t="str">
        <f>E9</f>
        <v>01 - Úsek č.2 + část úseku č.3</v>
      </c>
      <c r="F80" s="249"/>
      <c r="G80" s="249"/>
      <c r="H80" s="249"/>
      <c r="L80" s="29"/>
    </row>
    <row r="81" spans="2:65" s="1" customFormat="1" ht="6.9" customHeight="1">
      <c r="B81" s="29"/>
      <c r="L81" s="29"/>
    </row>
    <row r="82" spans="2:65" s="1" customFormat="1" ht="12" customHeight="1">
      <c r="B82" s="29"/>
      <c r="C82" s="26" t="s">
        <v>19</v>
      </c>
      <c r="F82" s="24" t="str">
        <f>F12</f>
        <v>Vlastislav</v>
      </c>
      <c r="I82" s="26" t="s">
        <v>21</v>
      </c>
      <c r="J82" s="46" t="str">
        <f>IF(J12="","",J12)</f>
        <v>27. 2. 2025</v>
      </c>
      <c r="L82" s="29"/>
    </row>
    <row r="83" spans="2:65" s="1" customFormat="1" ht="6.9" customHeight="1">
      <c r="B83" s="29"/>
      <c r="L83" s="29"/>
    </row>
    <row r="84" spans="2:65" s="1" customFormat="1" ht="15.15" customHeight="1">
      <c r="B84" s="29"/>
      <c r="C84" s="26" t="s">
        <v>23</v>
      </c>
      <c r="F84" s="24" t="str">
        <f>E15</f>
        <v xml:space="preserve"> </v>
      </c>
      <c r="I84" s="26" t="s">
        <v>29</v>
      </c>
      <c r="J84" s="27" t="str">
        <f>E21</f>
        <v>Ivan Uherčík</v>
      </c>
      <c r="L84" s="29"/>
    </row>
    <row r="85" spans="2:65" s="1" customFormat="1" ht="15.15" customHeight="1">
      <c r="B85" s="29"/>
      <c r="C85" s="26" t="s">
        <v>28</v>
      </c>
      <c r="F85" s="24" t="str">
        <f>IF(E18="","",E18)</f>
        <v xml:space="preserve"> </v>
      </c>
      <c r="I85" s="26" t="s">
        <v>32</v>
      </c>
      <c r="J85" s="27" t="str">
        <f>E24</f>
        <v xml:space="preserve"> </v>
      </c>
      <c r="L85" s="29"/>
    </row>
    <row r="86" spans="2:65" s="1" customFormat="1" ht="10.35" customHeight="1">
      <c r="B86" s="29"/>
      <c r="L86" s="29"/>
    </row>
    <row r="87" spans="2:65" s="10" customFormat="1" ht="29.25" customHeight="1">
      <c r="B87" s="100"/>
      <c r="C87" s="101" t="s">
        <v>98</v>
      </c>
      <c r="D87" s="102" t="s">
        <v>54</v>
      </c>
      <c r="E87" s="102" t="s">
        <v>50</v>
      </c>
      <c r="F87" s="102" t="s">
        <v>51</v>
      </c>
      <c r="G87" s="102" t="s">
        <v>99</v>
      </c>
      <c r="H87" s="102" t="s">
        <v>100</v>
      </c>
      <c r="I87" s="102" t="s">
        <v>101</v>
      </c>
      <c r="J87" s="102" t="s">
        <v>86</v>
      </c>
      <c r="K87" s="103" t="s">
        <v>102</v>
      </c>
      <c r="L87" s="100"/>
      <c r="M87" s="52" t="s">
        <v>3</v>
      </c>
      <c r="N87" s="53" t="s">
        <v>39</v>
      </c>
      <c r="O87" s="53" t="s">
        <v>103</v>
      </c>
      <c r="P87" s="53" t="s">
        <v>104</v>
      </c>
      <c r="Q87" s="53" t="s">
        <v>105</v>
      </c>
      <c r="R87" s="53" t="s">
        <v>106</v>
      </c>
      <c r="S87" s="53" t="s">
        <v>107</v>
      </c>
      <c r="T87" s="54" t="s">
        <v>108</v>
      </c>
    </row>
    <row r="88" spans="2:65" s="1" customFormat="1" ht="22.95" customHeight="1">
      <c r="B88" s="29"/>
      <c r="C88" s="57" t="s">
        <v>109</v>
      </c>
      <c r="J88" s="292">
        <f>BK88</f>
        <v>0</v>
      </c>
      <c r="L88" s="29"/>
      <c r="M88" s="55"/>
      <c r="N88" s="47"/>
      <c r="O88" s="47"/>
      <c r="P88" s="104">
        <f>P89+P366</f>
        <v>1683.7367610000003</v>
      </c>
      <c r="Q88" s="47"/>
      <c r="R88" s="104">
        <f>R89+R366</f>
        <v>995.94531300000017</v>
      </c>
      <c r="S88" s="47"/>
      <c r="T88" s="105">
        <f>T89+T366</f>
        <v>207.8544</v>
      </c>
      <c r="AT88" s="17" t="s">
        <v>68</v>
      </c>
      <c r="AU88" s="17" t="s">
        <v>87</v>
      </c>
      <c r="BK88" s="106">
        <f>BK89+BK366</f>
        <v>0</v>
      </c>
    </row>
    <row r="89" spans="2:65" s="11" customFormat="1" ht="25.95" customHeight="1">
      <c r="B89" s="107"/>
      <c r="D89" s="108" t="s">
        <v>68</v>
      </c>
      <c r="E89" s="109" t="s">
        <v>110</v>
      </c>
      <c r="F89" s="109" t="s">
        <v>111</v>
      </c>
      <c r="J89" s="293">
        <f>BK89</f>
        <v>0</v>
      </c>
      <c r="L89" s="107"/>
      <c r="M89" s="110"/>
      <c r="P89" s="111">
        <f>P90+P136+P141+P163+P297+P333+P362</f>
        <v>1683.7367610000003</v>
      </c>
      <c r="R89" s="111">
        <f>R90+R136+R141+R163+R297+R333+R362</f>
        <v>995.94531300000017</v>
      </c>
      <c r="T89" s="112">
        <f>T90+T136+T141+T163+T297+T333+T362</f>
        <v>207.8544</v>
      </c>
      <c r="AR89" s="108" t="s">
        <v>77</v>
      </c>
      <c r="AT89" s="113" t="s">
        <v>68</v>
      </c>
      <c r="AU89" s="113" t="s">
        <v>69</v>
      </c>
      <c r="AY89" s="108" t="s">
        <v>112</v>
      </c>
      <c r="BK89" s="114">
        <f>BK90+BK136+BK141+BK163+BK297+BK333+BK362</f>
        <v>0</v>
      </c>
    </row>
    <row r="90" spans="2:65" s="11" customFormat="1" ht="22.95" customHeight="1">
      <c r="B90" s="107"/>
      <c r="D90" s="108" t="s">
        <v>68</v>
      </c>
      <c r="E90" s="115" t="s">
        <v>77</v>
      </c>
      <c r="F90" s="115" t="s">
        <v>113</v>
      </c>
      <c r="J90" s="294">
        <f>BK90</f>
        <v>0</v>
      </c>
      <c r="L90" s="107"/>
      <c r="M90" s="110"/>
      <c r="P90" s="111">
        <f>SUM(P91:P135)</f>
        <v>130.83339000000001</v>
      </c>
      <c r="R90" s="111">
        <f>SUM(R91:R135)</f>
        <v>17.101425000000003</v>
      </c>
      <c r="T90" s="112">
        <f>SUM(T91:T135)</f>
        <v>0</v>
      </c>
      <c r="AR90" s="108" t="s">
        <v>77</v>
      </c>
      <c r="AT90" s="113" t="s">
        <v>68</v>
      </c>
      <c r="AU90" s="113" t="s">
        <v>77</v>
      </c>
      <c r="AY90" s="108" t="s">
        <v>112</v>
      </c>
      <c r="BK90" s="114">
        <f>SUM(BK91:BK135)</f>
        <v>0</v>
      </c>
    </row>
    <row r="91" spans="2:65" s="1" customFormat="1" ht="21.75" customHeight="1">
      <c r="B91" s="116"/>
      <c r="C91" s="117" t="s">
        <v>77</v>
      </c>
      <c r="D91" s="117" t="s">
        <v>114</v>
      </c>
      <c r="E91" s="118" t="s">
        <v>115</v>
      </c>
      <c r="F91" s="119" t="s">
        <v>116</v>
      </c>
      <c r="G91" s="120" t="s">
        <v>117</v>
      </c>
      <c r="H91" s="121">
        <v>161.97999999999999</v>
      </c>
      <c r="I91" s="122"/>
      <c r="J91" s="295">
        <f>ROUND(I91*H91,2)</f>
        <v>0</v>
      </c>
      <c r="K91" s="119" t="s">
        <v>118</v>
      </c>
      <c r="L91" s="29"/>
      <c r="M91" s="123" t="s">
        <v>3</v>
      </c>
      <c r="N91" s="124" t="s">
        <v>40</v>
      </c>
      <c r="O91" s="125">
        <v>0.191</v>
      </c>
      <c r="P91" s="125">
        <f>O91*H91</f>
        <v>30.938179999999999</v>
      </c>
      <c r="Q91" s="125">
        <v>0</v>
      </c>
      <c r="R91" s="125">
        <f>Q91*H91</f>
        <v>0</v>
      </c>
      <c r="S91" s="125">
        <v>0</v>
      </c>
      <c r="T91" s="126">
        <f>S91*H91</f>
        <v>0</v>
      </c>
      <c r="AR91" s="127" t="s">
        <v>119</v>
      </c>
      <c r="AT91" s="127" t="s">
        <v>114</v>
      </c>
      <c r="AU91" s="127" t="s">
        <v>79</v>
      </c>
      <c r="AY91" s="17" t="s">
        <v>112</v>
      </c>
      <c r="BE91" s="128">
        <f>IF(N91="základní",J91,0)</f>
        <v>0</v>
      </c>
      <c r="BF91" s="128">
        <f>IF(N91="snížená",J91,0)</f>
        <v>0</v>
      </c>
      <c r="BG91" s="128">
        <f>IF(N91="zákl. přenesená",J91,0)</f>
        <v>0</v>
      </c>
      <c r="BH91" s="128">
        <f>IF(N91="sníž. přenesená",J91,0)</f>
        <v>0</v>
      </c>
      <c r="BI91" s="128">
        <f>IF(N91="nulová",J91,0)</f>
        <v>0</v>
      </c>
      <c r="BJ91" s="17" t="s">
        <v>77</v>
      </c>
      <c r="BK91" s="128">
        <f>ROUND(I91*H91,2)</f>
        <v>0</v>
      </c>
      <c r="BL91" s="17" t="s">
        <v>119</v>
      </c>
      <c r="BM91" s="127" t="s">
        <v>120</v>
      </c>
    </row>
    <row r="92" spans="2:65" s="1" customFormat="1">
      <c r="B92" s="29"/>
      <c r="D92" s="129" t="s">
        <v>121</v>
      </c>
      <c r="F92" s="130" t="s">
        <v>122</v>
      </c>
      <c r="J92" s="296"/>
      <c r="L92" s="29"/>
      <c r="M92" s="131"/>
      <c r="T92" s="49"/>
      <c r="AT92" s="17" t="s">
        <v>121</v>
      </c>
      <c r="AU92" s="17" t="s">
        <v>79</v>
      </c>
    </row>
    <row r="93" spans="2:65" s="1" customFormat="1">
      <c r="B93" s="29"/>
      <c r="D93" s="132" t="s">
        <v>123</v>
      </c>
      <c r="F93" s="133" t="s">
        <v>124</v>
      </c>
      <c r="J93" s="296"/>
      <c r="L93" s="29"/>
      <c r="M93" s="131"/>
      <c r="T93" s="49"/>
      <c r="AT93" s="17" t="s">
        <v>123</v>
      </c>
      <c r="AU93" s="17" t="s">
        <v>79</v>
      </c>
    </row>
    <row r="94" spans="2:65" s="12" customFormat="1">
      <c r="B94" s="134"/>
      <c r="D94" s="129" t="s">
        <v>125</v>
      </c>
      <c r="E94" s="135" t="s">
        <v>3</v>
      </c>
      <c r="F94" s="136" t="s">
        <v>126</v>
      </c>
      <c r="H94" s="137">
        <v>119</v>
      </c>
      <c r="J94" s="297"/>
      <c r="L94" s="134"/>
      <c r="M94" s="138"/>
      <c r="T94" s="139"/>
      <c r="AT94" s="135" t="s">
        <v>125</v>
      </c>
      <c r="AU94" s="135" t="s">
        <v>79</v>
      </c>
      <c r="AV94" s="12" t="s">
        <v>79</v>
      </c>
      <c r="AW94" s="12" t="s">
        <v>31</v>
      </c>
      <c r="AX94" s="12" t="s">
        <v>69</v>
      </c>
      <c r="AY94" s="135" t="s">
        <v>112</v>
      </c>
    </row>
    <row r="95" spans="2:65" s="12" customFormat="1">
      <c r="B95" s="134"/>
      <c r="D95" s="129" t="s">
        <v>125</v>
      </c>
      <c r="E95" s="135" t="s">
        <v>3</v>
      </c>
      <c r="F95" s="136" t="s">
        <v>127</v>
      </c>
      <c r="H95" s="137">
        <v>3.4</v>
      </c>
      <c r="J95" s="297"/>
      <c r="L95" s="134"/>
      <c r="M95" s="138"/>
      <c r="T95" s="139"/>
      <c r="AT95" s="135" t="s">
        <v>125</v>
      </c>
      <c r="AU95" s="135" t="s">
        <v>79</v>
      </c>
      <c r="AV95" s="12" t="s">
        <v>79</v>
      </c>
      <c r="AW95" s="12" t="s">
        <v>31</v>
      </c>
      <c r="AX95" s="12" t="s">
        <v>69</v>
      </c>
      <c r="AY95" s="135" t="s">
        <v>112</v>
      </c>
    </row>
    <row r="96" spans="2:65" s="12" customFormat="1">
      <c r="B96" s="134"/>
      <c r="D96" s="129" t="s">
        <v>125</v>
      </c>
      <c r="E96" s="135" t="s">
        <v>3</v>
      </c>
      <c r="F96" s="136" t="s">
        <v>128</v>
      </c>
      <c r="H96" s="137">
        <v>1.7</v>
      </c>
      <c r="J96" s="297"/>
      <c r="L96" s="134"/>
      <c r="M96" s="138"/>
      <c r="T96" s="139"/>
      <c r="AT96" s="135" t="s">
        <v>125</v>
      </c>
      <c r="AU96" s="135" t="s">
        <v>79</v>
      </c>
      <c r="AV96" s="12" t="s">
        <v>79</v>
      </c>
      <c r="AW96" s="12" t="s">
        <v>31</v>
      </c>
      <c r="AX96" s="12" t="s">
        <v>69</v>
      </c>
      <c r="AY96" s="135" t="s">
        <v>112</v>
      </c>
    </row>
    <row r="97" spans="2:65" s="12" customFormat="1">
      <c r="B97" s="134"/>
      <c r="D97" s="129" t="s">
        <v>125</v>
      </c>
      <c r="E97" s="135" t="s">
        <v>3</v>
      </c>
      <c r="F97" s="136" t="s">
        <v>129</v>
      </c>
      <c r="H97" s="137">
        <v>10.88</v>
      </c>
      <c r="J97" s="297"/>
      <c r="L97" s="134"/>
      <c r="M97" s="138"/>
      <c r="T97" s="139"/>
      <c r="AT97" s="135" t="s">
        <v>125</v>
      </c>
      <c r="AU97" s="135" t="s">
        <v>79</v>
      </c>
      <c r="AV97" s="12" t="s">
        <v>79</v>
      </c>
      <c r="AW97" s="12" t="s">
        <v>31</v>
      </c>
      <c r="AX97" s="12" t="s">
        <v>69</v>
      </c>
      <c r="AY97" s="135" t="s">
        <v>112</v>
      </c>
    </row>
    <row r="98" spans="2:65" s="12" customFormat="1">
      <c r="B98" s="134"/>
      <c r="D98" s="129" t="s">
        <v>125</v>
      </c>
      <c r="E98" s="135" t="s">
        <v>3</v>
      </c>
      <c r="F98" s="136" t="s">
        <v>130</v>
      </c>
      <c r="H98" s="137">
        <v>27</v>
      </c>
      <c r="J98" s="297"/>
      <c r="L98" s="134"/>
      <c r="M98" s="138"/>
      <c r="T98" s="139"/>
      <c r="AT98" s="135" t="s">
        <v>125</v>
      </c>
      <c r="AU98" s="135" t="s">
        <v>79</v>
      </c>
      <c r="AV98" s="12" t="s">
        <v>79</v>
      </c>
      <c r="AW98" s="12" t="s">
        <v>31</v>
      </c>
      <c r="AX98" s="12" t="s">
        <v>69</v>
      </c>
      <c r="AY98" s="135" t="s">
        <v>112</v>
      </c>
    </row>
    <row r="99" spans="2:65" s="13" customFormat="1">
      <c r="B99" s="140"/>
      <c r="D99" s="129" t="s">
        <v>125</v>
      </c>
      <c r="E99" s="141" t="s">
        <v>3</v>
      </c>
      <c r="F99" s="142" t="s">
        <v>131</v>
      </c>
      <c r="H99" s="143">
        <v>161.97999999999999</v>
      </c>
      <c r="J99" s="298"/>
      <c r="L99" s="140"/>
      <c r="M99" s="144"/>
      <c r="T99" s="145"/>
      <c r="AT99" s="141" t="s">
        <v>125</v>
      </c>
      <c r="AU99" s="141" t="s">
        <v>79</v>
      </c>
      <c r="AV99" s="13" t="s">
        <v>119</v>
      </c>
      <c r="AW99" s="13" t="s">
        <v>31</v>
      </c>
      <c r="AX99" s="13" t="s">
        <v>77</v>
      </c>
      <c r="AY99" s="141" t="s">
        <v>112</v>
      </c>
    </row>
    <row r="100" spans="2:65" s="1" customFormat="1" ht="21.75" customHeight="1">
      <c r="B100" s="116"/>
      <c r="C100" s="117" t="s">
        <v>79</v>
      </c>
      <c r="D100" s="117" t="s">
        <v>114</v>
      </c>
      <c r="E100" s="118" t="s">
        <v>132</v>
      </c>
      <c r="F100" s="119" t="s">
        <v>133</v>
      </c>
      <c r="G100" s="120" t="s">
        <v>117</v>
      </c>
      <c r="H100" s="121">
        <v>12</v>
      </c>
      <c r="I100" s="122"/>
      <c r="J100" s="295">
        <f>ROUND(I100*H100,2)</f>
        <v>0</v>
      </c>
      <c r="K100" s="119" t="s">
        <v>118</v>
      </c>
      <c r="L100" s="29"/>
      <c r="M100" s="123" t="s">
        <v>3</v>
      </c>
      <c r="N100" s="124" t="s">
        <v>40</v>
      </c>
      <c r="O100" s="125">
        <v>1.72</v>
      </c>
      <c r="P100" s="125">
        <f>O100*H100</f>
        <v>20.64</v>
      </c>
      <c r="Q100" s="125">
        <v>0</v>
      </c>
      <c r="R100" s="125">
        <f>Q100*H100</f>
        <v>0</v>
      </c>
      <c r="S100" s="125">
        <v>0</v>
      </c>
      <c r="T100" s="126">
        <f>S100*H100</f>
        <v>0</v>
      </c>
      <c r="AR100" s="127" t="s">
        <v>119</v>
      </c>
      <c r="AT100" s="127" t="s">
        <v>114</v>
      </c>
      <c r="AU100" s="127" t="s">
        <v>79</v>
      </c>
      <c r="AY100" s="17" t="s">
        <v>112</v>
      </c>
      <c r="BE100" s="128">
        <f>IF(N100="základní",J100,0)</f>
        <v>0</v>
      </c>
      <c r="BF100" s="128">
        <f>IF(N100="snížená",J100,0)</f>
        <v>0</v>
      </c>
      <c r="BG100" s="128">
        <f>IF(N100="zákl. přenesená",J100,0)</f>
        <v>0</v>
      </c>
      <c r="BH100" s="128">
        <f>IF(N100="sníž. přenesená",J100,0)</f>
        <v>0</v>
      </c>
      <c r="BI100" s="128">
        <f>IF(N100="nulová",J100,0)</f>
        <v>0</v>
      </c>
      <c r="BJ100" s="17" t="s">
        <v>77</v>
      </c>
      <c r="BK100" s="128">
        <f>ROUND(I100*H100,2)</f>
        <v>0</v>
      </c>
      <c r="BL100" s="17" t="s">
        <v>119</v>
      </c>
      <c r="BM100" s="127" t="s">
        <v>134</v>
      </c>
    </row>
    <row r="101" spans="2:65" s="1" customFormat="1" ht="19.2">
      <c r="B101" s="29"/>
      <c r="D101" s="129" t="s">
        <v>121</v>
      </c>
      <c r="F101" s="130" t="s">
        <v>135</v>
      </c>
      <c r="J101" s="296"/>
      <c r="L101" s="29"/>
      <c r="M101" s="131"/>
      <c r="T101" s="49"/>
      <c r="AT101" s="17" t="s">
        <v>121</v>
      </c>
      <c r="AU101" s="17" t="s">
        <v>79</v>
      </c>
    </row>
    <row r="102" spans="2:65" s="1" customFormat="1">
      <c r="B102" s="29"/>
      <c r="D102" s="132" t="s">
        <v>123</v>
      </c>
      <c r="F102" s="133" t="s">
        <v>136</v>
      </c>
      <c r="J102" s="296"/>
      <c r="L102" s="29"/>
      <c r="M102" s="131"/>
      <c r="T102" s="49"/>
      <c r="AT102" s="17" t="s">
        <v>123</v>
      </c>
      <c r="AU102" s="17" t="s">
        <v>79</v>
      </c>
    </row>
    <row r="103" spans="2:65" s="12" customFormat="1">
      <c r="B103" s="134"/>
      <c r="D103" s="129" t="s">
        <v>125</v>
      </c>
      <c r="E103" s="135" t="s">
        <v>3</v>
      </c>
      <c r="F103" s="136" t="s">
        <v>137</v>
      </c>
      <c r="H103" s="137">
        <v>12</v>
      </c>
      <c r="J103" s="297"/>
      <c r="L103" s="134"/>
      <c r="M103" s="138"/>
      <c r="T103" s="139"/>
      <c r="AT103" s="135" t="s">
        <v>125</v>
      </c>
      <c r="AU103" s="135" t="s">
        <v>79</v>
      </c>
      <c r="AV103" s="12" t="s">
        <v>79</v>
      </c>
      <c r="AW103" s="12" t="s">
        <v>31</v>
      </c>
      <c r="AX103" s="12" t="s">
        <v>77</v>
      </c>
      <c r="AY103" s="135" t="s">
        <v>112</v>
      </c>
    </row>
    <row r="104" spans="2:65" s="1" customFormat="1" ht="21.75" customHeight="1">
      <c r="B104" s="116"/>
      <c r="C104" s="117" t="s">
        <v>138</v>
      </c>
      <c r="D104" s="117" t="s">
        <v>114</v>
      </c>
      <c r="E104" s="118" t="s">
        <v>139</v>
      </c>
      <c r="F104" s="119" t="s">
        <v>140</v>
      </c>
      <c r="G104" s="120" t="s">
        <v>117</v>
      </c>
      <c r="H104" s="121">
        <v>17.55</v>
      </c>
      <c r="I104" s="122"/>
      <c r="J104" s="295">
        <f>ROUND(I104*H104,2)</f>
        <v>0</v>
      </c>
      <c r="K104" s="119" t="s">
        <v>118</v>
      </c>
      <c r="L104" s="29"/>
      <c r="M104" s="123" t="s">
        <v>3</v>
      </c>
      <c r="N104" s="124" t="s">
        <v>40</v>
      </c>
      <c r="O104" s="125">
        <v>1.2669999999999999</v>
      </c>
      <c r="P104" s="125">
        <f>O104*H104</f>
        <v>22.235849999999999</v>
      </c>
      <c r="Q104" s="125">
        <v>0</v>
      </c>
      <c r="R104" s="125">
        <f>Q104*H104</f>
        <v>0</v>
      </c>
      <c r="S104" s="125">
        <v>0</v>
      </c>
      <c r="T104" s="126">
        <f>S104*H104</f>
        <v>0</v>
      </c>
      <c r="AR104" s="127" t="s">
        <v>119</v>
      </c>
      <c r="AT104" s="127" t="s">
        <v>114</v>
      </c>
      <c r="AU104" s="127" t="s">
        <v>79</v>
      </c>
      <c r="AY104" s="17" t="s">
        <v>112</v>
      </c>
      <c r="BE104" s="128">
        <f>IF(N104="základní",J104,0)</f>
        <v>0</v>
      </c>
      <c r="BF104" s="128">
        <f>IF(N104="snížená",J104,0)</f>
        <v>0</v>
      </c>
      <c r="BG104" s="128">
        <f>IF(N104="zákl. přenesená",J104,0)</f>
        <v>0</v>
      </c>
      <c r="BH104" s="128">
        <f>IF(N104="sníž. přenesená",J104,0)</f>
        <v>0</v>
      </c>
      <c r="BI104" s="128">
        <f>IF(N104="nulová",J104,0)</f>
        <v>0</v>
      </c>
      <c r="BJ104" s="17" t="s">
        <v>77</v>
      </c>
      <c r="BK104" s="128">
        <f>ROUND(I104*H104,2)</f>
        <v>0</v>
      </c>
      <c r="BL104" s="17" t="s">
        <v>119</v>
      </c>
      <c r="BM104" s="127" t="s">
        <v>141</v>
      </c>
    </row>
    <row r="105" spans="2:65" s="1" customFormat="1" ht="19.2">
      <c r="B105" s="29"/>
      <c r="D105" s="129" t="s">
        <v>121</v>
      </c>
      <c r="F105" s="130" t="s">
        <v>142</v>
      </c>
      <c r="J105" s="296"/>
      <c r="L105" s="29"/>
      <c r="M105" s="131"/>
      <c r="T105" s="49"/>
      <c r="AT105" s="17" t="s">
        <v>121</v>
      </c>
      <c r="AU105" s="17" t="s">
        <v>79</v>
      </c>
    </row>
    <row r="106" spans="2:65" s="1" customFormat="1">
      <c r="B106" s="29"/>
      <c r="D106" s="132" t="s">
        <v>123</v>
      </c>
      <c r="F106" s="133" t="s">
        <v>143</v>
      </c>
      <c r="J106" s="296"/>
      <c r="L106" s="29"/>
      <c r="M106" s="131"/>
      <c r="T106" s="49"/>
      <c r="AT106" s="17" t="s">
        <v>123</v>
      </c>
      <c r="AU106" s="17" t="s">
        <v>79</v>
      </c>
    </row>
    <row r="107" spans="2:65" s="12" customFormat="1">
      <c r="B107" s="134"/>
      <c r="D107" s="129" t="s">
        <v>125</v>
      </c>
      <c r="E107" s="135" t="s">
        <v>3</v>
      </c>
      <c r="F107" s="136" t="s">
        <v>144</v>
      </c>
      <c r="H107" s="137">
        <v>17.55</v>
      </c>
      <c r="J107" s="297"/>
      <c r="L107" s="134"/>
      <c r="M107" s="138"/>
      <c r="T107" s="139"/>
      <c r="AT107" s="135" t="s">
        <v>125</v>
      </c>
      <c r="AU107" s="135" t="s">
        <v>79</v>
      </c>
      <c r="AV107" s="12" t="s">
        <v>79</v>
      </c>
      <c r="AW107" s="12" t="s">
        <v>31</v>
      </c>
      <c r="AX107" s="12" t="s">
        <v>77</v>
      </c>
      <c r="AY107" s="135" t="s">
        <v>112</v>
      </c>
    </row>
    <row r="108" spans="2:65" s="1" customFormat="1" ht="21.75" customHeight="1">
      <c r="B108" s="116"/>
      <c r="C108" s="117" t="s">
        <v>119</v>
      </c>
      <c r="D108" s="117" t="s">
        <v>114</v>
      </c>
      <c r="E108" s="118" t="s">
        <v>145</v>
      </c>
      <c r="F108" s="119" t="s">
        <v>146</v>
      </c>
      <c r="G108" s="120" t="s">
        <v>117</v>
      </c>
      <c r="H108" s="121">
        <v>191.53</v>
      </c>
      <c r="I108" s="122"/>
      <c r="J108" s="295">
        <f>ROUND(I108*H108,2)</f>
        <v>0</v>
      </c>
      <c r="K108" s="119" t="s">
        <v>118</v>
      </c>
      <c r="L108" s="29"/>
      <c r="M108" s="123" t="s">
        <v>3</v>
      </c>
      <c r="N108" s="124" t="s">
        <v>40</v>
      </c>
      <c r="O108" s="125">
        <v>8.6999999999999994E-2</v>
      </c>
      <c r="P108" s="125">
        <f>O108*H108</f>
        <v>16.66311</v>
      </c>
      <c r="Q108" s="125">
        <v>0</v>
      </c>
      <c r="R108" s="125">
        <f>Q108*H108</f>
        <v>0</v>
      </c>
      <c r="S108" s="125">
        <v>0</v>
      </c>
      <c r="T108" s="126">
        <f>S108*H108</f>
        <v>0</v>
      </c>
      <c r="AR108" s="127" t="s">
        <v>119</v>
      </c>
      <c r="AT108" s="127" t="s">
        <v>114</v>
      </c>
      <c r="AU108" s="127" t="s">
        <v>79</v>
      </c>
      <c r="AY108" s="17" t="s">
        <v>112</v>
      </c>
      <c r="BE108" s="128">
        <f>IF(N108="základní",J108,0)</f>
        <v>0</v>
      </c>
      <c r="BF108" s="128">
        <f>IF(N108="snížená",J108,0)</f>
        <v>0</v>
      </c>
      <c r="BG108" s="128">
        <f>IF(N108="zákl. přenesená",J108,0)</f>
        <v>0</v>
      </c>
      <c r="BH108" s="128">
        <f>IF(N108="sníž. přenesená",J108,0)</f>
        <v>0</v>
      </c>
      <c r="BI108" s="128">
        <f>IF(N108="nulová",J108,0)</f>
        <v>0</v>
      </c>
      <c r="BJ108" s="17" t="s">
        <v>77</v>
      </c>
      <c r="BK108" s="128">
        <f>ROUND(I108*H108,2)</f>
        <v>0</v>
      </c>
      <c r="BL108" s="17" t="s">
        <v>119</v>
      </c>
      <c r="BM108" s="127" t="s">
        <v>147</v>
      </c>
    </row>
    <row r="109" spans="2:65" s="1" customFormat="1" ht="19.2">
      <c r="B109" s="29"/>
      <c r="D109" s="129" t="s">
        <v>121</v>
      </c>
      <c r="F109" s="130" t="s">
        <v>148</v>
      </c>
      <c r="J109" s="296"/>
      <c r="L109" s="29"/>
      <c r="M109" s="131"/>
      <c r="T109" s="49"/>
      <c r="AT109" s="17" t="s">
        <v>121</v>
      </c>
      <c r="AU109" s="17" t="s">
        <v>79</v>
      </c>
    </row>
    <row r="110" spans="2:65" s="1" customFormat="1">
      <c r="B110" s="29"/>
      <c r="D110" s="132" t="s">
        <v>123</v>
      </c>
      <c r="F110" s="133" t="s">
        <v>149</v>
      </c>
      <c r="J110" s="296"/>
      <c r="L110" s="29"/>
      <c r="M110" s="131"/>
      <c r="T110" s="49"/>
      <c r="AT110" s="17" t="s">
        <v>123</v>
      </c>
      <c r="AU110" s="17" t="s">
        <v>79</v>
      </c>
    </row>
    <row r="111" spans="2:65" s="12" customFormat="1">
      <c r="B111" s="134"/>
      <c r="D111" s="129" t="s">
        <v>125</v>
      </c>
      <c r="E111" s="135" t="s">
        <v>3</v>
      </c>
      <c r="F111" s="136" t="s">
        <v>150</v>
      </c>
      <c r="H111" s="137">
        <v>191.53</v>
      </c>
      <c r="J111" s="297"/>
      <c r="L111" s="134"/>
      <c r="M111" s="138"/>
      <c r="T111" s="139"/>
      <c r="AT111" s="135" t="s">
        <v>125</v>
      </c>
      <c r="AU111" s="135" t="s">
        <v>79</v>
      </c>
      <c r="AV111" s="12" t="s">
        <v>79</v>
      </c>
      <c r="AW111" s="12" t="s">
        <v>31</v>
      </c>
      <c r="AX111" s="12" t="s">
        <v>77</v>
      </c>
      <c r="AY111" s="135" t="s">
        <v>112</v>
      </c>
    </row>
    <row r="112" spans="2:65" s="1" customFormat="1" ht="16.5" customHeight="1">
      <c r="B112" s="116"/>
      <c r="C112" s="117" t="s">
        <v>151</v>
      </c>
      <c r="D112" s="117" t="s">
        <v>114</v>
      </c>
      <c r="E112" s="118" t="s">
        <v>152</v>
      </c>
      <c r="F112" s="119" t="s">
        <v>153</v>
      </c>
      <c r="G112" s="120" t="s">
        <v>154</v>
      </c>
      <c r="H112" s="121">
        <v>291.56400000000002</v>
      </c>
      <c r="I112" s="122"/>
      <c r="J112" s="295">
        <f>ROUND(I112*H112,2)</f>
        <v>0</v>
      </c>
      <c r="K112" s="119" t="s">
        <v>118</v>
      </c>
      <c r="L112" s="29"/>
      <c r="M112" s="123" t="s">
        <v>3</v>
      </c>
      <c r="N112" s="124" t="s">
        <v>40</v>
      </c>
      <c r="O112" s="125">
        <v>0</v>
      </c>
      <c r="P112" s="125">
        <f>O112*H112</f>
        <v>0</v>
      </c>
      <c r="Q112" s="125">
        <v>0</v>
      </c>
      <c r="R112" s="125">
        <f>Q112*H112</f>
        <v>0</v>
      </c>
      <c r="S112" s="125">
        <v>0</v>
      </c>
      <c r="T112" s="126">
        <f>S112*H112</f>
        <v>0</v>
      </c>
      <c r="AR112" s="127" t="s">
        <v>119</v>
      </c>
      <c r="AT112" s="127" t="s">
        <v>114</v>
      </c>
      <c r="AU112" s="127" t="s">
        <v>79</v>
      </c>
      <c r="AY112" s="17" t="s">
        <v>112</v>
      </c>
      <c r="BE112" s="128">
        <f>IF(N112="základní",J112,0)</f>
        <v>0</v>
      </c>
      <c r="BF112" s="128">
        <f>IF(N112="snížená",J112,0)</f>
        <v>0</v>
      </c>
      <c r="BG112" s="128">
        <f>IF(N112="zákl. přenesená",J112,0)</f>
        <v>0</v>
      </c>
      <c r="BH112" s="128">
        <f>IF(N112="sníž. přenesená",J112,0)</f>
        <v>0</v>
      </c>
      <c r="BI112" s="128">
        <f>IF(N112="nulová",J112,0)</f>
        <v>0</v>
      </c>
      <c r="BJ112" s="17" t="s">
        <v>77</v>
      </c>
      <c r="BK112" s="128">
        <f>ROUND(I112*H112,2)</f>
        <v>0</v>
      </c>
      <c r="BL112" s="17" t="s">
        <v>119</v>
      </c>
      <c r="BM112" s="127" t="s">
        <v>155</v>
      </c>
    </row>
    <row r="113" spans="2:65" s="1" customFormat="1" ht="19.2">
      <c r="B113" s="29"/>
      <c r="D113" s="129" t="s">
        <v>121</v>
      </c>
      <c r="F113" s="130" t="s">
        <v>156</v>
      </c>
      <c r="J113" s="296"/>
      <c r="L113" s="29"/>
      <c r="M113" s="131"/>
      <c r="T113" s="49"/>
      <c r="AT113" s="17" t="s">
        <v>121</v>
      </c>
      <c r="AU113" s="17" t="s">
        <v>79</v>
      </c>
    </row>
    <row r="114" spans="2:65" s="1" customFormat="1">
      <c r="B114" s="29"/>
      <c r="D114" s="132" t="s">
        <v>123</v>
      </c>
      <c r="F114" s="133" t="s">
        <v>157</v>
      </c>
      <c r="J114" s="296"/>
      <c r="L114" s="29"/>
      <c r="M114" s="131"/>
      <c r="T114" s="49"/>
      <c r="AT114" s="17" t="s">
        <v>123</v>
      </c>
      <c r="AU114" s="17" t="s">
        <v>79</v>
      </c>
    </row>
    <row r="115" spans="2:65" s="12" customFormat="1">
      <c r="B115" s="134"/>
      <c r="D115" s="129" t="s">
        <v>125</v>
      </c>
      <c r="E115" s="135" t="s">
        <v>3</v>
      </c>
      <c r="F115" s="136" t="s">
        <v>158</v>
      </c>
      <c r="H115" s="137">
        <v>291.56400000000002</v>
      </c>
      <c r="J115" s="297"/>
      <c r="L115" s="134"/>
      <c r="M115" s="138"/>
      <c r="T115" s="139"/>
      <c r="AT115" s="135" t="s">
        <v>125</v>
      </c>
      <c r="AU115" s="135" t="s">
        <v>79</v>
      </c>
      <c r="AV115" s="12" t="s">
        <v>79</v>
      </c>
      <c r="AW115" s="12" t="s">
        <v>31</v>
      </c>
      <c r="AX115" s="12" t="s">
        <v>77</v>
      </c>
      <c r="AY115" s="135" t="s">
        <v>112</v>
      </c>
    </row>
    <row r="116" spans="2:65" s="1" customFormat="1" ht="16.5" customHeight="1">
      <c r="B116" s="116"/>
      <c r="C116" s="117" t="s">
        <v>159</v>
      </c>
      <c r="D116" s="117" t="s">
        <v>114</v>
      </c>
      <c r="E116" s="118" t="s">
        <v>160</v>
      </c>
      <c r="F116" s="119" t="s">
        <v>161</v>
      </c>
      <c r="G116" s="120" t="s">
        <v>162</v>
      </c>
      <c r="H116" s="121">
        <v>960.65</v>
      </c>
      <c r="I116" s="122"/>
      <c r="J116" s="295">
        <f>ROUND(I116*H116,2)</f>
        <v>0</v>
      </c>
      <c r="K116" s="119" t="s">
        <v>118</v>
      </c>
      <c r="L116" s="29"/>
      <c r="M116" s="123" t="s">
        <v>3</v>
      </c>
      <c r="N116" s="124" t="s">
        <v>40</v>
      </c>
      <c r="O116" s="125">
        <v>2.5000000000000001E-2</v>
      </c>
      <c r="P116" s="125">
        <f>O116*H116</f>
        <v>24.016249999999999</v>
      </c>
      <c r="Q116" s="125">
        <v>0</v>
      </c>
      <c r="R116" s="125">
        <f>Q116*H116</f>
        <v>0</v>
      </c>
      <c r="S116" s="125">
        <v>0</v>
      </c>
      <c r="T116" s="126">
        <f>S116*H116</f>
        <v>0</v>
      </c>
      <c r="AR116" s="127" t="s">
        <v>119</v>
      </c>
      <c r="AT116" s="127" t="s">
        <v>114</v>
      </c>
      <c r="AU116" s="127" t="s">
        <v>79</v>
      </c>
      <c r="AY116" s="17" t="s">
        <v>112</v>
      </c>
      <c r="BE116" s="128">
        <f>IF(N116="základní",J116,0)</f>
        <v>0</v>
      </c>
      <c r="BF116" s="128">
        <f>IF(N116="snížená",J116,0)</f>
        <v>0</v>
      </c>
      <c r="BG116" s="128">
        <f>IF(N116="zákl. přenesená",J116,0)</f>
        <v>0</v>
      </c>
      <c r="BH116" s="128">
        <f>IF(N116="sníž. přenesená",J116,0)</f>
        <v>0</v>
      </c>
      <c r="BI116" s="128">
        <f>IF(N116="nulová",J116,0)</f>
        <v>0</v>
      </c>
      <c r="BJ116" s="17" t="s">
        <v>77</v>
      </c>
      <c r="BK116" s="128">
        <f>ROUND(I116*H116,2)</f>
        <v>0</v>
      </c>
      <c r="BL116" s="17" t="s">
        <v>119</v>
      </c>
      <c r="BM116" s="127" t="s">
        <v>163</v>
      </c>
    </row>
    <row r="117" spans="2:65" s="1" customFormat="1">
      <c r="B117" s="29"/>
      <c r="D117" s="129" t="s">
        <v>121</v>
      </c>
      <c r="F117" s="130" t="s">
        <v>164</v>
      </c>
      <c r="J117" s="296"/>
      <c r="L117" s="29"/>
      <c r="M117" s="131"/>
      <c r="T117" s="49"/>
      <c r="AT117" s="17" t="s">
        <v>121</v>
      </c>
      <c r="AU117" s="17" t="s">
        <v>79</v>
      </c>
    </row>
    <row r="118" spans="2:65" s="1" customFormat="1">
      <c r="B118" s="29"/>
      <c r="D118" s="132" t="s">
        <v>123</v>
      </c>
      <c r="F118" s="133" t="s">
        <v>165</v>
      </c>
      <c r="J118" s="296"/>
      <c r="L118" s="29"/>
      <c r="M118" s="131"/>
      <c r="T118" s="49"/>
      <c r="AT118" s="17" t="s">
        <v>123</v>
      </c>
      <c r="AU118" s="17" t="s">
        <v>79</v>
      </c>
    </row>
    <row r="119" spans="2:65" s="12" customFormat="1">
      <c r="B119" s="134"/>
      <c r="D119" s="129" t="s">
        <v>125</v>
      </c>
      <c r="E119" s="135" t="s">
        <v>3</v>
      </c>
      <c r="F119" s="136" t="s">
        <v>166</v>
      </c>
      <c r="H119" s="137">
        <v>214.25</v>
      </c>
      <c r="J119" s="297"/>
      <c r="L119" s="134"/>
      <c r="M119" s="138"/>
      <c r="T119" s="139"/>
      <c r="AT119" s="135" t="s">
        <v>125</v>
      </c>
      <c r="AU119" s="135" t="s">
        <v>79</v>
      </c>
      <c r="AV119" s="12" t="s">
        <v>79</v>
      </c>
      <c r="AW119" s="12" t="s">
        <v>31</v>
      </c>
      <c r="AX119" s="12" t="s">
        <v>69</v>
      </c>
      <c r="AY119" s="135" t="s">
        <v>112</v>
      </c>
    </row>
    <row r="120" spans="2:65" s="12" customFormat="1">
      <c r="B120" s="134"/>
      <c r="D120" s="129" t="s">
        <v>125</v>
      </c>
      <c r="E120" s="135" t="s">
        <v>3</v>
      </c>
      <c r="F120" s="136" t="s">
        <v>167</v>
      </c>
      <c r="H120" s="137">
        <v>475.5</v>
      </c>
      <c r="J120" s="297"/>
      <c r="L120" s="134"/>
      <c r="M120" s="138"/>
      <c r="T120" s="139"/>
      <c r="AT120" s="135" t="s">
        <v>125</v>
      </c>
      <c r="AU120" s="135" t="s">
        <v>79</v>
      </c>
      <c r="AV120" s="12" t="s">
        <v>79</v>
      </c>
      <c r="AW120" s="12" t="s">
        <v>31</v>
      </c>
      <c r="AX120" s="12" t="s">
        <v>69</v>
      </c>
      <c r="AY120" s="135" t="s">
        <v>112</v>
      </c>
    </row>
    <row r="121" spans="2:65" s="12" customFormat="1">
      <c r="B121" s="134"/>
      <c r="D121" s="129" t="s">
        <v>125</v>
      </c>
      <c r="E121" s="135" t="s">
        <v>3</v>
      </c>
      <c r="F121" s="136" t="s">
        <v>168</v>
      </c>
      <c r="H121" s="137">
        <v>270.89999999999998</v>
      </c>
      <c r="J121" s="297"/>
      <c r="L121" s="134"/>
      <c r="M121" s="138"/>
      <c r="T121" s="139"/>
      <c r="AT121" s="135" t="s">
        <v>125</v>
      </c>
      <c r="AU121" s="135" t="s">
        <v>79</v>
      </c>
      <c r="AV121" s="12" t="s">
        <v>79</v>
      </c>
      <c r="AW121" s="12" t="s">
        <v>31</v>
      </c>
      <c r="AX121" s="12" t="s">
        <v>69</v>
      </c>
      <c r="AY121" s="135" t="s">
        <v>112</v>
      </c>
    </row>
    <row r="122" spans="2:65" s="13" customFormat="1">
      <c r="B122" s="140"/>
      <c r="D122" s="129" t="s">
        <v>125</v>
      </c>
      <c r="E122" s="141" t="s">
        <v>3</v>
      </c>
      <c r="F122" s="142" t="s">
        <v>131</v>
      </c>
      <c r="H122" s="143">
        <v>960.65</v>
      </c>
      <c r="J122" s="298"/>
      <c r="L122" s="140"/>
      <c r="M122" s="144"/>
      <c r="T122" s="145"/>
      <c r="AT122" s="141" t="s">
        <v>125</v>
      </c>
      <c r="AU122" s="141" t="s">
        <v>79</v>
      </c>
      <c r="AV122" s="13" t="s">
        <v>119</v>
      </c>
      <c r="AW122" s="13" t="s">
        <v>31</v>
      </c>
      <c r="AX122" s="13" t="s">
        <v>77</v>
      </c>
      <c r="AY122" s="141" t="s">
        <v>112</v>
      </c>
    </row>
    <row r="123" spans="2:65" s="1" customFormat="1" ht="16.5" customHeight="1">
      <c r="B123" s="116"/>
      <c r="C123" s="117" t="s">
        <v>169</v>
      </c>
      <c r="D123" s="117" t="s">
        <v>114</v>
      </c>
      <c r="E123" s="118" t="s">
        <v>170</v>
      </c>
      <c r="F123" s="119" t="s">
        <v>171</v>
      </c>
      <c r="G123" s="120" t="s">
        <v>162</v>
      </c>
      <c r="H123" s="121">
        <v>95</v>
      </c>
      <c r="I123" s="122"/>
      <c r="J123" s="295">
        <f>ROUND(I123*H123,2)</f>
        <v>0</v>
      </c>
      <c r="K123" s="119" t="s">
        <v>118</v>
      </c>
      <c r="L123" s="29"/>
      <c r="M123" s="123" t="s">
        <v>3</v>
      </c>
      <c r="N123" s="124" t="s">
        <v>40</v>
      </c>
      <c r="O123" s="125">
        <v>0.114</v>
      </c>
      <c r="P123" s="125">
        <f>O123*H123</f>
        <v>10.83</v>
      </c>
      <c r="Q123" s="125">
        <v>0</v>
      </c>
      <c r="R123" s="125">
        <f>Q123*H123</f>
        <v>0</v>
      </c>
      <c r="S123" s="125">
        <v>0</v>
      </c>
      <c r="T123" s="126">
        <f>S123*H123</f>
        <v>0</v>
      </c>
      <c r="AR123" s="127" t="s">
        <v>119</v>
      </c>
      <c r="AT123" s="127" t="s">
        <v>114</v>
      </c>
      <c r="AU123" s="127" t="s">
        <v>79</v>
      </c>
      <c r="AY123" s="17" t="s">
        <v>112</v>
      </c>
      <c r="BE123" s="128">
        <f>IF(N123="základní",J123,0)</f>
        <v>0</v>
      </c>
      <c r="BF123" s="128">
        <f>IF(N123="snížená",J123,0)</f>
        <v>0</v>
      </c>
      <c r="BG123" s="128">
        <f>IF(N123="zákl. přenesená",J123,0)</f>
        <v>0</v>
      </c>
      <c r="BH123" s="128">
        <f>IF(N123="sníž. přenesená",J123,0)</f>
        <v>0</v>
      </c>
      <c r="BI123" s="128">
        <f>IF(N123="nulová",J123,0)</f>
        <v>0</v>
      </c>
      <c r="BJ123" s="17" t="s">
        <v>77</v>
      </c>
      <c r="BK123" s="128">
        <f>ROUND(I123*H123,2)</f>
        <v>0</v>
      </c>
      <c r="BL123" s="17" t="s">
        <v>119</v>
      </c>
      <c r="BM123" s="127" t="s">
        <v>172</v>
      </c>
    </row>
    <row r="124" spans="2:65" s="1" customFormat="1" ht="19.2">
      <c r="B124" s="29"/>
      <c r="D124" s="129" t="s">
        <v>121</v>
      </c>
      <c r="F124" s="130" t="s">
        <v>173</v>
      </c>
      <c r="J124" s="296"/>
      <c r="L124" s="29"/>
      <c r="M124" s="131"/>
      <c r="T124" s="49"/>
      <c r="AT124" s="17" t="s">
        <v>121</v>
      </c>
      <c r="AU124" s="17" t="s">
        <v>79</v>
      </c>
    </row>
    <row r="125" spans="2:65" s="1" customFormat="1">
      <c r="B125" s="29"/>
      <c r="D125" s="132" t="s">
        <v>123</v>
      </c>
      <c r="F125" s="133" t="s">
        <v>174</v>
      </c>
      <c r="J125" s="296"/>
      <c r="L125" s="29"/>
      <c r="M125" s="131"/>
      <c r="T125" s="49"/>
      <c r="AT125" s="17" t="s">
        <v>123</v>
      </c>
      <c r="AU125" s="17" t="s">
        <v>79</v>
      </c>
    </row>
    <row r="126" spans="2:65" s="12" customFormat="1">
      <c r="B126" s="134"/>
      <c r="D126" s="129" t="s">
        <v>125</v>
      </c>
      <c r="E126" s="135" t="s">
        <v>3</v>
      </c>
      <c r="F126" s="136" t="s">
        <v>175</v>
      </c>
      <c r="H126" s="137">
        <v>95</v>
      </c>
      <c r="J126" s="297"/>
      <c r="L126" s="134"/>
      <c r="M126" s="138"/>
      <c r="T126" s="139"/>
      <c r="AT126" s="135" t="s">
        <v>125</v>
      </c>
      <c r="AU126" s="135" t="s">
        <v>79</v>
      </c>
      <c r="AV126" s="12" t="s">
        <v>79</v>
      </c>
      <c r="AW126" s="12" t="s">
        <v>31</v>
      </c>
      <c r="AX126" s="12" t="s">
        <v>77</v>
      </c>
      <c r="AY126" s="135" t="s">
        <v>112</v>
      </c>
    </row>
    <row r="127" spans="2:65" s="1" customFormat="1" ht="16.5" customHeight="1">
      <c r="B127" s="116"/>
      <c r="C127" s="146" t="s">
        <v>176</v>
      </c>
      <c r="D127" s="146" t="s">
        <v>177</v>
      </c>
      <c r="E127" s="147" t="s">
        <v>178</v>
      </c>
      <c r="F127" s="148" t="s">
        <v>179</v>
      </c>
      <c r="G127" s="149" t="s">
        <v>154</v>
      </c>
      <c r="H127" s="150">
        <v>17.100000000000001</v>
      </c>
      <c r="I127" s="151"/>
      <c r="J127" s="299">
        <f>ROUND(I127*H127,2)</f>
        <v>0</v>
      </c>
      <c r="K127" s="148" t="s">
        <v>118</v>
      </c>
      <c r="L127" s="152"/>
      <c r="M127" s="153" t="s">
        <v>3</v>
      </c>
      <c r="N127" s="154" t="s">
        <v>40</v>
      </c>
      <c r="O127" s="125">
        <v>0</v>
      </c>
      <c r="P127" s="125">
        <f>O127*H127</f>
        <v>0</v>
      </c>
      <c r="Q127" s="125">
        <v>1</v>
      </c>
      <c r="R127" s="125">
        <f>Q127*H127</f>
        <v>17.100000000000001</v>
      </c>
      <c r="S127" s="125">
        <v>0</v>
      </c>
      <c r="T127" s="126">
        <f>S127*H127</f>
        <v>0</v>
      </c>
      <c r="AR127" s="127" t="s">
        <v>176</v>
      </c>
      <c r="AT127" s="127" t="s">
        <v>177</v>
      </c>
      <c r="AU127" s="127" t="s">
        <v>79</v>
      </c>
      <c r="AY127" s="17" t="s">
        <v>112</v>
      </c>
      <c r="BE127" s="128">
        <f>IF(N127="základní",J127,0)</f>
        <v>0</v>
      </c>
      <c r="BF127" s="128">
        <f>IF(N127="snížená",J127,0)</f>
        <v>0</v>
      </c>
      <c r="BG127" s="128">
        <f>IF(N127="zákl. přenesená",J127,0)</f>
        <v>0</v>
      </c>
      <c r="BH127" s="128">
        <f>IF(N127="sníž. přenesená",J127,0)</f>
        <v>0</v>
      </c>
      <c r="BI127" s="128">
        <f>IF(N127="nulová",J127,0)</f>
        <v>0</v>
      </c>
      <c r="BJ127" s="17" t="s">
        <v>77</v>
      </c>
      <c r="BK127" s="128">
        <f>ROUND(I127*H127,2)</f>
        <v>0</v>
      </c>
      <c r="BL127" s="17" t="s">
        <v>119</v>
      </c>
      <c r="BM127" s="127" t="s">
        <v>180</v>
      </c>
    </row>
    <row r="128" spans="2:65" s="1" customFormat="1">
      <c r="B128" s="29"/>
      <c r="D128" s="129" t="s">
        <v>121</v>
      </c>
      <c r="F128" s="130" t="s">
        <v>179</v>
      </c>
      <c r="J128" s="296"/>
      <c r="L128" s="29"/>
      <c r="M128" s="131"/>
      <c r="T128" s="49"/>
      <c r="AT128" s="17" t="s">
        <v>121</v>
      </c>
      <c r="AU128" s="17" t="s">
        <v>79</v>
      </c>
    </row>
    <row r="129" spans="2:65" s="12" customFormat="1">
      <c r="B129" s="134"/>
      <c r="D129" s="129" t="s">
        <v>125</v>
      </c>
      <c r="E129" s="135" t="s">
        <v>3</v>
      </c>
      <c r="F129" s="136" t="s">
        <v>181</v>
      </c>
      <c r="H129" s="137">
        <v>17.100000000000001</v>
      </c>
      <c r="J129" s="297"/>
      <c r="L129" s="134"/>
      <c r="M129" s="138"/>
      <c r="T129" s="139"/>
      <c r="AT129" s="135" t="s">
        <v>125</v>
      </c>
      <c r="AU129" s="135" t="s">
        <v>79</v>
      </c>
      <c r="AV129" s="12" t="s">
        <v>79</v>
      </c>
      <c r="AW129" s="12" t="s">
        <v>31</v>
      </c>
      <c r="AX129" s="12" t="s">
        <v>77</v>
      </c>
      <c r="AY129" s="135" t="s">
        <v>112</v>
      </c>
    </row>
    <row r="130" spans="2:65" s="1" customFormat="1" ht="16.5" customHeight="1">
      <c r="B130" s="116"/>
      <c r="C130" s="117" t="s">
        <v>182</v>
      </c>
      <c r="D130" s="117" t="s">
        <v>114</v>
      </c>
      <c r="E130" s="118" t="s">
        <v>183</v>
      </c>
      <c r="F130" s="119" t="s">
        <v>184</v>
      </c>
      <c r="G130" s="120" t="s">
        <v>162</v>
      </c>
      <c r="H130" s="121">
        <v>95</v>
      </c>
      <c r="I130" s="122"/>
      <c r="J130" s="295">
        <f>ROUND(I130*H130,2)</f>
        <v>0</v>
      </c>
      <c r="K130" s="119" t="s">
        <v>118</v>
      </c>
      <c r="L130" s="29"/>
      <c r="M130" s="123" t="s">
        <v>3</v>
      </c>
      <c r="N130" s="124" t="s">
        <v>40</v>
      </c>
      <c r="O130" s="125">
        <v>5.8000000000000003E-2</v>
      </c>
      <c r="P130" s="125">
        <f>O130*H130</f>
        <v>5.5100000000000007</v>
      </c>
      <c r="Q130" s="125">
        <v>0</v>
      </c>
      <c r="R130" s="125">
        <f>Q130*H130</f>
        <v>0</v>
      </c>
      <c r="S130" s="125">
        <v>0</v>
      </c>
      <c r="T130" s="126">
        <f>S130*H130</f>
        <v>0</v>
      </c>
      <c r="AR130" s="127" t="s">
        <v>119</v>
      </c>
      <c r="AT130" s="127" t="s">
        <v>114</v>
      </c>
      <c r="AU130" s="127" t="s">
        <v>79</v>
      </c>
      <c r="AY130" s="17" t="s">
        <v>112</v>
      </c>
      <c r="BE130" s="128">
        <f>IF(N130="základní",J130,0)</f>
        <v>0</v>
      </c>
      <c r="BF130" s="128">
        <f>IF(N130="snížená",J130,0)</f>
        <v>0</v>
      </c>
      <c r="BG130" s="128">
        <f>IF(N130="zákl. přenesená",J130,0)</f>
        <v>0</v>
      </c>
      <c r="BH130" s="128">
        <f>IF(N130="sníž. přenesená",J130,0)</f>
        <v>0</v>
      </c>
      <c r="BI130" s="128">
        <f>IF(N130="nulová",J130,0)</f>
        <v>0</v>
      </c>
      <c r="BJ130" s="17" t="s">
        <v>77</v>
      </c>
      <c r="BK130" s="128">
        <f>ROUND(I130*H130,2)</f>
        <v>0</v>
      </c>
      <c r="BL130" s="17" t="s">
        <v>119</v>
      </c>
      <c r="BM130" s="127" t="s">
        <v>185</v>
      </c>
    </row>
    <row r="131" spans="2:65" s="1" customFormat="1" ht="19.2">
      <c r="B131" s="29"/>
      <c r="D131" s="129" t="s">
        <v>121</v>
      </c>
      <c r="F131" s="130" t="s">
        <v>186</v>
      </c>
      <c r="J131" s="296"/>
      <c r="L131" s="29"/>
      <c r="M131" s="131"/>
      <c r="T131" s="49"/>
      <c r="AT131" s="17" t="s">
        <v>121</v>
      </c>
      <c r="AU131" s="17" t="s">
        <v>79</v>
      </c>
    </row>
    <row r="132" spans="2:65" s="1" customFormat="1">
      <c r="B132" s="29"/>
      <c r="D132" s="132" t="s">
        <v>123</v>
      </c>
      <c r="F132" s="133" t="s">
        <v>187</v>
      </c>
      <c r="J132" s="296"/>
      <c r="L132" s="29"/>
      <c r="M132" s="131"/>
      <c r="T132" s="49"/>
      <c r="AT132" s="17" t="s">
        <v>123</v>
      </c>
      <c r="AU132" s="17" t="s">
        <v>79</v>
      </c>
    </row>
    <row r="133" spans="2:65" s="1" customFormat="1" ht="16.5" customHeight="1">
      <c r="B133" s="116"/>
      <c r="C133" s="146" t="s">
        <v>188</v>
      </c>
      <c r="D133" s="146" t="s">
        <v>177</v>
      </c>
      <c r="E133" s="147" t="s">
        <v>189</v>
      </c>
      <c r="F133" s="148" t="s">
        <v>190</v>
      </c>
      <c r="G133" s="149" t="s">
        <v>191</v>
      </c>
      <c r="H133" s="150">
        <v>1.425</v>
      </c>
      <c r="I133" s="151"/>
      <c r="J133" s="299">
        <f>ROUND(I133*H133,2)</f>
        <v>0</v>
      </c>
      <c r="K133" s="148" t="s">
        <v>118</v>
      </c>
      <c r="L133" s="152"/>
      <c r="M133" s="153" t="s">
        <v>3</v>
      </c>
      <c r="N133" s="154" t="s">
        <v>40</v>
      </c>
      <c r="O133" s="125">
        <v>0</v>
      </c>
      <c r="P133" s="125">
        <f>O133*H133</f>
        <v>0</v>
      </c>
      <c r="Q133" s="125">
        <v>1E-3</v>
      </c>
      <c r="R133" s="125">
        <f>Q133*H133</f>
        <v>1.4250000000000001E-3</v>
      </c>
      <c r="S133" s="125">
        <v>0</v>
      </c>
      <c r="T133" s="126">
        <f>S133*H133</f>
        <v>0</v>
      </c>
      <c r="AR133" s="127" t="s">
        <v>176</v>
      </c>
      <c r="AT133" s="127" t="s">
        <v>177</v>
      </c>
      <c r="AU133" s="127" t="s">
        <v>79</v>
      </c>
      <c r="AY133" s="17" t="s">
        <v>112</v>
      </c>
      <c r="BE133" s="128">
        <f>IF(N133="základní",J133,0)</f>
        <v>0</v>
      </c>
      <c r="BF133" s="128">
        <f>IF(N133="snížená",J133,0)</f>
        <v>0</v>
      </c>
      <c r="BG133" s="128">
        <f>IF(N133="zákl. přenesená",J133,0)</f>
        <v>0</v>
      </c>
      <c r="BH133" s="128">
        <f>IF(N133="sníž. přenesená",J133,0)</f>
        <v>0</v>
      </c>
      <c r="BI133" s="128">
        <f>IF(N133="nulová",J133,0)</f>
        <v>0</v>
      </c>
      <c r="BJ133" s="17" t="s">
        <v>77</v>
      </c>
      <c r="BK133" s="128">
        <f>ROUND(I133*H133,2)</f>
        <v>0</v>
      </c>
      <c r="BL133" s="17" t="s">
        <v>119</v>
      </c>
      <c r="BM133" s="127" t="s">
        <v>192</v>
      </c>
    </row>
    <row r="134" spans="2:65" s="1" customFormat="1">
      <c r="B134" s="29"/>
      <c r="D134" s="129" t="s">
        <v>121</v>
      </c>
      <c r="F134" s="130" t="s">
        <v>190</v>
      </c>
      <c r="J134" s="296"/>
      <c r="L134" s="29"/>
      <c r="M134" s="131"/>
      <c r="T134" s="49"/>
      <c r="AT134" s="17" t="s">
        <v>121</v>
      </c>
      <c r="AU134" s="17" t="s">
        <v>79</v>
      </c>
    </row>
    <row r="135" spans="2:65" s="12" customFormat="1">
      <c r="B135" s="134"/>
      <c r="D135" s="129" t="s">
        <v>125</v>
      </c>
      <c r="E135" s="135" t="s">
        <v>3</v>
      </c>
      <c r="F135" s="136" t="s">
        <v>193</v>
      </c>
      <c r="H135" s="137">
        <v>1.425</v>
      </c>
      <c r="J135" s="297"/>
      <c r="L135" s="134"/>
      <c r="M135" s="138"/>
      <c r="T135" s="139"/>
      <c r="AT135" s="135" t="s">
        <v>125</v>
      </c>
      <c r="AU135" s="135" t="s">
        <v>79</v>
      </c>
      <c r="AV135" s="12" t="s">
        <v>79</v>
      </c>
      <c r="AW135" s="12" t="s">
        <v>31</v>
      </c>
      <c r="AX135" s="12" t="s">
        <v>77</v>
      </c>
      <c r="AY135" s="135" t="s">
        <v>112</v>
      </c>
    </row>
    <row r="136" spans="2:65" s="11" customFormat="1" ht="22.95" customHeight="1">
      <c r="B136" s="107"/>
      <c r="D136" s="108" t="s">
        <v>68</v>
      </c>
      <c r="E136" s="115" t="s">
        <v>79</v>
      </c>
      <c r="F136" s="115" t="s">
        <v>194</v>
      </c>
      <c r="J136" s="294">
        <f>BK136</f>
        <v>0</v>
      </c>
      <c r="L136" s="107"/>
      <c r="M136" s="110"/>
      <c r="P136" s="111">
        <f>SUM(P137:P140)</f>
        <v>7.0079999999999991</v>
      </c>
      <c r="R136" s="111">
        <f>SUM(R137:R140)</f>
        <v>27.61224</v>
      </c>
      <c r="T136" s="112">
        <f>SUM(T137:T140)</f>
        <v>0</v>
      </c>
      <c r="AR136" s="108" t="s">
        <v>77</v>
      </c>
      <c r="AT136" s="113" t="s">
        <v>68</v>
      </c>
      <c r="AU136" s="113" t="s">
        <v>77</v>
      </c>
      <c r="AY136" s="108" t="s">
        <v>112</v>
      </c>
      <c r="BK136" s="114">
        <f>SUM(BK137:BK140)</f>
        <v>0</v>
      </c>
    </row>
    <row r="137" spans="2:65" s="1" customFormat="1" ht="16.5" customHeight="1">
      <c r="B137" s="116"/>
      <c r="C137" s="117" t="s">
        <v>195</v>
      </c>
      <c r="D137" s="117" t="s">
        <v>114</v>
      </c>
      <c r="E137" s="118" t="s">
        <v>196</v>
      </c>
      <c r="F137" s="119" t="s">
        <v>197</v>
      </c>
      <c r="G137" s="120" t="s">
        <v>117</v>
      </c>
      <c r="H137" s="121">
        <v>12</v>
      </c>
      <c r="I137" s="122"/>
      <c r="J137" s="295">
        <f>ROUND(I137*H137,2)</f>
        <v>0</v>
      </c>
      <c r="K137" s="119" t="s">
        <v>118</v>
      </c>
      <c r="L137" s="29"/>
      <c r="M137" s="123" t="s">
        <v>3</v>
      </c>
      <c r="N137" s="124" t="s">
        <v>40</v>
      </c>
      <c r="O137" s="125">
        <v>0.58399999999999996</v>
      </c>
      <c r="P137" s="125">
        <f>O137*H137</f>
        <v>7.0079999999999991</v>
      </c>
      <c r="Q137" s="125">
        <v>2.3010199999999998</v>
      </c>
      <c r="R137" s="125">
        <f>Q137*H137</f>
        <v>27.61224</v>
      </c>
      <c r="S137" s="125">
        <v>0</v>
      </c>
      <c r="T137" s="126">
        <f>S137*H137</f>
        <v>0</v>
      </c>
      <c r="AR137" s="127" t="s">
        <v>119</v>
      </c>
      <c r="AT137" s="127" t="s">
        <v>114</v>
      </c>
      <c r="AU137" s="127" t="s">
        <v>79</v>
      </c>
      <c r="AY137" s="17" t="s">
        <v>112</v>
      </c>
      <c r="BE137" s="128">
        <f>IF(N137="základní",J137,0)</f>
        <v>0</v>
      </c>
      <c r="BF137" s="128">
        <f>IF(N137="snížená",J137,0)</f>
        <v>0</v>
      </c>
      <c r="BG137" s="128">
        <f>IF(N137="zákl. přenesená",J137,0)</f>
        <v>0</v>
      </c>
      <c r="BH137" s="128">
        <f>IF(N137="sníž. přenesená",J137,0)</f>
        <v>0</v>
      </c>
      <c r="BI137" s="128">
        <f>IF(N137="nulová",J137,0)</f>
        <v>0</v>
      </c>
      <c r="BJ137" s="17" t="s">
        <v>77</v>
      </c>
      <c r="BK137" s="128">
        <f>ROUND(I137*H137,2)</f>
        <v>0</v>
      </c>
      <c r="BL137" s="17" t="s">
        <v>119</v>
      </c>
      <c r="BM137" s="127" t="s">
        <v>198</v>
      </c>
    </row>
    <row r="138" spans="2:65" s="1" customFormat="1">
      <c r="B138" s="29"/>
      <c r="D138" s="129" t="s">
        <v>121</v>
      </c>
      <c r="F138" s="130" t="s">
        <v>199</v>
      </c>
      <c r="J138" s="296"/>
      <c r="L138" s="29"/>
      <c r="M138" s="131"/>
      <c r="T138" s="49"/>
      <c r="AT138" s="17" t="s">
        <v>121</v>
      </c>
      <c r="AU138" s="17" t="s">
        <v>79</v>
      </c>
    </row>
    <row r="139" spans="2:65" s="1" customFormat="1">
      <c r="B139" s="29"/>
      <c r="D139" s="132" t="s">
        <v>123</v>
      </c>
      <c r="F139" s="133" t="s">
        <v>200</v>
      </c>
      <c r="J139" s="296"/>
      <c r="L139" s="29"/>
      <c r="M139" s="131"/>
      <c r="T139" s="49"/>
      <c r="AT139" s="17" t="s">
        <v>123</v>
      </c>
      <c r="AU139" s="17" t="s">
        <v>79</v>
      </c>
    </row>
    <row r="140" spans="2:65" s="12" customFormat="1">
      <c r="B140" s="134"/>
      <c r="D140" s="129" t="s">
        <v>125</v>
      </c>
      <c r="E140" s="135" t="s">
        <v>3</v>
      </c>
      <c r="F140" s="136" t="s">
        <v>137</v>
      </c>
      <c r="H140" s="137">
        <v>12</v>
      </c>
      <c r="J140" s="297"/>
      <c r="L140" s="134"/>
      <c r="M140" s="138"/>
      <c r="T140" s="139"/>
      <c r="AT140" s="135" t="s">
        <v>125</v>
      </c>
      <c r="AU140" s="135" t="s">
        <v>79</v>
      </c>
      <c r="AV140" s="12" t="s">
        <v>79</v>
      </c>
      <c r="AW140" s="12" t="s">
        <v>31</v>
      </c>
      <c r="AX140" s="12" t="s">
        <v>77</v>
      </c>
      <c r="AY140" s="135" t="s">
        <v>112</v>
      </c>
    </row>
    <row r="141" spans="2:65" s="11" customFormat="1" ht="22.95" customHeight="1">
      <c r="B141" s="107"/>
      <c r="D141" s="108" t="s">
        <v>68</v>
      </c>
      <c r="E141" s="115" t="s">
        <v>138</v>
      </c>
      <c r="F141" s="115" t="s">
        <v>201</v>
      </c>
      <c r="J141" s="294">
        <f>BK141</f>
        <v>0</v>
      </c>
      <c r="L141" s="107"/>
      <c r="M141" s="110"/>
      <c r="P141" s="111">
        <f>SUM(P142:P162)</f>
        <v>118.29400000000001</v>
      </c>
      <c r="R141" s="111">
        <f>SUM(R142:R162)</f>
        <v>27.177759999999999</v>
      </c>
      <c r="T141" s="112">
        <f>SUM(T142:T162)</f>
        <v>0</v>
      </c>
      <c r="AR141" s="108" t="s">
        <v>77</v>
      </c>
      <c r="AT141" s="113" t="s">
        <v>68</v>
      </c>
      <c r="AU141" s="113" t="s">
        <v>77</v>
      </c>
      <c r="AY141" s="108" t="s">
        <v>112</v>
      </c>
      <c r="BK141" s="114">
        <f>SUM(BK142:BK162)</f>
        <v>0</v>
      </c>
    </row>
    <row r="142" spans="2:65" s="1" customFormat="1" ht="24.15" customHeight="1">
      <c r="B142" s="116"/>
      <c r="C142" s="117" t="s">
        <v>9</v>
      </c>
      <c r="D142" s="117" t="s">
        <v>114</v>
      </c>
      <c r="E142" s="118" t="s">
        <v>202</v>
      </c>
      <c r="F142" s="119" t="s">
        <v>203</v>
      </c>
      <c r="G142" s="120" t="s">
        <v>162</v>
      </c>
      <c r="H142" s="121">
        <v>32</v>
      </c>
      <c r="I142" s="122"/>
      <c r="J142" s="295">
        <f>ROUND(I142*H142,2)</f>
        <v>0</v>
      </c>
      <c r="K142" s="119" t="s">
        <v>118</v>
      </c>
      <c r="L142" s="29"/>
      <c r="M142" s="123" t="s">
        <v>3</v>
      </c>
      <c r="N142" s="124" t="s">
        <v>40</v>
      </c>
      <c r="O142" s="125">
        <v>0.76200000000000001</v>
      </c>
      <c r="P142" s="125">
        <f>O142*H142</f>
        <v>24.384</v>
      </c>
      <c r="Q142" s="125">
        <v>0.47738000000000003</v>
      </c>
      <c r="R142" s="125">
        <f>Q142*H142</f>
        <v>15.276160000000001</v>
      </c>
      <c r="S142" s="125">
        <v>0</v>
      </c>
      <c r="T142" s="126">
        <f>S142*H142</f>
        <v>0</v>
      </c>
      <c r="AR142" s="127" t="s">
        <v>119</v>
      </c>
      <c r="AT142" s="127" t="s">
        <v>114</v>
      </c>
      <c r="AU142" s="127" t="s">
        <v>79</v>
      </c>
      <c r="AY142" s="17" t="s">
        <v>112</v>
      </c>
      <c r="BE142" s="128">
        <f>IF(N142="základní",J142,0)</f>
        <v>0</v>
      </c>
      <c r="BF142" s="128">
        <f>IF(N142="snížená",J142,0)</f>
        <v>0</v>
      </c>
      <c r="BG142" s="128">
        <f>IF(N142="zákl. přenesená",J142,0)</f>
        <v>0</v>
      </c>
      <c r="BH142" s="128">
        <f>IF(N142="sníž. přenesená",J142,0)</f>
        <v>0</v>
      </c>
      <c r="BI142" s="128">
        <f>IF(N142="nulová",J142,0)</f>
        <v>0</v>
      </c>
      <c r="BJ142" s="17" t="s">
        <v>77</v>
      </c>
      <c r="BK142" s="128">
        <f>ROUND(I142*H142,2)</f>
        <v>0</v>
      </c>
      <c r="BL142" s="17" t="s">
        <v>119</v>
      </c>
      <c r="BM142" s="127" t="s">
        <v>204</v>
      </c>
    </row>
    <row r="143" spans="2:65" s="1" customFormat="1" ht="19.2">
      <c r="B143" s="29"/>
      <c r="D143" s="129" t="s">
        <v>121</v>
      </c>
      <c r="F143" s="130" t="s">
        <v>205</v>
      </c>
      <c r="J143" s="296"/>
      <c r="L143" s="29"/>
      <c r="M143" s="131"/>
      <c r="T143" s="49"/>
      <c r="AT143" s="17" t="s">
        <v>121</v>
      </c>
      <c r="AU143" s="17" t="s">
        <v>79</v>
      </c>
    </row>
    <row r="144" spans="2:65" s="1" customFormat="1">
      <c r="B144" s="29"/>
      <c r="D144" s="132" t="s">
        <v>123</v>
      </c>
      <c r="F144" s="133" t="s">
        <v>206</v>
      </c>
      <c r="J144" s="296"/>
      <c r="L144" s="29"/>
      <c r="M144" s="131"/>
      <c r="T144" s="49"/>
      <c r="AT144" s="17" t="s">
        <v>123</v>
      </c>
      <c r="AU144" s="17" t="s">
        <v>79</v>
      </c>
    </row>
    <row r="145" spans="2:65" s="12" customFormat="1">
      <c r="B145" s="134"/>
      <c r="D145" s="129" t="s">
        <v>125</v>
      </c>
      <c r="E145" s="135" t="s">
        <v>3</v>
      </c>
      <c r="F145" s="136" t="s">
        <v>207</v>
      </c>
      <c r="H145" s="137">
        <v>32</v>
      </c>
      <c r="J145" s="297"/>
      <c r="L145" s="134"/>
      <c r="M145" s="138"/>
      <c r="T145" s="139"/>
      <c r="AT145" s="135" t="s">
        <v>125</v>
      </c>
      <c r="AU145" s="135" t="s">
        <v>79</v>
      </c>
      <c r="AV145" s="12" t="s">
        <v>79</v>
      </c>
      <c r="AW145" s="12" t="s">
        <v>31</v>
      </c>
      <c r="AX145" s="12" t="s">
        <v>77</v>
      </c>
      <c r="AY145" s="135" t="s">
        <v>112</v>
      </c>
    </row>
    <row r="146" spans="2:65" s="1" customFormat="1" ht="16.5" customHeight="1">
      <c r="B146" s="116"/>
      <c r="C146" s="117" t="s">
        <v>208</v>
      </c>
      <c r="D146" s="117" t="s">
        <v>114</v>
      </c>
      <c r="E146" s="118" t="s">
        <v>209</v>
      </c>
      <c r="F146" s="119" t="s">
        <v>210</v>
      </c>
      <c r="G146" s="120" t="s">
        <v>211</v>
      </c>
      <c r="H146" s="121">
        <v>80</v>
      </c>
      <c r="I146" s="122"/>
      <c r="J146" s="295">
        <f>ROUND(I146*H146,2)</f>
        <v>0</v>
      </c>
      <c r="K146" s="119" t="s">
        <v>118</v>
      </c>
      <c r="L146" s="29"/>
      <c r="M146" s="123" t="s">
        <v>3</v>
      </c>
      <c r="N146" s="124" t="s">
        <v>40</v>
      </c>
      <c r="O146" s="125">
        <v>0.52200000000000002</v>
      </c>
      <c r="P146" s="125">
        <f>O146*H146</f>
        <v>41.760000000000005</v>
      </c>
      <c r="Q146" s="125">
        <v>3.6400000000000002E-2</v>
      </c>
      <c r="R146" s="125">
        <f>Q146*H146</f>
        <v>2.9119999999999999</v>
      </c>
      <c r="S146" s="125">
        <v>0</v>
      </c>
      <c r="T146" s="126">
        <f>S146*H146</f>
        <v>0</v>
      </c>
      <c r="AR146" s="127" t="s">
        <v>119</v>
      </c>
      <c r="AT146" s="127" t="s">
        <v>114</v>
      </c>
      <c r="AU146" s="127" t="s">
        <v>79</v>
      </c>
      <c r="AY146" s="17" t="s">
        <v>112</v>
      </c>
      <c r="BE146" s="128">
        <f>IF(N146="základní",J146,0)</f>
        <v>0</v>
      </c>
      <c r="BF146" s="128">
        <f>IF(N146="snížená",J146,0)</f>
        <v>0</v>
      </c>
      <c r="BG146" s="128">
        <f>IF(N146="zákl. přenesená",J146,0)</f>
        <v>0</v>
      </c>
      <c r="BH146" s="128">
        <f>IF(N146="sníž. přenesená",J146,0)</f>
        <v>0</v>
      </c>
      <c r="BI146" s="128">
        <f>IF(N146="nulová",J146,0)</f>
        <v>0</v>
      </c>
      <c r="BJ146" s="17" t="s">
        <v>77</v>
      </c>
      <c r="BK146" s="128">
        <f>ROUND(I146*H146,2)</f>
        <v>0</v>
      </c>
      <c r="BL146" s="17" t="s">
        <v>119</v>
      </c>
      <c r="BM146" s="127" t="s">
        <v>212</v>
      </c>
    </row>
    <row r="147" spans="2:65" s="1" customFormat="1" ht="19.2">
      <c r="B147" s="29"/>
      <c r="D147" s="129" t="s">
        <v>121</v>
      </c>
      <c r="F147" s="130" t="s">
        <v>213</v>
      </c>
      <c r="J147" s="296"/>
      <c r="L147" s="29"/>
      <c r="M147" s="131"/>
      <c r="T147" s="49"/>
      <c r="AT147" s="17" t="s">
        <v>121</v>
      </c>
      <c r="AU147" s="17" t="s">
        <v>79</v>
      </c>
    </row>
    <row r="148" spans="2:65" s="1" customFormat="1">
      <c r="B148" s="29"/>
      <c r="D148" s="132" t="s">
        <v>123</v>
      </c>
      <c r="F148" s="133" t="s">
        <v>214</v>
      </c>
      <c r="J148" s="296"/>
      <c r="L148" s="29"/>
      <c r="M148" s="131"/>
      <c r="T148" s="49"/>
      <c r="AT148" s="17" t="s">
        <v>123</v>
      </c>
      <c r="AU148" s="17" t="s">
        <v>79</v>
      </c>
    </row>
    <row r="149" spans="2:65" s="1" customFormat="1" ht="16.5" customHeight="1">
      <c r="B149" s="116"/>
      <c r="C149" s="117" t="s">
        <v>215</v>
      </c>
      <c r="D149" s="117" t="s">
        <v>114</v>
      </c>
      <c r="E149" s="118" t="s">
        <v>216</v>
      </c>
      <c r="F149" s="119" t="s">
        <v>217</v>
      </c>
      <c r="G149" s="120" t="s">
        <v>218</v>
      </c>
      <c r="H149" s="121">
        <v>40</v>
      </c>
      <c r="I149" s="122"/>
      <c r="J149" s="295">
        <f>ROUND(I149*H149,2)</f>
        <v>0</v>
      </c>
      <c r="K149" s="119" t="s">
        <v>118</v>
      </c>
      <c r="L149" s="29"/>
      <c r="M149" s="123" t="s">
        <v>3</v>
      </c>
      <c r="N149" s="124" t="s">
        <v>40</v>
      </c>
      <c r="O149" s="125">
        <v>0.34</v>
      </c>
      <c r="P149" s="125">
        <f>O149*H149</f>
        <v>13.600000000000001</v>
      </c>
      <c r="Q149" s="125">
        <v>0.17488999999999999</v>
      </c>
      <c r="R149" s="125">
        <f>Q149*H149</f>
        <v>6.9955999999999996</v>
      </c>
      <c r="S149" s="125">
        <v>0</v>
      </c>
      <c r="T149" s="126">
        <f>S149*H149</f>
        <v>0</v>
      </c>
      <c r="AR149" s="127" t="s">
        <v>119</v>
      </c>
      <c r="AT149" s="127" t="s">
        <v>114</v>
      </c>
      <c r="AU149" s="127" t="s">
        <v>79</v>
      </c>
      <c r="AY149" s="17" t="s">
        <v>112</v>
      </c>
      <c r="BE149" s="128">
        <f>IF(N149="základní",J149,0)</f>
        <v>0</v>
      </c>
      <c r="BF149" s="128">
        <f>IF(N149="snížená",J149,0)</f>
        <v>0</v>
      </c>
      <c r="BG149" s="128">
        <f>IF(N149="zákl. přenesená",J149,0)</f>
        <v>0</v>
      </c>
      <c r="BH149" s="128">
        <f>IF(N149="sníž. přenesená",J149,0)</f>
        <v>0</v>
      </c>
      <c r="BI149" s="128">
        <f>IF(N149="nulová",J149,0)</f>
        <v>0</v>
      </c>
      <c r="BJ149" s="17" t="s">
        <v>77</v>
      </c>
      <c r="BK149" s="128">
        <f>ROUND(I149*H149,2)</f>
        <v>0</v>
      </c>
      <c r="BL149" s="17" t="s">
        <v>119</v>
      </c>
      <c r="BM149" s="127" t="s">
        <v>219</v>
      </c>
    </row>
    <row r="150" spans="2:65" s="1" customFormat="1" ht="19.2">
      <c r="B150" s="29"/>
      <c r="D150" s="129" t="s">
        <v>121</v>
      </c>
      <c r="F150" s="130" t="s">
        <v>220</v>
      </c>
      <c r="J150" s="296"/>
      <c r="L150" s="29"/>
      <c r="M150" s="131"/>
      <c r="T150" s="49"/>
      <c r="AT150" s="17" t="s">
        <v>121</v>
      </c>
      <c r="AU150" s="17" t="s">
        <v>79</v>
      </c>
    </row>
    <row r="151" spans="2:65" s="1" customFormat="1">
      <c r="B151" s="29"/>
      <c r="D151" s="132" t="s">
        <v>123</v>
      </c>
      <c r="F151" s="133" t="s">
        <v>221</v>
      </c>
      <c r="J151" s="296"/>
      <c r="L151" s="29"/>
      <c r="M151" s="131"/>
      <c r="T151" s="49"/>
      <c r="AT151" s="17" t="s">
        <v>123</v>
      </c>
      <c r="AU151" s="17" t="s">
        <v>79</v>
      </c>
    </row>
    <row r="152" spans="2:65" s="1" customFormat="1" ht="16.5" customHeight="1">
      <c r="B152" s="116"/>
      <c r="C152" s="146" t="s">
        <v>222</v>
      </c>
      <c r="D152" s="146" t="s">
        <v>177</v>
      </c>
      <c r="E152" s="147" t="s">
        <v>223</v>
      </c>
      <c r="F152" s="148" t="s">
        <v>224</v>
      </c>
      <c r="G152" s="149" t="s">
        <v>218</v>
      </c>
      <c r="H152" s="150">
        <v>40</v>
      </c>
      <c r="I152" s="151"/>
      <c r="J152" s="299">
        <f>ROUND(I152*H152,2)</f>
        <v>0</v>
      </c>
      <c r="K152" s="148" t="s">
        <v>3</v>
      </c>
      <c r="L152" s="152"/>
      <c r="M152" s="153" t="s">
        <v>3</v>
      </c>
      <c r="N152" s="154" t="s">
        <v>40</v>
      </c>
      <c r="O152" s="125">
        <v>0</v>
      </c>
      <c r="P152" s="125">
        <f>O152*H152</f>
        <v>0</v>
      </c>
      <c r="Q152" s="125">
        <v>3.7000000000000002E-3</v>
      </c>
      <c r="R152" s="125">
        <f>Q152*H152</f>
        <v>0.14800000000000002</v>
      </c>
      <c r="S152" s="125">
        <v>0</v>
      </c>
      <c r="T152" s="126">
        <f>S152*H152</f>
        <v>0</v>
      </c>
      <c r="AR152" s="127" t="s">
        <v>176</v>
      </c>
      <c r="AT152" s="127" t="s">
        <v>177</v>
      </c>
      <c r="AU152" s="127" t="s">
        <v>79</v>
      </c>
      <c r="AY152" s="17" t="s">
        <v>112</v>
      </c>
      <c r="BE152" s="128">
        <f>IF(N152="základní",J152,0)</f>
        <v>0</v>
      </c>
      <c r="BF152" s="128">
        <f>IF(N152="snížená",J152,0)</f>
        <v>0</v>
      </c>
      <c r="BG152" s="128">
        <f>IF(N152="zákl. přenesená",J152,0)</f>
        <v>0</v>
      </c>
      <c r="BH152" s="128">
        <f>IF(N152="sníž. přenesená",J152,0)</f>
        <v>0</v>
      </c>
      <c r="BI152" s="128">
        <f>IF(N152="nulová",J152,0)</f>
        <v>0</v>
      </c>
      <c r="BJ152" s="17" t="s">
        <v>77</v>
      </c>
      <c r="BK152" s="128">
        <f>ROUND(I152*H152,2)</f>
        <v>0</v>
      </c>
      <c r="BL152" s="17" t="s">
        <v>119</v>
      </c>
      <c r="BM152" s="127" t="s">
        <v>225</v>
      </c>
    </row>
    <row r="153" spans="2:65" s="1" customFormat="1">
      <c r="B153" s="29"/>
      <c r="D153" s="129" t="s">
        <v>121</v>
      </c>
      <c r="F153" s="130" t="s">
        <v>224</v>
      </c>
      <c r="J153" s="296"/>
      <c r="L153" s="29"/>
      <c r="M153" s="131"/>
      <c r="T153" s="49"/>
      <c r="AT153" s="17" t="s">
        <v>121</v>
      </c>
      <c r="AU153" s="17" t="s">
        <v>79</v>
      </c>
    </row>
    <row r="154" spans="2:65" s="1" customFormat="1" ht="16.5" customHeight="1">
      <c r="B154" s="116"/>
      <c r="C154" s="117" t="s">
        <v>226</v>
      </c>
      <c r="D154" s="117" t="s">
        <v>114</v>
      </c>
      <c r="E154" s="118" t="s">
        <v>227</v>
      </c>
      <c r="F154" s="119" t="s">
        <v>228</v>
      </c>
      <c r="G154" s="120" t="s">
        <v>211</v>
      </c>
      <c r="H154" s="121">
        <v>80</v>
      </c>
      <c r="I154" s="122"/>
      <c r="J154" s="295">
        <f>ROUND(I154*H154,2)</f>
        <v>0</v>
      </c>
      <c r="K154" s="119" t="s">
        <v>118</v>
      </c>
      <c r="L154" s="29"/>
      <c r="M154" s="123" t="s">
        <v>3</v>
      </c>
      <c r="N154" s="124" t="s">
        <v>40</v>
      </c>
      <c r="O154" s="125">
        <v>0.28000000000000003</v>
      </c>
      <c r="P154" s="125">
        <f>O154*H154</f>
        <v>22.400000000000002</v>
      </c>
      <c r="Q154" s="125">
        <v>0</v>
      </c>
      <c r="R154" s="125">
        <f>Q154*H154</f>
        <v>0</v>
      </c>
      <c r="S154" s="125">
        <v>0</v>
      </c>
      <c r="T154" s="126">
        <f>S154*H154</f>
        <v>0</v>
      </c>
      <c r="AR154" s="127" t="s">
        <v>119</v>
      </c>
      <c r="AT154" s="127" t="s">
        <v>114</v>
      </c>
      <c r="AU154" s="127" t="s">
        <v>79</v>
      </c>
      <c r="AY154" s="17" t="s">
        <v>112</v>
      </c>
      <c r="BE154" s="128">
        <f>IF(N154="základní",J154,0)</f>
        <v>0</v>
      </c>
      <c r="BF154" s="128">
        <f>IF(N154="snížená",J154,0)</f>
        <v>0</v>
      </c>
      <c r="BG154" s="128">
        <f>IF(N154="zákl. přenesená",J154,0)</f>
        <v>0</v>
      </c>
      <c r="BH154" s="128">
        <f>IF(N154="sníž. přenesená",J154,0)</f>
        <v>0</v>
      </c>
      <c r="BI154" s="128">
        <f>IF(N154="nulová",J154,0)</f>
        <v>0</v>
      </c>
      <c r="BJ154" s="17" t="s">
        <v>77</v>
      </c>
      <c r="BK154" s="128">
        <f>ROUND(I154*H154,2)</f>
        <v>0</v>
      </c>
      <c r="BL154" s="17" t="s">
        <v>119</v>
      </c>
      <c r="BM154" s="127" t="s">
        <v>229</v>
      </c>
    </row>
    <row r="155" spans="2:65" s="1" customFormat="1">
      <c r="B155" s="29"/>
      <c r="D155" s="129" t="s">
        <v>121</v>
      </c>
      <c r="F155" s="130" t="s">
        <v>230</v>
      </c>
      <c r="J155" s="296"/>
      <c r="L155" s="29"/>
      <c r="M155" s="131"/>
      <c r="T155" s="49"/>
      <c r="AT155" s="17" t="s">
        <v>121</v>
      </c>
      <c r="AU155" s="17" t="s">
        <v>79</v>
      </c>
    </row>
    <row r="156" spans="2:65" s="1" customFormat="1">
      <c r="B156" s="29"/>
      <c r="D156" s="132" t="s">
        <v>123</v>
      </c>
      <c r="F156" s="133" t="s">
        <v>231</v>
      </c>
      <c r="J156" s="296"/>
      <c r="L156" s="29"/>
      <c r="M156" s="131"/>
      <c r="T156" s="49"/>
      <c r="AT156" s="17" t="s">
        <v>123</v>
      </c>
      <c r="AU156" s="17" t="s">
        <v>79</v>
      </c>
    </row>
    <row r="157" spans="2:65" s="1" customFormat="1" ht="16.5" customHeight="1">
      <c r="B157" s="116"/>
      <c r="C157" s="146" t="s">
        <v>232</v>
      </c>
      <c r="D157" s="146" t="s">
        <v>177</v>
      </c>
      <c r="E157" s="147" t="s">
        <v>233</v>
      </c>
      <c r="F157" s="148" t="s">
        <v>234</v>
      </c>
      <c r="G157" s="149" t="s">
        <v>211</v>
      </c>
      <c r="H157" s="150">
        <v>80</v>
      </c>
      <c r="I157" s="151"/>
      <c r="J157" s="299">
        <f>ROUND(I157*H157,2)</f>
        <v>0</v>
      </c>
      <c r="K157" s="148" t="s">
        <v>3</v>
      </c>
      <c r="L157" s="152"/>
      <c r="M157" s="153" t="s">
        <v>3</v>
      </c>
      <c r="N157" s="154" t="s">
        <v>40</v>
      </c>
      <c r="O157" s="125">
        <v>0</v>
      </c>
      <c r="P157" s="125">
        <f>O157*H157</f>
        <v>0</v>
      </c>
      <c r="Q157" s="125">
        <v>1.1999999999999999E-3</v>
      </c>
      <c r="R157" s="125">
        <f>Q157*H157</f>
        <v>9.5999999999999988E-2</v>
      </c>
      <c r="S157" s="125">
        <v>0</v>
      </c>
      <c r="T157" s="126">
        <f>S157*H157</f>
        <v>0</v>
      </c>
      <c r="AR157" s="127" t="s">
        <v>176</v>
      </c>
      <c r="AT157" s="127" t="s">
        <v>177</v>
      </c>
      <c r="AU157" s="127" t="s">
        <v>79</v>
      </c>
      <c r="AY157" s="17" t="s">
        <v>112</v>
      </c>
      <c r="BE157" s="128">
        <f>IF(N157="základní",J157,0)</f>
        <v>0</v>
      </c>
      <c r="BF157" s="128">
        <f>IF(N157="snížená",J157,0)</f>
        <v>0</v>
      </c>
      <c r="BG157" s="128">
        <f>IF(N157="zákl. přenesená",J157,0)</f>
        <v>0</v>
      </c>
      <c r="BH157" s="128">
        <f>IF(N157="sníž. přenesená",J157,0)</f>
        <v>0</v>
      </c>
      <c r="BI157" s="128">
        <f>IF(N157="nulová",J157,0)</f>
        <v>0</v>
      </c>
      <c r="BJ157" s="17" t="s">
        <v>77</v>
      </c>
      <c r="BK157" s="128">
        <f>ROUND(I157*H157,2)</f>
        <v>0</v>
      </c>
      <c r="BL157" s="17" t="s">
        <v>119</v>
      </c>
      <c r="BM157" s="127" t="s">
        <v>235</v>
      </c>
    </row>
    <row r="158" spans="2:65" s="1" customFormat="1">
      <c r="B158" s="29"/>
      <c r="D158" s="129" t="s">
        <v>121</v>
      </c>
      <c r="F158" s="130" t="s">
        <v>234</v>
      </c>
      <c r="J158" s="296"/>
      <c r="L158" s="29"/>
      <c r="M158" s="131"/>
      <c r="T158" s="49"/>
      <c r="AT158" s="17" t="s">
        <v>121</v>
      </c>
      <c r="AU158" s="17" t="s">
        <v>79</v>
      </c>
    </row>
    <row r="159" spans="2:65" s="1" customFormat="1" ht="16.5" customHeight="1">
      <c r="B159" s="116"/>
      <c r="C159" s="117" t="s">
        <v>236</v>
      </c>
      <c r="D159" s="117" t="s">
        <v>114</v>
      </c>
      <c r="E159" s="118" t="s">
        <v>237</v>
      </c>
      <c r="F159" s="119" t="s">
        <v>238</v>
      </c>
      <c r="G159" s="120" t="s">
        <v>218</v>
      </c>
      <c r="H159" s="121">
        <v>5</v>
      </c>
      <c r="I159" s="122"/>
      <c r="J159" s="295">
        <f>ROUND(I159*H159,2)</f>
        <v>0</v>
      </c>
      <c r="K159" s="119" t="s">
        <v>3</v>
      </c>
      <c r="L159" s="29"/>
      <c r="M159" s="123" t="s">
        <v>3</v>
      </c>
      <c r="N159" s="124" t="s">
        <v>40</v>
      </c>
      <c r="O159" s="125">
        <v>0.86</v>
      </c>
      <c r="P159" s="125">
        <f>O159*H159</f>
        <v>4.3</v>
      </c>
      <c r="Q159" s="125">
        <v>0.1</v>
      </c>
      <c r="R159" s="125">
        <f>Q159*H159</f>
        <v>0.5</v>
      </c>
      <c r="S159" s="125">
        <v>0</v>
      </c>
      <c r="T159" s="126">
        <f>S159*H159</f>
        <v>0</v>
      </c>
      <c r="AR159" s="127" t="s">
        <v>119</v>
      </c>
      <c r="AT159" s="127" t="s">
        <v>114</v>
      </c>
      <c r="AU159" s="127" t="s">
        <v>79</v>
      </c>
      <c r="AY159" s="17" t="s">
        <v>112</v>
      </c>
      <c r="BE159" s="128">
        <f>IF(N159="základní",J159,0)</f>
        <v>0</v>
      </c>
      <c r="BF159" s="128">
        <f>IF(N159="snížená",J159,0)</f>
        <v>0</v>
      </c>
      <c r="BG159" s="128">
        <f>IF(N159="zákl. přenesená",J159,0)</f>
        <v>0</v>
      </c>
      <c r="BH159" s="128">
        <f>IF(N159="sníž. přenesená",J159,0)</f>
        <v>0</v>
      </c>
      <c r="BI159" s="128">
        <f>IF(N159="nulová",J159,0)</f>
        <v>0</v>
      </c>
      <c r="BJ159" s="17" t="s">
        <v>77</v>
      </c>
      <c r="BK159" s="128">
        <f>ROUND(I159*H159,2)</f>
        <v>0</v>
      </c>
      <c r="BL159" s="17" t="s">
        <v>119</v>
      </c>
      <c r="BM159" s="127" t="s">
        <v>239</v>
      </c>
    </row>
    <row r="160" spans="2:65" s="1" customFormat="1">
      <c r="B160" s="29"/>
      <c r="D160" s="129" t="s">
        <v>121</v>
      </c>
      <c r="F160" s="130" t="s">
        <v>238</v>
      </c>
      <c r="J160" s="296"/>
      <c r="L160" s="29"/>
      <c r="M160" s="131"/>
      <c r="T160" s="49"/>
      <c r="AT160" s="17" t="s">
        <v>121</v>
      </c>
      <c r="AU160" s="17" t="s">
        <v>79</v>
      </c>
    </row>
    <row r="161" spans="2:65" s="1" customFormat="1" ht="16.5" customHeight="1">
      <c r="B161" s="116"/>
      <c r="C161" s="117" t="s">
        <v>240</v>
      </c>
      <c r="D161" s="117" t="s">
        <v>114</v>
      </c>
      <c r="E161" s="118" t="s">
        <v>241</v>
      </c>
      <c r="F161" s="119" t="s">
        <v>242</v>
      </c>
      <c r="G161" s="120" t="s">
        <v>218</v>
      </c>
      <c r="H161" s="121">
        <v>5</v>
      </c>
      <c r="I161" s="122"/>
      <c r="J161" s="295">
        <f>ROUND(I161*H161,2)</f>
        <v>0</v>
      </c>
      <c r="K161" s="119" t="s">
        <v>3</v>
      </c>
      <c r="L161" s="29"/>
      <c r="M161" s="123" t="s">
        <v>3</v>
      </c>
      <c r="N161" s="124" t="s">
        <v>40</v>
      </c>
      <c r="O161" s="125">
        <v>2.37</v>
      </c>
      <c r="P161" s="125">
        <f>O161*H161</f>
        <v>11.850000000000001</v>
      </c>
      <c r="Q161" s="125">
        <v>0.25</v>
      </c>
      <c r="R161" s="125">
        <f>Q161*H161</f>
        <v>1.25</v>
      </c>
      <c r="S161" s="125">
        <v>0</v>
      </c>
      <c r="T161" s="126">
        <f>S161*H161</f>
        <v>0</v>
      </c>
      <c r="AR161" s="127" t="s">
        <v>119</v>
      </c>
      <c r="AT161" s="127" t="s">
        <v>114</v>
      </c>
      <c r="AU161" s="127" t="s">
        <v>79</v>
      </c>
      <c r="AY161" s="17" t="s">
        <v>112</v>
      </c>
      <c r="BE161" s="128">
        <f>IF(N161="základní",J161,0)</f>
        <v>0</v>
      </c>
      <c r="BF161" s="128">
        <f>IF(N161="snížená",J161,0)</f>
        <v>0</v>
      </c>
      <c r="BG161" s="128">
        <f>IF(N161="zákl. přenesená",J161,0)</f>
        <v>0</v>
      </c>
      <c r="BH161" s="128">
        <f>IF(N161="sníž. přenesená",J161,0)</f>
        <v>0</v>
      </c>
      <c r="BI161" s="128">
        <f>IF(N161="nulová",J161,0)</f>
        <v>0</v>
      </c>
      <c r="BJ161" s="17" t="s">
        <v>77</v>
      </c>
      <c r="BK161" s="128">
        <f>ROUND(I161*H161,2)</f>
        <v>0</v>
      </c>
      <c r="BL161" s="17" t="s">
        <v>119</v>
      </c>
      <c r="BM161" s="127" t="s">
        <v>243</v>
      </c>
    </row>
    <row r="162" spans="2:65" s="1" customFormat="1">
      <c r="B162" s="29"/>
      <c r="D162" s="129" t="s">
        <v>121</v>
      </c>
      <c r="F162" s="130" t="s">
        <v>242</v>
      </c>
      <c r="J162" s="296"/>
      <c r="L162" s="29"/>
      <c r="M162" s="131"/>
      <c r="T162" s="49"/>
      <c r="AT162" s="17" t="s">
        <v>121</v>
      </c>
      <c r="AU162" s="17" t="s">
        <v>79</v>
      </c>
    </row>
    <row r="163" spans="2:65" s="11" customFormat="1" ht="22.95" customHeight="1">
      <c r="B163" s="107"/>
      <c r="D163" s="108" t="s">
        <v>68</v>
      </c>
      <c r="E163" s="115" t="s">
        <v>151</v>
      </c>
      <c r="F163" s="115" t="s">
        <v>244</v>
      </c>
      <c r="J163" s="294">
        <f>BK163</f>
        <v>0</v>
      </c>
      <c r="L163" s="107"/>
      <c r="M163" s="110"/>
      <c r="P163" s="111">
        <f>SUM(P164:P296)</f>
        <v>770.78770000000009</v>
      </c>
      <c r="R163" s="111">
        <f>SUM(R164:R296)</f>
        <v>924.05388800000014</v>
      </c>
      <c r="T163" s="112">
        <f>SUM(T164:T296)</f>
        <v>0</v>
      </c>
      <c r="AR163" s="108" t="s">
        <v>77</v>
      </c>
      <c r="AT163" s="113" t="s">
        <v>68</v>
      </c>
      <c r="AU163" s="113" t="s">
        <v>77</v>
      </c>
      <c r="AY163" s="108" t="s">
        <v>112</v>
      </c>
      <c r="BK163" s="114">
        <f>SUM(BK164:BK296)</f>
        <v>0</v>
      </c>
    </row>
    <row r="164" spans="2:65" s="1" customFormat="1" ht="16.5" customHeight="1">
      <c r="B164" s="116"/>
      <c r="C164" s="117" t="s">
        <v>245</v>
      </c>
      <c r="D164" s="117" t="s">
        <v>114</v>
      </c>
      <c r="E164" s="118" t="s">
        <v>246</v>
      </c>
      <c r="F164" s="119" t="s">
        <v>247</v>
      </c>
      <c r="G164" s="120" t="s">
        <v>211</v>
      </c>
      <c r="H164" s="121">
        <v>400</v>
      </c>
      <c r="I164" s="122"/>
      <c r="J164" s="295">
        <f>ROUND(I164*H164,2)</f>
        <v>0</v>
      </c>
      <c r="K164" s="119" t="s">
        <v>118</v>
      </c>
      <c r="L164" s="29"/>
      <c r="M164" s="123" t="s">
        <v>3</v>
      </c>
      <c r="N164" s="124" t="s">
        <v>40</v>
      </c>
      <c r="O164" s="125">
        <v>0.26800000000000002</v>
      </c>
      <c r="P164" s="125">
        <f>O164*H164</f>
        <v>107.2</v>
      </c>
      <c r="Q164" s="125">
        <v>0.16850000000000001</v>
      </c>
      <c r="R164" s="125">
        <f>Q164*H164</f>
        <v>67.400000000000006</v>
      </c>
      <c r="S164" s="125">
        <v>0</v>
      </c>
      <c r="T164" s="126">
        <f>S164*H164</f>
        <v>0</v>
      </c>
      <c r="AR164" s="127" t="s">
        <v>119</v>
      </c>
      <c r="AT164" s="127" t="s">
        <v>114</v>
      </c>
      <c r="AU164" s="127" t="s">
        <v>79</v>
      </c>
      <c r="AY164" s="17" t="s">
        <v>112</v>
      </c>
      <c r="BE164" s="128">
        <f>IF(N164="základní",J164,0)</f>
        <v>0</v>
      </c>
      <c r="BF164" s="128">
        <f>IF(N164="snížená",J164,0)</f>
        <v>0</v>
      </c>
      <c r="BG164" s="128">
        <f>IF(N164="zákl. přenesená",J164,0)</f>
        <v>0</v>
      </c>
      <c r="BH164" s="128">
        <f>IF(N164="sníž. přenesená",J164,0)</f>
        <v>0</v>
      </c>
      <c r="BI164" s="128">
        <f>IF(N164="nulová",J164,0)</f>
        <v>0</v>
      </c>
      <c r="BJ164" s="17" t="s">
        <v>77</v>
      </c>
      <c r="BK164" s="128">
        <f>ROUND(I164*H164,2)</f>
        <v>0</v>
      </c>
      <c r="BL164" s="17" t="s">
        <v>119</v>
      </c>
      <c r="BM164" s="127" t="s">
        <v>248</v>
      </c>
    </row>
    <row r="165" spans="2:65" s="1" customFormat="1" ht="19.2">
      <c r="B165" s="29"/>
      <c r="D165" s="129" t="s">
        <v>121</v>
      </c>
      <c r="F165" s="130" t="s">
        <v>249</v>
      </c>
      <c r="J165" s="296"/>
      <c r="L165" s="29"/>
      <c r="M165" s="131"/>
      <c r="T165" s="49"/>
      <c r="AT165" s="17" t="s">
        <v>121</v>
      </c>
      <c r="AU165" s="17" t="s">
        <v>79</v>
      </c>
    </row>
    <row r="166" spans="2:65" s="1" customFormat="1">
      <c r="B166" s="29"/>
      <c r="D166" s="132" t="s">
        <v>123</v>
      </c>
      <c r="F166" s="133" t="s">
        <v>250</v>
      </c>
      <c r="J166" s="296"/>
      <c r="L166" s="29"/>
      <c r="M166" s="131"/>
      <c r="T166" s="49"/>
      <c r="AT166" s="17" t="s">
        <v>123</v>
      </c>
      <c r="AU166" s="17" t="s">
        <v>79</v>
      </c>
    </row>
    <row r="167" spans="2:65" s="12" customFormat="1">
      <c r="B167" s="134"/>
      <c r="D167" s="129" t="s">
        <v>125</v>
      </c>
      <c r="E167" s="135" t="s">
        <v>3</v>
      </c>
      <c r="F167" s="136" t="s">
        <v>251</v>
      </c>
      <c r="H167" s="137">
        <v>400</v>
      </c>
      <c r="J167" s="297"/>
      <c r="L167" s="134"/>
      <c r="M167" s="138"/>
      <c r="T167" s="139"/>
      <c r="AT167" s="135" t="s">
        <v>125</v>
      </c>
      <c r="AU167" s="135" t="s">
        <v>79</v>
      </c>
      <c r="AV167" s="12" t="s">
        <v>79</v>
      </c>
      <c r="AW167" s="12" t="s">
        <v>31</v>
      </c>
      <c r="AX167" s="12" t="s">
        <v>77</v>
      </c>
      <c r="AY167" s="135" t="s">
        <v>112</v>
      </c>
    </row>
    <row r="168" spans="2:65" s="1" customFormat="1" ht="16.5" customHeight="1">
      <c r="B168" s="116"/>
      <c r="C168" s="146" t="s">
        <v>8</v>
      </c>
      <c r="D168" s="146" t="s">
        <v>177</v>
      </c>
      <c r="E168" s="147" t="s">
        <v>252</v>
      </c>
      <c r="F168" s="148" t="s">
        <v>253</v>
      </c>
      <c r="G168" s="149" t="s">
        <v>211</v>
      </c>
      <c r="H168" s="150">
        <v>288.5</v>
      </c>
      <c r="I168" s="151"/>
      <c r="J168" s="299">
        <f>ROUND(I168*H168,2)</f>
        <v>0</v>
      </c>
      <c r="K168" s="148" t="s">
        <v>118</v>
      </c>
      <c r="L168" s="152"/>
      <c r="M168" s="153" t="s">
        <v>3</v>
      </c>
      <c r="N168" s="154" t="s">
        <v>40</v>
      </c>
      <c r="O168" s="125">
        <v>0</v>
      </c>
      <c r="P168" s="125">
        <f>O168*H168</f>
        <v>0</v>
      </c>
      <c r="Q168" s="125">
        <v>0.10199999999999999</v>
      </c>
      <c r="R168" s="125">
        <f>Q168*H168</f>
        <v>29.427</v>
      </c>
      <c r="S168" s="125">
        <v>0</v>
      </c>
      <c r="T168" s="126">
        <f>S168*H168</f>
        <v>0</v>
      </c>
      <c r="AR168" s="127" t="s">
        <v>176</v>
      </c>
      <c r="AT168" s="127" t="s">
        <v>177</v>
      </c>
      <c r="AU168" s="127" t="s">
        <v>79</v>
      </c>
      <c r="AY168" s="17" t="s">
        <v>112</v>
      </c>
      <c r="BE168" s="128">
        <f>IF(N168="základní",J168,0)</f>
        <v>0</v>
      </c>
      <c r="BF168" s="128">
        <f>IF(N168="snížená",J168,0)</f>
        <v>0</v>
      </c>
      <c r="BG168" s="128">
        <f>IF(N168="zákl. přenesená",J168,0)</f>
        <v>0</v>
      </c>
      <c r="BH168" s="128">
        <f>IF(N168="sníž. přenesená",J168,0)</f>
        <v>0</v>
      </c>
      <c r="BI168" s="128">
        <f>IF(N168="nulová",J168,0)</f>
        <v>0</v>
      </c>
      <c r="BJ168" s="17" t="s">
        <v>77</v>
      </c>
      <c r="BK168" s="128">
        <f>ROUND(I168*H168,2)</f>
        <v>0</v>
      </c>
      <c r="BL168" s="17" t="s">
        <v>119</v>
      </c>
      <c r="BM168" s="127" t="s">
        <v>254</v>
      </c>
    </row>
    <row r="169" spans="2:65" s="1" customFormat="1">
      <c r="B169" s="29"/>
      <c r="D169" s="129" t="s">
        <v>121</v>
      </c>
      <c r="F169" s="130" t="s">
        <v>253</v>
      </c>
      <c r="J169" s="296"/>
      <c r="L169" s="29"/>
      <c r="M169" s="131"/>
      <c r="T169" s="49"/>
      <c r="AT169" s="17" t="s">
        <v>121</v>
      </c>
      <c r="AU169" s="17" t="s">
        <v>79</v>
      </c>
    </row>
    <row r="170" spans="2:65" s="12" customFormat="1">
      <c r="B170" s="134"/>
      <c r="D170" s="129" t="s">
        <v>125</v>
      </c>
      <c r="E170" s="135" t="s">
        <v>3</v>
      </c>
      <c r="F170" s="136" t="s">
        <v>255</v>
      </c>
      <c r="H170" s="137">
        <v>288.5</v>
      </c>
      <c r="J170" s="297"/>
      <c r="L170" s="134"/>
      <c r="M170" s="138"/>
      <c r="T170" s="139"/>
      <c r="AT170" s="135" t="s">
        <v>125</v>
      </c>
      <c r="AU170" s="135" t="s">
        <v>79</v>
      </c>
      <c r="AV170" s="12" t="s">
        <v>79</v>
      </c>
      <c r="AW170" s="12" t="s">
        <v>31</v>
      </c>
      <c r="AX170" s="12" t="s">
        <v>77</v>
      </c>
      <c r="AY170" s="135" t="s">
        <v>112</v>
      </c>
    </row>
    <row r="171" spans="2:65" s="1" customFormat="1" ht="16.5" customHeight="1">
      <c r="B171" s="116"/>
      <c r="C171" s="146" t="s">
        <v>256</v>
      </c>
      <c r="D171" s="146" t="s">
        <v>177</v>
      </c>
      <c r="E171" s="147" t="s">
        <v>257</v>
      </c>
      <c r="F171" s="148" t="s">
        <v>258</v>
      </c>
      <c r="G171" s="149" t="s">
        <v>211</v>
      </c>
      <c r="H171" s="150">
        <v>85.5</v>
      </c>
      <c r="I171" s="151"/>
      <c r="J171" s="299">
        <f>ROUND(I171*H171,2)</f>
        <v>0</v>
      </c>
      <c r="K171" s="148" t="s">
        <v>118</v>
      </c>
      <c r="L171" s="152"/>
      <c r="M171" s="153" t="s">
        <v>3</v>
      </c>
      <c r="N171" s="154" t="s">
        <v>40</v>
      </c>
      <c r="O171" s="125">
        <v>0</v>
      </c>
      <c r="P171" s="125">
        <f>O171*H171</f>
        <v>0</v>
      </c>
      <c r="Q171" s="125">
        <v>4.8300000000000003E-2</v>
      </c>
      <c r="R171" s="125">
        <f>Q171*H171</f>
        <v>4.1296499999999998</v>
      </c>
      <c r="S171" s="125">
        <v>0</v>
      </c>
      <c r="T171" s="126">
        <f>S171*H171</f>
        <v>0</v>
      </c>
      <c r="AR171" s="127" t="s">
        <v>176</v>
      </c>
      <c r="AT171" s="127" t="s">
        <v>177</v>
      </c>
      <c r="AU171" s="127" t="s">
        <v>79</v>
      </c>
      <c r="AY171" s="17" t="s">
        <v>112</v>
      </c>
      <c r="BE171" s="128">
        <f>IF(N171="základní",J171,0)</f>
        <v>0</v>
      </c>
      <c r="BF171" s="128">
        <f>IF(N171="snížená",J171,0)</f>
        <v>0</v>
      </c>
      <c r="BG171" s="128">
        <f>IF(N171="zákl. přenesená",J171,0)</f>
        <v>0</v>
      </c>
      <c r="BH171" s="128">
        <f>IF(N171="sníž. přenesená",J171,0)</f>
        <v>0</v>
      </c>
      <c r="BI171" s="128">
        <f>IF(N171="nulová",J171,0)</f>
        <v>0</v>
      </c>
      <c r="BJ171" s="17" t="s">
        <v>77</v>
      </c>
      <c r="BK171" s="128">
        <f>ROUND(I171*H171,2)</f>
        <v>0</v>
      </c>
      <c r="BL171" s="17" t="s">
        <v>119</v>
      </c>
      <c r="BM171" s="127" t="s">
        <v>259</v>
      </c>
    </row>
    <row r="172" spans="2:65" s="1" customFormat="1">
      <c r="B172" s="29"/>
      <c r="D172" s="129" t="s">
        <v>121</v>
      </c>
      <c r="F172" s="130" t="s">
        <v>258</v>
      </c>
      <c r="J172" s="296"/>
      <c r="L172" s="29"/>
      <c r="M172" s="131"/>
      <c r="T172" s="49"/>
      <c r="AT172" s="17" t="s">
        <v>121</v>
      </c>
      <c r="AU172" s="17" t="s">
        <v>79</v>
      </c>
    </row>
    <row r="173" spans="2:65" s="12" customFormat="1">
      <c r="B173" s="134"/>
      <c r="D173" s="129" t="s">
        <v>125</v>
      </c>
      <c r="E173" s="135" t="s">
        <v>3</v>
      </c>
      <c r="F173" s="136" t="s">
        <v>260</v>
      </c>
      <c r="H173" s="137">
        <v>69.5</v>
      </c>
      <c r="J173" s="297"/>
      <c r="L173" s="134"/>
      <c r="M173" s="138"/>
      <c r="T173" s="139"/>
      <c r="AT173" s="135" t="s">
        <v>125</v>
      </c>
      <c r="AU173" s="135" t="s">
        <v>79</v>
      </c>
      <c r="AV173" s="12" t="s">
        <v>79</v>
      </c>
      <c r="AW173" s="12" t="s">
        <v>31</v>
      </c>
      <c r="AX173" s="12" t="s">
        <v>69</v>
      </c>
      <c r="AY173" s="135" t="s">
        <v>112</v>
      </c>
    </row>
    <row r="174" spans="2:65" s="12" customFormat="1">
      <c r="B174" s="134"/>
      <c r="D174" s="129" t="s">
        <v>125</v>
      </c>
      <c r="E174" s="135" t="s">
        <v>3</v>
      </c>
      <c r="F174" s="136" t="s">
        <v>261</v>
      </c>
      <c r="H174" s="137">
        <v>16</v>
      </c>
      <c r="J174" s="297"/>
      <c r="L174" s="134"/>
      <c r="M174" s="138"/>
      <c r="T174" s="139"/>
      <c r="AT174" s="135" t="s">
        <v>125</v>
      </c>
      <c r="AU174" s="135" t="s">
        <v>79</v>
      </c>
      <c r="AV174" s="12" t="s">
        <v>79</v>
      </c>
      <c r="AW174" s="12" t="s">
        <v>31</v>
      </c>
      <c r="AX174" s="12" t="s">
        <v>69</v>
      </c>
      <c r="AY174" s="135" t="s">
        <v>112</v>
      </c>
    </row>
    <row r="175" spans="2:65" s="13" customFormat="1">
      <c r="B175" s="140"/>
      <c r="D175" s="129" t="s">
        <v>125</v>
      </c>
      <c r="E175" s="141" t="s">
        <v>3</v>
      </c>
      <c r="F175" s="142" t="s">
        <v>131</v>
      </c>
      <c r="H175" s="143">
        <v>85.5</v>
      </c>
      <c r="J175" s="298"/>
      <c r="L175" s="140"/>
      <c r="M175" s="144"/>
      <c r="T175" s="145"/>
      <c r="AT175" s="141" t="s">
        <v>125</v>
      </c>
      <c r="AU175" s="141" t="s">
        <v>79</v>
      </c>
      <c r="AV175" s="13" t="s">
        <v>119</v>
      </c>
      <c r="AW175" s="13" t="s">
        <v>31</v>
      </c>
      <c r="AX175" s="13" t="s">
        <v>77</v>
      </c>
      <c r="AY175" s="141" t="s">
        <v>112</v>
      </c>
    </row>
    <row r="176" spans="2:65" s="1" customFormat="1" ht="16.5" customHeight="1">
      <c r="B176" s="116"/>
      <c r="C176" s="146" t="s">
        <v>262</v>
      </c>
      <c r="D176" s="146" t="s">
        <v>177</v>
      </c>
      <c r="E176" s="147" t="s">
        <v>263</v>
      </c>
      <c r="F176" s="148" t="s">
        <v>264</v>
      </c>
      <c r="G176" s="149" t="s">
        <v>211</v>
      </c>
      <c r="H176" s="150">
        <v>26</v>
      </c>
      <c r="I176" s="151"/>
      <c r="J176" s="299">
        <f>ROUND(I176*H176,2)</f>
        <v>0</v>
      </c>
      <c r="K176" s="148" t="s">
        <v>118</v>
      </c>
      <c r="L176" s="152"/>
      <c r="M176" s="153" t="s">
        <v>3</v>
      </c>
      <c r="N176" s="154" t="s">
        <v>40</v>
      </c>
      <c r="O176" s="125">
        <v>0</v>
      </c>
      <c r="P176" s="125">
        <f>O176*H176</f>
        <v>0</v>
      </c>
      <c r="Q176" s="125">
        <v>6.5670000000000006E-2</v>
      </c>
      <c r="R176" s="125">
        <f>Q176*H176</f>
        <v>1.7074200000000002</v>
      </c>
      <c r="S176" s="125">
        <v>0</v>
      </c>
      <c r="T176" s="126">
        <f>S176*H176</f>
        <v>0</v>
      </c>
      <c r="AR176" s="127" t="s">
        <v>176</v>
      </c>
      <c r="AT176" s="127" t="s">
        <v>177</v>
      </c>
      <c r="AU176" s="127" t="s">
        <v>79</v>
      </c>
      <c r="AY176" s="17" t="s">
        <v>112</v>
      </c>
      <c r="BE176" s="128">
        <f>IF(N176="základní",J176,0)</f>
        <v>0</v>
      </c>
      <c r="BF176" s="128">
        <f>IF(N176="snížená",J176,0)</f>
        <v>0</v>
      </c>
      <c r="BG176" s="128">
        <f>IF(N176="zákl. přenesená",J176,0)</f>
        <v>0</v>
      </c>
      <c r="BH176" s="128">
        <f>IF(N176="sníž. přenesená",J176,0)</f>
        <v>0</v>
      </c>
      <c r="BI176" s="128">
        <f>IF(N176="nulová",J176,0)</f>
        <v>0</v>
      </c>
      <c r="BJ176" s="17" t="s">
        <v>77</v>
      </c>
      <c r="BK176" s="128">
        <f>ROUND(I176*H176,2)</f>
        <v>0</v>
      </c>
      <c r="BL176" s="17" t="s">
        <v>119</v>
      </c>
      <c r="BM176" s="127" t="s">
        <v>265</v>
      </c>
    </row>
    <row r="177" spans="2:65" s="1" customFormat="1">
      <c r="B177" s="29"/>
      <c r="D177" s="129" t="s">
        <v>121</v>
      </c>
      <c r="F177" s="130" t="s">
        <v>264</v>
      </c>
      <c r="J177" s="296"/>
      <c r="L177" s="29"/>
      <c r="M177" s="131"/>
      <c r="T177" s="49"/>
      <c r="AT177" s="17" t="s">
        <v>121</v>
      </c>
      <c r="AU177" s="17" t="s">
        <v>79</v>
      </c>
    </row>
    <row r="178" spans="2:65" s="12" customFormat="1">
      <c r="B178" s="134"/>
      <c r="D178" s="129" t="s">
        <v>125</v>
      </c>
      <c r="E178" s="135" t="s">
        <v>3</v>
      </c>
      <c r="F178" s="136" t="s">
        <v>266</v>
      </c>
      <c r="H178" s="137">
        <v>22</v>
      </c>
      <c r="J178" s="297"/>
      <c r="L178" s="134"/>
      <c r="M178" s="138"/>
      <c r="T178" s="139"/>
      <c r="AT178" s="135" t="s">
        <v>125</v>
      </c>
      <c r="AU178" s="135" t="s">
        <v>79</v>
      </c>
      <c r="AV178" s="12" t="s">
        <v>79</v>
      </c>
      <c r="AW178" s="12" t="s">
        <v>31</v>
      </c>
      <c r="AX178" s="12" t="s">
        <v>69</v>
      </c>
      <c r="AY178" s="135" t="s">
        <v>112</v>
      </c>
    </row>
    <row r="179" spans="2:65" s="12" customFormat="1">
      <c r="B179" s="134"/>
      <c r="D179" s="129" t="s">
        <v>125</v>
      </c>
      <c r="E179" s="135" t="s">
        <v>3</v>
      </c>
      <c r="F179" s="136" t="s">
        <v>267</v>
      </c>
      <c r="H179" s="137">
        <v>4</v>
      </c>
      <c r="J179" s="297"/>
      <c r="L179" s="134"/>
      <c r="M179" s="138"/>
      <c r="T179" s="139"/>
      <c r="AT179" s="135" t="s">
        <v>125</v>
      </c>
      <c r="AU179" s="135" t="s">
        <v>79</v>
      </c>
      <c r="AV179" s="12" t="s">
        <v>79</v>
      </c>
      <c r="AW179" s="12" t="s">
        <v>31</v>
      </c>
      <c r="AX179" s="12" t="s">
        <v>69</v>
      </c>
      <c r="AY179" s="135" t="s">
        <v>112</v>
      </c>
    </row>
    <row r="180" spans="2:65" s="13" customFormat="1">
      <c r="B180" s="140"/>
      <c r="D180" s="129" t="s">
        <v>125</v>
      </c>
      <c r="E180" s="141" t="s">
        <v>3</v>
      </c>
      <c r="F180" s="142" t="s">
        <v>131</v>
      </c>
      <c r="H180" s="143">
        <v>26</v>
      </c>
      <c r="J180" s="298"/>
      <c r="L180" s="140"/>
      <c r="M180" s="144"/>
      <c r="T180" s="145"/>
      <c r="AT180" s="141" t="s">
        <v>125</v>
      </c>
      <c r="AU180" s="141" t="s">
        <v>79</v>
      </c>
      <c r="AV180" s="13" t="s">
        <v>119</v>
      </c>
      <c r="AW180" s="13" t="s">
        <v>31</v>
      </c>
      <c r="AX180" s="13" t="s">
        <v>77</v>
      </c>
      <c r="AY180" s="141" t="s">
        <v>112</v>
      </c>
    </row>
    <row r="181" spans="2:65" s="1" customFormat="1" ht="16.5" customHeight="1">
      <c r="B181" s="116"/>
      <c r="C181" s="117" t="s">
        <v>268</v>
      </c>
      <c r="D181" s="117" t="s">
        <v>114</v>
      </c>
      <c r="E181" s="118" t="s">
        <v>269</v>
      </c>
      <c r="F181" s="119" t="s">
        <v>270</v>
      </c>
      <c r="G181" s="120" t="s">
        <v>218</v>
      </c>
      <c r="H181" s="121">
        <v>5</v>
      </c>
      <c r="I181" s="122"/>
      <c r="J181" s="295">
        <f>ROUND(I181*H181,2)</f>
        <v>0</v>
      </c>
      <c r="K181" s="119" t="s">
        <v>3</v>
      </c>
      <c r="L181" s="29"/>
      <c r="M181" s="123" t="s">
        <v>3</v>
      </c>
      <c r="N181" s="124" t="s">
        <v>40</v>
      </c>
      <c r="O181" s="125">
        <v>5.024</v>
      </c>
      <c r="P181" s="125">
        <f>O181*H181</f>
        <v>25.12</v>
      </c>
      <c r="Q181" s="125">
        <v>0.14494000000000001</v>
      </c>
      <c r="R181" s="125">
        <f>Q181*H181</f>
        <v>0.72470000000000012</v>
      </c>
      <c r="S181" s="125">
        <v>0</v>
      </c>
      <c r="T181" s="126">
        <f>S181*H181</f>
        <v>0</v>
      </c>
      <c r="AR181" s="127" t="s">
        <v>119</v>
      </c>
      <c r="AT181" s="127" t="s">
        <v>114</v>
      </c>
      <c r="AU181" s="127" t="s">
        <v>79</v>
      </c>
      <c r="AY181" s="17" t="s">
        <v>112</v>
      </c>
      <c r="BE181" s="128">
        <f>IF(N181="základní",J181,0)</f>
        <v>0</v>
      </c>
      <c r="BF181" s="128">
        <f>IF(N181="snížená",J181,0)</f>
        <v>0</v>
      </c>
      <c r="BG181" s="128">
        <f>IF(N181="zákl. přenesená",J181,0)</f>
        <v>0</v>
      </c>
      <c r="BH181" s="128">
        <f>IF(N181="sníž. přenesená",J181,0)</f>
        <v>0</v>
      </c>
      <c r="BI181" s="128">
        <f>IF(N181="nulová",J181,0)</f>
        <v>0</v>
      </c>
      <c r="BJ181" s="17" t="s">
        <v>77</v>
      </c>
      <c r="BK181" s="128">
        <f>ROUND(I181*H181,2)</f>
        <v>0</v>
      </c>
      <c r="BL181" s="17" t="s">
        <v>119</v>
      </c>
      <c r="BM181" s="127" t="s">
        <v>271</v>
      </c>
    </row>
    <row r="182" spans="2:65" s="1" customFormat="1">
      <c r="B182" s="29"/>
      <c r="D182" s="129" t="s">
        <v>121</v>
      </c>
      <c r="F182" s="130" t="s">
        <v>270</v>
      </c>
      <c r="J182" s="296"/>
      <c r="L182" s="29"/>
      <c r="M182" s="131"/>
      <c r="T182" s="49"/>
      <c r="AT182" s="17" t="s">
        <v>121</v>
      </c>
      <c r="AU182" s="17" t="s">
        <v>79</v>
      </c>
    </row>
    <row r="183" spans="2:65" s="1" customFormat="1" ht="16.5" customHeight="1">
      <c r="B183" s="116"/>
      <c r="C183" s="117" t="s">
        <v>272</v>
      </c>
      <c r="D183" s="117" t="s">
        <v>114</v>
      </c>
      <c r="E183" s="118" t="s">
        <v>273</v>
      </c>
      <c r="F183" s="119" t="s">
        <v>274</v>
      </c>
      <c r="G183" s="120" t="s">
        <v>211</v>
      </c>
      <c r="H183" s="121">
        <v>5</v>
      </c>
      <c r="I183" s="122"/>
      <c r="J183" s="295">
        <f>ROUND(I183*H183,2)</f>
        <v>0</v>
      </c>
      <c r="K183" s="119" t="s">
        <v>3</v>
      </c>
      <c r="L183" s="29"/>
      <c r="M183" s="123" t="s">
        <v>3</v>
      </c>
      <c r="N183" s="124" t="s">
        <v>40</v>
      </c>
      <c r="O183" s="125">
        <v>5.024</v>
      </c>
      <c r="P183" s="125">
        <f>O183*H183</f>
        <v>25.12</v>
      </c>
      <c r="Q183" s="125">
        <v>0.05</v>
      </c>
      <c r="R183" s="125">
        <f>Q183*H183</f>
        <v>0.25</v>
      </c>
      <c r="S183" s="125">
        <v>0</v>
      </c>
      <c r="T183" s="126">
        <f>S183*H183</f>
        <v>0</v>
      </c>
      <c r="AR183" s="127" t="s">
        <v>119</v>
      </c>
      <c r="AT183" s="127" t="s">
        <v>114</v>
      </c>
      <c r="AU183" s="127" t="s">
        <v>79</v>
      </c>
      <c r="AY183" s="17" t="s">
        <v>112</v>
      </c>
      <c r="BE183" s="128">
        <f>IF(N183="základní",J183,0)</f>
        <v>0</v>
      </c>
      <c r="BF183" s="128">
        <f>IF(N183="snížená",J183,0)</f>
        <v>0</v>
      </c>
      <c r="BG183" s="128">
        <f>IF(N183="zákl. přenesená",J183,0)</f>
        <v>0</v>
      </c>
      <c r="BH183" s="128">
        <f>IF(N183="sníž. přenesená",J183,0)</f>
        <v>0</v>
      </c>
      <c r="BI183" s="128">
        <f>IF(N183="nulová",J183,0)</f>
        <v>0</v>
      </c>
      <c r="BJ183" s="17" t="s">
        <v>77</v>
      </c>
      <c r="BK183" s="128">
        <f>ROUND(I183*H183,2)</f>
        <v>0</v>
      </c>
      <c r="BL183" s="17" t="s">
        <v>119</v>
      </c>
      <c r="BM183" s="127" t="s">
        <v>275</v>
      </c>
    </row>
    <row r="184" spans="2:65" s="1" customFormat="1">
      <c r="B184" s="29"/>
      <c r="D184" s="129" t="s">
        <v>121</v>
      </c>
      <c r="F184" s="130" t="s">
        <v>274</v>
      </c>
      <c r="J184" s="296"/>
      <c r="L184" s="29"/>
      <c r="M184" s="131"/>
      <c r="T184" s="49"/>
      <c r="AT184" s="17" t="s">
        <v>121</v>
      </c>
      <c r="AU184" s="17" t="s">
        <v>79</v>
      </c>
    </row>
    <row r="185" spans="2:65" s="12" customFormat="1">
      <c r="B185" s="134"/>
      <c r="D185" s="129" t="s">
        <v>125</v>
      </c>
      <c r="E185" s="135" t="s">
        <v>3</v>
      </c>
      <c r="F185" s="136" t="s">
        <v>276</v>
      </c>
      <c r="H185" s="137">
        <v>5</v>
      </c>
      <c r="J185" s="297"/>
      <c r="L185" s="134"/>
      <c r="M185" s="138"/>
      <c r="T185" s="139"/>
      <c r="AT185" s="135" t="s">
        <v>125</v>
      </c>
      <c r="AU185" s="135" t="s">
        <v>79</v>
      </c>
      <c r="AV185" s="12" t="s">
        <v>79</v>
      </c>
      <c r="AW185" s="12" t="s">
        <v>31</v>
      </c>
      <c r="AX185" s="12" t="s">
        <v>77</v>
      </c>
      <c r="AY185" s="135" t="s">
        <v>112</v>
      </c>
    </row>
    <row r="186" spans="2:65" s="1" customFormat="1" ht="16.5" customHeight="1">
      <c r="B186" s="116"/>
      <c r="C186" s="117" t="s">
        <v>277</v>
      </c>
      <c r="D186" s="117" t="s">
        <v>114</v>
      </c>
      <c r="E186" s="118" t="s">
        <v>278</v>
      </c>
      <c r="F186" s="119" t="s">
        <v>279</v>
      </c>
      <c r="G186" s="120" t="s">
        <v>211</v>
      </c>
      <c r="H186" s="121">
        <v>201</v>
      </c>
      <c r="I186" s="122"/>
      <c r="J186" s="295">
        <f>ROUND(I186*H186,2)</f>
        <v>0</v>
      </c>
      <c r="K186" s="119" t="s">
        <v>118</v>
      </c>
      <c r="L186" s="29"/>
      <c r="M186" s="123" t="s">
        <v>3</v>
      </c>
      <c r="N186" s="124" t="s">
        <v>40</v>
      </c>
      <c r="O186" s="125">
        <v>0.23899999999999999</v>
      </c>
      <c r="P186" s="125">
        <f>O186*H186</f>
        <v>48.039000000000001</v>
      </c>
      <c r="Q186" s="125">
        <v>0.14041999999999999</v>
      </c>
      <c r="R186" s="125">
        <f>Q186*H186</f>
        <v>28.224419999999999</v>
      </c>
      <c r="S186" s="125">
        <v>0</v>
      </c>
      <c r="T186" s="126">
        <f>S186*H186</f>
        <v>0</v>
      </c>
      <c r="AR186" s="127" t="s">
        <v>119</v>
      </c>
      <c r="AT186" s="127" t="s">
        <v>114</v>
      </c>
      <c r="AU186" s="127" t="s">
        <v>79</v>
      </c>
      <c r="AY186" s="17" t="s">
        <v>112</v>
      </c>
      <c r="BE186" s="128">
        <f>IF(N186="základní",J186,0)</f>
        <v>0</v>
      </c>
      <c r="BF186" s="128">
        <f>IF(N186="snížená",J186,0)</f>
        <v>0</v>
      </c>
      <c r="BG186" s="128">
        <f>IF(N186="zákl. přenesená",J186,0)</f>
        <v>0</v>
      </c>
      <c r="BH186" s="128">
        <f>IF(N186="sníž. přenesená",J186,0)</f>
        <v>0</v>
      </c>
      <c r="BI186" s="128">
        <f>IF(N186="nulová",J186,0)</f>
        <v>0</v>
      </c>
      <c r="BJ186" s="17" t="s">
        <v>77</v>
      </c>
      <c r="BK186" s="128">
        <f>ROUND(I186*H186,2)</f>
        <v>0</v>
      </c>
      <c r="BL186" s="17" t="s">
        <v>119</v>
      </c>
      <c r="BM186" s="127" t="s">
        <v>280</v>
      </c>
    </row>
    <row r="187" spans="2:65" s="1" customFormat="1" ht="19.2">
      <c r="B187" s="29"/>
      <c r="D187" s="129" t="s">
        <v>121</v>
      </c>
      <c r="F187" s="130" t="s">
        <v>281</v>
      </c>
      <c r="J187" s="296"/>
      <c r="L187" s="29"/>
      <c r="M187" s="131"/>
      <c r="T187" s="49"/>
      <c r="AT187" s="17" t="s">
        <v>121</v>
      </c>
      <c r="AU187" s="17" t="s">
        <v>79</v>
      </c>
    </row>
    <row r="188" spans="2:65" s="1" customFormat="1">
      <c r="B188" s="29"/>
      <c r="D188" s="132" t="s">
        <v>123</v>
      </c>
      <c r="F188" s="133" t="s">
        <v>282</v>
      </c>
      <c r="J188" s="296"/>
      <c r="L188" s="29"/>
      <c r="M188" s="131"/>
      <c r="T188" s="49"/>
      <c r="AT188" s="17" t="s">
        <v>123</v>
      </c>
      <c r="AU188" s="17" t="s">
        <v>79</v>
      </c>
    </row>
    <row r="189" spans="2:65" s="12" customFormat="1">
      <c r="B189" s="134"/>
      <c r="D189" s="129" t="s">
        <v>125</v>
      </c>
      <c r="E189" s="135" t="s">
        <v>3</v>
      </c>
      <c r="F189" s="136" t="s">
        <v>283</v>
      </c>
      <c r="H189" s="137">
        <v>192</v>
      </c>
      <c r="J189" s="297"/>
      <c r="L189" s="134"/>
      <c r="M189" s="138"/>
      <c r="T189" s="139"/>
      <c r="AT189" s="135" t="s">
        <v>125</v>
      </c>
      <c r="AU189" s="135" t="s">
        <v>79</v>
      </c>
      <c r="AV189" s="12" t="s">
        <v>79</v>
      </c>
      <c r="AW189" s="12" t="s">
        <v>31</v>
      </c>
      <c r="AX189" s="12" t="s">
        <v>69</v>
      </c>
      <c r="AY189" s="135" t="s">
        <v>112</v>
      </c>
    </row>
    <row r="190" spans="2:65" s="12" customFormat="1">
      <c r="B190" s="134"/>
      <c r="D190" s="129" t="s">
        <v>125</v>
      </c>
      <c r="E190" s="135" t="s">
        <v>3</v>
      </c>
      <c r="F190" s="136" t="s">
        <v>284</v>
      </c>
      <c r="H190" s="137">
        <v>9</v>
      </c>
      <c r="J190" s="297"/>
      <c r="L190" s="134"/>
      <c r="M190" s="138"/>
      <c r="T190" s="139"/>
      <c r="AT190" s="135" t="s">
        <v>125</v>
      </c>
      <c r="AU190" s="135" t="s">
        <v>79</v>
      </c>
      <c r="AV190" s="12" t="s">
        <v>79</v>
      </c>
      <c r="AW190" s="12" t="s">
        <v>31</v>
      </c>
      <c r="AX190" s="12" t="s">
        <v>69</v>
      </c>
      <c r="AY190" s="135" t="s">
        <v>112</v>
      </c>
    </row>
    <row r="191" spans="2:65" s="13" customFormat="1">
      <c r="B191" s="140"/>
      <c r="D191" s="129" t="s">
        <v>125</v>
      </c>
      <c r="E191" s="141" t="s">
        <v>3</v>
      </c>
      <c r="F191" s="142" t="s">
        <v>131</v>
      </c>
      <c r="H191" s="143">
        <v>201</v>
      </c>
      <c r="J191" s="298"/>
      <c r="L191" s="140"/>
      <c r="M191" s="144"/>
      <c r="T191" s="145"/>
      <c r="AT191" s="141" t="s">
        <v>125</v>
      </c>
      <c r="AU191" s="141" t="s">
        <v>79</v>
      </c>
      <c r="AV191" s="13" t="s">
        <v>119</v>
      </c>
      <c r="AW191" s="13" t="s">
        <v>31</v>
      </c>
      <c r="AX191" s="13" t="s">
        <v>77</v>
      </c>
      <c r="AY191" s="141" t="s">
        <v>112</v>
      </c>
    </row>
    <row r="192" spans="2:65" s="1" customFormat="1" ht="16.5" customHeight="1">
      <c r="B192" s="116"/>
      <c r="C192" s="146" t="s">
        <v>285</v>
      </c>
      <c r="D192" s="146" t="s">
        <v>177</v>
      </c>
      <c r="E192" s="147" t="s">
        <v>286</v>
      </c>
      <c r="F192" s="148" t="s">
        <v>287</v>
      </c>
      <c r="G192" s="149" t="s">
        <v>211</v>
      </c>
      <c r="H192" s="150">
        <v>201</v>
      </c>
      <c r="I192" s="151"/>
      <c r="J192" s="299">
        <f>ROUND(I192*H192,2)</f>
        <v>0</v>
      </c>
      <c r="K192" s="148" t="s">
        <v>118</v>
      </c>
      <c r="L192" s="152"/>
      <c r="M192" s="153" t="s">
        <v>3</v>
      </c>
      <c r="N192" s="154" t="s">
        <v>40</v>
      </c>
      <c r="O192" s="125">
        <v>0</v>
      </c>
      <c r="P192" s="125">
        <f>O192*H192</f>
        <v>0</v>
      </c>
      <c r="Q192" s="125">
        <v>5.6120000000000003E-2</v>
      </c>
      <c r="R192" s="125">
        <f>Q192*H192</f>
        <v>11.28012</v>
      </c>
      <c r="S192" s="125">
        <v>0</v>
      </c>
      <c r="T192" s="126">
        <f>S192*H192</f>
        <v>0</v>
      </c>
      <c r="AR192" s="127" t="s">
        <v>176</v>
      </c>
      <c r="AT192" s="127" t="s">
        <v>177</v>
      </c>
      <c r="AU192" s="127" t="s">
        <v>79</v>
      </c>
      <c r="AY192" s="17" t="s">
        <v>112</v>
      </c>
      <c r="BE192" s="128">
        <f>IF(N192="základní",J192,0)</f>
        <v>0</v>
      </c>
      <c r="BF192" s="128">
        <f>IF(N192="snížená",J192,0)</f>
        <v>0</v>
      </c>
      <c r="BG192" s="128">
        <f>IF(N192="zákl. přenesená",J192,0)</f>
        <v>0</v>
      </c>
      <c r="BH192" s="128">
        <f>IF(N192="sníž. přenesená",J192,0)</f>
        <v>0</v>
      </c>
      <c r="BI192" s="128">
        <f>IF(N192="nulová",J192,0)</f>
        <v>0</v>
      </c>
      <c r="BJ192" s="17" t="s">
        <v>77</v>
      </c>
      <c r="BK192" s="128">
        <f>ROUND(I192*H192,2)</f>
        <v>0</v>
      </c>
      <c r="BL192" s="17" t="s">
        <v>119</v>
      </c>
      <c r="BM192" s="127" t="s">
        <v>288</v>
      </c>
    </row>
    <row r="193" spans="2:65" s="1" customFormat="1">
      <c r="B193" s="29"/>
      <c r="D193" s="129" t="s">
        <v>121</v>
      </c>
      <c r="F193" s="130" t="s">
        <v>287</v>
      </c>
      <c r="J193" s="296"/>
      <c r="L193" s="29"/>
      <c r="M193" s="131"/>
      <c r="T193" s="49"/>
      <c r="AT193" s="17" t="s">
        <v>121</v>
      </c>
      <c r="AU193" s="17" t="s">
        <v>79</v>
      </c>
    </row>
    <row r="194" spans="2:65" s="1" customFormat="1" ht="16.5" customHeight="1">
      <c r="B194" s="116"/>
      <c r="C194" s="117" t="s">
        <v>289</v>
      </c>
      <c r="D194" s="117" t="s">
        <v>114</v>
      </c>
      <c r="E194" s="118" t="s">
        <v>290</v>
      </c>
      <c r="F194" s="119" t="s">
        <v>291</v>
      </c>
      <c r="G194" s="120" t="s">
        <v>117</v>
      </c>
      <c r="H194" s="121">
        <v>16</v>
      </c>
      <c r="I194" s="122"/>
      <c r="J194" s="295">
        <f>ROUND(I194*H194,2)</f>
        <v>0</v>
      </c>
      <c r="K194" s="119" t="s">
        <v>118</v>
      </c>
      <c r="L194" s="29"/>
      <c r="M194" s="123" t="s">
        <v>3</v>
      </c>
      <c r="N194" s="124" t="s">
        <v>40</v>
      </c>
      <c r="O194" s="125">
        <v>1.4419999999999999</v>
      </c>
      <c r="P194" s="125">
        <f>O194*H194</f>
        <v>23.071999999999999</v>
      </c>
      <c r="Q194" s="125">
        <v>2.2563399999999998</v>
      </c>
      <c r="R194" s="125">
        <f>Q194*H194</f>
        <v>36.101439999999997</v>
      </c>
      <c r="S194" s="125">
        <v>0</v>
      </c>
      <c r="T194" s="126">
        <f>S194*H194</f>
        <v>0</v>
      </c>
      <c r="AR194" s="127" t="s">
        <v>119</v>
      </c>
      <c r="AT194" s="127" t="s">
        <v>114</v>
      </c>
      <c r="AU194" s="127" t="s">
        <v>79</v>
      </c>
      <c r="AY194" s="17" t="s">
        <v>112</v>
      </c>
      <c r="BE194" s="128">
        <f>IF(N194="základní",J194,0)</f>
        <v>0</v>
      </c>
      <c r="BF194" s="128">
        <f>IF(N194="snížená",J194,0)</f>
        <v>0</v>
      </c>
      <c r="BG194" s="128">
        <f>IF(N194="zákl. přenesená",J194,0)</f>
        <v>0</v>
      </c>
      <c r="BH194" s="128">
        <f>IF(N194="sníž. přenesená",J194,0)</f>
        <v>0</v>
      </c>
      <c r="BI194" s="128">
        <f>IF(N194="nulová",J194,0)</f>
        <v>0</v>
      </c>
      <c r="BJ194" s="17" t="s">
        <v>77</v>
      </c>
      <c r="BK194" s="128">
        <f>ROUND(I194*H194,2)</f>
        <v>0</v>
      </c>
      <c r="BL194" s="17" t="s">
        <v>119</v>
      </c>
      <c r="BM194" s="127" t="s">
        <v>292</v>
      </c>
    </row>
    <row r="195" spans="2:65" s="1" customFormat="1">
      <c r="B195" s="29"/>
      <c r="D195" s="129" t="s">
        <v>121</v>
      </c>
      <c r="F195" s="130" t="s">
        <v>291</v>
      </c>
      <c r="J195" s="296"/>
      <c r="L195" s="29"/>
      <c r="M195" s="131"/>
      <c r="T195" s="49"/>
      <c r="AT195" s="17" t="s">
        <v>121</v>
      </c>
      <c r="AU195" s="17" t="s">
        <v>79</v>
      </c>
    </row>
    <row r="196" spans="2:65" s="1" customFormat="1">
      <c r="B196" s="29"/>
      <c r="D196" s="132" t="s">
        <v>123</v>
      </c>
      <c r="F196" s="133" t="s">
        <v>293</v>
      </c>
      <c r="J196" s="296"/>
      <c r="L196" s="29"/>
      <c r="M196" s="131"/>
      <c r="T196" s="49"/>
      <c r="AT196" s="17" t="s">
        <v>123</v>
      </c>
      <c r="AU196" s="17" t="s">
        <v>79</v>
      </c>
    </row>
    <row r="197" spans="2:65" s="12" customFormat="1">
      <c r="B197" s="134"/>
      <c r="D197" s="129" t="s">
        <v>125</v>
      </c>
      <c r="E197" s="135" t="s">
        <v>3</v>
      </c>
      <c r="F197" s="136" t="s">
        <v>294</v>
      </c>
      <c r="H197" s="137">
        <v>16</v>
      </c>
      <c r="J197" s="297"/>
      <c r="L197" s="134"/>
      <c r="M197" s="138"/>
      <c r="T197" s="139"/>
      <c r="AT197" s="135" t="s">
        <v>125</v>
      </c>
      <c r="AU197" s="135" t="s">
        <v>79</v>
      </c>
      <c r="AV197" s="12" t="s">
        <v>79</v>
      </c>
      <c r="AW197" s="12" t="s">
        <v>31</v>
      </c>
      <c r="AX197" s="12" t="s">
        <v>77</v>
      </c>
      <c r="AY197" s="135" t="s">
        <v>112</v>
      </c>
    </row>
    <row r="198" spans="2:65" s="1" customFormat="1" ht="16.5" customHeight="1">
      <c r="B198" s="116"/>
      <c r="C198" s="117" t="s">
        <v>295</v>
      </c>
      <c r="D198" s="117" t="s">
        <v>114</v>
      </c>
      <c r="E198" s="118" t="s">
        <v>296</v>
      </c>
      <c r="F198" s="119" t="s">
        <v>297</v>
      </c>
      <c r="G198" s="120" t="s">
        <v>211</v>
      </c>
      <c r="H198" s="121">
        <v>45</v>
      </c>
      <c r="I198" s="122"/>
      <c r="J198" s="295">
        <f>ROUND(I198*H198,2)</f>
        <v>0</v>
      </c>
      <c r="K198" s="119" t="s">
        <v>118</v>
      </c>
      <c r="L198" s="29"/>
      <c r="M198" s="123" t="s">
        <v>3</v>
      </c>
      <c r="N198" s="124" t="s">
        <v>40</v>
      </c>
      <c r="O198" s="125">
        <v>0.96499999999999997</v>
      </c>
      <c r="P198" s="125">
        <f>O198*H198</f>
        <v>43.424999999999997</v>
      </c>
      <c r="Q198" s="125">
        <v>0.24127000000000001</v>
      </c>
      <c r="R198" s="125">
        <f>Q198*H198</f>
        <v>10.857150000000001</v>
      </c>
      <c r="S198" s="125">
        <v>0</v>
      </c>
      <c r="T198" s="126">
        <f>S198*H198</f>
        <v>0</v>
      </c>
      <c r="AR198" s="127" t="s">
        <v>119</v>
      </c>
      <c r="AT198" s="127" t="s">
        <v>114</v>
      </c>
      <c r="AU198" s="127" t="s">
        <v>79</v>
      </c>
      <c r="AY198" s="17" t="s">
        <v>112</v>
      </c>
      <c r="BE198" s="128">
        <f>IF(N198="základní",J198,0)</f>
        <v>0</v>
      </c>
      <c r="BF198" s="128">
        <f>IF(N198="snížená",J198,0)</f>
        <v>0</v>
      </c>
      <c r="BG198" s="128">
        <f>IF(N198="zákl. přenesená",J198,0)</f>
        <v>0</v>
      </c>
      <c r="BH198" s="128">
        <f>IF(N198="sníž. přenesená",J198,0)</f>
        <v>0</v>
      </c>
      <c r="BI198" s="128">
        <f>IF(N198="nulová",J198,0)</f>
        <v>0</v>
      </c>
      <c r="BJ198" s="17" t="s">
        <v>77</v>
      </c>
      <c r="BK198" s="128">
        <f>ROUND(I198*H198,2)</f>
        <v>0</v>
      </c>
      <c r="BL198" s="17" t="s">
        <v>119</v>
      </c>
      <c r="BM198" s="127" t="s">
        <v>298</v>
      </c>
    </row>
    <row r="199" spans="2:65" s="1" customFormat="1">
      <c r="B199" s="29"/>
      <c r="D199" s="129" t="s">
        <v>121</v>
      </c>
      <c r="F199" s="130" t="s">
        <v>299</v>
      </c>
      <c r="J199" s="296"/>
      <c r="L199" s="29"/>
      <c r="M199" s="131"/>
      <c r="T199" s="49"/>
      <c r="AT199" s="17" t="s">
        <v>121</v>
      </c>
      <c r="AU199" s="17" t="s">
        <v>79</v>
      </c>
    </row>
    <row r="200" spans="2:65" s="1" customFormat="1">
      <c r="B200" s="29"/>
      <c r="D200" s="132" t="s">
        <v>123</v>
      </c>
      <c r="F200" s="133" t="s">
        <v>300</v>
      </c>
      <c r="J200" s="296"/>
      <c r="L200" s="29"/>
      <c r="M200" s="131"/>
      <c r="T200" s="49"/>
      <c r="AT200" s="17" t="s">
        <v>123</v>
      </c>
      <c r="AU200" s="17" t="s">
        <v>79</v>
      </c>
    </row>
    <row r="201" spans="2:65" s="1" customFormat="1" ht="16.5" customHeight="1">
      <c r="B201" s="116"/>
      <c r="C201" s="146" t="s">
        <v>301</v>
      </c>
      <c r="D201" s="146" t="s">
        <v>177</v>
      </c>
      <c r="E201" s="147" t="s">
        <v>302</v>
      </c>
      <c r="F201" s="148" t="s">
        <v>303</v>
      </c>
      <c r="G201" s="149" t="s">
        <v>218</v>
      </c>
      <c r="H201" s="150">
        <v>282</v>
      </c>
      <c r="I201" s="151"/>
      <c r="J201" s="299">
        <f>ROUND(I201*H201,2)</f>
        <v>0</v>
      </c>
      <c r="K201" s="148" t="s">
        <v>118</v>
      </c>
      <c r="L201" s="152"/>
      <c r="M201" s="153" t="s">
        <v>3</v>
      </c>
      <c r="N201" s="154" t="s">
        <v>40</v>
      </c>
      <c r="O201" s="125">
        <v>0</v>
      </c>
      <c r="P201" s="125">
        <f>O201*H201</f>
        <v>0</v>
      </c>
      <c r="Q201" s="125">
        <v>0.05</v>
      </c>
      <c r="R201" s="125">
        <f>Q201*H201</f>
        <v>14.100000000000001</v>
      </c>
      <c r="S201" s="125">
        <v>0</v>
      </c>
      <c r="T201" s="126">
        <f>S201*H201</f>
        <v>0</v>
      </c>
      <c r="AR201" s="127" t="s">
        <v>176</v>
      </c>
      <c r="AT201" s="127" t="s">
        <v>177</v>
      </c>
      <c r="AU201" s="127" t="s">
        <v>79</v>
      </c>
      <c r="AY201" s="17" t="s">
        <v>112</v>
      </c>
      <c r="BE201" s="128">
        <f>IF(N201="základní",J201,0)</f>
        <v>0</v>
      </c>
      <c r="BF201" s="128">
        <f>IF(N201="snížená",J201,0)</f>
        <v>0</v>
      </c>
      <c r="BG201" s="128">
        <f>IF(N201="zákl. přenesená",J201,0)</f>
        <v>0</v>
      </c>
      <c r="BH201" s="128">
        <f>IF(N201="sníž. přenesená",J201,0)</f>
        <v>0</v>
      </c>
      <c r="BI201" s="128">
        <f>IF(N201="nulová",J201,0)</f>
        <v>0</v>
      </c>
      <c r="BJ201" s="17" t="s">
        <v>77</v>
      </c>
      <c r="BK201" s="128">
        <f>ROUND(I201*H201,2)</f>
        <v>0</v>
      </c>
      <c r="BL201" s="17" t="s">
        <v>119</v>
      </c>
      <c r="BM201" s="127" t="s">
        <v>304</v>
      </c>
    </row>
    <row r="202" spans="2:65" s="1" customFormat="1">
      <c r="B202" s="29"/>
      <c r="D202" s="129" t="s">
        <v>121</v>
      </c>
      <c r="F202" s="130" t="s">
        <v>303</v>
      </c>
      <c r="J202" s="296"/>
      <c r="L202" s="29"/>
      <c r="M202" s="131"/>
      <c r="T202" s="49"/>
      <c r="AT202" s="17" t="s">
        <v>121</v>
      </c>
      <c r="AU202" s="17" t="s">
        <v>79</v>
      </c>
    </row>
    <row r="203" spans="2:65" s="12" customFormat="1">
      <c r="B203" s="134"/>
      <c r="D203" s="129" t="s">
        <v>125</v>
      </c>
      <c r="E203" s="135" t="s">
        <v>3</v>
      </c>
      <c r="F203" s="136" t="s">
        <v>305</v>
      </c>
      <c r="H203" s="137">
        <v>281.25</v>
      </c>
      <c r="J203" s="297"/>
      <c r="L203" s="134"/>
      <c r="M203" s="138"/>
      <c r="T203" s="139"/>
      <c r="AT203" s="135" t="s">
        <v>125</v>
      </c>
      <c r="AU203" s="135" t="s">
        <v>79</v>
      </c>
      <c r="AV203" s="12" t="s">
        <v>79</v>
      </c>
      <c r="AW203" s="12" t="s">
        <v>31</v>
      </c>
      <c r="AX203" s="12" t="s">
        <v>69</v>
      </c>
      <c r="AY203" s="135" t="s">
        <v>112</v>
      </c>
    </row>
    <row r="204" spans="2:65" s="12" customFormat="1">
      <c r="B204" s="134"/>
      <c r="D204" s="129" t="s">
        <v>125</v>
      </c>
      <c r="E204" s="135" t="s">
        <v>3</v>
      </c>
      <c r="F204" s="136" t="s">
        <v>306</v>
      </c>
      <c r="H204" s="137">
        <v>282</v>
      </c>
      <c r="J204" s="297"/>
      <c r="L204" s="134"/>
      <c r="M204" s="138"/>
      <c r="T204" s="139"/>
      <c r="AT204" s="135" t="s">
        <v>125</v>
      </c>
      <c r="AU204" s="135" t="s">
        <v>79</v>
      </c>
      <c r="AV204" s="12" t="s">
        <v>79</v>
      </c>
      <c r="AW204" s="12" t="s">
        <v>31</v>
      </c>
      <c r="AX204" s="12" t="s">
        <v>77</v>
      </c>
      <c r="AY204" s="135" t="s">
        <v>112</v>
      </c>
    </row>
    <row r="205" spans="2:65" s="1" customFormat="1" ht="16.5" customHeight="1">
      <c r="B205" s="116"/>
      <c r="C205" s="117" t="s">
        <v>307</v>
      </c>
      <c r="D205" s="117" t="s">
        <v>114</v>
      </c>
      <c r="E205" s="118" t="s">
        <v>308</v>
      </c>
      <c r="F205" s="119" t="s">
        <v>309</v>
      </c>
      <c r="G205" s="120" t="s">
        <v>162</v>
      </c>
      <c r="H205" s="121">
        <v>214.25</v>
      </c>
      <c r="I205" s="122"/>
      <c r="J205" s="295">
        <f>ROUND(I205*H205,2)</f>
        <v>0</v>
      </c>
      <c r="K205" s="119" t="s">
        <v>118</v>
      </c>
      <c r="L205" s="29"/>
      <c r="M205" s="123" t="s">
        <v>3</v>
      </c>
      <c r="N205" s="124" t="s">
        <v>40</v>
      </c>
      <c r="O205" s="125">
        <v>2.7E-2</v>
      </c>
      <c r="P205" s="125">
        <f>O205*H205</f>
        <v>5.7847499999999998</v>
      </c>
      <c r="Q205" s="125">
        <v>0.38313999999999998</v>
      </c>
      <c r="R205" s="125">
        <f>Q205*H205</f>
        <v>82.087744999999998</v>
      </c>
      <c r="S205" s="125">
        <v>0</v>
      </c>
      <c r="T205" s="126">
        <f>S205*H205</f>
        <v>0</v>
      </c>
      <c r="AR205" s="127" t="s">
        <v>119</v>
      </c>
      <c r="AT205" s="127" t="s">
        <v>114</v>
      </c>
      <c r="AU205" s="127" t="s">
        <v>79</v>
      </c>
      <c r="AY205" s="17" t="s">
        <v>112</v>
      </c>
      <c r="BE205" s="128">
        <f>IF(N205="základní",J205,0)</f>
        <v>0</v>
      </c>
      <c r="BF205" s="128">
        <f>IF(N205="snížená",J205,0)</f>
        <v>0</v>
      </c>
      <c r="BG205" s="128">
        <f>IF(N205="zákl. přenesená",J205,0)</f>
        <v>0</v>
      </c>
      <c r="BH205" s="128">
        <f>IF(N205="sníž. přenesená",J205,0)</f>
        <v>0</v>
      </c>
      <c r="BI205" s="128">
        <f>IF(N205="nulová",J205,0)</f>
        <v>0</v>
      </c>
      <c r="BJ205" s="17" t="s">
        <v>77</v>
      </c>
      <c r="BK205" s="128">
        <f>ROUND(I205*H205,2)</f>
        <v>0</v>
      </c>
      <c r="BL205" s="17" t="s">
        <v>119</v>
      </c>
      <c r="BM205" s="127" t="s">
        <v>310</v>
      </c>
    </row>
    <row r="206" spans="2:65" s="1" customFormat="1" ht="19.2">
      <c r="B206" s="29"/>
      <c r="D206" s="129" t="s">
        <v>121</v>
      </c>
      <c r="F206" s="130" t="s">
        <v>311</v>
      </c>
      <c r="J206" s="296"/>
      <c r="L206" s="29"/>
      <c r="M206" s="131"/>
      <c r="T206" s="49"/>
      <c r="AT206" s="17" t="s">
        <v>121</v>
      </c>
      <c r="AU206" s="17" t="s">
        <v>79</v>
      </c>
    </row>
    <row r="207" spans="2:65" s="1" customFormat="1">
      <c r="B207" s="29"/>
      <c r="D207" s="132" t="s">
        <v>123</v>
      </c>
      <c r="F207" s="133" t="s">
        <v>312</v>
      </c>
      <c r="J207" s="296"/>
      <c r="L207" s="29"/>
      <c r="M207" s="131"/>
      <c r="T207" s="49"/>
      <c r="AT207" s="17" t="s">
        <v>123</v>
      </c>
      <c r="AU207" s="17" t="s">
        <v>79</v>
      </c>
    </row>
    <row r="208" spans="2:65" s="14" customFormat="1">
      <c r="B208" s="155"/>
      <c r="D208" s="129" t="s">
        <v>125</v>
      </c>
      <c r="E208" s="156" t="s">
        <v>3</v>
      </c>
      <c r="F208" s="157" t="s">
        <v>313</v>
      </c>
      <c r="H208" s="156" t="s">
        <v>3</v>
      </c>
      <c r="J208" s="300"/>
      <c r="L208" s="155"/>
      <c r="M208" s="158"/>
      <c r="T208" s="159"/>
      <c r="AT208" s="156" t="s">
        <v>125</v>
      </c>
      <c r="AU208" s="156" t="s">
        <v>79</v>
      </c>
      <c r="AV208" s="14" t="s">
        <v>77</v>
      </c>
      <c r="AW208" s="14" t="s">
        <v>31</v>
      </c>
      <c r="AX208" s="14" t="s">
        <v>69</v>
      </c>
      <c r="AY208" s="156" t="s">
        <v>112</v>
      </c>
    </row>
    <row r="209" spans="2:65" s="12" customFormat="1">
      <c r="B209" s="134"/>
      <c r="D209" s="129" t="s">
        <v>125</v>
      </c>
      <c r="E209" s="135" t="s">
        <v>3</v>
      </c>
      <c r="F209" s="136" t="s">
        <v>314</v>
      </c>
      <c r="H209" s="137">
        <v>47.4</v>
      </c>
      <c r="J209" s="297"/>
      <c r="L209" s="134"/>
      <c r="M209" s="138"/>
      <c r="T209" s="139"/>
      <c r="AT209" s="135" t="s">
        <v>125</v>
      </c>
      <c r="AU209" s="135" t="s">
        <v>79</v>
      </c>
      <c r="AV209" s="12" t="s">
        <v>79</v>
      </c>
      <c r="AW209" s="12" t="s">
        <v>31</v>
      </c>
      <c r="AX209" s="12" t="s">
        <v>69</v>
      </c>
      <c r="AY209" s="135" t="s">
        <v>112</v>
      </c>
    </row>
    <row r="210" spans="2:65" s="12" customFormat="1">
      <c r="B210" s="134"/>
      <c r="D210" s="129" t="s">
        <v>125</v>
      </c>
      <c r="E210" s="135" t="s">
        <v>3</v>
      </c>
      <c r="F210" s="136" t="s">
        <v>315</v>
      </c>
      <c r="H210" s="137">
        <v>66.650000000000006</v>
      </c>
      <c r="J210" s="297"/>
      <c r="L210" s="134"/>
      <c r="M210" s="138"/>
      <c r="T210" s="139"/>
      <c r="AT210" s="135" t="s">
        <v>125</v>
      </c>
      <c r="AU210" s="135" t="s">
        <v>79</v>
      </c>
      <c r="AV210" s="12" t="s">
        <v>79</v>
      </c>
      <c r="AW210" s="12" t="s">
        <v>31</v>
      </c>
      <c r="AX210" s="12" t="s">
        <v>69</v>
      </c>
      <c r="AY210" s="135" t="s">
        <v>112</v>
      </c>
    </row>
    <row r="211" spans="2:65" s="12" customFormat="1">
      <c r="B211" s="134"/>
      <c r="D211" s="129" t="s">
        <v>125</v>
      </c>
      <c r="E211" s="135" t="s">
        <v>3</v>
      </c>
      <c r="F211" s="136" t="s">
        <v>316</v>
      </c>
      <c r="H211" s="137">
        <v>76.95</v>
      </c>
      <c r="J211" s="297"/>
      <c r="L211" s="134"/>
      <c r="M211" s="138"/>
      <c r="T211" s="139"/>
      <c r="AT211" s="135" t="s">
        <v>125</v>
      </c>
      <c r="AU211" s="135" t="s">
        <v>79</v>
      </c>
      <c r="AV211" s="12" t="s">
        <v>79</v>
      </c>
      <c r="AW211" s="12" t="s">
        <v>31</v>
      </c>
      <c r="AX211" s="12" t="s">
        <v>69</v>
      </c>
      <c r="AY211" s="135" t="s">
        <v>112</v>
      </c>
    </row>
    <row r="212" spans="2:65" s="12" customFormat="1">
      <c r="B212" s="134"/>
      <c r="D212" s="129" t="s">
        <v>125</v>
      </c>
      <c r="E212" s="135" t="s">
        <v>3</v>
      </c>
      <c r="F212" s="136" t="s">
        <v>317</v>
      </c>
      <c r="H212" s="137">
        <v>15.5</v>
      </c>
      <c r="J212" s="297"/>
      <c r="L212" s="134"/>
      <c r="M212" s="138"/>
      <c r="T212" s="139"/>
      <c r="AT212" s="135" t="s">
        <v>125</v>
      </c>
      <c r="AU212" s="135" t="s">
        <v>79</v>
      </c>
      <c r="AV212" s="12" t="s">
        <v>79</v>
      </c>
      <c r="AW212" s="12" t="s">
        <v>31</v>
      </c>
      <c r="AX212" s="12" t="s">
        <v>69</v>
      </c>
      <c r="AY212" s="135" t="s">
        <v>112</v>
      </c>
    </row>
    <row r="213" spans="2:65" s="12" customFormat="1">
      <c r="B213" s="134"/>
      <c r="D213" s="129" t="s">
        <v>125</v>
      </c>
      <c r="E213" s="135" t="s">
        <v>3</v>
      </c>
      <c r="F213" s="136" t="s">
        <v>318</v>
      </c>
      <c r="H213" s="137">
        <v>7.75</v>
      </c>
      <c r="J213" s="297"/>
      <c r="L213" s="134"/>
      <c r="M213" s="138"/>
      <c r="T213" s="139"/>
      <c r="AT213" s="135" t="s">
        <v>125</v>
      </c>
      <c r="AU213" s="135" t="s">
        <v>79</v>
      </c>
      <c r="AV213" s="12" t="s">
        <v>79</v>
      </c>
      <c r="AW213" s="12" t="s">
        <v>31</v>
      </c>
      <c r="AX213" s="12" t="s">
        <v>69</v>
      </c>
      <c r="AY213" s="135" t="s">
        <v>112</v>
      </c>
    </row>
    <row r="214" spans="2:65" s="13" customFormat="1">
      <c r="B214" s="140"/>
      <c r="D214" s="129" t="s">
        <v>125</v>
      </c>
      <c r="E214" s="141" t="s">
        <v>3</v>
      </c>
      <c r="F214" s="142" t="s">
        <v>131</v>
      </c>
      <c r="H214" s="143">
        <v>214.25</v>
      </c>
      <c r="J214" s="298"/>
      <c r="L214" s="140"/>
      <c r="M214" s="144"/>
      <c r="T214" s="145"/>
      <c r="AT214" s="141" t="s">
        <v>125</v>
      </c>
      <c r="AU214" s="141" t="s">
        <v>79</v>
      </c>
      <c r="AV214" s="13" t="s">
        <v>119</v>
      </c>
      <c r="AW214" s="13" t="s">
        <v>31</v>
      </c>
      <c r="AX214" s="13" t="s">
        <v>77</v>
      </c>
      <c r="AY214" s="141" t="s">
        <v>112</v>
      </c>
    </row>
    <row r="215" spans="2:65" s="1" customFormat="1" ht="16.5" customHeight="1">
      <c r="B215" s="116"/>
      <c r="C215" s="117" t="s">
        <v>319</v>
      </c>
      <c r="D215" s="117" t="s">
        <v>114</v>
      </c>
      <c r="E215" s="118" t="s">
        <v>320</v>
      </c>
      <c r="F215" s="119" t="s">
        <v>321</v>
      </c>
      <c r="G215" s="120" t="s">
        <v>162</v>
      </c>
      <c r="H215" s="121">
        <v>214.25</v>
      </c>
      <c r="I215" s="122"/>
      <c r="J215" s="295">
        <f>ROUND(I215*H215,2)</f>
        <v>0</v>
      </c>
      <c r="K215" s="119" t="s">
        <v>3</v>
      </c>
      <c r="L215" s="29"/>
      <c r="M215" s="123" t="s">
        <v>3</v>
      </c>
      <c r="N215" s="124" t="s">
        <v>40</v>
      </c>
      <c r="O215" s="125">
        <v>2.7E-2</v>
      </c>
      <c r="P215" s="125">
        <f>O215*H215</f>
        <v>5.7847499999999998</v>
      </c>
      <c r="Q215" s="125">
        <v>0.29160000000000003</v>
      </c>
      <c r="R215" s="125">
        <f>Q215*H215</f>
        <v>62.475300000000004</v>
      </c>
      <c r="S215" s="125">
        <v>0</v>
      </c>
      <c r="T215" s="126">
        <f>S215*H215</f>
        <v>0</v>
      </c>
      <c r="AR215" s="127" t="s">
        <v>119</v>
      </c>
      <c r="AT215" s="127" t="s">
        <v>114</v>
      </c>
      <c r="AU215" s="127" t="s">
        <v>79</v>
      </c>
      <c r="AY215" s="17" t="s">
        <v>112</v>
      </c>
      <c r="BE215" s="128">
        <f>IF(N215="základní",J215,0)</f>
        <v>0</v>
      </c>
      <c r="BF215" s="128">
        <f>IF(N215="snížená",J215,0)</f>
        <v>0</v>
      </c>
      <c r="BG215" s="128">
        <f>IF(N215="zákl. přenesená",J215,0)</f>
        <v>0</v>
      </c>
      <c r="BH215" s="128">
        <f>IF(N215="sníž. přenesená",J215,0)</f>
        <v>0</v>
      </c>
      <c r="BI215" s="128">
        <f>IF(N215="nulová",J215,0)</f>
        <v>0</v>
      </c>
      <c r="BJ215" s="17" t="s">
        <v>77</v>
      </c>
      <c r="BK215" s="128">
        <f>ROUND(I215*H215,2)</f>
        <v>0</v>
      </c>
      <c r="BL215" s="17" t="s">
        <v>119</v>
      </c>
      <c r="BM215" s="127" t="s">
        <v>322</v>
      </c>
    </row>
    <row r="216" spans="2:65" s="1" customFormat="1" ht="19.2">
      <c r="B216" s="29"/>
      <c r="D216" s="129" t="s">
        <v>121</v>
      </c>
      <c r="F216" s="130" t="s">
        <v>323</v>
      </c>
      <c r="J216" s="296"/>
      <c r="L216" s="29"/>
      <c r="M216" s="131"/>
      <c r="T216" s="49"/>
      <c r="AT216" s="17" t="s">
        <v>121</v>
      </c>
      <c r="AU216" s="17" t="s">
        <v>79</v>
      </c>
    </row>
    <row r="217" spans="2:65" s="1" customFormat="1" ht="21.75" customHeight="1">
      <c r="B217" s="116"/>
      <c r="C217" s="117" t="s">
        <v>324</v>
      </c>
      <c r="D217" s="117" t="s">
        <v>114</v>
      </c>
      <c r="E217" s="118" t="s">
        <v>325</v>
      </c>
      <c r="F217" s="119" t="s">
        <v>326</v>
      </c>
      <c r="G217" s="120" t="s">
        <v>162</v>
      </c>
      <c r="H217" s="121">
        <v>214.25</v>
      </c>
      <c r="I217" s="122"/>
      <c r="J217" s="295">
        <f>ROUND(I217*H217,2)</f>
        <v>0</v>
      </c>
      <c r="K217" s="119" t="s">
        <v>118</v>
      </c>
      <c r="L217" s="29"/>
      <c r="M217" s="123" t="s">
        <v>3</v>
      </c>
      <c r="N217" s="124" t="s">
        <v>40</v>
      </c>
      <c r="O217" s="125">
        <v>0.59</v>
      </c>
      <c r="P217" s="125">
        <f>O217*H217</f>
        <v>126.4075</v>
      </c>
      <c r="Q217" s="125">
        <v>9.0620000000000006E-2</v>
      </c>
      <c r="R217" s="125">
        <f>Q217*H217</f>
        <v>19.415335000000002</v>
      </c>
      <c r="S217" s="125">
        <v>0</v>
      </c>
      <c r="T217" s="126">
        <f>S217*H217</f>
        <v>0</v>
      </c>
      <c r="AR217" s="127" t="s">
        <v>119</v>
      </c>
      <c r="AT217" s="127" t="s">
        <v>114</v>
      </c>
      <c r="AU217" s="127" t="s">
        <v>79</v>
      </c>
      <c r="AY217" s="17" t="s">
        <v>112</v>
      </c>
      <c r="BE217" s="128">
        <f>IF(N217="základní",J217,0)</f>
        <v>0</v>
      </c>
      <c r="BF217" s="128">
        <f>IF(N217="snížená",J217,0)</f>
        <v>0</v>
      </c>
      <c r="BG217" s="128">
        <f>IF(N217="zákl. přenesená",J217,0)</f>
        <v>0</v>
      </c>
      <c r="BH217" s="128">
        <f>IF(N217="sníž. přenesená",J217,0)</f>
        <v>0</v>
      </c>
      <c r="BI217" s="128">
        <f>IF(N217="nulová",J217,0)</f>
        <v>0</v>
      </c>
      <c r="BJ217" s="17" t="s">
        <v>77</v>
      </c>
      <c r="BK217" s="128">
        <f>ROUND(I217*H217,2)</f>
        <v>0</v>
      </c>
      <c r="BL217" s="17" t="s">
        <v>119</v>
      </c>
      <c r="BM217" s="127" t="s">
        <v>327</v>
      </c>
    </row>
    <row r="218" spans="2:65" s="1" customFormat="1" ht="28.8">
      <c r="B218" s="29"/>
      <c r="D218" s="129" t="s">
        <v>121</v>
      </c>
      <c r="F218" s="130" t="s">
        <v>328</v>
      </c>
      <c r="J218" s="296"/>
      <c r="L218" s="29"/>
      <c r="M218" s="131"/>
      <c r="T218" s="49"/>
      <c r="AT218" s="17" t="s">
        <v>121</v>
      </c>
      <c r="AU218" s="17" t="s">
        <v>79</v>
      </c>
    </row>
    <row r="219" spans="2:65" s="1" customFormat="1">
      <c r="B219" s="29"/>
      <c r="D219" s="132" t="s">
        <v>123</v>
      </c>
      <c r="F219" s="133" t="s">
        <v>329</v>
      </c>
      <c r="J219" s="296"/>
      <c r="L219" s="29"/>
      <c r="M219" s="131"/>
      <c r="T219" s="49"/>
      <c r="AT219" s="17" t="s">
        <v>123</v>
      </c>
      <c r="AU219" s="17" t="s">
        <v>79</v>
      </c>
    </row>
    <row r="220" spans="2:65" s="1" customFormat="1" ht="16.5" customHeight="1">
      <c r="B220" s="116"/>
      <c r="C220" s="146" t="s">
        <v>330</v>
      </c>
      <c r="D220" s="146" t="s">
        <v>177</v>
      </c>
      <c r="E220" s="147" t="s">
        <v>331</v>
      </c>
      <c r="F220" s="148" t="s">
        <v>332</v>
      </c>
      <c r="G220" s="149" t="s">
        <v>162</v>
      </c>
      <c r="H220" s="150">
        <v>183.24299999999999</v>
      </c>
      <c r="I220" s="151"/>
      <c r="J220" s="299">
        <f>ROUND(I220*H220,2)</f>
        <v>0</v>
      </c>
      <c r="K220" s="148" t="s">
        <v>3</v>
      </c>
      <c r="L220" s="152"/>
      <c r="M220" s="153" t="s">
        <v>3</v>
      </c>
      <c r="N220" s="154" t="s">
        <v>40</v>
      </c>
      <c r="O220" s="125">
        <v>0</v>
      </c>
      <c r="P220" s="125">
        <f>O220*H220</f>
        <v>0</v>
      </c>
      <c r="Q220" s="125">
        <v>0.18</v>
      </c>
      <c r="R220" s="125">
        <f>Q220*H220</f>
        <v>32.983739999999997</v>
      </c>
      <c r="S220" s="125">
        <v>0</v>
      </c>
      <c r="T220" s="126">
        <f>S220*H220</f>
        <v>0</v>
      </c>
      <c r="AR220" s="127" t="s">
        <v>176</v>
      </c>
      <c r="AT220" s="127" t="s">
        <v>177</v>
      </c>
      <c r="AU220" s="127" t="s">
        <v>79</v>
      </c>
      <c r="AY220" s="17" t="s">
        <v>112</v>
      </c>
      <c r="BE220" s="128">
        <f>IF(N220="základní",J220,0)</f>
        <v>0</v>
      </c>
      <c r="BF220" s="128">
        <f>IF(N220="snížená",J220,0)</f>
        <v>0</v>
      </c>
      <c r="BG220" s="128">
        <f>IF(N220="zákl. přenesená",J220,0)</f>
        <v>0</v>
      </c>
      <c r="BH220" s="128">
        <f>IF(N220="sníž. přenesená",J220,0)</f>
        <v>0</v>
      </c>
      <c r="BI220" s="128">
        <f>IF(N220="nulová",J220,0)</f>
        <v>0</v>
      </c>
      <c r="BJ220" s="17" t="s">
        <v>77</v>
      </c>
      <c r="BK220" s="128">
        <f>ROUND(I220*H220,2)</f>
        <v>0</v>
      </c>
      <c r="BL220" s="17" t="s">
        <v>119</v>
      </c>
      <c r="BM220" s="127" t="s">
        <v>333</v>
      </c>
    </row>
    <row r="221" spans="2:65" s="1" customFormat="1">
      <c r="B221" s="29"/>
      <c r="D221" s="129" t="s">
        <v>121</v>
      </c>
      <c r="F221" s="130" t="s">
        <v>332</v>
      </c>
      <c r="J221" s="296"/>
      <c r="L221" s="29"/>
      <c r="M221" s="131"/>
      <c r="T221" s="49"/>
      <c r="AT221" s="17" t="s">
        <v>121</v>
      </c>
      <c r="AU221" s="17" t="s">
        <v>79</v>
      </c>
    </row>
    <row r="222" spans="2:65" s="12" customFormat="1">
      <c r="B222" s="134"/>
      <c r="D222" s="129" t="s">
        <v>125</v>
      </c>
      <c r="E222" s="135" t="s">
        <v>3</v>
      </c>
      <c r="F222" s="136" t="s">
        <v>334</v>
      </c>
      <c r="H222" s="137">
        <v>183.24299999999999</v>
      </c>
      <c r="J222" s="297"/>
      <c r="L222" s="134"/>
      <c r="M222" s="138"/>
      <c r="T222" s="139"/>
      <c r="AT222" s="135" t="s">
        <v>125</v>
      </c>
      <c r="AU222" s="135" t="s">
        <v>79</v>
      </c>
      <c r="AV222" s="12" t="s">
        <v>79</v>
      </c>
      <c r="AW222" s="12" t="s">
        <v>31</v>
      </c>
      <c r="AX222" s="12" t="s">
        <v>77</v>
      </c>
      <c r="AY222" s="135" t="s">
        <v>112</v>
      </c>
    </row>
    <row r="223" spans="2:65" s="1" customFormat="1" ht="16.5" customHeight="1">
      <c r="B223" s="116"/>
      <c r="C223" s="146" t="s">
        <v>335</v>
      </c>
      <c r="D223" s="146" t="s">
        <v>177</v>
      </c>
      <c r="E223" s="147" t="s">
        <v>336</v>
      </c>
      <c r="F223" s="148" t="s">
        <v>337</v>
      </c>
      <c r="G223" s="149" t="s">
        <v>162</v>
      </c>
      <c r="H223" s="150">
        <v>35.292000000000002</v>
      </c>
      <c r="I223" s="151"/>
      <c r="J223" s="299">
        <f>ROUND(I223*H223,2)</f>
        <v>0</v>
      </c>
      <c r="K223" s="148" t="s">
        <v>3</v>
      </c>
      <c r="L223" s="152"/>
      <c r="M223" s="153" t="s">
        <v>3</v>
      </c>
      <c r="N223" s="154" t="s">
        <v>40</v>
      </c>
      <c r="O223" s="125">
        <v>0</v>
      </c>
      <c r="P223" s="125">
        <f>O223*H223</f>
        <v>0</v>
      </c>
      <c r="Q223" s="125">
        <v>0.18</v>
      </c>
      <c r="R223" s="125">
        <f>Q223*H223</f>
        <v>6.3525600000000004</v>
      </c>
      <c r="S223" s="125">
        <v>0</v>
      </c>
      <c r="T223" s="126">
        <f>S223*H223</f>
        <v>0</v>
      </c>
      <c r="AR223" s="127" t="s">
        <v>176</v>
      </c>
      <c r="AT223" s="127" t="s">
        <v>177</v>
      </c>
      <c r="AU223" s="127" t="s">
        <v>79</v>
      </c>
      <c r="AY223" s="17" t="s">
        <v>112</v>
      </c>
      <c r="BE223" s="128">
        <f>IF(N223="základní",J223,0)</f>
        <v>0</v>
      </c>
      <c r="BF223" s="128">
        <f>IF(N223="snížená",J223,0)</f>
        <v>0</v>
      </c>
      <c r="BG223" s="128">
        <f>IF(N223="zákl. přenesená",J223,0)</f>
        <v>0</v>
      </c>
      <c r="BH223" s="128">
        <f>IF(N223="sníž. přenesená",J223,0)</f>
        <v>0</v>
      </c>
      <c r="BI223" s="128">
        <f>IF(N223="nulová",J223,0)</f>
        <v>0</v>
      </c>
      <c r="BJ223" s="17" t="s">
        <v>77</v>
      </c>
      <c r="BK223" s="128">
        <f>ROUND(I223*H223,2)</f>
        <v>0</v>
      </c>
      <c r="BL223" s="17" t="s">
        <v>119</v>
      </c>
      <c r="BM223" s="127" t="s">
        <v>338</v>
      </c>
    </row>
    <row r="224" spans="2:65" s="1" customFormat="1">
      <c r="B224" s="29"/>
      <c r="D224" s="129" t="s">
        <v>121</v>
      </c>
      <c r="F224" s="130" t="s">
        <v>337</v>
      </c>
      <c r="J224" s="296"/>
      <c r="L224" s="29"/>
      <c r="M224" s="131"/>
      <c r="T224" s="49"/>
      <c r="AT224" s="17" t="s">
        <v>121</v>
      </c>
      <c r="AU224" s="17" t="s">
        <v>79</v>
      </c>
    </row>
    <row r="225" spans="2:65" s="12" customFormat="1">
      <c r="B225" s="134"/>
      <c r="D225" s="129" t="s">
        <v>125</v>
      </c>
      <c r="E225" s="135" t="s">
        <v>3</v>
      </c>
      <c r="F225" s="136" t="s">
        <v>339</v>
      </c>
      <c r="H225" s="137">
        <v>35.292000000000002</v>
      </c>
      <c r="J225" s="297"/>
      <c r="L225" s="134"/>
      <c r="M225" s="138"/>
      <c r="T225" s="139"/>
      <c r="AT225" s="135" t="s">
        <v>125</v>
      </c>
      <c r="AU225" s="135" t="s">
        <v>79</v>
      </c>
      <c r="AV225" s="12" t="s">
        <v>79</v>
      </c>
      <c r="AW225" s="12" t="s">
        <v>31</v>
      </c>
      <c r="AX225" s="12" t="s">
        <v>77</v>
      </c>
      <c r="AY225" s="135" t="s">
        <v>112</v>
      </c>
    </row>
    <row r="226" spans="2:65" s="1" customFormat="1" ht="16.5" customHeight="1">
      <c r="B226" s="116"/>
      <c r="C226" s="117" t="s">
        <v>340</v>
      </c>
      <c r="D226" s="117" t="s">
        <v>114</v>
      </c>
      <c r="E226" s="118" t="s">
        <v>320</v>
      </c>
      <c r="F226" s="119" t="s">
        <v>321</v>
      </c>
      <c r="G226" s="120" t="s">
        <v>162</v>
      </c>
      <c r="H226" s="121">
        <v>475.7</v>
      </c>
      <c r="I226" s="122"/>
      <c r="J226" s="295">
        <f>ROUND(I226*H226,2)</f>
        <v>0</v>
      </c>
      <c r="K226" s="119" t="s">
        <v>3</v>
      </c>
      <c r="L226" s="29"/>
      <c r="M226" s="123" t="s">
        <v>3</v>
      </c>
      <c r="N226" s="124" t="s">
        <v>40</v>
      </c>
      <c r="O226" s="125">
        <v>2.7E-2</v>
      </c>
      <c r="P226" s="125">
        <f>O226*H226</f>
        <v>12.8439</v>
      </c>
      <c r="Q226" s="125">
        <v>0.29160000000000003</v>
      </c>
      <c r="R226" s="125">
        <f>Q226*H226</f>
        <v>138.71412000000001</v>
      </c>
      <c r="S226" s="125">
        <v>0</v>
      </c>
      <c r="T226" s="126">
        <f>S226*H226</f>
        <v>0</v>
      </c>
      <c r="AR226" s="127" t="s">
        <v>119</v>
      </c>
      <c r="AT226" s="127" t="s">
        <v>114</v>
      </c>
      <c r="AU226" s="127" t="s">
        <v>79</v>
      </c>
      <c r="AY226" s="17" t="s">
        <v>112</v>
      </c>
      <c r="BE226" s="128">
        <f>IF(N226="základní",J226,0)</f>
        <v>0</v>
      </c>
      <c r="BF226" s="128">
        <f>IF(N226="snížená",J226,0)</f>
        <v>0</v>
      </c>
      <c r="BG226" s="128">
        <f>IF(N226="zákl. přenesená",J226,0)</f>
        <v>0</v>
      </c>
      <c r="BH226" s="128">
        <f>IF(N226="sníž. přenesená",J226,0)</f>
        <v>0</v>
      </c>
      <c r="BI226" s="128">
        <f>IF(N226="nulová",J226,0)</f>
        <v>0</v>
      </c>
      <c r="BJ226" s="17" t="s">
        <v>77</v>
      </c>
      <c r="BK226" s="128">
        <f>ROUND(I226*H226,2)</f>
        <v>0</v>
      </c>
      <c r="BL226" s="17" t="s">
        <v>119</v>
      </c>
      <c r="BM226" s="127" t="s">
        <v>341</v>
      </c>
    </row>
    <row r="227" spans="2:65" s="1" customFormat="1" ht="19.2">
      <c r="B227" s="29"/>
      <c r="D227" s="129" t="s">
        <v>121</v>
      </c>
      <c r="F227" s="130" t="s">
        <v>323</v>
      </c>
      <c r="J227" s="296"/>
      <c r="L227" s="29"/>
      <c r="M227" s="131"/>
      <c r="T227" s="49"/>
      <c r="AT227" s="17" t="s">
        <v>121</v>
      </c>
      <c r="AU227" s="17" t="s">
        <v>79</v>
      </c>
    </row>
    <row r="228" spans="2:65" s="14" customFormat="1">
      <c r="B228" s="155"/>
      <c r="D228" s="129" t="s">
        <v>125</v>
      </c>
      <c r="E228" s="156" t="s">
        <v>3</v>
      </c>
      <c r="F228" s="157" t="s">
        <v>342</v>
      </c>
      <c r="H228" s="156" t="s">
        <v>3</v>
      </c>
      <c r="J228" s="300"/>
      <c r="L228" s="155"/>
      <c r="M228" s="158"/>
      <c r="T228" s="159"/>
      <c r="AT228" s="156" t="s">
        <v>125</v>
      </c>
      <c r="AU228" s="156" t="s">
        <v>79</v>
      </c>
      <c r="AV228" s="14" t="s">
        <v>77</v>
      </c>
      <c r="AW228" s="14" t="s">
        <v>31</v>
      </c>
      <c r="AX228" s="14" t="s">
        <v>69</v>
      </c>
      <c r="AY228" s="156" t="s">
        <v>112</v>
      </c>
    </row>
    <row r="229" spans="2:65" s="12" customFormat="1">
      <c r="B229" s="134"/>
      <c r="D229" s="129" t="s">
        <v>125</v>
      </c>
      <c r="E229" s="135" t="s">
        <v>3</v>
      </c>
      <c r="F229" s="136" t="s">
        <v>343</v>
      </c>
      <c r="H229" s="137">
        <v>99.2</v>
      </c>
      <c r="J229" s="297"/>
      <c r="L229" s="134"/>
      <c r="M229" s="138"/>
      <c r="T229" s="139"/>
      <c r="AT229" s="135" t="s">
        <v>125</v>
      </c>
      <c r="AU229" s="135" t="s">
        <v>79</v>
      </c>
      <c r="AV229" s="12" t="s">
        <v>79</v>
      </c>
      <c r="AW229" s="12" t="s">
        <v>31</v>
      </c>
      <c r="AX229" s="12" t="s">
        <v>69</v>
      </c>
      <c r="AY229" s="135" t="s">
        <v>112</v>
      </c>
    </row>
    <row r="230" spans="2:65" s="12" customFormat="1">
      <c r="B230" s="134"/>
      <c r="D230" s="129" t="s">
        <v>125</v>
      </c>
      <c r="E230" s="135" t="s">
        <v>3</v>
      </c>
      <c r="F230" s="136" t="s">
        <v>344</v>
      </c>
      <c r="H230" s="137">
        <v>147.4</v>
      </c>
      <c r="J230" s="297"/>
      <c r="L230" s="134"/>
      <c r="M230" s="138"/>
      <c r="T230" s="139"/>
      <c r="AT230" s="135" t="s">
        <v>125</v>
      </c>
      <c r="AU230" s="135" t="s">
        <v>79</v>
      </c>
      <c r="AV230" s="12" t="s">
        <v>79</v>
      </c>
      <c r="AW230" s="12" t="s">
        <v>31</v>
      </c>
      <c r="AX230" s="12" t="s">
        <v>69</v>
      </c>
      <c r="AY230" s="135" t="s">
        <v>112</v>
      </c>
    </row>
    <row r="231" spans="2:65" s="12" customFormat="1">
      <c r="B231" s="134"/>
      <c r="D231" s="129" t="s">
        <v>125</v>
      </c>
      <c r="E231" s="135" t="s">
        <v>3</v>
      </c>
      <c r="F231" s="136" t="s">
        <v>345</v>
      </c>
      <c r="H231" s="137">
        <v>89.6</v>
      </c>
      <c r="J231" s="297"/>
      <c r="L231" s="134"/>
      <c r="M231" s="138"/>
      <c r="T231" s="139"/>
      <c r="AT231" s="135" t="s">
        <v>125</v>
      </c>
      <c r="AU231" s="135" t="s">
        <v>79</v>
      </c>
      <c r="AV231" s="12" t="s">
        <v>79</v>
      </c>
      <c r="AW231" s="12" t="s">
        <v>31</v>
      </c>
      <c r="AX231" s="12" t="s">
        <v>69</v>
      </c>
      <c r="AY231" s="135" t="s">
        <v>112</v>
      </c>
    </row>
    <row r="232" spans="2:65" s="12" customFormat="1">
      <c r="B232" s="134"/>
      <c r="D232" s="129" t="s">
        <v>125</v>
      </c>
      <c r="E232" s="135" t="s">
        <v>3</v>
      </c>
      <c r="F232" s="136" t="s">
        <v>346</v>
      </c>
      <c r="H232" s="137">
        <v>89.9</v>
      </c>
      <c r="J232" s="297"/>
      <c r="L232" s="134"/>
      <c r="M232" s="138"/>
      <c r="T232" s="139"/>
      <c r="AT232" s="135" t="s">
        <v>125</v>
      </c>
      <c r="AU232" s="135" t="s">
        <v>79</v>
      </c>
      <c r="AV232" s="12" t="s">
        <v>79</v>
      </c>
      <c r="AW232" s="12" t="s">
        <v>31</v>
      </c>
      <c r="AX232" s="12" t="s">
        <v>69</v>
      </c>
      <c r="AY232" s="135" t="s">
        <v>112</v>
      </c>
    </row>
    <row r="233" spans="2:65" s="12" customFormat="1">
      <c r="B233" s="134"/>
      <c r="D233" s="129" t="s">
        <v>125</v>
      </c>
      <c r="E233" s="135" t="s">
        <v>3</v>
      </c>
      <c r="F233" s="136" t="s">
        <v>347</v>
      </c>
      <c r="H233" s="137">
        <v>49.6</v>
      </c>
      <c r="J233" s="297"/>
      <c r="L233" s="134"/>
      <c r="M233" s="138"/>
      <c r="T233" s="139"/>
      <c r="AT233" s="135" t="s">
        <v>125</v>
      </c>
      <c r="AU233" s="135" t="s">
        <v>79</v>
      </c>
      <c r="AV233" s="12" t="s">
        <v>79</v>
      </c>
      <c r="AW233" s="12" t="s">
        <v>31</v>
      </c>
      <c r="AX233" s="12" t="s">
        <v>69</v>
      </c>
      <c r="AY233" s="135" t="s">
        <v>112</v>
      </c>
    </row>
    <row r="234" spans="2:65" s="13" customFormat="1">
      <c r="B234" s="140"/>
      <c r="D234" s="129" t="s">
        <v>125</v>
      </c>
      <c r="E234" s="141" t="s">
        <v>3</v>
      </c>
      <c r="F234" s="142" t="s">
        <v>131</v>
      </c>
      <c r="H234" s="143">
        <v>475.7</v>
      </c>
      <c r="J234" s="298"/>
      <c r="L234" s="140"/>
      <c r="M234" s="144"/>
      <c r="T234" s="145"/>
      <c r="AT234" s="141" t="s">
        <v>125</v>
      </c>
      <c r="AU234" s="141" t="s">
        <v>79</v>
      </c>
      <c r="AV234" s="13" t="s">
        <v>119</v>
      </c>
      <c r="AW234" s="13" t="s">
        <v>31</v>
      </c>
      <c r="AX234" s="13" t="s">
        <v>77</v>
      </c>
      <c r="AY234" s="141" t="s">
        <v>112</v>
      </c>
    </row>
    <row r="235" spans="2:65" s="1" customFormat="1" ht="16.5" customHeight="1">
      <c r="B235" s="116"/>
      <c r="C235" s="117" t="s">
        <v>348</v>
      </c>
      <c r="D235" s="117" t="s">
        <v>114</v>
      </c>
      <c r="E235" s="118" t="s">
        <v>349</v>
      </c>
      <c r="F235" s="119" t="s">
        <v>350</v>
      </c>
      <c r="G235" s="120" t="s">
        <v>162</v>
      </c>
      <c r="H235" s="121">
        <v>475.7</v>
      </c>
      <c r="I235" s="122"/>
      <c r="J235" s="295">
        <f>ROUND(I235*H235,2)</f>
        <v>0</v>
      </c>
      <c r="K235" s="119" t="s">
        <v>118</v>
      </c>
      <c r="L235" s="29"/>
      <c r="M235" s="123" t="s">
        <v>3</v>
      </c>
      <c r="N235" s="124" t="s">
        <v>40</v>
      </c>
      <c r="O235" s="125">
        <v>2.4E-2</v>
      </c>
      <c r="P235" s="125">
        <f>O235*H235</f>
        <v>11.4168</v>
      </c>
      <c r="Q235" s="125">
        <v>0.106</v>
      </c>
      <c r="R235" s="125">
        <f>Q235*H235</f>
        <v>50.424199999999999</v>
      </c>
      <c r="S235" s="125">
        <v>0</v>
      </c>
      <c r="T235" s="126">
        <f>S235*H235</f>
        <v>0</v>
      </c>
      <c r="AR235" s="127" t="s">
        <v>119</v>
      </c>
      <c r="AT235" s="127" t="s">
        <v>114</v>
      </c>
      <c r="AU235" s="127" t="s">
        <v>79</v>
      </c>
      <c r="AY235" s="17" t="s">
        <v>112</v>
      </c>
      <c r="BE235" s="128">
        <f>IF(N235="základní",J235,0)</f>
        <v>0</v>
      </c>
      <c r="BF235" s="128">
        <f>IF(N235="snížená",J235,0)</f>
        <v>0</v>
      </c>
      <c r="BG235" s="128">
        <f>IF(N235="zákl. přenesená",J235,0)</f>
        <v>0</v>
      </c>
      <c r="BH235" s="128">
        <f>IF(N235="sníž. přenesená",J235,0)</f>
        <v>0</v>
      </c>
      <c r="BI235" s="128">
        <f>IF(N235="nulová",J235,0)</f>
        <v>0</v>
      </c>
      <c r="BJ235" s="17" t="s">
        <v>77</v>
      </c>
      <c r="BK235" s="128">
        <f>ROUND(I235*H235,2)</f>
        <v>0</v>
      </c>
      <c r="BL235" s="17" t="s">
        <v>119</v>
      </c>
      <c r="BM235" s="127" t="s">
        <v>351</v>
      </c>
    </row>
    <row r="236" spans="2:65" s="1" customFormat="1" ht="19.2">
      <c r="B236" s="29"/>
      <c r="D236" s="129" t="s">
        <v>121</v>
      </c>
      <c r="F236" s="130" t="s">
        <v>352</v>
      </c>
      <c r="J236" s="296"/>
      <c r="L236" s="29"/>
      <c r="M236" s="131"/>
      <c r="T236" s="49"/>
      <c r="AT236" s="17" t="s">
        <v>121</v>
      </c>
      <c r="AU236" s="17" t="s">
        <v>79</v>
      </c>
    </row>
    <row r="237" spans="2:65" s="1" customFormat="1">
      <c r="B237" s="29"/>
      <c r="D237" s="132" t="s">
        <v>123</v>
      </c>
      <c r="F237" s="133" t="s">
        <v>353</v>
      </c>
      <c r="J237" s="296"/>
      <c r="L237" s="29"/>
      <c r="M237" s="131"/>
      <c r="T237" s="49"/>
      <c r="AT237" s="17" t="s">
        <v>123</v>
      </c>
      <c r="AU237" s="17" t="s">
        <v>79</v>
      </c>
    </row>
    <row r="238" spans="2:65" s="1" customFormat="1" ht="16.5" customHeight="1">
      <c r="B238" s="116"/>
      <c r="C238" s="117" t="s">
        <v>354</v>
      </c>
      <c r="D238" s="117" t="s">
        <v>114</v>
      </c>
      <c r="E238" s="118" t="s">
        <v>355</v>
      </c>
      <c r="F238" s="119" t="s">
        <v>356</v>
      </c>
      <c r="G238" s="120" t="s">
        <v>162</v>
      </c>
      <c r="H238" s="121">
        <v>475.7</v>
      </c>
      <c r="I238" s="122"/>
      <c r="J238" s="295">
        <f>ROUND(I238*H238,2)</f>
        <v>0</v>
      </c>
      <c r="K238" s="119" t="s">
        <v>118</v>
      </c>
      <c r="L238" s="29"/>
      <c r="M238" s="123" t="s">
        <v>3</v>
      </c>
      <c r="N238" s="124" t="s">
        <v>40</v>
      </c>
      <c r="O238" s="125">
        <v>0.5</v>
      </c>
      <c r="P238" s="125">
        <f>O238*H238</f>
        <v>237.85</v>
      </c>
      <c r="Q238" s="125">
        <v>8.9219999999999994E-2</v>
      </c>
      <c r="R238" s="125">
        <f>Q238*H238</f>
        <v>42.441953999999996</v>
      </c>
      <c r="S238" s="125">
        <v>0</v>
      </c>
      <c r="T238" s="126">
        <f>S238*H238</f>
        <v>0</v>
      </c>
      <c r="AR238" s="127" t="s">
        <v>119</v>
      </c>
      <c r="AT238" s="127" t="s">
        <v>114</v>
      </c>
      <c r="AU238" s="127" t="s">
        <v>79</v>
      </c>
      <c r="AY238" s="17" t="s">
        <v>112</v>
      </c>
      <c r="BE238" s="128">
        <f>IF(N238="základní",J238,0)</f>
        <v>0</v>
      </c>
      <c r="BF238" s="128">
        <f>IF(N238="snížená",J238,0)</f>
        <v>0</v>
      </c>
      <c r="BG238" s="128">
        <f>IF(N238="zákl. přenesená",J238,0)</f>
        <v>0</v>
      </c>
      <c r="BH238" s="128">
        <f>IF(N238="sníž. přenesená",J238,0)</f>
        <v>0</v>
      </c>
      <c r="BI238" s="128">
        <f>IF(N238="nulová",J238,0)</f>
        <v>0</v>
      </c>
      <c r="BJ238" s="17" t="s">
        <v>77</v>
      </c>
      <c r="BK238" s="128">
        <f>ROUND(I238*H238,2)</f>
        <v>0</v>
      </c>
      <c r="BL238" s="17" t="s">
        <v>119</v>
      </c>
      <c r="BM238" s="127" t="s">
        <v>357</v>
      </c>
    </row>
    <row r="239" spans="2:65" s="1" customFormat="1" ht="28.8">
      <c r="B239" s="29"/>
      <c r="D239" s="129" t="s">
        <v>121</v>
      </c>
      <c r="F239" s="130" t="s">
        <v>358</v>
      </c>
      <c r="J239" s="296"/>
      <c r="L239" s="29"/>
      <c r="M239" s="131"/>
      <c r="T239" s="49"/>
      <c r="AT239" s="17" t="s">
        <v>121</v>
      </c>
      <c r="AU239" s="17" t="s">
        <v>79</v>
      </c>
    </row>
    <row r="240" spans="2:65" s="1" customFormat="1">
      <c r="B240" s="29"/>
      <c r="D240" s="132" t="s">
        <v>123</v>
      </c>
      <c r="F240" s="133" t="s">
        <v>359</v>
      </c>
      <c r="J240" s="296"/>
      <c r="L240" s="29"/>
      <c r="M240" s="131"/>
      <c r="T240" s="49"/>
      <c r="AT240" s="17" t="s">
        <v>123</v>
      </c>
      <c r="AU240" s="17" t="s">
        <v>79</v>
      </c>
    </row>
    <row r="241" spans="2:65" s="1" customFormat="1" ht="16.5" customHeight="1">
      <c r="B241" s="116"/>
      <c r="C241" s="146" t="s">
        <v>360</v>
      </c>
      <c r="D241" s="146" t="s">
        <v>177</v>
      </c>
      <c r="E241" s="147" t="s">
        <v>361</v>
      </c>
      <c r="F241" s="148" t="s">
        <v>362</v>
      </c>
      <c r="G241" s="149" t="s">
        <v>162</v>
      </c>
      <c r="H241" s="150">
        <v>474.80099999999999</v>
      </c>
      <c r="I241" s="151"/>
      <c r="J241" s="299">
        <f>ROUND(I241*H241,2)</f>
        <v>0</v>
      </c>
      <c r="K241" s="148" t="s">
        <v>3</v>
      </c>
      <c r="L241" s="152"/>
      <c r="M241" s="153" t="s">
        <v>3</v>
      </c>
      <c r="N241" s="154" t="s">
        <v>40</v>
      </c>
      <c r="O241" s="125">
        <v>0</v>
      </c>
      <c r="P241" s="125">
        <f>O241*H241</f>
        <v>0</v>
      </c>
      <c r="Q241" s="125">
        <v>0.13100000000000001</v>
      </c>
      <c r="R241" s="125">
        <f>Q241*H241</f>
        <v>62.198931000000002</v>
      </c>
      <c r="S241" s="125">
        <v>0</v>
      </c>
      <c r="T241" s="126">
        <f>S241*H241</f>
        <v>0</v>
      </c>
      <c r="AR241" s="127" t="s">
        <v>176</v>
      </c>
      <c r="AT241" s="127" t="s">
        <v>177</v>
      </c>
      <c r="AU241" s="127" t="s">
        <v>79</v>
      </c>
      <c r="AY241" s="17" t="s">
        <v>112</v>
      </c>
      <c r="BE241" s="128">
        <f>IF(N241="základní",J241,0)</f>
        <v>0</v>
      </c>
      <c r="BF241" s="128">
        <f>IF(N241="snížená",J241,0)</f>
        <v>0</v>
      </c>
      <c r="BG241" s="128">
        <f>IF(N241="zákl. přenesená",J241,0)</f>
        <v>0</v>
      </c>
      <c r="BH241" s="128">
        <f>IF(N241="sníž. přenesená",J241,0)</f>
        <v>0</v>
      </c>
      <c r="BI241" s="128">
        <f>IF(N241="nulová",J241,0)</f>
        <v>0</v>
      </c>
      <c r="BJ241" s="17" t="s">
        <v>77</v>
      </c>
      <c r="BK241" s="128">
        <f>ROUND(I241*H241,2)</f>
        <v>0</v>
      </c>
      <c r="BL241" s="17" t="s">
        <v>119</v>
      </c>
      <c r="BM241" s="127" t="s">
        <v>363</v>
      </c>
    </row>
    <row r="242" spans="2:65" s="1" customFormat="1">
      <c r="B242" s="29"/>
      <c r="D242" s="129" t="s">
        <v>121</v>
      </c>
      <c r="F242" s="130" t="s">
        <v>362</v>
      </c>
      <c r="J242" s="296"/>
      <c r="L242" s="29"/>
      <c r="M242" s="131"/>
      <c r="T242" s="49"/>
      <c r="AT242" s="17" t="s">
        <v>121</v>
      </c>
      <c r="AU242" s="17" t="s">
        <v>79</v>
      </c>
    </row>
    <row r="243" spans="2:65" s="12" customFormat="1">
      <c r="B243" s="134"/>
      <c r="D243" s="129" t="s">
        <v>125</v>
      </c>
      <c r="E243" s="135" t="s">
        <v>3</v>
      </c>
      <c r="F243" s="136" t="s">
        <v>364</v>
      </c>
      <c r="H243" s="137">
        <v>474.80099999999999</v>
      </c>
      <c r="J243" s="297"/>
      <c r="L243" s="134"/>
      <c r="M243" s="138"/>
      <c r="T243" s="139"/>
      <c r="AT243" s="135" t="s">
        <v>125</v>
      </c>
      <c r="AU243" s="135" t="s">
        <v>79</v>
      </c>
      <c r="AV243" s="12" t="s">
        <v>79</v>
      </c>
      <c r="AW243" s="12" t="s">
        <v>31</v>
      </c>
      <c r="AX243" s="12" t="s">
        <v>77</v>
      </c>
      <c r="AY243" s="135" t="s">
        <v>112</v>
      </c>
    </row>
    <row r="244" spans="2:65" s="1" customFormat="1" ht="16.5" customHeight="1">
      <c r="B244" s="116"/>
      <c r="C244" s="146" t="s">
        <v>365</v>
      </c>
      <c r="D244" s="146" t="s">
        <v>177</v>
      </c>
      <c r="E244" s="147" t="s">
        <v>366</v>
      </c>
      <c r="F244" s="148" t="s">
        <v>367</v>
      </c>
      <c r="G244" s="149" t="s">
        <v>162</v>
      </c>
      <c r="H244" s="150">
        <v>5.6559999999999997</v>
      </c>
      <c r="I244" s="151"/>
      <c r="J244" s="299">
        <f>ROUND(I244*H244,2)</f>
        <v>0</v>
      </c>
      <c r="K244" s="148" t="s">
        <v>3</v>
      </c>
      <c r="L244" s="152"/>
      <c r="M244" s="153" t="s">
        <v>3</v>
      </c>
      <c r="N244" s="154" t="s">
        <v>40</v>
      </c>
      <c r="O244" s="125">
        <v>0</v>
      </c>
      <c r="P244" s="125">
        <f>O244*H244</f>
        <v>0</v>
      </c>
      <c r="Q244" s="125">
        <v>0.13100000000000001</v>
      </c>
      <c r="R244" s="125">
        <f>Q244*H244</f>
        <v>0.74093600000000004</v>
      </c>
      <c r="S244" s="125">
        <v>0</v>
      </c>
      <c r="T244" s="126">
        <f>S244*H244</f>
        <v>0</v>
      </c>
      <c r="AR244" s="127" t="s">
        <v>176</v>
      </c>
      <c r="AT244" s="127" t="s">
        <v>177</v>
      </c>
      <c r="AU244" s="127" t="s">
        <v>79</v>
      </c>
      <c r="AY244" s="17" t="s">
        <v>112</v>
      </c>
      <c r="BE244" s="128">
        <f>IF(N244="základní",J244,0)</f>
        <v>0</v>
      </c>
      <c r="BF244" s="128">
        <f>IF(N244="snížená",J244,0)</f>
        <v>0</v>
      </c>
      <c r="BG244" s="128">
        <f>IF(N244="zákl. přenesená",J244,0)</f>
        <v>0</v>
      </c>
      <c r="BH244" s="128">
        <f>IF(N244="sníž. přenesená",J244,0)</f>
        <v>0</v>
      </c>
      <c r="BI244" s="128">
        <f>IF(N244="nulová",J244,0)</f>
        <v>0</v>
      </c>
      <c r="BJ244" s="17" t="s">
        <v>77</v>
      </c>
      <c r="BK244" s="128">
        <f>ROUND(I244*H244,2)</f>
        <v>0</v>
      </c>
      <c r="BL244" s="17" t="s">
        <v>119</v>
      </c>
      <c r="BM244" s="127" t="s">
        <v>368</v>
      </c>
    </row>
    <row r="245" spans="2:65" s="1" customFormat="1">
      <c r="B245" s="29"/>
      <c r="D245" s="129" t="s">
        <v>121</v>
      </c>
      <c r="F245" s="130" t="s">
        <v>367</v>
      </c>
      <c r="J245" s="296"/>
      <c r="L245" s="29"/>
      <c r="M245" s="131"/>
      <c r="T245" s="49"/>
      <c r="AT245" s="17" t="s">
        <v>121</v>
      </c>
      <c r="AU245" s="17" t="s">
        <v>79</v>
      </c>
    </row>
    <row r="246" spans="2:65" s="12" customFormat="1">
      <c r="B246" s="134"/>
      <c r="D246" s="129" t="s">
        <v>125</v>
      </c>
      <c r="E246" s="135" t="s">
        <v>3</v>
      </c>
      <c r="F246" s="136" t="s">
        <v>369</v>
      </c>
      <c r="H246" s="137">
        <v>5.6559999999999997</v>
      </c>
      <c r="J246" s="297"/>
      <c r="L246" s="134"/>
      <c r="M246" s="138"/>
      <c r="T246" s="139"/>
      <c r="AT246" s="135" t="s">
        <v>125</v>
      </c>
      <c r="AU246" s="135" t="s">
        <v>79</v>
      </c>
      <c r="AV246" s="12" t="s">
        <v>79</v>
      </c>
      <c r="AW246" s="12" t="s">
        <v>31</v>
      </c>
      <c r="AX246" s="12" t="s">
        <v>77</v>
      </c>
      <c r="AY246" s="135" t="s">
        <v>112</v>
      </c>
    </row>
    <row r="247" spans="2:65" s="1" customFormat="1" ht="16.5" customHeight="1">
      <c r="B247" s="116"/>
      <c r="C247" s="117" t="s">
        <v>370</v>
      </c>
      <c r="D247" s="117" t="s">
        <v>114</v>
      </c>
      <c r="E247" s="118" t="s">
        <v>371</v>
      </c>
      <c r="F247" s="119" t="s">
        <v>372</v>
      </c>
      <c r="G247" s="120" t="s">
        <v>162</v>
      </c>
      <c r="H247" s="121">
        <v>270.89999999999998</v>
      </c>
      <c r="I247" s="122"/>
      <c r="J247" s="295">
        <f>ROUND(I247*H247,2)</f>
        <v>0</v>
      </c>
      <c r="K247" s="119" t="s">
        <v>118</v>
      </c>
      <c r="L247" s="29"/>
      <c r="M247" s="123" t="s">
        <v>3</v>
      </c>
      <c r="N247" s="124" t="s">
        <v>40</v>
      </c>
      <c r="O247" s="125">
        <v>0.03</v>
      </c>
      <c r="P247" s="125">
        <f>O247*H247</f>
        <v>8.1269999999999989</v>
      </c>
      <c r="Q247" s="125">
        <v>0.63856999999999997</v>
      </c>
      <c r="R247" s="125">
        <f>Q247*H247</f>
        <v>172.98861299999999</v>
      </c>
      <c r="S247" s="125">
        <v>0</v>
      </c>
      <c r="T247" s="126">
        <f>S247*H247</f>
        <v>0</v>
      </c>
      <c r="AR247" s="127" t="s">
        <v>119</v>
      </c>
      <c r="AT247" s="127" t="s">
        <v>114</v>
      </c>
      <c r="AU247" s="127" t="s">
        <v>79</v>
      </c>
      <c r="AY247" s="17" t="s">
        <v>112</v>
      </c>
      <c r="BE247" s="128">
        <f>IF(N247="základní",J247,0)</f>
        <v>0</v>
      </c>
      <c r="BF247" s="128">
        <f>IF(N247="snížená",J247,0)</f>
        <v>0</v>
      </c>
      <c r="BG247" s="128">
        <f>IF(N247="zákl. přenesená",J247,0)</f>
        <v>0</v>
      </c>
      <c r="BH247" s="128">
        <f>IF(N247="sníž. přenesená",J247,0)</f>
        <v>0</v>
      </c>
      <c r="BI247" s="128">
        <f>IF(N247="nulová",J247,0)</f>
        <v>0</v>
      </c>
      <c r="BJ247" s="17" t="s">
        <v>77</v>
      </c>
      <c r="BK247" s="128">
        <f>ROUND(I247*H247,2)</f>
        <v>0</v>
      </c>
      <c r="BL247" s="17" t="s">
        <v>119</v>
      </c>
      <c r="BM247" s="127" t="s">
        <v>373</v>
      </c>
    </row>
    <row r="248" spans="2:65" s="1" customFormat="1" ht="19.2">
      <c r="B248" s="29"/>
      <c r="D248" s="129" t="s">
        <v>121</v>
      </c>
      <c r="F248" s="130" t="s">
        <v>374</v>
      </c>
      <c r="J248" s="296"/>
      <c r="L248" s="29"/>
      <c r="M248" s="131"/>
      <c r="T248" s="49"/>
      <c r="AT248" s="17" t="s">
        <v>121</v>
      </c>
      <c r="AU248" s="17" t="s">
        <v>79</v>
      </c>
    </row>
    <row r="249" spans="2:65" s="1" customFormat="1">
      <c r="B249" s="29"/>
      <c r="D249" s="132" t="s">
        <v>123</v>
      </c>
      <c r="F249" s="133" t="s">
        <v>375</v>
      </c>
      <c r="J249" s="296"/>
      <c r="L249" s="29"/>
      <c r="M249" s="131"/>
      <c r="T249" s="49"/>
      <c r="AT249" s="17" t="s">
        <v>123</v>
      </c>
      <c r="AU249" s="17" t="s">
        <v>79</v>
      </c>
    </row>
    <row r="250" spans="2:65" s="14" customFormat="1">
      <c r="B250" s="155"/>
      <c r="D250" s="129" t="s">
        <v>125</v>
      </c>
      <c r="E250" s="156" t="s">
        <v>3</v>
      </c>
      <c r="F250" s="157" t="s">
        <v>376</v>
      </c>
      <c r="H250" s="156" t="s">
        <v>3</v>
      </c>
      <c r="J250" s="300"/>
      <c r="L250" s="155"/>
      <c r="M250" s="158"/>
      <c r="T250" s="159"/>
      <c r="AT250" s="156" t="s">
        <v>125</v>
      </c>
      <c r="AU250" s="156" t="s">
        <v>79</v>
      </c>
      <c r="AV250" s="14" t="s">
        <v>77</v>
      </c>
      <c r="AW250" s="14" t="s">
        <v>31</v>
      </c>
      <c r="AX250" s="14" t="s">
        <v>69</v>
      </c>
      <c r="AY250" s="156" t="s">
        <v>112</v>
      </c>
    </row>
    <row r="251" spans="2:65" s="12" customFormat="1">
      <c r="B251" s="134"/>
      <c r="D251" s="129" t="s">
        <v>125</v>
      </c>
      <c r="E251" s="135" t="s">
        <v>3</v>
      </c>
      <c r="F251" s="136" t="s">
        <v>377</v>
      </c>
      <c r="H251" s="137">
        <v>270.89999999999998</v>
      </c>
      <c r="J251" s="297"/>
      <c r="L251" s="134"/>
      <c r="M251" s="138"/>
      <c r="T251" s="139"/>
      <c r="AT251" s="135" t="s">
        <v>125</v>
      </c>
      <c r="AU251" s="135" t="s">
        <v>79</v>
      </c>
      <c r="AV251" s="12" t="s">
        <v>79</v>
      </c>
      <c r="AW251" s="12" t="s">
        <v>31</v>
      </c>
      <c r="AX251" s="12" t="s">
        <v>77</v>
      </c>
      <c r="AY251" s="135" t="s">
        <v>112</v>
      </c>
    </row>
    <row r="252" spans="2:65" s="1" customFormat="1" ht="16.5" customHeight="1">
      <c r="B252" s="116"/>
      <c r="C252" s="117" t="s">
        <v>378</v>
      </c>
      <c r="D252" s="117" t="s">
        <v>114</v>
      </c>
      <c r="E252" s="118" t="s">
        <v>379</v>
      </c>
      <c r="F252" s="119" t="s">
        <v>380</v>
      </c>
      <c r="G252" s="120" t="s">
        <v>162</v>
      </c>
      <c r="H252" s="121">
        <v>309.60000000000002</v>
      </c>
      <c r="I252" s="122"/>
      <c r="J252" s="295">
        <f>ROUND(I252*H252,2)</f>
        <v>0</v>
      </c>
      <c r="K252" s="119" t="s">
        <v>118</v>
      </c>
      <c r="L252" s="29"/>
      <c r="M252" s="123" t="s">
        <v>3</v>
      </c>
      <c r="N252" s="124" t="s">
        <v>40</v>
      </c>
      <c r="O252" s="125">
        <v>2E-3</v>
      </c>
      <c r="P252" s="125">
        <f>O252*H252</f>
        <v>0.61920000000000008</v>
      </c>
      <c r="Q252" s="125">
        <v>7.1000000000000002E-4</v>
      </c>
      <c r="R252" s="125">
        <f>Q252*H252</f>
        <v>0.21981600000000001</v>
      </c>
      <c r="S252" s="125">
        <v>0</v>
      </c>
      <c r="T252" s="126">
        <f>S252*H252</f>
        <v>0</v>
      </c>
      <c r="AR252" s="127" t="s">
        <v>119</v>
      </c>
      <c r="AT252" s="127" t="s">
        <v>114</v>
      </c>
      <c r="AU252" s="127" t="s">
        <v>79</v>
      </c>
      <c r="AY252" s="17" t="s">
        <v>112</v>
      </c>
      <c r="BE252" s="128">
        <f>IF(N252="základní",J252,0)</f>
        <v>0</v>
      </c>
      <c r="BF252" s="128">
        <f>IF(N252="snížená",J252,0)</f>
        <v>0</v>
      </c>
      <c r="BG252" s="128">
        <f>IF(N252="zákl. přenesená",J252,0)</f>
        <v>0</v>
      </c>
      <c r="BH252" s="128">
        <f>IF(N252="sníž. přenesená",J252,0)</f>
        <v>0</v>
      </c>
      <c r="BI252" s="128">
        <f>IF(N252="nulová",J252,0)</f>
        <v>0</v>
      </c>
      <c r="BJ252" s="17" t="s">
        <v>77</v>
      </c>
      <c r="BK252" s="128">
        <f>ROUND(I252*H252,2)</f>
        <v>0</v>
      </c>
      <c r="BL252" s="17" t="s">
        <v>119</v>
      </c>
      <c r="BM252" s="127" t="s">
        <v>381</v>
      </c>
    </row>
    <row r="253" spans="2:65" s="1" customFormat="1">
      <c r="B253" s="29"/>
      <c r="D253" s="129" t="s">
        <v>121</v>
      </c>
      <c r="F253" s="130" t="s">
        <v>382</v>
      </c>
      <c r="J253" s="296"/>
      <c r="L253" s="29"/>
      <c r="M253" s="131"/>
      <c r="T253" s="49"/>
      <c r="AT253" s="17" t="s">
        <v>121</v>
      </c>
      <c r="AU253" s="17" t="s">
        <v>79</v>
      </c>
    </row>
    <row r="254" spans="2:65" s="1" customFormat="1">
      <c r="B254" s="29"/>
      <c r="D254" s="132" t="s">
        <v>123</v>
      </c>
      <c r="F254" s="133" t="s">
        <v>383</v>
      </c>
      <c r="J254" s="296"/>
      <c r="L254" s="29"/>
      <c r="M254" s="131"/>
      <c r="T254" s="49"/>
      <c r="AT254" s="17" t="s">
        <v>123</v>
      </c>
      <c r="AU254" s="17" t="s">
        <v>79</v>
      </c>
    </row>
    <row r="255" spans="2:65" s="12" customFormat="1">
      <c r="B255" s="134"/>
      <c r="D255" s="129" t="s">
        <v>125</v>
      </c>
      <c r="E255" s="135" t="s">
        <v>3</v>
      </c>
      <c r="F255" s="136" t="s">
        <v>384</v>
      </c>
      <c r="H255" s="137">
        <v>309.60000000000002</v>
      </c>
      <c r="J255" s="297"/>
      <c r="L255" s="134"/>
      <c r="M255" s="138"/>
      <c r="T255" s="139"/>
      <c r="AT255" s="135" t="s">
        <v>125</v>
      </c>
      <c r="AU255" s="135" t="s">
        <v>79</v>
      </c>
      <c r="AV255" s="12" t="s">
        <v>79</v>
      </c>
      <c r="AW255" s="12" t="s">
        <v>31</v>
      </c>
      <c r="AX255" s="12" t="s">
        <v>77</v>
      </c>
      <c r="AY255" s="135" t="s">
        <v>112</v>
      </c>
    </row>
    <row r="256" spans="2:65" s="1" customFormat="1" ht="16.5" customHeight="1">
      <c r="B256" s="116"/>
      <c r="C256" s="117" t="s">
        <v>385</v>
      </c>
      <c r="D256" s="117" t="s">
        <v>114</v>
      </c>
      <c r="E256" s="118" t="s">
        <v>386</v>
      </c>
      <c r="F256" s="119" t="s">
        <v>387</v>
      </c>
      <c r="G256" s="120" t="s">
        <v>162</v>
      </c>
      <c r="H256" s="121">
        <v>154.80000000000001</v>
      </c>
      <c r="I256" s="122"/>
      <c r="J256" s="295">
        <f>ROUND(I256*H256,2)</f>
        <v>0</v>
      </c>
      <c r="K256" s="119" t="s">
        <v>118</v>
      </c>
      <c r="L256" s="29"/>
      <c r="M256" s="123" t="s">
        <v>3</v>
      </c>
      <c r="N256" s="124" t="s">
        <v>40</v>
      </c>
      <c r="O256" s="125">
        <v>6.8000000000000005E-2</v>
      </c>
      <c r="P256" s="125">
        <f>O256*H256</f>
        <v>10.526400000000001</v>
      </c>
      <c r="Q256" s="125">
        <v>0.12966</v>
      </c>
      <c r="R256" s="125">
        <f>Q256*H256</f>
        <v>20.071368</v>
      </c>
      <c r="S256" s="125">
        <v>0</v>
      </c>
      <c r="T256" s="126">
        <f>S256*H256</f>
        <v>0</v>
      </c>
      <c r="AR256" s="127" t="s">
        <v>119</v>
      </c>
      <c r="AT256" s="127" t="s">
        <v>114</v>
      </c>
      <c r="AU256" s="127" t="s">
        <v>79</v>
      </c>
      <c r="AY256" s="17" t="s">
        <v>112</v>
      </c>
      <c r="BE256" s="128">
        <f>IF(N256="základní",J256,0)</f>
        <v>0</v>
      </c>
      <c r="BF256" s="128">
        <f>IF(N256="snížená",J256,0)</f>
        <v>0</v>
      </c>
      <c r="BG256" s="128">
        <f>IF(N256="zákl. přenesená",J256,0)</f>
        <v>0</v>
      </c>
      <c r="BH256" s="128">
        <f>IF(N256="sníž. přenesená",J256,0)</f>
        <v>0</v>
      </c>
      <c r="BI256" s="128">
        <f>IF(N256="nulová",J256,0)</f>
        <v>0</v>
      </c>
      <c r="BJ256" s="17" t="s">
        <v>77</v>
      </c>
      <c r="BK256" s="128">
        <f>ROUND(I256*H256,2)</f>
        <v>0</v>
      </c>
      <c r="BL256" s="17" t="s">
        <v>119</v>
      </c>
      <c r="BM256" s="127" t="s">
        <v>388</v>
      </c>
    </row>
    <row r="257" spans="2:65" s="1" customFormat="1" ht="19.2">
      <c r="B257" s="29"/>
      <c r="D257" s="129" t="s">
        <v>121</v>
      </c>
      <c r="F257" s="130" t="s">
        <v>389</v>
      </c>
      <c r="J257" s="296"/>
      <c r="L257" s="29"/>
      <c r="M257" s="131"/>
      <c r="T257" s="49"/>
      <c r="AT257" s="17" t="s">
        <v>121</v>
      </c>
      <c r="AU257" s="17" t="s">
        <v>79</v>
      </c>
    </row>
    <row r="258" spans="2:65" s="1" customFormat="1">
      <c r="B258" s="29"/>
      <c r="D258" s="132" t="s">
        <v>123</v>
      </c>
      <c r="F258" s="133" t="s">
        <v>390</v>
      </c>
      <c r="J258" s="296"/>
      <c r="L258" s="29"/>
      <c r="M258" s="131"/>
      <c r="T258" s="49"/>
      <c r="AT258" s="17" t="s">
        <v>123</v>
      </c>
      <c r="AU258" s="17" t="s">
        <v>79</v>
      </c>
    </row>
    <row r="259" spans="2:65" s="12" customFormat="1">
      <c r="B259" s="134"/>
      <c r="D259" s="129" t="s">
        <v>125</v>
      </c>
      <c r="E259" s="135" t="s">
        <v>3</v>
      </c>
      <c r="F259" s="136" t="s">
        <v>391</v>
      </c>
      <c r="H259" s="137">
        <v>154.80000000000001</v>
      </c>
      <c r="J259" s="297"/>
      <c r="L259" s="134"/>
      <c r="M259" s="138"/>
      <c r="T259" s="139"/>
      <c r="AT259" s="135" t="s">
        <v>125</v>
      </c>
      <c r="AU259" s="135" t="s">
        <v>79</v>
      </c>
      <c r="AV259" s="12" t="s">
        <v>79</v>
      </c>
      <c r="AW259" s="12" t="s">
        <v>31</v>
      </c>
      <c r="AX259" s="12" t="s">
        <v>77</v>
      </c>
      <c r="AY259" s="135" t="s">
        <v>112</v>
      </c>
    </row>
    <row r="260" spans="2:65" s="1" customFormat="1" ht="16.5" customHeight="1">
      <c r="B260" s="116"/>
      <c r="C260" s="117" t="s">
        <v>392</v>
      </c>
      <c r="D260" s="117" t="s">
        <v>114</v>
      </c>
      <c r="E260" s="118" t="s">
        <v>393</v>
      </c>
      <c r="F260" s="119" t="s">
        <v>394</v>
      </c>
      <c r="G260" s="120" t="s">
        <v>162</v>
      </c>
      <c r="H260" s="121">
        <v>154.80000000000001</v>
      </c>
      <c r="I260" s="122"/>
      <c r="J260" s="295">
        <f>ROUND(I260*H260,2)</f>
        <v>0</v>
      </c>
      <c r="K260" s="119" t="s">
        <v>118</v>
      </c>
      <c r="L260" s="29"/>
      <c r="M260" s="123" t="s">
        <v>3</v>
      </c>
      <c r="N260" s="124" t="s">
        <v>40</v>
      </c>
      <c r="O260" s="125">
        <v>7.0999999999999994E-2</v>
      </c>
      <c r="P260" s="125">
        <f>O260*H260</f>
        <v>10.9908</v>
      </c>
      <c r="Q260" s="125">
        <v>0.12966</v>
      </c>
      <c r="R260" s="125">
        <f>Q260*H260</f>
        <v>20.071368</v>
      </c>
      <c r="S260" s="125">
        <v>0</v>
      </c>
      <c r="T260" s="126">
        <f>S260*H260</f>
        <v>0</v>
      </c>
      <c r="AR260" s="127" t="s">
        <v>119</v>
      </c>
      <c r="AT260" s="127" t="s">
        <v>114</v>
      </c>
      <c r="AU260" s="127" t="s">
        <v>79</v>
      </c>
      <c r="AY260" s="17" t="s">
        <v>112</v>
      </c>
      <c r="BE260" s="128">
        <f>IF(N260="základní",J260,0)</f>
        <v>0</v>
      </c>
      <c r="BF260" s="128">
        <f>IF(N260="snížená",J260,0)</f>
        <v>0</v>
      </c>
      <c r="BG260" s="128">
        <f>IF(N260="zákl. přenesená",J260,0)</f>
        <v>0</v>
      </c>
      <c r="BH260" s="128">
        <f>IF(N260="sníž. přenesená",J260,0)</f>
        <v>0</v>
      </c>
      <c r="BI260" s="128">
        <f>IF(N260="nulová",J260,0)</f>
        <v>0</v>
      </c>
      <c r="BJ260" s="17" t="s">
        <v>77</v>
      </c>
      <c r="BK260" s="128">
        <f>ROUND(I260*H260,2)</f>
        <v>0</v>
      </c>
      <c r="BL260" s="17" t="s">
        <v>119</v>
      </c>
      <c r="BM260" s="127" t="s">
        <v>395</v>
      </c>
    </row>
    <row r="261" spans="2:65" s="1" customFormat="1" ht="19.2">
      <c r="B261" s="29"/>
      <c r="D261" s="129" t="s">
        <v>121</v>
      </c>
      <c r="F261" s="130" t="s">
        <v>396</v>
      </c>
      <c r="J261" s="296"/>
      <c r="L261" s="29"/>
      <c r="M261" s="131"/>
      <c r="T261" s="49"/>
      <c r="AT261" s="17" t="s">
        <v>121</v>
      </c>
      <c r="AU261" s="17" t="s">
        <v>79</v>
      </c>
    </row>
    <row r="262" spans="2:65" s="1" customFormat="1">
      <c r="B262" s="29"/>
      <c r="D262" s="132" t="s">
        <v>123</v>
      </c>
      <c r="F262" s="133" t="s">
        <v>397</v>
      </c>
      <c r="J262" s="296"/>
      <c r="L262" s="29"/>
      <c r="M262" s="131"/>
      <c r="T262" s="49"/>
      <c r="AT262" s="17" t="s">
        <v>123</v>
      </c>
      <c r="AU262" s="17" t="s">
        <v>79</v>
      </c>
    </row>
    <row r="263" spans="2:65" s="1" customFormat="1" ht="21.75" customHeight="1">
      <c r="B263" s="116"/>
      <c r="C263" s="117" t="s">
        <v>398</v>
      </c>
      <c r="D263" s="117" t="s">
        <v>114</v>
      </c>
      <c r="E263" s="118" t="s">
        <v>399</v>
      </c>
      <c r="F263" s="119" t="s">
        <v>400</v>
      </c>
      <c r="G263" s="120" t="s">
        <v>211</v>
      </c>
      <c r="H263" s="121">
        <v>774</v>
      </c>
      <c r="I263" s="122"/>
      <c r="J263" s="295">
        <f>ROUND(I263*H263,2)</f>
        <v>0</v>
      </c>
      <c r="K263" s="119" t="s">
        <v>118</v>
      </c>
      <c r="L263" s="29"/>
      <c r="M263" s="123" t="s">
        <v>3</v>
      </c>
      <c r="N263" s="124" t="s">
        <v>40</v>
      </c>
      <c r="O263" s="125">
        <v>7.2999999999999995E-2</v>
      </c>
      <c r="P263" s="125">
        <f>O263*H263</f>
        <v>56.501999999999995</v>
      </c>
      <c r="Q263" s="125">
        <v>5.9999999999999995E-4</v>
      </c>
      <c r="R263" s="125">
        <f>Q263*H263</f>
        <v>0.46439999999999998</v>
      </c>
      <c r="S263" s="125">
        <v>0</v>
      </c>
      <c r="T263" s="126">
        <f>S263*H263</f>
        <v>0</v>
      </c>
      <c r="AR263" s="127" t="s">
        <v>119</v>
      </c>
      <c r="AT263" s="127" t="s">
        <v>114</v>
      </c>
      <c r="AU263" s="127" t="s">
        <v>79</v>
      </c>
      <c r="AY263" s="17" t="s">
        <v>112</v>
      </c>
      <c r="BE263" s="128">
        <f>IF(N263="základní",J263,0)</f>
        <v>0</v>
      </c>
      <c r="BF263" s="128">
        <f>IF(N263="snížená",J263,0)</f>
        <v>0</v>
      </c>
      <c r="BG263" s="128">
        <f>IF(N263="zákl. přenesená",J263,0)</f>
        <v>0</v>
      </c>
      <c r="BH263" s="128">
        <f>IF(N263="sníž. přenesená",J263,0)</f>
        <v>0</v>
      </c>
      <c r="BI263" s="128">
        <f>IF(N263="nulová",J263,0)</f>
        <v>0</v>
      </c>
      <c r="BJ263" s="17" t="s">
        <v>77</v>
      </c>
      <c r="BK263" s="128">
        <f>ROUND(I263*H263,2)</f>
        <v>0</v>
      </c>
      <c r="BL263" s="17" t="s">
        <v>119</v>
      </c>
      <c r="BM263" s="127" t="s">
        <v>401</v>
      </c>
    </row>
    <row r="264" spans="2:65" s="1" customFormat="1" ht="19.2">
      <c r="B264" s="29"/>
      <c r="D264" s="129" t="s">
        <v>121</v>
      </c>
      <c r="F264" s="130" t="s">
        <v>402</v>
      </c>
      <c r="J264" s="296"/>
      <c r="L264" s="29"/>
      <c r="M264" s="131"/>
      <c r="T264" s="49"/>
      <c r="AT264" s="17" t="s">
        <v>121</v>
      </c>
      <c r="AU264" s="17" t="s">
        <v>79</v>
      </c>
    </row>
    <row r="265" spans="2:65" s="1" customFormat="1">
      <c r="B265" s="29"/>
      <c r="D265" s="132" t="s">
        <v>123</v>
      </c>
      <c r="F265" s="133" t="s">
        <v>403</v>
      </c>
      <c r="J265" s="296"/>
      <c r="L265" s="29"/>
      <c r="M265" s="131"/>
      <c r="T265" s="49"/>
      <c r="AT265" s="17" t="s">
        <v>123</v>
      </c>
      <c r="AU265" s="17" t="s">
        <v>79</v>
      </c>
    </row>
    <row r="266" spans="2:65" s="12" customFormat="1">
      <c r="B266" s="134"/>
      <c r="D266" s="129" t="s">
        <v>125</v>
      </c>
      <c r="E266" s="135" t="s">
        <v>3</v>
      </c>
      <c r="F266" s="136" t="s">
        <v>404</v>
      </c>
      <c r="H266" s="137">
        <v>774</v>
      </c>
      <c r="J266" s="297"/>
      <c r="L266" s="134"/>
      <c r="M266" s="138"/>
      <c r="T266" s="139"/>
      <c r="AT266" s="135" t="s">
        <v>125</v>
      </c>
      <c r="AU266" s="135" t="s">
        <v>79</v>
      </c>
      <c r="AV266" s="12" t="s">
        <v>79</v>
      </c>
      <c r="AW266" s="12" t="s">
        <v>31</v>
      </c>
      <c r="AX266" s="12" t="s">
        <v>77</v>
      </c>
      <c r="AY266" s="135" t="s">
        <v>112</v>
      </c>
    </row>
    <row r="267" spans="2:65" s="1" customFormat="1" ht="16.5" customHeight="1">
      <c r="B267" s="116"/>
      <c r="C267" s="117" t="s">
        <v>405</v>
      </c>
      <c r="D267" s="117" t="s">
        <v>114</v>
      </c>
      <c r="E267" s="118" t="s">
        <v>406</v>
      </c>
      <c r="F267" s="119" t="s">
        <v>407</v>
      </c>
      <c r="G267" s="120" t="s">
        <v>162</v>
      </c>
      <c r="H267" s="121">
        <v>50</v>
      </c>
      <c r="I267" s="122"/>
      <c r="J267" s="295">
        <f>ROUND(I267*H267,2)</f>
        <v>0</v>
      </c>
      <c r="K267" s="119" t="s">
        <v>118</v>
      </c>
      <c r="L267" s="29"/>
      <c r="M267" s="123" t="s">
        <v>3</v>
      </c>
      <c r="N267" s="124" t="s">
        <v>40</v>
      </c>
      <c r="O267" s="125">
        <v>9.9000000000000005E-2</v>
      </c>
      <c r="P267" s="125">
        <f>O267*H267</f>
        <v>4.95</v>
      </c>
      <c r="Q267" s="125">
        <v>0.15620000000000001</v>
      </c>
      <c r="R267" s="125">
        <f>Q267*H267</f>
        <v>7.8100000000000005</v>
      </c>
      <c r="S267" s="125">
        <v>0</v>
      </c>
      <c r="T267" s="126">
        <f>S267*H267</f>
        <v>0</v>
      </c>
      <c r="AR267" s="127" t="s">
        <v>119</v>
      </c>
      <c r="AT267" s="127" t="s">
        <v>114</v>
      </c>
      <c r="AU267" s="127" t="s">
        <v>79</v>
      </c>
      <c r="AY267" s="17" t="s">
        <v>112</v>
      </c>
      <c r="BE267" s="128">
        <f>IF(N267="základní",J267,0)</f>
        <v>0</v>
      </c>
      <c r="BF267" s="128">
        <f>IF(N267="snížená",J267,0)</f>
        <v>0</v>
      </c>
      <c r="BG267" s="128">
        <f>IF(N267="zákl. přenesená",J267,0)</f>
        <v>0</v>
      </c>
      <c r="BH267" s="128">
        <f>IF(N267="sníž. přenesená",J267,0)</f>
        <v>0</v>
      </c>
      <c r="BI267" s="128">
        <f>IF(N267="nulová",J267,0)</f>
        <v>0</v>
      </c>
      <c r="BJ267" s="17" t="s">
        <v>77</v>
      </c>
      <c r="BK267" s="128">
        <f>ROUND(I267*H267,2)</f>
        <v>0</v>
      </c>
      <c r="BL267" s="17" t="s">
        <v>119</v>
      </c>
      <c r="BM267" s="127" t="s">
        <v>408</v>
      </c>
    </row>
    <row r="268" spans="2:65" s="1" customFormat="1">
      <c r="B268" s="29"/>
      <c r="D268" s="129" t="s">
        <v>121</v>
      </c>
      <c r="F268" s="130" t="s">
        <v>409</v>
      </c>
      <c r="J268" s="296"/>
      <c r="L268" s="29"/>
      <c r="M268" s="131"/>
      <c r="T268" s="49"/>
      <c r="AT268" s="17" t="s">
        <v>121</v>
      </c>
      <c r="AU268" s="17" t="s">
        <v>79</v>
      </c>
    </row>
    <row r="269" spans="2:65" s="1" customFormat="1">
      <c r="B269" s="29"/>
      <c r="D269" s="132" t="s">
        <v>123</v>
      </c>
      <c r="F269" s="133" t="s">
        <v>410</v>
      </c>
      <c r="J269" s="296"/>
      <c r="L269" s="29"/>
      <c r="M269" s="131"/>
      <c r="T269" s="49"/>
      <c r="AT269" s="17" t="s">
        <v>123</v>
      </c>
      <c r="AU269" s="17" t="s">
        <v>79</v>
      </c>
    </row>
    <row r="270" spans="2:65" s="12" customFormat="1">
      <c r="B270" s="134"/>
      <c r="D270" s="129" t="s">
        <v>125</v>
      </c>
      <c r="E270" s="135" t="s">
        <v>3</v>
      </c>
      <c r="F270" s="136" t="s">
        <v>411</v>
      </c>
      <c r="H270" s="137">
        <v>50</v>
      </c>
      <c r="J270" s="297"/>
      <c r="L270" s="134"/>
      <c r="M270" s="138"/>
      <c r="T270" s="139"/>
      <c r="AT270" s="135" t="s">
        <v>125</v>
      </c>
      <c r="AU270" s="135" t="s">
        <v>79</v>
      </c>
      <c r="AV270" s="12" t="s">
        <v>79</v>
      </c>
      <c r="AW270" s="12" t="s">
        <v>31</v>
      </c>
      <c r="AX270" s="12" t="s">
        <v>77</v>
      </c>
      <c r="AY270" s="135" t="s">
        <v>112</v>
      </c>
    </row>
    <row r="271" spans="2:65" s="1" customFormat="1" ht="16.5" customHeight="1">
      <c r="B271" s="116"/>
      <c r="C271" s="117" t="s">
        <v>412</v>
      </c>
      <c r="D271" s="117" t="s">
        <v>114</v>
      </c>
      <c r="E271" s="118" t="s">
        <v>413</v>
      </c>
      <c r="F271" s="119" t="s">
        <v>414</v>
      </c>
      <c r="G271" s="120" t="s">
        <v>211</v>
      </c>
      <c r="H271" s="121">
        <v>24</v>
      </c>
      <c r="I271" s="122"/>
      <c r="J271" s="295">
        <f>ROUND(I271*H271,2)</f>
        <v>0</v>
      </c>
      <c r="K271" s="119" t="s">
        <v>118</v>
      </c>
      <c r="L271" s="29"/>
      <c r="M271" s="123" t="s">
        <v>3</v>
      </c>
      <c r="N271" s="124" t="s">
        <v>40</v>
      </c>
      <c r="O271" s="125">
        <v>3.0000000000000001E-3</v>
      </c>
      <c r="P271" s="125">
        <f>O271*H271</f>
        <v>7.2000000000000008E-2</v>
      </c>
      <c r="Q271" s="125">
        <v>3.3E-4</v>
      </c>
      <c r="R271" s="125">
        <f>Q271*H271</f>
        <v>7.92E-3</v>
      </c>
      <c r="S271" s="125">
        <v>0</v>
      </c>
      <c r="T271" s="126">
        <f>S271*H271</f>
        <v>0</v>
      </c>
      <c r="AR271" s="127" t="s">
        <v>119</v>
      </c>
      <c r="AT271" s="127" t="s">
        <v>114</v>
      </c>
      <c r="AU271" s="127" t="s">
        <v>79</v>
      </c>
      <c r="AY271" s="17" t="s">
        <v>112</v>
      </c>
      <c r="BE271" s="128">
        <f>IF(N271="základní",J271,0)</f>
        <v>0</v>
      </c>
      <c r="BF271" s="128">
        <f>IF(N271="snížená",J271,0)</f>
        <v>0</v>
      </c>
      <c r="BG271" s="128">
        <f>IF(N271="zákl. přenesená",J271,0)</f>
        <v>0</v>
      </c>
      <c r="BH271" s="128">
        <f>IF(N271="sníž. přenesená",J271,0)</f>
        <v>0</v>
      </c>
      <c r="BI271" s="128">
        <f>IF(N271="nulová",J271,0)</f>
        <v>0</v>
      </c>
      <c r="BJ271" s="17" t="s">
        <v>77</v>
      </c>
      <c r="BK271" s="128">
        <f>ROUND(I271*H271,2)</f>
        <v>0</v>
      </c>
      <c r="BL271" s="17" t="s">
        <v>119</v>
      </c>
      <c r="BM271" s="127" t="s">
        <v>415</v>
      </c>
    </row>
    <row r="272" spans="2:65" s="1" customFormat="1">
      <c r="B272" s="29"/>
      <c r="D272" s="129" t="s">
        <v>121</v>
      </c>
      <c r="F272" s="130" t="s">
        <v>416</v>
      </c>
      <c r="J272" s="296"/>
      <c r="L272" s="29"/>
      <c r="M272" s="131"/>
      <c r="T272" s="49"/>
      <c r="AT272" s="17" t="s">
        <v>121</v>
      </c>
      <c r="AU272" s="17" t="s">
        <v>79</v>
      </c>
    </row>
    <row r="273" spans="2:65" s="1" customFormat="1">
      <c r="B273" s="29"/>
      <c r="D273" s="132" t="s">
        <v>123</v>
      </c>
      <c r="F273" s="133" t="s">
        <v>417</v>
      </c>
      <c r="J273" s="296"/>
      <c r="L273" s="29"/>
      <c r="M273" s="131"/>
      <c r="T273" s="49"/>
      <c r="AT273" s="17" t="s">
        <v>123</v>
      </c>
      <c r="AU273" s="17" t="s">
        <v>79</v>
      </c>
    </row>
    <row r="274" spans="2:65" s="12" customFormat="1">
      <c r="B274" s="134"/>
      <c r="D274" s="129" t="s">
        <v>125</v>
      </c>
      <c r="E274" s="135" t="s">
        <v>3</v>
      </c>
      <c r="F274" s="136" t="s">
        <v>418</v>
      </c>
      <c r="H274" s="137">
        <v>24</v>
      </c>
      <c r="J274" s="297"/>
      <c r="L274" s="134"/>
      <c r="M274" s="138"/>
      <c r="T274" s="139"/>
      <c r="AT274" s="135" t="s">
        <v>125</v>
      </c>
      <c r="AU274" s="135" t="s">
        <v>79</v>
      </c>
      <c r="AV274" s="12" t="s">
        <v>79</v>
      </c>
      <c r="AW274" s="12" t="s">
        <v>31</v>
      </c>
      <c r="AX274" s="12" t="s">
        <v>77</v>
      </c>
      <c r="AY274" s="135" t="s">
        <v>112</v>
      </c>
    </row>
    <row r="275" spans="2:65" s="1" customFormat="1" ht="16.5" customHeight="1">
      <c r="B275" s="116"/>
      <c r="C275" s="117" t="s">
        <v>419</v>
      </c>
      <c r="D275" s="117" t="s">
        <v>114</v>
      </c>
      <c r="E275" s="118" t="s">
        <v>420</v>
      </c>
      <c r="F275" s="119" t="s">
        <v>421</v>
      </c>
      <c r="G275" s="120" t="s">
        <v>211</v>
      </c>
      <c r="H275" s="121">
        <v>24</v>
      </c>
      <c r="I275" s="122"/>
      <c r="J275" s="295">
        <f>ROUND(I275*H275,2)</f>
        <v>0</v>
      </c>
      <c r="K275" s="119" t="s">
        <v>118</v>
      </c>
      <c r="L275" s="29"/>
      <c r="M275" s="123" t="s">
        <v>3</v>
      </c>
      <c r="N275" s="124" t="s">
        <v>40</v>
      </c>
      <c r="O275" s="125">
        <v>1.6E-2</v>
      </c>
      <c r="P275" s="125">
        <f>O275*H275</f>
        <v>0.38400000000000001</v>
      </c>
      <c r="Q275" s="125">
        <v>0</v>
      </c>
      <c r="R275" s="125">
        <f>Q275*H275</f>
        <v>0</v>
      </c>
      <c r="S275" s="125">
        <v>0</v>
      </c>
      <c r="T275" s="126">
        <f>S275*H275</f>
        <v>0</v>
      </c>
      <c r="AR275" s="127" t="s">
        <v>119</v>
      </c>
      <c r="AT275" s="127" t="s">
        <v>114</v>
      </c>
      <c r="AU275" s="127" t="s">
        <v>79</v>
      </c>
      <c r="AY275" s="17" t="s">
        <v>112</v>
      </c>
      <c r="BE275" s="128">
        <f>IF(N275="základní",J275,0)</f>
        <v>0</v>
      </c>
      <c r="BF275" s="128">
        <f>IF(N275="snížená",J275,0)</f>
        <v>0</v>
      </c>
      <c r="BG275" s="128">
        <f>IF(N275="zákl. přenesená",J275,0)</f>
        <v>0</v>
      </c>
      <c r="BH275" s="128">
        <f>IF(N275="sníž. přenesená",J275,0)</f>
        <v>0</v>
      </c>
      <c r="BI275" s="128">
        <f>IF(N275="nulová",J275,0)</f>
        <v>0</v>
      </c>
      <c r="BJ275" s="17" t="s">
        <v>77</v>
      </c>
      <c r="BK275" s="128">
        <f>ROUND(I275*H275,2)</f>
        <v>0</v>
      </c>
      <c r="BL275" s="17" t="s">
        <v>119</v>
      </c>
      <c r="BM275" s="127" t="s">
        <v>422</v>
      </c>
    </row>
    <row r="276" spans="2:65" s="1" customFormat="1">
      <c r="B276" s="29"/>
      <c r="D276" s="129" t="s">
        <v>121</v>
      </c>
      <c r="F276" s="130" t="s">
        <v>423</v>
      </c>
      <c r="J276" s="296"/>
      <c r="L276" s="29"/>
      <c r="M276" s="131"/>
      <c r="T276" s="49"/>
      <c r="AT276" s="17" t="s">
        <v>121</v>
      </c>
      <c r="AU276" s="17" t="s">
        <v>79</v>
      </c>
    </row>
    <row r="277" spans="2:65" s="1" customFormat="1">
      <c r="B277" s="29"/>
      <c r="D277" s="132" t="s">
        <v>123</v>
      </c>
      <c r="F277" s="133" t="s">
        <v>424</v>
      </c>
      <c r="J277" s="296"/>
      <c r="L277" s="29"/>
      <c r="M277" s="131"/>
      <c r="T277" s="49"/>
      <c r="AT277" s="17" t="s">
        <v>123</v>
      </c>
      <c r="AU277" s="17" t="s">
        <v>79</v>
      </c>
    </row>
    <row r="278" spans="2:65" s="1" customFormat="1" ht="16.5" customHeight="1">
      <c r="B278" s="116"/>
      <c r="C278" s="117" t="s">
        <v>425</v>
      </c>
      <c r="D278" s="117" t="s">
        <v>114</v>
      </c>
      <c r="E278" s="118" t="s">
        <v>426</v>
      </c>
      <c r="F278" s="119" t="s">
        <v>427</v>
      </c>
      <c r="G278" s="120" t="s">
        <v>162</v>
      </c>
      <c r="H278" s="121">
        <v>15.6</v>
      </c>
      <c r="I278" s="122"/>
      <c r="J278" s="295">
        <f>ROUND(I278*H278,2)</f>
        <v>0</v>
      </c>
      <c r="K278" s="119" t="s">
        <v>118</v>
      </c>
      <c r="L278" s="29"/>
      <c r="M278" s="123" t="s">
        <v>3</v>
      </c>
      <c r="N278" s="124" t="s">
        <v>40</v>
      </c>
      <c r="O278" s="125">
        <v>0.19600000000000001</v>
      </c>
      <c r="P278" s="125">
        <f>O278*H278</f>
        <v>3.0575999999999999</v>
      </c>
      <c r="Q278" s="125">
        <v>0</v>
      </c>
      <c r="R278" s="125">
        <f>Q278*H278</f>
        <v>0</v>
      </c>
      <c r="S278" s="125">
        <v>0</v>
      </c>
      <c r="T278" s="126">
        <f>S278*H278</f>
        <v>0</v>
      </c>
      <c r="AR278" s="127" t="s">
        <v>119</v>
      </c>
      <c r="AT278" s="127" t="s">
        <v>114</v>
      </c>
      <c r="AU278" s="127" t="s">
        <v>79</v>
      </c>
      <c r="AY278" s="17" t="s">
        <v>112</v>
      </c>
      <c r="BE278" s="128">
        <f>IF(N278="základní",J278,0)</f>
        <v>0</v>
      </c>
      <c r="BF278" s="128">
        <f>IF(N278="snížená",J278,0)</f>
        <v>0</v>
      </c>
      <c r="BG278" s="128">
        <f>IF(N278="zákl. přenesená",J278,0)</f>
        <v>0</v>
      </c>
      <c r="BH278" s="128">
        <f>IF(N278="sníž. přenesená",J278,0)</f>
        <v>0</v>
      </c>
      <c r="BI278" s="128">
        <f>IF(N278="nulová",J278,0)</f>
        <v>0</v>
      </c>
      <c r="BJ278" s="17" t="s">
        <v>77</v>
      </c>
      <c r="BK278" s="128">
        <f>ROUND(I278*H278,2)</f>
        <v>0</v>
      </c>
      <c r="BL278" s="17" t="s">
        <v>119</v>
      </c>
      <c r="BM278" s="127" t="s">
        <v>428</v>
      </c>
    </row>
    <row r="279" spans="2:65" s="1" customFormat="1">
      <c r="B279" s="29"/>
      <c r="D279" s="129" t="s">
        <v>121</v>
      </c>
      <c r="F279" s="130" t="s">
        <v>429</v>
      </c>
      <c r="J279" s="296"/>
      <c r="L279" s="29"/>
      <c r="M279" s="131"/>
      <c r="T279" s="49"/>
      <c r="AT279" s="17" t="s">
        <v>121</v>
      </c>
      <c r="AU279" s="17" t="s">
        <v>79</v>
      </c>
    </row>
    <row r="280" spans="2:65" s="1" customFormat="1">
      <c r="B280" s="29"/>
      <c r="D280" s="132" t="s">
        <v>123</v>
      </c>
      <c r="F280" s="133" t="s">
        <v>430</v>
      </c>
      <c r="J280" s="296"/>
      <c r="L280" s="29"/>
      <c r="M280" s="131"/>
      <c r="T280" s="49"/>
      <c r="AT280" s="17" t="s">
        <v>123</v>
      </c>
      <c r="AU280" s="17" t="s">
        <v>79</v>
      </c>
    </row>
    <row r="281" spans="2:65" s="12" customFormat="1">
      <c r="B281" s="134"/>
      <c r="D281" s="129" t="s">
        <v>125</v>
      </c>
      <c r="E281" s="135" t="s">
        <v>3</v>
      </c>
      <c r="F281" s="136" t="s">
        <v>431</v>
      </c>
      <c r="H281" s="137">
        <v>15.6</v>
      </c>
      <c r="J281" s="297"/>
      <c r="L281" s="134"/>
      <c r="M281" s="138"/>
      <c r="T281" s="139"/>
      <c r="AT281" s="135" t="s">
        <v>125</v>
      </c>
      <c r="AU281" s="135" t="s">
        <v>79</v>
      </c>
      <c r="AV281" s="12" t="s">
        <v>79</v>
      </c>
      <c r="AW281" s="12" t="s">
        <v>31</v>
      </c>
      <c r="AX281" s="12" t="s">
        <v>77</v>
      </c>
      <c r="AY281" s="135" t="s">
        <v>112</v>
      </c>
    </row>
    <row r="282" spans="2:65" s="1" customFormat="1" ht="16.5" customHeight="1">
      <c r="B282" s="116"/>
      <c r="C282" s="146" t="s">
        <v>432</v>
      </c>
      <c r="D282" s="146" t="s">
        <v>177</v>
      </c>
      <c r="E282" s="147" t="s">
        <v>433</v>
      </c>
      <c r="F282" s="148" t="s">
        <v>434</v>
      </c>
      <c r="G282" s="149" t="s">
        <v>162</v>
      </c>
      <c r="H282" s="150">
        <v>18.72</v>
      </c>
      <c r="I282" s="151"/>
      <c r="J282" s="299">
        <f>ROUND(I282*H282,2)</f>
        <v>0</v>
      </c>
      <c r="K282" s="148" t="s">
        <v>3</v>
      </c>
      <c r="L282" s="152"/>
      <c r="M282" s="153" t="s">
        <v>3</v>
      </c>
      <c r="N282" s="154" t="s">
        <v>40</v>
      </c>
      <c r="O282" s="125">
        <v>0</v>
      </c>
      <c r="P282" s="125">
        <f>O282*H282</f>
        <v>0</v>
      </c>
      <c r="Q282" s="125">
        <v>1E-3</v>
      </c>
      <c r="R282" s="125">
        <f>Q282*H282</f>
        <v>1.8720000000000001E-2</v>
      </c>
      <c r="S282" s="125">
        <v>0</v>
      </c>
      <c r="T282" s="126">
        <f>S282*H282</f>
        <v>0</v>
      </c>
      <c r="AR282" s="127" t="s">
        <v>176</v>
      </c>
      <c r="AT282" s="127" t="s">
        <v>177</v>
      </c>
      <c r="AU282" s="127" t="s">
        <v>79</v>
      </c>
      <c r="AY282" s="17" t="s">
        <v>112</v>
      </c>
      <c r="BE282" s="128">
        <f>IF(N282="základní",J282,0)</f>
        <v>0</v>
      </c>
      <c r="BF282" s="128">
        <f>IF(N282="snížená",J282,0)</f>
        <v>0</v>
      </c>
      <c r="BG282" s="128">
        <f>IF(N282="zákl. přenesená",J282,0)</f>
        <v>0</v>
      </c>
      <c r="BH282" s="128">
        <f>IF(N282="sníž. přenesená",J282,0)</f>
        <v>0</v>
      </c>
      <c r="BI282" s="128">
        <f>IF(N282="nulová",J282,0)</f>
        <v>0</v>
      </c>
      <c r="BJ282" s="17" t="s">
        <v>77</v>
      </c>
      <c r="BK282" s="128">
        <f>ROUND(I282*H282,2)</f>
        <v>0</v>
      </c>
      <c r="BL282" s="17" t="s">
        <v>119</v>
      </c>
      <c r="BM282" s="127" t="s">
        <v>435</v>
      </c>
    </row>
    <row r="283" spans="2:65" s="1" customFormat="1">
      <c r="B283" s="29"/>
      <c r="D283" s="129" t="s">
        <v>121</v>
      </c>
      <c r="F283" s="130" t="s">
        <v>434</v>
      </c>
      <c r="J283" s="296"/>
      <c r="L283" s="29"/>
      <c r="M283" s="131"/>
      <c r="T283" s="49"/>
      <c r="AT283" s="17" t="s">
        <v>121</v>
      </c>
      <c r="AU283" s="17" t="s">
        <v>79</v>
      </c>
    </row>
    <row r="284" spans="2:65" s="12" customFormat="1">
      <c r="B284" s="134"/>
      <c r="D284" s="129" t="s">
        <v>125</v>
      </c>
      <c r="E284" s="135" t="s">
        <v>3</v>
      </c>
      <c r="F284" s="136" t="s">
        <v>436</v>
      </c>
      <c r="H284" s="137">
        <v>18.72</v>
      </c>
      <c r="J284" s="297"/>
      <c r="L284" s="134"/>
      <c r="M284" s="138"/>
      <c r="T284" s="139"/>
      <c r="AT284" s="135" t="s">
        <v>125</v>
      </c>
      <c r="AU284" s="135" t="s">
        <v>79</v>
      </c>
      <c r="AV284" s="12" t="s">
        <v>79</v>
      </c>
      <c r="AW284" s="12" t="s">
        <v>31</v>
      </c>
      <c r="AX284" s="12" t="s">
        <v>77</v>
      </c>
      <c r="AY284" s="135" t="s">
        <v>112</v>
      </c>
    </row>
    <row r="285" spans="2:65" s="1" customFormat="1" ht="16.5" customHeight="1">
      <c r="B285" s="116"/>
      <c r="C285" s="117" t="s">
        <v>437</v>
      </c>
      <c r="D285" s="117" t="s">
        <v>114</v>
      </c>
      <c r="E285" s="118" t="s">
        <v>438</v>
      </c>
      <c r="F285" s="119" t="s">
        <v>439</v>
      </c>
      <c r="G285" s="120" t="s">
        <v>162</v>
      </c>
      <c r="H285" s="121">
        <v>15.6</v>
      </c>
      <c r="I285" s="122"/>
      <c r="J285" s="295">
        <f>ROUND(I285*H285,2)</f>
        <v>0</v>
      </c>
      <c r="K285" s="119" t="s">
        <v>118</v>
      </c>
      <c r="L285" s="29"/>
      <c r="M285" s="123" t="s">
        <v>3</v>
      </c>
      <c r="N285" s="124" t="s">
        <v>40</v>
      </c>
      <c r="O285" s="125">
        <v>0.08</v>
      </c>
      <c r="P285" s="125">
        <f>O285*H285</f>
        <v>1.248</v>
      </c>
      <c r="Q285" s="125">
        <v>4.6999999999999999E-4</v>
      </c>
      <c r="R285" s="125">
        <f>Q285*H285</f>
        <v>7.332E-3</v>
      </c>
      <c r="S285" s="125">
        <v>0</v>
      </c>
      <c r="T285" s="126">
        <f>S285*H285</f>
        <v>0</v>
      </c>
      <c r="AR285" s="127" t="s">
        <v>119</v>
      </c>
      <c r="AT285" s="127" t="s">
        <v>114</v>
      </c>
      <c r="AU285" s="127" t="s">
        <v>79</v>
      </c>
      <c r="AY285" s="17" t="s">
        <v>112</v>
      </c>
      <c r="BE285" s="128">
        <f>IF(N285="základní",J285,0)</f>
        <v>0</v>
      </c>
      <c r="BF285" s="128">
        <f>IF(N285="snížená",J285,0)</f>
        <v>0</v>
      </c>
      <c r="BG285" s="128">
        <f>IF(N285="zákl. přenesená",J285,0)</f>
        <v>0</v>
      </c>
      <c r="BH285" s="128">
        <f>IF(N285="sníž. přenesená",J285,0)</f>
        <v>0</v>
      </c>
      <c r="BI285" s="128">
        <f>IF(N285="nulová",J285,0)</f>
        <v>0</v>
      </c>
      <c r="BJ285" s="17" t="s">
        <v>77</v>
      </c>
      <c r="BK285" s="128">
        <f>ROUND(I285*H285,2)</f>
        <v>0</v>
      </c>
      <c r="BL285" s="17" t="s">
        <v>119</v>
      </c>
      <c r="BM285" s="127" t="s">
        <v>440</v>
      </c>
    </row>
    <row r="286" spans="2:65" s="1" customFormat="1">
      <c r="B286" s="29"/>
      <c r="D286" s="129" t="s">
        <v>121</v>
      </c>
      <c r="F286" s="130" t="s">
        <v>441</v>
      </c>
      <c r="J286" s="296"/>
      <c r="L286" s="29"/>
      <c r="M286" s="131"/>
      <c r="T286" s="49"/>
      <c r="AT286" s="17" t="s">
        <v>121</v>
      </c>
      <c r="AU286" s="17" t="s">
        <v>79</v>
      </c>
    </row>
    <row r="287" spans="2:65" s="1" customFormat="1">
      <c r="B287" s="29"/>
      <c r="D287" s="132" t="s">
        <v>123</v>
      </c>
      <c r="F287" s="133" t="s">
        <v>442</v>
      </c>
      <c r="J287" s="296"/>
      <c r="L287" s="29"/>
      <c r="M287" s="131"/>
      <c r="T287" s="49"/>
      <c r="AT287" s="17" t="s">
        <v>123</v>
      </c>
      <c r="AU287" s="17" t="s">
        <v>79</v>
      </c>
    </row>
    <row r="288" spans="2:65" s="1" customFormat="1" ht="16.5" customHeight="1">
      <c r="B288" s="116"/>
      <c r="C288" s="117" t="s">
        <v>443</v>
      </c>
      <c r="D288" s="117" t="s">
        <v>114</v>
      </c>
      <c r="E288" s="118" t="s">
        <v>444</v>
      </c>
      <c r="F288" s="119" t="s">
        <v>445</v>
      </c>
      <c r="G288" s="120" t="s">
        <v>218</v>
      </c>
      <c r="H288" s="121">
        <v>3</v>
      </c>
      <c r="I288" s="122"/>
      <c r="J288" s="295">
        <f>ROUND(I288*H288,2)</f>
        <v>0</v>
      </c>
      <c r="K288" s="119" t="s">
        <v>118</v>
      </c>
      <c r="L288" s="29"/>
      <c r="M288" s="123" t="s">
        <v>3</v>
      </c>
      <c r="N288" s="124" t="s">
        <v>40</v>
      </c>
      <c r="O288" s="125">
        <v>0.2</v>
      </c>
      <c r="P288" s="125">
        <f>O288*H288</f>
        <v>0.60000000000000009</v>
      </c>
      <c r="Q288" s="125">
        <v>6.9999999999999999E-4</v>
      </c>
      <c r="R288" s="125">
        <f>Q288*H288</f>
        <v>2.0999999999999999E-3</v>
      </c>
      <c r="S288" s="125">
        <v>0</v>
      </c>
      <c r="T288" s="126">
        <f>S288*H288</f>
        <v>0</v>
      </c>
      <c r="AR288" s="127" t="s">
        <v>119</v>
      </c>
      <c r="AT288" s="127" t="s">
        <v>114</v>
      </c>
      <c r="AU288" s="127" t="s">
        <v>79</v>
      </c>
      <c r="AY288" s="17" t="s">
        <v>112</v>
      </c>
      <c r="BE288" s="128">
        <f>IF(N288="základní",J288,0)</f>
        <v>0</v>
      </c>
      <c r="BF288" s="128">
        <f>IF(N288="snížená",J288,0)</f>
        <v>0</v>
      </c>
      <c r="BG288" s="128">
        <f>IF(N288="zákl. přenesená",J288,0)</f>
        <v>0</v>
      </c>
      <c r="BH288" s="128">
        <f>IF(N288="sníž. přenesená",J288,0)</f>
        <v>0</v>
      </c>
      <c r="BI288" s="128">
        <f>IF(N288="nulová",J288,0)</f>
        <v>0</v>
      </c>
      <c r="BJ288" s="17" t="s">
        <v>77</v>
      </c>
      <c r="BK288" s="128">
        <f>ROUND(I288*H288,2)</f>
        <v>0</v>
      </c>
      <c r="BL288" s="17" t="s">
        <v>119</v>
      </c>
      <c r="BM288" s="127" t="s">
        <v>446</v>
      </c>
    </row>
    <row r="289" spans="2:65" s="1" customFormat="1">
      <c r="B289" s="29"/>
      <c r="D289" s="129" t="s">
        <v>121</v>
      </c>
      <c r="F289" s="130" t="s">
        <v>447</v>
      </c>
      <c r="J289" s="296"/>
      <c r="L289" s="29"/>
      <c r="M289" s="131"/>
      <c r="T289" s="49"/>
      <c r="AT289" s="17" t="s">
        <v>121</v>
      </c>
      <c r="AU289" s="17" t="s">
        <v>79</v>
      </c>
    </row>
    <row r="290" spans="2:65" s="1" customFormat="1">
      <c r="B290" s="29"/>
      <c r="D290" s="132" t="s">
        <v>123</v>
      </c>
      <c r="F290" s="133" t="s">
        <v>448</v>
      </c>
      <c r="J290" s="296"/>
      <c r="L290" s="29"/>
      <c r="M290" s="131"/>
      <c r="T290" s="49"/>
      <c r="AT290" s="17" t="s">
        <v>123</v>
      </c>
      <c r="AU290" s="17" t="s">
        <v>79</v>
      </c>
    </row>
    <row r="291" spans="2:65" s="12" customFormat="1">
      <c r="B291" s="134"/>
      <c r="D291" s="129" t="s">
        <v>125</v>
      </c>
      <c r="E291" s="135" t="s">
        <v>3</v>
      </c>
      <c r="F291" s="136" t="s">
        <v>449</v>
      </c>
      <c r="H291" s="137">
        <v>3</v>
      </c>
      <c r="J291" s="297"/>
      <c r="L291" s="134"/>
      <c r="M291" s="138"/>
      <c r="T291" s="139"/>
      <c r="AT291" s="135" t="s">
        <v>125</v>
      </c>
      <c r="AU291" s="135" t="s">
        <v>79</v>
      </c>
      <c r="AV291" s="12" t="s">
        <v>79</v>
      </c>
      <c r="AW291" s="12" t="s">
        <v>31</v>
      </c>
      <c r="AX291" s="12" t="s">
        <v>77</v>
      </c>
      <c r="AY291" s="135" t="s">
        <v>112</v>
      </c>
    </row>
    <row r="292" spans="2:65" s="1" customFormat="1" ht="16.5" customHeight="1">
      <c r="B292" s="116"/>
      <c r="C292" s="117" t="s">
        <v>450</v>
      </c>
      <c r="D292" s="117" t="s">
        <v>114</v>
      </c>
      <c r="E292" s="118" t="s">
        <v>451</v>
      </c>
      <c r="F292" s="119" t="s">
        <v>452</v>
      </c>
      <c r="G292" s="120" t="s">
        <v>218</v>
      </c>
      <c r="H292" s="121">
        <v>3</v>
      </c>
      <c r="I292" s="122"/>
      <c r="J292" s="295">
        <f>ROUND(I292*H292,2)</f>
        <v>0</v>
      </c>
      <c r="K292" s="119" t="s">
        <v>118</v>
      </c>
      <c r="L292" s="29"/>
      <c r="M292" s="123" t="s">
        <v>3</v>
      </c>
      <c r="N292" s="124" t="s">
        <v>40</v>
      </c>
      <c r="O292" s="125">
        <v>0.54900000000000004</v>
      </c>
      <c r="P292" s="125">
        <f>O292*H292</f>
        <v>1.6470000000000002</v>
      </c>
      <c r="Q292" s="125">
        <v>0.11241</v>
      </c>
      <c r="R292" s="125">
        <f>Q292*H292</f>
        <v>0.33722999999999997</v>
      </c>
      <c r="S292" s="125">
        <v>0</v>
      </c>
      <c r="T292" s="126">
        <f>S292*H292</f>
        <v>0</v>
      </c>
      <c r="AR292" s="127" t="s">
        <v>119</v>
      </c>
      <c r="AT292" s="127" t="s">
        <v>114</v>
      </c>
      <c r="AU292" s="127" t="s">
        <v>79</v>
      </c>
      <c r="AY292" s="17" t="s">
        <v>112</v>
      </c>
      <c r="BE292" s="128">
        <f>IF(N292="základní",J292,0)</f>
        <v>0</v>
      </c>
      <c r="BF292" s="128">
        <f>IF(N292="snížená",J292,0)</f>
        <v>0</v>
      </c>
      <c r="BG292" s="128">
        <f>IF(N292="zákl. přenesená",J292,0)</f>
        <v>0</v>
      </c>
      <c r="BH292" s="128">
        <f>IF(N292="sníž. přenesená",J292,0)</f>
        <v>0</v>
      </c>
      <c r="BI292" s="128">
        <f>IF(N292="nulová",J292,0)</f>
        <v>0</v>
      </c>
      <c r="BJ292" s="17" t="s">
        <v>77</v>
      </c>
      <c r="BK292" s="128">
        <f>ROUND(I292*H292,2)</f>
        <v>0</v>
      </c>
      <c r="BL292" s="17" t="s">
        <v>119</v>
      </c>
      <c r="BM292" s="127" t="s">
        <v>453</v>
      </c>
    </row>
    <row r="293" spans="2:65" s="1" customFormat="1">
      <c r="B293" s="29"/>
      <c r="D293" s="129" t="s">
        <v>121</v>
      </c>
      <c r="F293" s="130" t="s">
        <v>454</v>
      </c>
      <c r="J293" s="296"/>
      <c r="L293" s="29"/>
      <c r="M293" s="131"/>
      <c r="T293" s="49"/>
      <c r="AT293" s="17" t="s">
        <v>121</v>
      </c>
      <c r="AU293" s="17" t="s">
        <v>79</v>
      </c>
    </row>
    <row r="294" spans="2:65" s="1" customFormat="1">
      <c r="B294" s="29"/>
      <c r="D294" s="132" t="s">
        <v>123</v>
      </c>
      <c r="F294" s="133" t="s">
        <v>455</v>
      </c>
      <c r="J294" s="296"/>
      <c r="L294" s="29"/>
      <c r="M294" s="131"/>
      <c r="T294" s="49"/>
      <c r="AT294" s="17" t="s">
        <v>123</v>
      </c>
      <c r="AU294" s="17" t="s">
        <v>79</v>
      </c>
    </row>
    <row r="295" spans="2:65" s="1" customFormat="1" ht="16.5" customHeight="1">
      <c r="B295" s="116"/>
      <c r="C295" s="146" t="s">
        <v>456</v>
      </c>
      <c r="D295" s="146" t="s">
        <v>177</v>
      </c>
      <c r="E295" s="147" t="s">
        <v>457</v>
      </c>
      <c r="F295" s="148" t="s">
        <v>458</v>
      </c>
      <c r="G295" s="149" t="s">
        <v>218</v>
      </c>
      <c r="H295" s="150">
        <v>3</v>
      </c>
      <c r="I295" s="151"/>
      <c r="J295" s="299">
        <f>ROUND(I295*H295,2)</f>
        <v>0</v>
      </c>
      <c r="K295" s="148" t="s">
        <v>118</v>
      </c>
      <c r="L295" s="152"/>
      <c r="M295" s="153" t="s">
        <v>3</v>
      </c>
      <c r="N295" s="154" t="s">
        <v>40</v>
      </c>
      <c r="O295" s="125">
        <v>0</v>
      </c>
      <c r="P295" s="125">
        <f>O295*H295</f>
        <v>0</v>
      </c>
      <c r="Q295" s="125">
        <v>6.1000000000000004E-3</v>
      </c>
      <c r="R295" s="125">
        <f>Q295*H295</f>
        <v>1.83E-2</v>
      </c>
      <c r="S295" s="125">
        <v>0</v>
      </c>
      <c r="T295" s="126">
        <f>S295*H295</f>
        <v>0</v>
      </c>
      <c r="AR295" s="127" t="s">
        <v>176</v>
      </c>
      <c r="AT295" s="127" t="s">
        <v>177</v>
      </c>
      <c r="AU295" s="127" t="s">
        <v>79</v>
      </c>
      <c r="AY295" s="17" t="s">
        <v>112</v>
      </c>
      <c r="BE295" s="128">
        <f>IF(N295="základní",J295,0)</f>
        <v>0</v>
      </c>
      <c r="BF295" s="128">
        <f>IF(N295="snížená",J295,0)</f>
        <v>0</v>
      </c>
      <c r="BG295" s="128">
        <f>IF(N295="zákl. přenesená",J295,0)</f>
        <v>0</v>
      </c>
      <c r="BH295" s="128">
        <f>IF(N295="sníž. přenesená",J295,0)</f>
        <v>0</v>
      </c>
      <c r="BI295" s="128">
        <f>IF(N295="nulová",J295,0)</f>
        <v>0</v>
      </c>
      <c r="BJ295" s="17" t="s">
        <v>77</v>
      </c>
      <c r="BK295" s="128">
        <f>ROUND(I295*H295,2)</f>
        <v>0</v>
      </c>
      <c r="BL295" s="17" t="s">
        <v>119</v>
      </c>
      <c r="BM295" s="127" t="s">
        <v>459</v>
      </c>
    </row>
    <row r="296" spans="2:65" s="1" customFormat="1">
      <c r="B296" s="29"/>
      <c r="D296" s="129" t="s">
        <v>121</v>
      </c>
      <c r="F296" s="130" t="s">
        <v>458</v>
      </c>
      <c r="J296" s="296"/>
      <c r="L296" s="29"/>
      <c r="M296" s="131"/>
      <c r="T296" s="49"/>
      <c r="AT296" s="17" t="s">
        <v>121</v>
      </c>
      <c r="AU296" s="17" t="s">
        <v>79</v>
      </c>
    </row>
    <row r="297" spans="2:65" s="11" customFormat="1" ht="22.95" customHeight="1">
      <c r="B297" s="107"/>
      <c r="D297" s="108" t="s">
        <v>68</v>
      </c>
      <c r="E297" s="115" t="s">
        <v>460</v>
      </c>
      <c r="F297" s="115" t="s">
        <v>461</v>
      </c>
      <c r="J297" s="294">
        <f>BK297</f>
        <v>0</v>
      </c>
      <c r="L297" s="107"/>
      <c r="M297" s="110"/>
      <c r="P297" s="111">
        <f>SUM(P298:P332)</f>
        <v>250.46450000000002</v>
      </c>
      <c r="R297" s="111">
        <f>SUM(R298:R332)</f>
        <v>0</v>
      </c>
      <c r="T297" s="112">
        <f>SUM(T298:T332)</f>
        <v>207.8544</v>
      </c>
      <c r="AR297" s="108" t="s">
        <v>77</v>
      </c>
      <c r="AT297" s="113" t="s">
        <v>68</v>
      </c>
      <c r="AU297" s="113" t="s">
        <v>77</v>
      </c>
      <c r="AY297" s="108" t="s">
        <v>112</v>
      </c>
      <c r="BK297" s="114">
        <f>SUM(BK298:BK332)</f>
        <v>0</v>
      </c>
    </row>
    <row r="298" spans="2:65" s="1" customFormat="1" ht="16.5" customHeight="1">
      <c r="B298" s="116"/>
      <c r="C298" s="117" t="s">
        <v>462</v>
      </c>
      <c r="D298" s="117" t="s">
        <v>114</v>
      </c>
      <c r="E298" s="118" t="s">
        <v>463</v>
      </c>
      <c r="F298" s="119" t="s">
        <v>464</v>
      </c>
      <c r="G298" s="120" t="s">
        <v>218</v>
      </c>
      <c r="H298" s="121">
        <v>3</v>
      </c>
      <c r="I298" s="122"/>
      <c r="J298" s="295">
        <f>ROUND(I298*H298,2)</f>
        <v>0</v>
      </c>
      <c r="K298" s="119" t="s">
        <v>118</v>
      </c>
      <c r="L298" s="29"/>
      <c r="M298" s="123" t="s">
        <v>3</v>
      </c>
      <c r="N298" s="124" t="s">
        <v>40</v>
      </c>
      <c r="O298" s="125">
        <v>0.55700000000000005</v>
      </c>
      <c r="P298" s="125">
        <f>O298*H298</f>
        <v>1.6710000000000003</v>
      </c>
      <c r="Q298" s="125">
        <v>0</v>
      </c>
      <c r="R298" s="125">
        <f>Q298*H298</f>
        <v>0</v>
      </c>
      <c r="S298" s="125">
        <v>8.2000000000000003E-2</v>
      </c>
      <c r="T298" s="126">
        <f>S298*H298</f>
        <v>0.246</v>
      </c>
      <c r="AR298" s="127" t="s">
        <v>119</v>
      </c>
      <c r="AT298" s="127" t="s">
        <v>114</v>
      </c>
      <c r="AU298" s="127" t="s">
        <v>79</v>
      </c>
      <c r="AY298" s="17" t="s">
        <v>112</v>
      </c>
      <c r="BE298" s="128">
        <f>IF(N298="základní",J298,0)</f>
        <v>0</v>
      </c>
      <c r="BF298" s="128">
        <f>IF(N298="snížená",J298,0)</f>
        <v>0</v>
      </c>
      <c r="BG298" s="128">
        <f>IF(N298="zákl. přenesená",J298,0)</f>
        <v>0</v>
      </c>
      <c r="BH298" s="128">
        <f>IF(N298="sníž. přenesená",J298,0)</f>
        <v>0</v>
      </c>
      <c r="BI298" s="128">
        <f>IF(N298="nulová",J298,0)</f>
        <v>0</v>
      </c>
      <c r="BJ298" s="17" t="s">
        <v>77</v>
      </c>
      <c r="BK298" s="128">
        <f>ROUND(I298*H298,2)</f>
        <v>0</v>
      </c>
      <c r="BL298" s="17" t="s">
        <v>119</v>
      </c>
      <c r="BM298" s="127" t="s">
        <v>465</v>
      </c>
    </row>
    <row r="299" spans="2:65" s="1" customFormat="1" ht="19.2">
      <c r="B299" s="29"/>
      <c r="D299" s="129" t="s">
        <v>121</v>
      </c>
      <c r="F299" s="130" t="s">
        <v>466</v>
      </c>
      <c r="J299" s="296"/>
      <c r="L299" s="29"/>
      <c r="M299" s="131"/>
      <c r="T299" s="49"/>
      <c r="AT299" s="17" t="s">
        <v>121</v>
      </c>
      <c r="AU299" s="17" t="s">
        <v>79</v>
      </c>
    </row>
    <row r="300" spans="2:65" s="1" customFormat="1">
      <c r="B300" s="29"/>
      <c r="D300" s="132" t="s">
        <v>123</v>
      </c>
      <c r="F300" s="133" t="s">
        <v>467</v>
      </c>
      <c r="J300" s="296"/>
      <c r="L300" s="29"/>
      <c r="M300" s="131"/>
      <c r="T300" s="49"/>
      <c r="AT300" s="17" t="s">
        <v>123</v>
      </c>
      <c r="AU300" s="17" t="s">
        <v>79</v>
      </c>
    </row>
    <row r="301" spans="2:65" s="1" customFormat="1" ht="16.5" customHeight="1">
      <c r="B301" s="116"/>
      <c r="C301" s="117" t="s">
        <v>468</v>
      </c>
      <c r="D301" s="117" t="s">
        <v>114</v>
      </c>
      <c r="E301" s="118" t="s">
        <v>469</v>
      </c>
      <c r="F301" s="119" t="s">
        <v>470</v>
      </c>
      <c r="G301" s="120" t="s">
        <v>162</v>
      </c>
      <c r="H301" s="121">
        <v>10</v>
      </c>
      <c r="I301" s="122"/>
      <c r="J301" s="295">
        <f>ROUND(I301*H301,2)</f>
        <v>0</v>
      </c>
      <c r="K301" s="119" t="s">
        <v>118</v>
      </c>
      <c r="L301" s="29"/>
      <c r="M301" s="123" t="s">
        <v>3</v>
      </c>
      <c r="N301" s="124" t="s">
        <v>40</v>
      </c>
      <c r="O301" s="125">
        <v>0.30499999999999999</v>
      </c>
      <c r="P301" s="125">
        <f>O301*H301</f>
        <v>3.05</v>
      </c>
      <c r="Q301" s="125">
        <v>0</v>
      </c>
      <c r="R301" s="125">
        <f>Q301*H301</f>
        <v>0</v>
      </c>
      <c r="S301" s="125">
        <v>0.32500000000000001</v>
      </c>
      <c r="T301" s="126">
        <f>S301*H301</f>
        <v>3.25</v>
      </c>
      <c r="AR301" s="127" t="s">
        <v>119</v>
      </c>
      <c r="AT301" s="127" t="s">
        <v>114</v>
      </c>
      <c r="AU301" s="127" t="s">
        <v>79</v>
      </c>
      <c r="AY301" s="17" t="s">
        <v>112</v>
      </c>
      <c r="BE301" s="128">
        <f>IF(N301="základní",J301,0)</f>
        <v>0</v>
      </c>
      <c r="BF301" s="128">
        <f>IF(N301="snížená",J301,0)</f>
        <v>0</v>
      </c>
      <c r="BG301" s="128">
        <f>IF(N301="zákl. přenesená",J301,0)</f>
        <v>0</v>
      </c>
      <c r="BH301" s="128">
        <f>IF(N301="sníž. přenesená",J301,0)</f>
        <v>0</v>
      </c>
      <c r="BI301" s="128">
        <f>IF(N301="nulová",J301,0)</f>
        <v>0</v>
      </c>
      <c r="BJ301" s="17" t="s">
        <v>77</v>
      </c>
      <c r="BK301" s="128">
        <f>ROUND(I301*H301,2)</f>
        <v>0</v>
      </c>
      <c r="BL301" s="17" t="s">
        <v>119</v>
      </c>
      <c r="BM301" s="127" t="s">
        <v>471</v>
      </c>
    </row>
    <row r="302" spans="2:65" s="1" customFormat="1" ht="19.2">
      <c r="B302" s="29"/>
      <c r="D302" s="129" t="s">
        <v>121</v>
      </c>
      <c r="F302" s="130" t="s">
        <v>472</v>
      </c>
      <c r="J302" s="296"/>
      <c r="L302" s="29"/>
      <c r="M302" s="131"/>
      <c r="T302" s="49"/>
      <c r="AT302" s="17" t="s">
        <v>121</v>
      </c>
      <c r="AU302" s="17" t="s">
        <v>79</v>
      </c>
    </row>
    <row r="303" spans="2:65" s="1" customFormat="1">
      <c r="B303" s="29"/>
      <c r="D303" s="132" t="s">
        <v>123</v>
      </c>
      <c r="F303" s="133" t="s">
        <v>473</v>
      </c>
      <c r="J303" s="296"/>
      <c r="L303" s="29"/>
      <c r="M303" s="131"/>
      <c r="T303" s="49"/>
      <c r="AT303" s="17" t="s">
        <v>123</v>
      </c>
      <c r="AU303" s="17" t="s">
        <v>79</v>
      </c>
    </row>
    <row r="304" spans="2:65" s="12" customFormat="1">
      <c r="B304" s="134"/>
      <c r="D304" s="129" t="s">
        <v>125</v>
      </c>
      <c r="E304" s="135" t="s">
        <v>3</v>
      </c>
      <c r="F304" s="136" t="s">
        <v>474</v>
      </c>
      <c r="H304" s="137">
        <v>10</v>
      </c>
      <c r="J304" s="297"/>
      <c r="L304" s="134"/>
      <c r="M304" s="138"/>
      <c r="T304" s="139"/>
      <c r="AT304" s="135" t="s">
        <v>125</v>
      </c>
      <c r="AU304" s="135" t="s">
        <v>79</v>
      </c>
      <c r="AV304" s="12" t="s">
        <v>79</v>
      </c>
      <c r="AW304" s="12" t="s">
        <v>31</v>
      </c>
      <c r="AX304" s="12" t="s">
        <v>77</v>
      </c>
      <c r="AY304" s="135" t="s">
        <v>112</v>
      </c>
    </row>
    <row r="305" spans="2:65" s="1" customFormat="1" ht="16.5" customHeight="1">
      <c r="B305" s="116"/>
      <c r="C305" s="117" t="s">
        <v>475</v>
      </c>
      <c r="D305" s="117" t="s">
        <v>114</v>
      </c>
      <c r="E305" s="118" t="s">
        <v>476</v>
      </c>
      <c r="F305" s="119" t="s">
        <v>477</v>
      </c>
      <c r="G305" s="120" t="s">
        <v>162</v>
      </c>
      <c r="H305" s="121">
        <v>269.5</v>
      </c>
      <c r="I305" s="122"/>
      <c r="J305" s="295">
        <f>ROUND(I305*H305,2)</f>
        <v>0</v>
      </c>
      <c r="K305" s="119" t="s">
        <v>118</v>
      </c>
      <c r="L305" s="29"/>
      <c r="M305" s="123" t="s">
        <v>3</v>
      </c>
      <c r="N305" s="124" t="s">
        <v>40</v>
      </c>
      <c r="O305" s="125">
        <v>7.8E-2</v>
      </c>
      <c r="P305" s="125">
        <f>O305*H305</f>
        <v>21.021000000000001</v>
      </c>
      <c r="Q305" s="125">
        <v>0</v>
      </c>
      <c r="R305" s="125">
        <f>Q305*H305</f>
        <v>0</v>
      </c>
      <c r="S305" s="125">
        <v>0.22</v>
      </c>
      <c r="T305" s="126">
        <f>S305*H305</f>
        <v>59.29</v>
      </c>
      <c r="AR305" s="127" t="s">
        <v>119</v>
      </c>
      <c r="AT305" s="127" t="s">
        <v>114</v>
      </c>
      <c r="AU305" s="127" t="s">
        <v>79</v>
      </c>
      <c r="AY305" s="17" t="s">
        <v>112</v>
      </c>
      <c r="BE305" s="128">
        <f>IF(N305="základní",J305,0)</f>
        <v>0</v>
      </c>
      <c r="BF305" s="128">
        <f>IF(N305="snížená",J305,0)</f>
        <v>0</v>
      </c>
      <c r="BG305" s="128">
        <f>IF(N305="zákl. přenesená",J305,0)</f>
        <v>0</v>
      </c>
      <c r="BH305" s="128">
        <f>IF(N305="sníž. přenesená",J305,0)</f>
        <v>0</v>
      </c>
      <c r="BI305" s="128">
        <f>IF(N305="nulová",J305,0)</f>
        <v>0</v>
      </c>
      <c r="BJ305" s="17" t="s">
        <v>77</v>
      </c>
      <c r="BK305" s="128">
        <f>ROUND(I305*H305,2)</f>
        <v>0</v>
      </c>
      <c r="BL305" s="17" t="s">
        <v>119</v>
      </c>
      <c r="BM305" s="127" t="s">
        <v>478</v>
      </c>
    </row>
    <row r="306" spans="2:65" s="1" customFormat="1" ht="19.2">
      <c r="B306" s="29"/>
      <c r="D306" s="129" t="s">
        <v>121</v>
      </c>
      <c r="F306" s="130" t="s">
        <v>479</v>
      </c>
      <c r="J306" s="296"/>
      <c r="L306" s="29"/>
      <c r="M306" s="131"/>
      <c r="T306" s="49"/>
      <c r="AT306" s="17" t="s">
        <v>121</v>
      </c>
      <c r="AU306" s="17" t="s">
        <v>79</v>
      </c>
    </row>
    <row r="307" spans="2:65" s="1" customFormat="1">
      <c r="B307" s="29"/>
      <c r="D307" s="132" t="s">
        <v>123</v>
      </c>
      <c r="F307" s="133" t="s">
        <v>480</v>
      </c>
      <c r="J307" s="296"/>
      <c r="L307" s="29"/>
      <c r="M307" s="131"/>
      <c r="T307" s="49"/>
      <c r="AT307" s="17" t="s">
        <v>123</v>
      </c>
      <c r="AU307" s="17" t="s">
        <v>79</v>
      </c>
    </row>
    <row r="308" spans="2:65" s="12" customFormat="1">
      <c r="B308" s="134"/>
      <c r="D308" s="129" t="s">
        <v>125</v>
      </c>
      <c r="E308" s="135" t="s">
        <v>3</v>
      </c>
      <c r="F308" s="136" t="s">
        <v>481</v>
      </c>
      <c r="H308" s="137">
        <v>269.5</v>
      </c>
      <c r="J308" s="297"/>
      <c r="L308" s="134"/>
      <c r="M308" s="138"/>
      <c r="T308" s="139"/>
      <c r="AT308" s="135" t="s">
        <v>125</v>
      </c>
      <c r="AU308" s="135" t="s">
        <v>79</v>
      </c>
      <c r="AV308" s="12" t="s">
        <v>79</v>
      </c>
      <c r="AW308" s="12" t="s">
        <v>31</v>
      </c>
      <c r="AX308" s="12" t="s">
        <v>77</v>
      </c>
      <c r="AY308" s="135" t="s">
        <v>112</v>
      </c>
    </row>
    <row r="309" spans="2:65" s="1" customFormat="1" ht="16.5" customHeight="1">
      <c r="B309" s="116"/>
      <c r="C309" s="117" t="s">
        <v>482</v>
      </c>
      <c r="D309" s="117" t="s">
        <v>114</v>
      </c>
      <c r="E309" s="118" t="s">
        <v>483</v>
      </c>
      <c r="F309" s="119" t="s">
        <v>484</v>
      </c>
      <c r="G309" s="120" t="s">
        <v>162</v>
      </c>
      <c r="H309" s="121">
        <v>269.5</v>
      </c>
      <c r="I309" s="122"/>
      <c r="J309" s="295">
        <f>ROUND(I309*H309,2)</f>
        <v>0</v>
      </c>
      <c r="K309" s="119" t="s">
        <v>118</v>
      </c>
      <c r="L309" s="29"/>
      <c r="M309" s="123" t="s">
        <v>3</v>
      </c>
      <c r="N309" s="124" t="s">
        <v>40</v>
      </c>
      <c r="O309" s="125">
        <v>0.11899999999999999</v>
      </c>
      <c r="P309" s="125">
        <f>O309*H309</f>
        <v>32.070499999999996</v>
      </c>
      <c r="Q309" s="125">
        <v>0</v>
      </c>
      <c r="R309" s="125">
        <f>Q309*H309</f>
        <v>0</v>
      </c>
      <c r="S309" s="125">
        <v>0.44</v>
      </c>
      <c r="T309" s="126">
        <f>S309*H309</f>
        <v>118.58</v>
      </c>
      <c r="AR309" s="127" t="s">
        <v>119</v>
      </c>
      <c r="AT309" s="127" t="s">
        <v>114</v>
      </c>
      <c r="AU309" s="127" t="s">
        <v>79</v>
      </c>
      <c r="AY309" s="17" t="s">
        <v>112</v>
      </c>
      <c r="BE309" s="128">
        <f>IF(N309="základní",J309,0)</f>
        <v>0</v>
      </c>
      <c r="BF309" s="128">
        <f>IF(N309="snížená",J309,0)</f>
        <v>0</v>
      </c>
      <c r="BG309" s="128">
        <f>IF(N309="zákl. přenesená",J309,0)</f>
        <v>0</v>
      </c>
      <c r="BH309" s="128">
        <f>IF(N309="sníž. přenesená",J309,0)</f>
        <v>0</v>
      </c>
      <c r="BI309" s="128">
        <f>IF(N309="nulová",J309,0)</f>
        <v>0</v>
      </c>
      <c r="BJ309" s="17" t="s">
        <v>77</v>
      </c>
      <c r="BK309" s="128">
        <f>ROUND(I309*H309,2)</f>
        <v>0</v>
      </c>
      <c r="BL309" s="17" t="s">
        <v>119</v>
      </c>
      <c r="BM309" s="127" t="s">
        <v>485</v>
      </c>
    </row>
    <row r="310" spans="2:65" s="1" customFormat="1" ht="19.2">
      <c r="B310" s="29"/>
      <c r="D310" s="129" t="s">
        <v>121</v>
      </c>
      <c r="F310" s="130" t="s">
        <v>486</v>
      </c>
      <c r="J310" s="296"/>
      <c r="L310" s="29"/>
      <c r="M310" s="131"/>
      <c r="T310" s="49"/>
      <c r="AT310" s="17" t="s">
        <v>121</v>
      </c>
      <c r="AU310" s="17" t="s">
        <v>79</v>
      </c>
    </row>
    <row r="311" spans="2:65" s="1" customFormat="1">
      <c r="B311" s="29"/>
      <c r="D311" s="132" t="s">
        <v>123</v>
      </c>
      <c r="F311" s="133" t="s">
        <v>487</v>
      </c>
      <c r="J311" s="296"/>
      <c r="L311" s="29"/>
      <c r="M311" s="131"/>
      <c r="T311" s="49"/>
      <c r="AT311" s="17" t="s">
        <v>123</v>
      </c>
      <c r="AU311" s="17" t="s">
        <v>79</v>
      </c>
    </row>
    <row r="312" spans="2:65" s="12" customFormat="1">
      <c r="B312" s="134"/>
      <c r="D312" s="129" t="s">
        <v>125</v>
      </c>
      <c r="E312" s="135" t="s">
        <v>3</v>
      </c>
      <c r="F312" s="136" t="s">
        <v>481</v>
      </c>
      <c r="H312" s="137">
        <v>269.5</v>
      </c>
      <c r="J312" s="297"/>
      <c r="L312" s="134"/>
      <c r="M312" s="138"/>
      <c r="T312" s="139"/>
      <c r="AT312" s="135" t="s">
        <v>125</v>
      </c>
      <c r="AU312" s="135" t="s">
        <v>79</v>
      </c>
      <c r="AV312" s="12" t="s">
        <v>79</v>
      </c>
      <c r="AW312" s="12" t="s">
        <v>31</v>
      </c>
      <c r="AX312" s="12" t="s">
        <v>77</v>
      </c>
      <c r="AY312" s="135" t="s">
        <v>112</v>
      </c>
    </row>
    <row r="313" spans="2:65" s="1" customFormat="1" ht="16.5" customHeight="1">
      <c r="B313" s="116"/>
      <c r="C313" s="117" t="s">
        <v>488</v>
      </c>
      <c r="D313" s="117" t="s">
        <v>114</v>
      </c>
      <c r="E313" s="118" t="s">
        <v>489</v>
      </c>
      <c r="F313" s="119" t="s">
        <v>490</v>
      </c>
      <c r="G313" s="120" t="s">
        <v>211</v>
      </c>
      <c r="H313" s="121">
        <v>410</v>
      </c>
      <c r="I313" s="122"/>
      <c r="J313" s="295">
        <f>ROUND(I313*H313,2)</f>
        <v>0</v>
      </c>
      <c r="K313" s="119" t="s">
        <v>118</v>
      </c>
      <c r="L313" s="29"/>
      <c r="M313" s="123" t="s">
        <v>3</v>
      </c>
      <c r="N313" s="124" t="s">
        <v>40</v>
      </c>
      <c r="O313" s="125">
        <v>0.19600000000000001</v>
      </c>
      <c r="P313" s="125">
        <f>O313*H313</f>
        <v>80.36</v>
      </c>
      <c r="Q313" s="125">
        <v>0</v>
      </c>
      <c r="R313" s="125">
        <f>Q313*H313</f>
        <v>0</v>
      </c>
      <c r="S313" s="125">
        <v>0</v>
      </c>
      <c r="T313" s="126">
        <f>S313*H313</f>
        <v>0</v>
      </c>
      <c r="AR313" s="127" t="s">
        <v>119</v>
      </c>
      <c r="AT313" s="127" t="s">
        <v>114</v>
      </c>
      <c r="AU313" s="127" t="s">
        <v>79</v>
      </c>
      <c r="AY313" s="17" t="s">
        <v>112</v>
      </c>
      <c r="BE313" s="128">
        <f>IF(N313="základní",J313,0)</f>
        <v>0</v>
      </c>
      <c r="BF313" s="128">
        <f>IF(N313="snížená",J313,0)</f>
        <v>0</v>
      </c>
      <c r="BG313" s="128">
        <f>IF(N313="zákl. přenesená",J313,0)</f>
        <v>0</v>
      </c>
      <c r="BH313" s="128">
        <f>IF(N313="sníž. přenesená",J313,0)</f>
        <v>0</v>
      </c>
      <c r="BI313" s="128">
        <f>IF(N313="nulová",J313,0)</f>
        <v>0</v>
      </c>
      <c r="BJ313" s="17" t="s">
        <v>77</v>
      </c>
      <c r="BK313" s="128">
        <f>ROUND(I313*H313,2)</f>
        <v>0</v>
      </c>
      <c r="BL313" s="17" t="s">
        <v>119</v>
      </c>
      <c r="BM313" s="127" t="s">
        <v>491</v>
      </c>
    </row>
    <row r="314" spans="2:65" s="1" customFormat="1">
      <c r="B314" s="29"/>
      <c r="D314" s="129" t="s">
        <v>121</v>
      </c>
      <c r="F314" s="130" t="s">
        <v>492</v>
      </c>
      <c r="J314" s="296"/>
      <c r="L314" s="29"/>
      <c r="M314" s="131"/>
      <c r="T314" s="49"/>
      <c r="AT314" s="17" t="s">
        <v>121</v>
      </c>
      <c r="AU314" s="17" t="s">
        <v>79</v>
      </c>
    </row>
    <row r="315" spans="2:65" s="1" customFormat="1">
      <c r="B315" s="29"/>
      <c r="D315" s="132" t="s">
        <v>123</v>
      </c>
      <c r="F315" s="133" t="s">
        <v>493</v>
      </c>
      <c r="J315" s="296"/>
      <c r="L315" s="29"/>
      <c r="M315" s="131"/>
      <c r="T315" s="49"/>
      <c r="AT315" s="17" t="s">
        <v>123</v>
      </c>
      <c r="AU315" s="17" t="s">
        <v>79</v>
      </c>
    </row>
    <row r="316" spans="2:65" s="12" customFormat="1">
      <c r="B316" s="134"/>
      <c r="D316" s="129" t="s">
        <v>125</v>
      </c>
      <c r="E316" s="135" t="s">
        <v>3</v>
      </c>
      <c r="F316" s="136" t="s">
        <v>494</v>
      </c>
      <c r="H316" s="137">
        <v>410</v>
      </c>
      <c r="J316" s="297"/>
      <c r="L316" s="134"/>
      <c r="M316" s="138"/>
      <c r="T316" s="139"/>
      <c r="AT316" s="135" t="s">
        <v>125</v>
      </c>
      <c r="AU316" s="135" t="s">
        <v>79</v>
      </c>
      <c r="AV316" s="12" t="s">
        <v>79</v>
      </c>
      <c r="AW316" s="12" t="s">
        <v>31</v>
      </c>
      <c r="AX316" s="12" t="s">
        <v>77</v>
      </c>
      <c r="AY316" s="135" t="s">
        <v>112</v>
      </c>
    </row>
    <row r="317" spans="2:65" s="1" customFormat="1" ht="16.5" customHeight="1">
      <c r="B317" s="116"/>
      <c r="C317" s="117" t="s">
        <v>495</v>
      </c>
      <c r="D317" s="117" t="s">
        <v>114</v>
      </c>
      <c r="E317" s="118" t="s">
        <v>496</v>
      </c>
      <c r="F317" s="119" t="s">
        <v>497</v>
      </c>
      <c r="G317" s="120" t="s">
        <v>117</v>
      </c>
      <c r="H317" s="121">
        <v>12</v>
      </c>
      <c r="I317" s="122"/>
      <c r="J317" s="295">
        <f>ROUND(I317*H317,2)</f>
        <v>0</v>
      </c>
      <c r="K317" s="119" t="s">
        <v>118</v>
      </c>
      <c r="L317" s="29"/>
      <c r="M317" s="123" t="s">
        <v>3</v>
      </c>
      <c r="N317" s="124" t="s">
        <v>40</v>
      </c>
      <c r="O317" s="125">
        <v>6.4359999999999999</v>
      </c>
      <c r="P317" s="125">
        <f>O317*H317</f>
        <v>77.231999999999999</v>
      </c>
      <c r="Q317" s="125">
        <v>0</v>
      </c>
      <c r="R317" s="125">
        <f>Q317*H317</f>
        <v>0</v>
      </c>
      <c r="S317" s="125">
        <v>2</v>
      </c>
      <c r="T317" s="126">
        <f>S317*H317</f>
        <v>24</v>
      </c>
      <c r="AR317" s="127" t="s">
        <v>119</v>
      </c>
      <c r="AT317" s="127" t="s">
        <v>114</v>
      </c>
      <c r="AU317" s="127" t="s">
        <v>79</v>
      </c>
      <c r="AY317" s="17" t="s">
        <v>112</v>
      </c>
      <c r="BE317" s="128">
        <f>IF(N317="základní",J317,0)</f>
        <v>0</v>
      </c>
      <c r="BF317" s="128">
        <f>IF(N317="snížená",J317,0)</f>
        <v>0</v>
      </c>
      <c r="BG317" s="128">
        <f>IF(N317="zákl. přenesená",J317,0)</f>
        <v>0</v>
      </c>
      <c r="BH317" s="128">
        <f>IF(N317="sníž. přenesená",J317,0)</f>
        <v>0</v>
      </c>
      <c r="BI317" s="128">
        <f>IF(N317="nulová",J317,0)</f>
        <v>0</v>
      </c>
      <c r="BJ317" s="17" t="s">
        <v>77</v>
      </c>
      <c r="BK317" s="128">
        <f>ROUND(I317*H317,2)</f>
        <v>0</v>
      </c>
      <c r="BL317" s="17" t="s">
        <v>119</v>
      </c>
      <c r="BM317" s="127" t="s">
        <v>498</v>
      </c>
    </row>
    <row r="318" spans="2:65" s="1" customFormat="1">
      <c r="B318" s="29"/>
      <c r="D318" s="129" t="s">
        <v>121</v>
      </c>
      <c r="F318" s="130" t="s">
        <v>497</v>
      </c>
      <c r="J318" s="296"/>
      <c r="L318" s="29"/>
      <c r="M318" s="131"/>
      <c r="T318" s="49"/>
      <c r="AT318" s="17" t="s">
        <v>121</v>
      </c>
      <c r="AU318" s="17" t="s">
        <v>79</v>
      </c>
    </row>
    <row r="319" spans="2:65" s="1" customFormat="1">
      <c r="B319" s="29"/>
      <c r="D319" s="132" t="s">
        <v>123</v>
      </c>
      <c r="F319" s="133" t="s">
        <v>499</v>
      </c>
      <c r="J319" s="296"/>
      <c r="L319" s="29"/>
      <c r="M319" s="131"/>
      <c r="T319" s="49"/>
      <c r="AT319" s="17" t="s">
        <v>123</v>
      </c>
      <c r="AU319" s="17" t="s">
        <v>79</v>
      </c>
    </row>
    <row r="320" spans="2:65" s="12" customFormat="1">
      <c r="B320" s="134"/>
      <c r="D320" s="129" t="s">
        <v>125</v>
      </c>
      <c r="E320" s="135" t="s">
        <v>3</v>
      </c>
      <c r="F320" s="136" t="s">
        <v>137</v>
      </c>
      <c r="H320" s="137">
        <v>12</v>
      </c>
      <c r="J320" s="297"/>
      <c r="L320" s="134"/>
      <c r="M320" s="138"/>
      <c r="T320" s="139"/>
      <c r="AT320" s="135" t="s">
        <v>125</v>
      </c>
      <c r="AU320" s="135" t="s">
        <v>79</v>
      </c>
      <c r="AV320" s="12" t="s">
        <v>79</v>
      </c>
      <c r="AW320" s="12" t="s">
        <v>31</v>
      </c>
      <c r="AX320" s="12" t="s">
        <v>77</v>
      </c>
      <c r="AY320" s="135" t="s">
        <v>112</v>
      </c>
    </row>
    <row r="321" spans="2:65" s="1" customFormat="1" ht="16.5" customHeight="1">
      <c r="B321" s="116"/>
      <c r="C321" s="117" t="s">
        <v>500</v>
      </c>
      <c r="D321" s="117" t="s">
        <v>114</v>
      </c>
      <c r="E321" s="118" t="s">
        <v>501</v>
      </c>
      <c r="F321" s="119" t="s">
        <v>502</v>
      </c>
      <c r="G321" s="120" t="s">
        <v>218</v>
      </c>
      <c r="H321" s="121">
        <v>40</v>
      </c>
      <c r="I321" s="122"/>
      <c r="J321" s="295">
        <f>ROUND(I321*H321,2)</f>
        <v>0</v>
      </c>
      <c r="K321" s="119" t="s">
        <v>118</v>
      </c>
      <c r="L321" s="29"/>
      <c r="M321" s="123" t="s">
        <v>3</v>
      </c>
      <c r="N321" s="124" t="s">
        <v>40</v>
      </c>
      <c r="O321" s="125">
        <v>0.32</v>
      </c>
      <c r="P321" s="125">
        <f>O321*H321</f>
        <v>12.8</v>
      </c>
      <c r="Q321" s="125">
        <v>0</v>
      </c>
      <c r="R321" s="125">
        <f>Q321*H321</f>
        <v>0</v>
      </c>
      <c r="S321" s="125">
        <v>8.0000000000000002E-3</v>
      </c>
      <c r="T321" s="126">
        <f>S321*H321</f>
        <v>0.32</v>
      </c>
      <c r="AR321" s="127" t="s">
        <v>119</v>
      </c>
      <c r="AT321" s="127" t="s">
        <v>114</v>
      </c>
      <c r="AU321" s="127" t="s">
        <v>79</v>
      </c>
      <c r="AY321" s="17" t="s">
        <v>112</v>
      </c>
      <c r="BE321" s="128">
        <f>IF(N321="základní",J321,0)</f>
        <v>0</v>
      </c>
      <c r="BF321" s="128">
        <f>IF(N321="snížená",J321,0)</f>
        <v>0</v>
      </c>
      <c r="BG321" s="128">
        <f>IF(N321="zákl. přenesená",J321,0)</f>
        <v>0</v>
      </c>
      <c r="BH321" s="128">
        <f>IF(N321="sníž. přenesená",J321,0)</f>
        <v>0</v>
      </c>
      <c r="BI321" s="128">
        <f>IF(N321="nulová",J321,0)</f>
        <v>0</v>
      </c>
      <c r="BJ321" s="17" t="s">
        <v>77</v>
      </c>
      <c r="BK321" s="128">
        <f>ROUND(I321*H321,2)</f>
        <v>0</v>
      </c>
      <c r="BL321" s="17" t="s">
        <v>119</v>
      </c>
      <c r="BM321" s="127" t="s">
        <v>503</v>
      </c>
    </row>
    <row r="322" spans="2:65" s="1" customFormat="1">
      <c r="B322" s="29"/>
      <c r="D322" s="129" t="s">
        <v>121</v>
      </c>
      <c r="F322" s="130" t="s">
        <v>504</v>
      </c>
      <c r="J322" s="296"/>
      <c r="L322" s="29"/>
      <c r="M322" s="131"/>
      <c r="T322" s="49"/>
      <c r="AT322" s="17" t="s">
        <v>121</v>
      </c>
      <c r="AU322" s="17" t="s">
        <v>79</v>
      </c>
    </row>
    <row r="323" spans="2:65" s="1" customFormat="1">
      <c r="B323" s="29"/>
      <c r="D323" s="132" t="s">
        <v>123</v>
      </c>
      <c r="F323" s="133" t="s">
        <v>505</v>
      </c>
      <c r="J323" s="296"/>
      <c r="L323" s="29"/>
      <c r="M323" s="131"/>
      <c r="T323" s="49"/>
      <c r="AT323" s="17" t="s">
        <v>123</v>
      </c>
      <c r="AU323" s="17" t="s">
        <v>79</v>
      </c>
    </row>
    <row r="324" spans="2:65" s="1" customFormat="1" ht="16.5" customHeight="1">
      <c r="B324" s="116"/>
      <c r="C324" s="117" t="s">
        <v>506</v>
      </c>
      <c r="D324" s="117" t="s">
        <v>114</v>
      </c>
      <c r="E324" s="118" t="s">
        <v>507</v>
      </c>
      <c r="F324" s="119" t="s">
        <v>508</v>
      </c>
      <c r="G324" s="120" t="s">
        <v>211</v>
      </c>
      <c r="H324" s="121">
        <v>80</v>
      </c>
      <c r="I324" s="122"/>
      <c r="J324" s="295">
        <f>ROUND(I324*H324,2)</f>
        <v>0</v>
      </c>
      <c r="K324" s="119" t="s">
        <v>118</v>
      </c>
      <c r="L324" s="29"/>
      <c r="M324" s="123" t="s">
        <v>3</v>
      </c>
      <c r="N324" s="124" t="s">
        <v>40</v>
      </c>
      <c r="O324" s="125">
        <v>0.19600000000000001</v>
      </c>
      <c r="P324" s="125">
        <f>O324*H324</f>
        <v>15.68</v>
      </c>
      <c r="Q324" s="125">
        <v>0</v>
      </c>
      <c r="R324" s="125">
        <f>Q324*H324</f>
        <v>0</v>
      </c>
      <c r="S324" s="125">
        <v>1.98E-3</v>
      </c>
      <c r="T324" s="126">
        <f>S324*H324</f>
        <v>0.15839999999999999</v>
      </c>
      <c r="AR324" s="127" t="s">
        <v>119</v>
      </c>
      <c r="AT324" s="127" t="s">
        <v>114</v>
      </c>
      <c r="AU324" s="127" t="s">
        <v>79</v>
      </c>
      <c r="AY324" s="17" t="s">
        <v>112</v>
      </c>
      <c r="BE324" s="128">
        <f>IF(N324="základní",J324,0)</f>
        <v>0</v>
      </c>
      <c r="BF324" s="128">
        <f>IF(N324="snížená",J324,0)</f>
        <v>0</v>
      </c>
      <c r="BG324" s="128">
        <f>IF(N324="zákl. přenesená",J324,0)</f>
        <v>0</v>
      </c>
      <c r="BH324" s="128">
        <f>IF(N324="sníž. přenesená",J324,0)</f>
        <v>0</v>
      </c>
      <c r="BI324" s="128">
        <f>IF(N324="nulová",J324,0)</f>
        <v>0</v>
      </c>
      <c r="BJ324" s="17" t="s">
        <v>77</v>
      </c>
      <c r="BK324" s="128">
        <f>ROUND(I324*H324,2)</f>
        <v>0</v>
      </c>
      <c r="BL324" s="17" t="s">
        <v>119</v>
      </c>
      <c r="BM324" s="127" t="s">
        <v>509</v>
      </c>
    </row>
    <row r="325" spans="2:65" s="1" customFormat="1">
      <c r="B325" s="29"/>
      <c r="D325" s="129" t="s">
        <v>121</v>
      </c>
      <c r="F325" s="130" t="s">
        <v>510</v>
      </c>
      <c r="J325" s="296"/>
      <c r="L325" s="29"/>
      <c r="M325" s="131"/>
      <c r="T325" s="49"/>
      <c r="AT325" s="17" t="s">
        <v>121</v>
      </c>
      <c r="AU325" s="17" t="s">
        <v>79</v>
      </c>
    </row>
    <row r="326" spans="2:65" s="1" customFormat="1">
      <c r="B326" s="29"/>
      <c r="D326" s="132" t="s">
        <v>123</v>
      </c>
      <c r="F326" s="133" t="s">
        <v>511</v>
      </c>
      <c r="J326" s="296"/>
      <c r="L326" s="29"/>
      <c r="M326" s="131"/>
      <c r="T326" s="49"/>
      <c r="AT326" s="17" t="s">
        <v>123</v>
      </c>
      <c r="AU326" s="17" t="s">
        <v>79</v>
      </c>
    </row>
    <row r="327" spans="2:65" s="1" customFormat="1" ht="16.5" customHeight="1">
      <c r="B327" s="116"/>
      <c r="C327" s="117" t="s">
        <v>512</v>
      </c>
      <c r="D327" s="117" t="s">
        <v>114</v>
      </c>
      <c r="E327" s="118" t="s">
        <v>513</v>
      </c>
      <c r="F327" s="119" t="s">
        <v>514</v>
      </c>
      <c r="G327" s="120" t="s">
        <v>218</v>
      </c>
      <c r="H327" s="121">
        <v>5</v>
      </c>
      <c r="I327" s="122"/>
      <c r="J327" s="295">
        <f>ROUND(I327*H327,2)</f>
        <v>0</v>
      </c>
      <c r="K327" s="119" t="s">
        <v>118</v>
      </c>
      <c r="L327" s="29"/>
      <c r="M327" s="123" t="s">
        <v>3</v>
      </c>
      <c r="N327" s="124" t="s">
        <v>40</v>
      </c>
      <c r="O327" s="125">
        <v>0.60199999999999998</v>
      </c>
      <c r="P327" s="125">
        <f>O327*H327</f>
        <v>3.01</v>
      </c>
      <c r="Q327" s="125">
        <v>0</v>
      </c>
      <c r="R327" s="125">
        <f>Q327*H327</f>
        <v>0</v>
      </c>
      <c r="S327" s="125">
        <v>0.192</v>
      </c>
      <c r="T327" s="126">
        <f>S327*H327</f>
        <v>0.96</v>
      </c>
      <c r="AR327" s="127" t="s">
        <v>119</v>
      </c>
      <c r="AT327" s="127" t="s">
        <v>114</v>
      </c>
      <c r="AU327" s="127" t="s">
        <v>79</v>
      </c>
      <c r="AY327" s="17" t="s">
        <v>112</v>
      </c>
      <c r="BE327" s="128">
        <f>IF(N327="základní",J327,0)</f>
        <v>0</v>
      </c>
      <c r="BF327" s="128">
        <f>IF(N327="snížená",J327,0)</f>
        <v>0</v>
      </c>
      <c r="BG327" s="128">
        <f>IF(N327="zákl. přenesená",J327,0)</f>
        <v>0</v>
      </c>
      <c r="BH327" s="128">
        <f>IF(N327="sníž. přenesená",J327,0)</f>
        <v>0</v>
      </c>
      <c r="BI327" s="128">
        <f>IF(N327="nulová",J327,0)</f>
        <v>0</v>
      </c>
      <c r="BJ327" s="17" t="s">
        <v>77</v>
      </c>
      <c r="BK327" s="128">
        <f>ROUND(I327*H327,2)</f>
        <v>0</v>
      </c>
      <c r="BL327" s="17" t="s">
        <v>119</v>
      </c>
      <c r="BM327" s="127" t="s">
        <v>515</v>
      </c>
    </row>
    <row r="328" spans="2:65" s="1" customFormat="1">
      <c r="B328" s="29"/>
      <c r="D328" s="129" t="s">
        <v>121</v>
      </c>
      <c r="F328" s="130" t="s">
        <v>516</v>
      </c>
      <c r="J328" s="296"/>
      <c r="L328" s="29"/>
      <c r="M328" s="131"/>
      <c r="T328" s="49"/>
      <c r="AT328" s="17" t="s">
        <v>121</v>
      </c>
      <c r="AU328" s="17" t="s">
        <v>79</v>
      </c>
    </row>
    <row r="329" spans="2:65" s="1" customFormat="1">
      <c r="B329" s="29"/>
      <c r="D329" s="132" t="s">
        <v>123</v>
      </c>
      <c r="F329" s="133" t="s">
        <v>517</v>
      </c>
      <c r="J329" s="296"/>
      <c r="L329" s="29"/>
      <c r="M329" s="131"/>
      <c r="T329" s="49"/>
      <c r="AT329" s="17" t="s">
        <v>123</v>
      </c>
      <c r="AU329" s="17" t="s">
        <v>79</v>
      </c>
    </row>
    <row r="330" spans="2:65" s="1" customFormat="1" ht="16.5" customHeight="1">
      <c r="B330" s="116"/>
      <c r="C330" s="117" t="s">
        <v>518</v>
      </c>
      <c r="D330" s="117" t="s">
        <v>114</v>
      </c>
      <c r="E330" s="118" t="s">
        <v>519</v>
      </c>
      <c r="F330" s="119" t="s">
        <v>520</v>
      </c>
      <c r="G330" s="120" t="s">
        <v>218</v>
      </c>
      <c r="H330" s="121">
        <v>5</v>
      </c>
      <c r="I330" s="122"/>
      <c r="J330" s="295">
        <f>ROUND(I330*H330,2)</f>
        <v>0</v>
      </c>
      <c r="K330" s="119" t="s">
        <v>118</v>
      </c>
      <c r="L330" s="29"/>
      <c r="M330" s="123" t="s">
        <v>3</v>
      </c>
      <c r="N330" s="124" t="s">
        <v>40</v>
      </c>
      <c r="O330" s="125">
        <v>0.71399999999999997</v>
      </c>
      <c r="P330" s="125">
        <f>O330*H330</f>
        <v>3.57</v>
      </c>
      <c r="Q330" s="125">
        <v>0</v>
      </c>
      <c r="R330" s="125">
        <f>Q330*H330</f>
        <v>0</v>
      </c>
      <c r="S330" s="125">
        <v>0.21</v>
      </c>
      <c r="T330" s="126">
        <f>S330*H330</f>
        <v>1.05</v>
      </c>
      <c r="AR330" s="127" t="s">
        <v>119</v>
      </c>
      <c r="AT330" s="127" t="s">
        <v>114</v>
      </c>
      <c r="AU330" s="127" t="s">
        <v>79</v>
      </c>
      <c r="AY330" s="17" t="s">
        <v>112</v>
      </c>
      <c r="BE330" s="128">
        <f>IF(N330="základní",J330,0)</f>
        <v>0</v>
      </c>
      <c r="BF330" s="128">
        <f>IF(N330="snížená",J330,0)</f>
        <v>0</v>
      </c>
      <c r="BG330" s="128">
        <f>IF(N330="zákl. přenesená",J330,0)</f>
        <v>0</v>
      </c>
      <c r="BH330" s="128">
        <f>IF(N330="sníž. přenesená",J330,0)</f>
        <v>0</v>
      </c>
      <c r="BI330" s="128">
        <f>IF(N330="nulová",J330,0)</f>
        <v>0</v>
      </c>
      <c r="BJ330" s="17" t="s">
        <v>77</v>
      </c>
      <c r="BK330" s="128">
        <f>ROUND(I330*H330,2)</f>
        <v>0</v>
      </c>
      <c r="BL330" s="17" t="s">
        <v>119</v>
      </c>
      <c r="BM330" s="127" t="s">
        <v>521</v>
      </c>
    </row>
    <row r="331" spans="2:65" s="1" customFormat="1">
      <c r="B331" s="29"/>
      <c r="D331" s="129" t="s">
        <v>121</v>
      </c>
      <c r="F331" s="130" t="s">
        <v>522</v>
      </c>
      <c r="J331" s="296"/>
      <c r="L331" s="29"/>
      <c r="M331" s="131"/>
      <c r="T331" s="49"/>
      <c r="AT331" s="17" t="s">
        <v>121</v>
      </c>
      <c r="AU331" s="17" t="s">
        <v>79</v>
      </c>
    </row>
    <row r="332" spans="2:65" s="1" customFormat="1">
      <c r="B332" s="29"/>
      <c r="D332" s="132" t="s">
        <v>123</v>
      </c>
      <c r="F332" s="133" t="s">
        <v>523</v>
      </c>
      <c r="J332" s="296"/>
      <c r="L332" s="29"/>
      <c r="M332" s="131"/>
      <c r="T332" s="49"/>
      <c r="AT332" s="17" t="s">
        <v>123</v>
      </c>
      <c r="AU332" s="17" t="s">
        <v>79</v>
      </c>
    </row>
    <row r="333" spans="2:65" s="11" customFormat="1" ht="22.95" customHeight="1">
      <c r="B333" s="107"/>
      <c r="D333" s="108" t="s">
        <v>68</v>
      </c>
      <c r="E333" s="115" t="s">
        <v>524</v>
      </c>
      <c r="F333" s="115" t="s">
        <v>525</v>
      </c>
      <c r="J333" s="294">
        <f>BK333</f>
        <v>0</v>
      </c>
      <c r="L333" s="107"/>
      <c r="M333" s="110"/>
      <c r="P333" s="111">
        <f>SUM(P334:P361)</f>
        <v>10.959006</v>
      </c>
      <c r="R333" s="111">
        <f>SUM(R334:R361)</f>
        <v>0</v>
      </c>
      <c r="T333" s="112">
        <f>SUM(T334:T361)</f>
        <v>0</v>
      </c>
      <c r="AR333" s="108" t="s">
        <v>77</v>
      </c>
      <c r="AT333" s="113" t="s">
        <v>68</v>
      </c>
      <c r="AU333" s="113" t="s">
        <v>77</v>
      </c>
      <c r="AY333" s="108" t="s">
        <v>112</v>
      </c>
      <c r="BK333" s="114">
        <f>SUM(BK334:BK361)</f>
        <v>0</v>
      </c>
    </row>
    <row r="334" spans="2:65" s="1" customFormat="1" ht="16.5" customHeight="1">
      <c r="B334" s="116"/>
      <c r="C334" s="117" t="s">
        <v>526</v>
      </c>
      <c r="D334" s="117" t="s">
        <v>114</v>
      </c>
      <c r="E334" s="118" t="s">
        <v>527</v>
      </c>
      <c r="F334" s="119" t="s">
        <v>528</v>
      </c>
      <c r="G334" s="120" t="s">
        <v>154</v>
      </c>
      <c r="H334" s="121">
        <v>118.58</v>
      </c>
      <c r="I334" s="122"/>
      <c r="J334" s="295">
        <f>ROUND(I334*H334,2)</f>
        <v>0</v>
      </c>
      <c r="K334" s="119" t="s">
        <v>118</v>
      </c>
      <c r="L334" s="29"/>
      <c r="M334" s="123" t="s">
        <v>3</v>
      </c>
      <c r="N334" s="124" t="s">
        <v>40</v>
      </c>
      <c r="O334" s="125">
        <v>0.03</v>
      </c>
      <c r="P334" s="125">
        <f>O334*H334</f>
        <v>3.5573999999999999</v>
      </c>
      <c r="Q334" s="125">
        <v>0</v>
      </c>
      <c r="R334" s="125">
        <f>Q334*H334</f>
        <v>0</v>
      </c>
      <c r="S334" s="125">
        <v>0</v>
      </c>
      <c r="T334" s="126">
        <f>S334*H334</f>
        <v>0</v>
      </c>
      <c r="AR334" s="127" t="s">
        <v>119</v>
      </c>
      <c r="AT334" s="127" t="s">
        <v>114</v>
      </c>
      <c r="AU334" s="127" t="s">
        <v>79</v>
      </c>
      <c r="AY334" s="17" t="s">
        <v>112</v>
      </c>
      <c r="BE334" s="128">
        <f>IF(N334="základní",J334,0)</f>
        <v>0</v>
      </c>
      <c r="BF334" s="128">
        <f>IF(N334="snížená",J334,0)</f>
        <v>0</v>
      </c>
      <c r="BG334" s="128">
        <f>IF(N334="zákl. přenesená",J334,0)</f>
        <v>0</v>
      </c>
      <c r="BH334" s="128">
        <f>IF(N334="sníž. přenesená",J334,0)</f>
        <v>0</v>
      </c>
      <c r="BI334" s="128">
        <f>IF(N334="nulová",J334,0)</f>
        <v>0</v>
      </c>
      <c r="BJ334" s="17" t="s">
        <v>77</v>
      </c>
      <c r="BK334" s="128">
        <f>ROUND(I334*H334,2)</f>
        <v>0</v>
      </c>
      <c r="BL334" s="17" t="s">
        <v>119</v>
      </c>
      <c r="BM334" s="127" t="s">
        <v>529</v>
      </c>
    </row>
    <row r="335" spans="2:65" s="1" customFormat="1">
      <c r="B335" s="29"/>
      <c r="D335" s="129" t="s">
        <v>121</v>
      </c>
      <c r="F335" s="130" t="s">
        <v>530</v>
      </c>
      <c r="J335" s="296"/>
      <c r="L335" s="29"/>
      <c r="M335" s="131"/>
      <c r="T335" s="49"/>
      <c r="AT335" s="17" t="s">
        <v>121</v>
      </c>
      <c r="AU335" s="17" t="s">
        <v>79</v>
      </c>
    </row>
    <row r="336" spans="2:65" s="1" customFormat="1">
      <c r="B336" s="29"/>
      <c r="D336" s="132" t="s">
        <v>123</v>
      </c>
      <c r="F336" s="133" t="s">
        <v>531</v>
      </c>
      <c r="J336" s="296"/>
      <c r="L336" s="29"/>
      <c r="M336" s="131"/>
      <c r="T336" s="49"/>
      <c r="AT336" s="17" t="s">
        <v>123</v>
      </c>
      <c r="AU336" s="17" t="s">
        <v>79</v>
      </c>
    </row>
    <row r="337" spans="2:65" s="12" customFormat="1">
      <c r="B337" s="134"/>
      <c r="D337" s="129" t="s">
        <v>125</v>
      </c>
      <c r="E337" s="135" t="s">
        <v>3</v>
      </c>
      <c r="F337" s="136" t="s">
        <v>532</v>
      </c>
      <c r="H337" s="137">
        <v>118.58</v>
      </c>
      <c r="J337" s="297"/>
      <c r="L337" s="134"/>
      <c r="M337" s="138"/>
      <c r="T337" s="139"/>
      <c r="AT337" s="135" t="s">
        <v>125</v>
      </c>
      <c r="AU337" s="135" t="s">
        <v>79</v>
      </c>
      <c r="AV337" s="12" t="s">
        <v>79</v>
      </c>
      <c r="AW337" s="12" t="s">
        <v>31</v>
      </c>
      <c r="AX337" s="12" t="s">
        <v>77</v>
      </c>
      <c r="AY337" s="135" t="s">
        <v>112</v>
      </c>
    </row>
    <row r="338" spans="2:65" s="1" customFormat="1" ht="16.5" customHeight="1">
      <c r="B338" s="116"/>
      <c r="C338" s="117" t="s">
        <v>533</v>
      </c>
      <c r="D338" s="117" t="s">
        <v>114</v>
      </c>
      <c r="E338" s="118" t="s">
        <v>534</v>
      </c>
      <c r="F338" s="119" t="s">
        <v>535</v>
      </c>
      <c r="G338" s="120" t="s">
        <v>154</v>
      </c>
      <c r="H338" s="121">
        <v>1067.22</v>
      </c>
      <c r="I338" s="122"/>
      <c r="J338" s="295">
        <f>ROUND(I338*H338,2)</f>
        <v>0</v>
      </c>
      <c r="K338" s="119" t="s">
        <v>118</v>
      </c>
      <c r="L338" s="29"/>
      <c r="M338" s="123" t="s">
        <v>3</v>
      </c>
      <c r="N338" s="124" t="s">
        <v>40</v>
      </c>
      <c r="O338" s="125">
        <v>2E-3</v>
      </c>
      <c r="P338" s="125">
        <f>O338*H338</f>
        <v>2.1344400000000001</v>
      </c>
      <c r="Q338" s="125">
        <v>0</v>
      </c>
      <c r="R338" s="125">
        <f>Q338*H338</f>
        <v>0</v>
      </c>
      <c r="S338" s="125">
        <v>0</v>
      </c>
      <c r="T338" s="126">
        <f>S338*H338</f>
        <v>0</v>
      </c>
      <c r="AR338" s="127" t="s">
        <v>119</v>
      </c>
      <c r="AT338" s="127" t="s">
        <v>114</v>
      </c>
      <c r="AU338" s="127" t="s">
        <v>79</v>
      </c>
      <c r="AY338" s="17" t="s">
        <v>112</v>
      </c>
      <c r="BE338" s="128">
        <f>IF(N338="základní",J338,0)</f>
        <v>0</v>
      </c>
      <c r="BF338" s="128">
        <f>IF(N338="snížená",J338,0)</f>
        <v>0</v>
      </c>
      <c r="BG338" s="128">
        <f>IF(N338="zákl. přenesená",J338,0)</f>
        <v>0</v>
      </c>
      <c r="BH338" s="128">
        <f>IF(N338="sníž. přenesená",J338,0)</f>
        <v>0</v>
      </c>
      <c r="BI338" s="128">
        <f>IF(N338="nulová",J338,0)</f>
        <v>0</v>
      </c>
      <c r="BJ338" s="17" t="s">
        <v>77</v>
      </c>
      <c r="BK338" s="128">
        <f>ROUND(I338*H338,2)</f>
        <v>0</v>
      </c>
      <c r="BL338" s="17" t="s">
        <v>119</v>
      </c>
      <c r="BM338" s="127" t="s">
        <v>536</v>
      </c>
    </row>
    <row r="339" spans="2:65" s="1" customFormat="1" ht="19.2">
      <c r="B339" s="29"/>
      <c r="D339" s="129" t="s">
        <v>121</v>
      </c>
      <c r="F339" s="130" t="s">
        <v>537</v>
      </c>
      <c r="J339" s="296"/>
      <c r="L339" s="29"/>
      <c r="M339" s="131"/>
      <c r="T339" s="49"/>
      <c r="AT339" s="17" t="s">
        <v>121</v>
      </c>
      <c r="AU339" s="17" t="s">
        <v>79</v>
      </c>
    </row>
    <row r="340" spans="2:65" s="1" customFormat="1">
      <c r="B340" s="29"/>
      <c r="D340" s="132" t="s">
        <v>123</v>
      </c>
      <c r="F340" s="133" t="s">
        <v>538</v>
      </c>
      <c r="J340" s="296"/>
      <c r="L340" s="29"/>
      <c r="M340" s="131"/>
      <c r="T340" s="49"/>
      <c r="AT340" s="17" t="s">
        <v>123</v>
      </c>
      <c r="AU340" s="17" t="s">
        <v>79</v>
      </c>
    </row>
    <row r="341" spans="2:65" s="12" customFormat="1">
      <c r="B341" s="134"/>
      <c r="D341" s="129" t="s">
        <v>125</v>
      </c>
      <c r="E341" s="135" t="s">
        <v>3</v>
      </c>
      <c r="F341" s="136" t="s">
        <v>539</v>
      </c>
      <c r="H341" s="137">
        <v>1067.22</v>
      </c>
      <c r="J341" s="297"/>
      <c r="L341" s="134"/>
      <c r="M341" s="138"/>
      <c r="T341" s="139"/>
      <c r="AT341" s="135" t="s">
        <v>125</v>
      </c>
      <c r="AU341" s="135" t="s">
        <v>79</v>
      </c>
      <c r="AV341" s="12" t="s">
        <v>79</v>
      </c>
      <c r="AW341" s="12" t="s">
        <v>31</v>
      </c>
      <c r="AX341" s="12" t="s">
        <v>77</v>
      </c>
      <c r="AY341" s="135" t="s">
        <v>112</v>
      </c>
    </row>
    <row r="342" spans="2:65" s="1" customFormat="1" ht="16.5" customHeight="1">
      <c r="B342" s="116"/>
      <c r="C342" s="117" t="s">
        <v>540</v>
      </c>
      <c r="D342" s="117" t="s">
        <v>114</v>
      </c>
      <c r="E342" s="118" t="s">
        <v>541</v>
      </c>
      <c r="F342" s="119" t="s">
        <v>542</v>
      </c>
      <c r="G342" s="120" t="s">
        <v>154</v>
      </c>
      <c r="H342" s="121">
        <v>89.274000000000001</v>
      </c>
      <c r="I342" s="122"/>
      <c r="J342" s="295">
        <f>ROUND(I342*H342,2)</f>
        <v>0</v>
      </c>
      <c r="K342" s="119" t="s">
        <v>118</v>
      </c>
      <c r="L342" s="29"/>
      <c r="M342" s="123" t="s">
        <v>3</v>
      </c>
      <c r="N342" s="124" t="s">
        <v>40</v>
      </c>
      <c r="O342" s="125">
        <v>3.2000000000000001E-2</v>
      </c>
      <c r="P342" s="125">
        <f>O342*H342</f>
        <v>2.8567680000000002</v>
      </c>
      <c r="Q342" s="125">
        <v>0</v>
      </c>
      <c r="R342" s="125">
        <f>Q342*H342</f>
        <v>0</v>
      </c>
      <c r="S342" s="125">
        <v>0</v>
      </c>
      <c r="T342" s="126">
        <f>S342*H342</f>
        <v>0</v>
      </c>
      <c r="AR342" s="127" t="s">
        <v>119</v>
      </c>
      <c r="AT342" s="127" t="s">
        <v>114</v>
      </c>
      <c r="AU342" s="127" t="s">
        <v>79</v>
      </c>
      <c r="AY342" s="17" t="s">
        <v>112</v>
      </c>
      <c r="BE342" s="128">
        <f>IF(N342="základní",J342,0)</f>
        <v>0</v>
      </c>
      <c r="BF342" s="128">
        <f>IF(N342="snížená",J342,0)</f>
        <v>0</v>
      </c>
      <c r="BG342" s="128">
        <f>IF(N342="zákl. přenesená",J342,0)</f>
        <v>0</v>
      </c>
      <c r="BH342" s="128">
        <f>IF(N342="sníž. přenesená",J342,0)</f>
        <v>0</v>
      </c>
      <c r="BI342" s="128">
        <f>IF(N342="nulová",J342,0)</f>
        <v>0</v>
      </c>
      <c r="BJ342" s="17" t="s">
        <v>77</v>
      </c>
      <c r="BK342" s="128">
        <f>ROUND(I342*H342,2)</f>
        <v>0</v>
      </c>
      <c r="BL342" s="17" t="s">
        <v>119</v>
      </c>
      <c r="BM342" s="127" t="s">
        <v>543</v>
      </c>
    </row>
    <row r="343" spans="2:65" s="1" customFormat="1">
      <c r="B343" s="29"/>
      <c r="D343" s="129" t="s">
        <v>121</v>
      </c>
      <c r="F343" s="130" t="s">
        <v>544</v>
      </c>
      <c r="J343" s="296"/>
      <c r="L343" s="29"/>
      <c r="M343" s="131"/>
      <c r="T343" s="49"/>
      <c r="AT343" s="17" t="s">
        <v>121</v>
      </c>
      <c r="AU343" s="17" t="s">
        <v>79</v>
      </c>
    </row>
    <row r="344" spans="2:65" s="1" customFormat="1">
      <c r="B344" s="29"/>
      <c r="D344" s="132" t="s">
        <v>123</v>
      </c>
      <c r="F344" s="133" t="s">
        <v>545</v>
      </c>
      <c r="J344" s="296"/>
      <c r="L344" s="29"/>
      <c r="M344" s="131"/>
      <c r="T344" s="49"/>
      <c r="AT344" s="17" t="s">
        <v>123</v>
      </c>
      <c r="AU344" s="17" t="s">
        <v>79</v>
      </c>
    </row>
    <row r="345" spans="2:65" s="12" customFormat="1">
      <c r="B345" s="134"/>
      <c r="D345" s="129" t="s">
        <v>125</v>
      </c>
      <c r="E345" s="135" t="s">
        <v>3</v>
      </c>
      <c r="F345" s="136" t="s">
        <v>546</v>
      </c>
      <c r="H345" s="137">
        <v>59.29</v>
      </c>
      <c r="J345" s="297"/>
      <c r="L345" s="134"/>
      <c r="M345" s="138"/>
      <c r="T345" s="139"/>
      <c r="AT345" s="135" t="s">
        <v>125</v>
      </c>
      <c r="AU345" s="135" t="s">
        <v>79</v>
      </c>
      <c r="AV345" s="12" t="s">
        <v>79</v>
      </c>
      <c r="AW345" s="12" t="s">
        <v>31</v>
      </c>
      <c r="AX345" s="12" t="s">
        <v>69</v>
      </c>
      <c r="AY345" s="135" t="s">
        <v>112</v>
      </c>
    </row>
    <row r="346" spans="2:65" s="12" customFormat="1">
      <c r="B346" s="134"/>
      <c r="D346" s="129" t="s">
        <v>125</v>
      </c>
      <c r="E346" s="135" t="s">
        <v>3</v>
      </c>
      <c r="F346" s="136" t="s">
        <v>547</v>
      </c>
      <c r="H346" s="137">
        <v>27.495999999999999</v>
      </c>
      <c r="J346" s="297"/>
      <c r="L346" s="134"/>
      <c r="M346" s="138"/>
      <c r="T346" s="139"/>
      <c r="AT346" s="135" t="s">
        <v>125</v>
      </c>
      <c r="AU346" s="135" t="s">
        <v>79</v>
      </c>
      <c r="AV346" s="12" t="s">
        <v>79</v>
      </c>
      <c r="AW346" s="12" t="s">
        <v>31</v>
      </c>
      <c r="AX346" s="12" t="s">
        <v>69</v>
      </c>
      <c r="AY346" s="135" t="s">
        <v>112</v>
      </c>
    </row>
    <row r="347" spans="2:65" s="12" customFormat="1">
      <c r="B347" s="134"/>
      <c r="D347" s="129" t="s">
        <v>125</v>
      </c>
      <c r="E347" s="135" t="s">
        <v>3</v>
      </c>
      <c r="F347" s="136" t="s">
        <v>548</v>
      </c>
      <c r="H347" s="137">
        <v>2.488</v>
      </c>
      <c r="J347" s="297"/>
      <c r="L347" s="134"/>
      <c r="M347" s="138"/>
      <c r="T347" s="139"/>
      <c r="AT347" s="135" t="s">
        <v>125</v>
      </c>
      <c r="AU347" s="135" t="s">
        <v>79</v>
      </c>
      <c r="AV347" s="12" t="s">
        <v>79</v>
      </c>
      <c r="AW347" s="12" t="s">
        <v>31</v>
      </c>
      <c r="AX347" s="12" t="s">
        <v>69</v>
      </c>
      <c r="AY347" s="135" t="s">
        <v>112</v>
      </c>
    </row>
    <row r="348" spans="2:65" s="13" customFormat="1">
      <c r="B348" s="140"/>
      <c r="D348" s="129" t="s">
        <v>125</v>
      </c>
      <c r="E348" s="141" t="s">
        <v>3</v>
      </c>
      <c r="F348" s="142" t="s">
        <v>131</v>
      </c>
      <c r="H348" s="143">
        <v>89.274000000000001</v>
      </c>
      <c r="J348" s="298"/>
      <c r="L348" s="140"/>
      <c r="M348" s="144"/>
      <c r="T348" s="145"/>
      <c r="AT348" s="141" t="s">
        <v>125</v>
      </c>
      <c r="AU348" s="141" t="s">
        <v>79</v>
      </c>
      <c r="AV348" s="13" t="s">
        <v>119</v>
      </c>
      <c r="AW348" s="13" t="s">
        <v>31</v>
      </c>
      <c r="AX348" s="13" t="s">
        <v>77</v>
      </c>
      <c r="AY348" s="141" t="s">
        <v>112</v>
      </c>
    </row>
    <row r="349" spans="2:65" s="1" customFormat="1" ht="16.5" customHeight="1">
      <c r="B349" s="116"/>
      <c r="C349" s="117" t="s">
        <v>549</v>
      </c>
      <c r="D349" s="117" t="s">
        <v>114</v>
      </c>
      <c r="E349" s="118" t="s">
        <v>550</v>
      </c>
      <c r="F349" s="119" t="s">
        <v>551</v>
      </c>
      <c r="G349" s="120" t="s">
        <v>154</v>
      </c>
      <c r="H349" s="121">
        <v>803.46600000000001</v>
      </c>
      <c r="I349" s="122"/>
      <c r="J349" s="295">
        <f>ROUND(I349*H349,2)</f>
        <v>0</v>
      </c>
      <c r="K349" s="119" t="s">
        <v>118</v>
      </c>
      <c r="L349" s="29"/>
      <c r="M349" s="123" t="s">
        <v>3</v>
      </c>
      <c r="N349" s="124" t="s">
        <v>40</v>
      </c>
      <c r="O349" s="125">
        <v>3.0000000000000001E-3</v>
      </c>
      <c r="P349" s="125">
        <f>O349*H349</f>
        <v>2.4103980000000003</v>
      </c>
      <c r="Q349" s="125">
        <v>0</v>
      </c>
      <c r="R349" s="125">
        <f>Q349*H349</f>
        <v>0</v>
      </c>
      <c r="S349" s="125">
        <v>0</v>
      </c>
      <c r="T349" s="126">
        <f>S349*H349</f>
        <v>0</v>
      </c>
      <c r="AR349" s="127" t="s">
        <v>119</v>
      </c>
      <c r="AT349" s="127" t="s">
        <v>114</v>
      </c>
      <c r="AU349" s="127" t="s">
        <v>79</v>
      </c>
      <c r="AY349" s="17" t="s">
        <v>112</v>
      </c>
      <c r="BE349" s="128">
        <f>IF(N349="základní",J349,0)</f>
        <v>0</v>
      </c>
      <c r="BF349" s="128">
        <f>IF(N349="snížená",J349,0)</f>
        <v>0</v>
      </c>
      <c r="BG349" s="128">
        <f>IF(N349="zákl. přenesená",J349,0)</f>
        <v>0</v>
      </c>
      <c r="BH349" s="128">
        <f>IF(N349="sníž. přenesená",J349,0)</f>
        <v>0</v>
      </c>
      <c r="BI349" s="128">
        <f>IF(N349="nulová",J349,0)</f>
        <v>0</v>
      </c>
      <c r="BJ349" s="17" t="s">
        <v>77</v>
      </c>
      <c r="BK349" s="128">
        <f>ROUND(I349*H349,2)</f>
        <v>0</v>
      </c>
      <c r="BL349" s="17" t="s">
        <v>119</v>
      </c>
      <c r="BM349" s="127" t="s">
        <v>552</v>
      </c>
    </row>
    <row r="350" spans="2:65" s="1" customFormat="1" ht="19.2">
      <c r="B350" s="29"/>
      <c r="D350" s="129" t="s">
        <v>121</v>
      </c>
      <c r="F350" s="130" t="s">
        <v>537</v>
      </c>
      <c r="J350" s="296"/>
      <c r="L350" s="29"/>
      <c r="M350" s="131"/>
      <c r="T350" s="49"/>
      <c r="AT350" s="17" t="s">
        <v>121</v>
      </c>
      <c r="AU350" s="17" t="s">
        <v>79</v>
      </c>
    </row>
    <row r="351" spans="2:65" s="1" customFormat="1">
      <c r="B351" s="29"/>
      <c r="D351" s="132" t="s">
        <v>123</v>
      </c>
      <c r="F351" s="133" t="s">
        <v>553</v>
      </c>
      <c r="J351" s="296"/>
      <c r="L351" s="29"/>
      <c r="M351" s="131"/>
      <c r="T351" s="49"/>
      <c r="AT351" s="17" t="s">
        <v>123</v>
      </c>
      <c r="AU351" s="17" t="s">
        <v>79</v>
      </c>
    </row>
    <row r="352" spans="2:65" s="12" customFormat="1">
      <c r="B352" s="134"/>
      <c r="D352" s="129" t="s">
        <v>125</v>
      </c>
      <c r="E352" s="135" t="s">
        <v>3</v>
      </c>
      <c r="F352" s="136" t="s">
        <v>554</v>
      </c>
      <c r="H352" s="137">
        <v>803.46600000000001</v>
      </c>
      <c r="J352" s="297"/>
      <c r="L352" s="134"/>
      <c r="M352" s="138"/>
      <c r="T352" s="139"/>
      <c r="AT352" s="135" t="s">
        <v>125</v>
      </c>
      <c r="AU352" s="135" t="s">
        <v>79</v>
      </c>
      <c r="AV352" s="12" t="s">
        <v>79</v>
      </c>
      <c r="AW352" s="12" t="s">
        <v>31</v>
      </c>
      <c r="AX352" s="12" t="s">
        <v>77</v>
      </c>
      <c r="AY352" s="135" t="s">
        <v>112</v>
      </c>
    </row>
    <row r="353" spans="2:65" s="1" customFormat="1" ht="24.15" customHeight="1">
      <c r="B353" s="116"/>
      <c r="C353" s="117" t="s">
        <v>555</v>
      </c>
      <c r="D353" s="117" t="s">
        <v>114</v>
      </c>
      <c r="E353" s="118" t="s">
        <v>556</v>
      </c>
      <c r="F353" s="119" t="s">
        <v>557</v>
      </c>
      <c r="G353" s="120" t="s">
        <v>154</v>
      </c>
      <c r="H353" s="121">
        <v>27.495999999999999</v>
      </c>
      <c r="I353" s="122"/>
      <c r="J353" s="295">
        <f>ROUND(I353*H353,2)</f>
        <v>0</v>
      </c>
      <c r="K353" s="119" t="s">
        <v>118</v>
      </c>
      <c r="L353" s="29"/>
      <c r="M353" s="123" t="s">
        <v>3</v>
      </c>
      <c r="N353" s="124" t="s">
        <v>40</v>
      </c>
      <c r="O353" s="125">
        <v>0</v>
      </c>
      <c r="P353" s="125">
        <f>O353*H353</f>
        <v>0</v>
      </c>
      <c r="Q353" s="125">
        <v>0</v>
      </c>
      <c r="R353" s="125">
        <f>Q353*H353</f>
        <v>0</v>
      </c>
      <c r="S353" s="125">
        <v>0</v>
      </c>
      <c r="T353" s="126">
        <f>S353*H353</f>
        <v>0</v>
      </c>
      <c r="AR353" s="127" t="s">
        <v>119</v>
      </c>
      <c r="AT353" s="127" t="s">
        <v>114</v>
      </c>
      <c r="AU353" s="127" t="s">
        <v>79</v>
      </c>
      <c r="AY353" s="17" t="s">
        <v>112</v>
      </c>
      <c r="BE353" s="128">
        <f>IF(N353="základní",J353,0)</f>
        <v>0</v>
      </c>
      <c r="BF353" s="128">
        <f>IF(N353="snížená",J353,0)</f>
        <v>0</v>
      </c>
      <c r="BG353" s="128">
        <f>IF(N353="zákl. přenesená",J353,0)</f>
        <v>0</v>
      </c>
      <c r="BH353" s="128">
        <f>IF(N353="sníž. přenesená",J353,0)</f>
        <v>0</v>
      </c>
      <c r="BI353" s="128">
        <f>IF(N353="nulová",J353,0)</f>
        <v>0</v>
      </c>
      <c r="BJ353" s="17" t="s">
        <v>77</v>
      </c>
      <c r="BK353" s="128">
        <f>ROUND(I353*H353,2)</f>
        <v>0</v>
      </c>
      <c r="BL353" s="17" t="s">
        <v>119</v>
      </c>
      <c r="BM353" s="127" t="s">
        <v>558</v>
      </c>
    </row>
    <row r="354" spans="2:65" s="1" customFormat="1" ht="19.2">
      <c r="B354" s="29"/>
      <c r="D354" s="129" t="s">
        <v>121</v>
      </c>
      <c r="F354" s="130" t="s">
        <v>559</v>
      </c>
      <c r="J354" s="296"/>
      <c r="L354" s="29"/>
      <c r="M354" s="131"/>
      <c r="T354" s="49"/>
      <c r="AT354" s="17" t="s">
        <v>121</v>
      </c>
      <c r="AU354" s="17" t="s">
        <v>79</v>
      </c>
    </row>
    <row r="355" spans="2:65" s="1" customFormat="1">
      <c r="B355" s="29"/>
      <c r="D355" s="132" t="s">
        <v>123</v>
      </c>
      <c r="F355" s="133" t="s">
        <v>560</v>
      </c>
      <c r="J355" s="296"/>
      <c r="L355" s="29"/>
      <c r="M355" s="131"/>
      <c r="T355" s="49"/>
      <c r="AT355" s="17" t="s">
        <v>123</v>
      </c>
      <c r="AU355" s="17" t="s">
        <v>79</v>
      </c>
    </row>
    <row r="356" spans="2:65" s="1" customFormat="1" ht="24.15" customHeight="1">
      <c r="B356" s="116"/>
      <c r="C356" s="117" t="s">
        <v>561</v>
      </c>
      <c r="D356" s="117" t="s">
        <v>114</v>
      </c>
      <c r="E356" s="118" t="s">
        <v>562</v>
      </c>
      <c r="F356" s="119" t="s">
        <v>563</v>
      </c>
      <c r="G356" s="120" t="s">
        <v>154</v>
      </c>
      <c r="H356" s="121">
        <v>59.29</v>
      </c>
      <c r="I356" s="122"/>
      <c r="J356" s="295">
        <f>ROUND(I356*H356,2)</f>
        <v>0</v>
      </c>
      <c r="K356" s="119" t="s">
        <v>118</v>
      </c>
      <c r="L356" s="29"/>
      <c r="M356" s="123" t="s">
        <v>3</v>
      </c>
      <c r="N356" s="124" t="s">
        <v>40</v>
      </c>
      <c r="O356" s="125">
        <v>0</v>
      </c>
      <c r="P356" s="125">
        <f>O356*H356</f>
        <v>0</v>
      </c>
      <c r="Q356" s="125">
        <v>0</v>
      </c>
      <c r="R356" s="125">
        <f>Q356*H356</f>
        <v>0</v>
      </c>
      <c r="S356" s="125">
        <v>0</v>
      </c>
      <c r="T356" s="126">
        <f>S356*H356</f>
        <v>0</v>
      </c>
      <c r="AR356" s="127" t="s">
        <v>119</v>
      </c>
      <c r="AT356" s="127" t="s">
        <v>114</v>
      </c>
      <c r="AU356" s="127" t="s">
        <v>79</v>
      </c>
      <c r="AY356" s="17" t="s">
        <v>112</v>
      </c>
      <c r="BE356" s="128">
        <f>IF(N356="základní",J356,0)</f>
        <v>0</v>
      </c>
      <c r="BF356" s="128">
        <f>IF(N356="snížená",J356,0)</f>
        <v>0</v>
      </c>
      <c r="BG356" s="128">
        <f>IF(N356="zákl. přenesená",J356,0)</f>
        <v>0</v>
      </c>
      <c r="BH356" s="128">
        <f>IF(N356="sníž. přenesená",J356,0)</f>
        <v>0</v>
      </c>
      <c r="BI356" s="128">
        <f>IF(N356="nulová",J356,0)</f>
        <v>0</v>
      </c>
      <c r="BJ356" s="17" t="s">
        <v>77</v>
      </c>
      <c r="BK356" s="128">
        <f>ROUND(I356*H356,2)</f>
        <v>0</v>
      </c>
      <c r="BL356" s="17" t="s">
        <v>119</v>
      </c>
      <c r="BM356" s="127" t="s">
        <v>564</v>
      </c>
    </row>
    <row r="357" spans="2:65" s="1" customFormat="1" ht="19.2">
      <c r="B357" s="29"/>
      <c r="D357" s="129" t="s">
        <v>121</v>
      </c>
      <c r="F357" s="130" t="s">
        <v>565</v>
      </c>
      <c r="J357" s="296"/>
      <c r="L357" s="29"/>
      <c r="M357" s="131"/>
      <c r="T357" s="49"/>
      <c r="AT357" s="17" t="s">
        <v>121</v>
      </c>
      <c r="AU357" s="17" t="s">
        <v>79</v>
      </c>
    </row>
    <row r="358" spans="2:65" s="1" customFormat="1">
      <c r="B358" s="29"/>
      <c r="D358" s="132" t="s">
        <v>123</v>
      </c>
      <c r="F358" s="133" t="s">
        <v>566</v>
      </c>
      <c r="J358" s="296"/>
      <c r="L358" s="29"/>
      <c r="M358" s="131"/>
      <c r="T358" s="49"/>
      <c r="AT358" s="17" t="s">
        <v>123</v>
      </c>
      <c r="AU358" s="17" t="s">
        <v>79</v>
      </c>
    </row>
    <row r="359" spans="2:65" s="1" customFormat="1" ht="24.15" customHeight="1">
      <c r="B359" s="116"/>
      <c r="C359" s="117" t="s">
        <v>567</v>
      </c>
      <c r="D359" s="117" t="s">
        <v>114</v>
      </c>
      <c r="E359" s="118" t="s">
        <v>568</v>
      </c>
      <c r="F359" s="119" t="s">
        <v>569</v>
      </c>
      <c r="G359" s="120" t="s">
        <v>154</v>
      </c>
      <c r="H359" s="121">
        <v>118.58</v>
      </c>
      <c r="I359" s="122"/>
      <c r="J359" s="295">
        <f>ROUND(I359*H359,2)</f>
        <v>0</v>
      </c>
      <c r="K359" s="119" t="s">
        <v>118</v>
      </c>
      <c r="L359" s="29"/>
      <c r="M359" s="123" t="s">
        <v>3</v>
      </c>
      <c r="N359" s="124" t="s">
        <v>40</v>
      </c>
      <c r="O359" s="125">
        <v>0</v>
      </c>
      <c r="P359" s="125">
        <f>O359*H359</f>
        <v>0</v>
      </c>
      <c r="Q359" s="125">
        <v>0</v>
      </c>
      <c r="R359" s="125">
        <f>Q359*H359</f>
        <v>0</v>
      </c>
      <c r="S359" s="125">
        <v>0</v>
      </c>
      <c r="T359" s="126">
        <f>S359*H359</f>
        <v>0</v>
      </c>
      <c r="AR359" s="127" t="s">
        <v>119</v>
      </c>
      <c r="AT359" s="127" t="s">
        <v>114</v>
      </c>
      <c r="AU359" s="127" t="s">
        <v>79</v>
      </c>
      <c r="AY359" s="17" t="s">
        <v>112</v>
      </c>
      <c r="BE359" s="128">
        <f>IF(N359="základní",J359,0)</f>
        <v>0</v>
      </c>
      <c r="BF359" s="128">
        <f>IF(N359="snížená",J359,0)</f>
        <v>0</v>
      </c>
      <c r="BG359" s="128">
        <f>IF(N359="zákl. přenesená",J359,0)</f>
        <v>0</v>
      </c>
      <c r="BH359" s="128">
        <f>IF(N359="sníž. přenesená",J359,0)</f>
        <v>0</v>
      </c>
      <c r="BI359" s="128">
        <f>IF(N359="nulová",J359,0)</f>
        <v>0</v>
      </c>
      <c r="BJ359" s="17" t="s">
        <v>77</v>
      </c>
      <c r="BK359" s="128">
        <f>ROUND(I359*H359,2)</f>
        <v>0</v>
      </c>
      <c r="BL359" s="17" t="s">
        <v>119</v>
      </c>
      <c r="BM359" s="127" t="s">
        <v>570</v>
      </c>
    </row>
    <row r="360" spans="2:65" s="1" customFormat="1" ht="19.2">
      <c r="B360" s="29"/>
      <c r="D360" s="129" t="s">
        <v>121</v>
      </c>
      <c r="F360" s="130" t="s">
        <v>156</v>
      </c>
      <c r="J360" s="296"/>
      <c r="L360" s="29"/>
      <c r="M360" s="131"/>
      <c r="T360" s="49"/>
      <c r="AT360" s="17" t="s">
        <v>121</v>
      </c>
      <c r="AU360" s="17" t="s">
        <v>79</v>
      </c>
    </row>
    <row r="361" spans="2:65" s="1" customFormat="1">
      <c r="B361" s="29"/>
      <c r="D361" s="132" t="s">
        <v>123</v>
      </c>
      <c r="F361" s="133" t="s">
        <v>571</v>
      </c>
      <c r="J361" s="296"/>
      <c r="L361" s="29"/>
      <c r="M361" s="131"/>
      <c r="T361" s="49"/>
      <c r="AT361" s="17" t="s">
        <v>123</v>
      </c>
      <c r="AU361" s="17" t="s">
        <v>79</v>
      </c>
    </row>
    <row r="362" spans="2:65" s="11" customFormat="1" ht="22.95" customHeight="1">
      <c r="B362" s="107"/>
      <c r="D362" s="108" t="s">
        <v>68</v>
      </c>
      <c r="E362" s="115" t="s">
        <v>572</v>
      </c>
      <c r="F362" s="115" t="s">
        <v>573</v>
      </c>
      <c r="J362" s="294">
        <f>BK362</f>
        <v>0</v>
      </c>
      <c r="L362" s="107"/>
      <c r="M362" s="110"/>
      <c r="P362" s="111">
        <f>SUM(P363:P365)</f>
        <v>395.39016500000002</v>
      </c>
      <c r="R362" s="111">
        <f>SUM(R363:R365)</f>
        <v>0</v>
      </c>
      <c r="T362" s="112">
        <f>SUM(T363:T365)</f>
        <v>0</v>
      </c>
      <c r="AR362" s="108" t="s">
        <v>77</v>
      </c>
      <c r="AT362" s="113" t="s">
        <v>68</v>
      </c>
      <c r="AU362" s="113" t="s">
        <v>77</v>
      </c>
      <c r="AY362" s="108" t="s">
        <v>112</v>
      </c>
      <c r="BK362" s="114">
        <f>SUM(BK363:BK365)</f>
        <v>0</v>
      </c>
    </row>
    <row r="363" spans="2:65" s="1" customFormat="1" ht="16.5" customHeight="1">
      <c r="B363" s="116"/>
      <c r="C363" s="117" t="s">
        <v>574</v>
      </c>
      <c r="D363" s="117" t="s">
        <v>114</v>
      </c>
      <c r="E363" s="118" t="s">
        <v>575</v>
      </c>
      <c r="F363" s="119" t="s">
        <v>576</v>
      </c>
      <c r="G363" s="120" t="s">
        <v>154</v>
      </c>
      <c r="H363" s="121">
        <v>995.94500000000005</v>
      </c>
      <c r="I363" s="122"/>
      <c r="J363" s="295">
        <f>ROUND(I363*H363,2)</f>
        <v>0</v>
      </c>
      <c r="K363" s="119" t="s">
        <v>118</v>
      </c>
      <c r="L363" s="29"/>
      <c r="M363" s="123" t="s">
        <v>3</v>
      </c>
      <c r="N363" s="124" t="s">
        <v>40</v>
      </c>
      <c r="O363" s="125">
        <v>0.39700000000000002</v>
      </c>
      <c r="P363" s="125">
        <f>O363*H363</f>
        <v>395.39016500000002</v>
      </c>
      <c r="Q363" s="125">
        <v>0</v>
      </c>
      <c r="R363" s="125">
        <f>Q363*H363</f>
        <v>0</v>
      </c>
      <c r="S363" s="125">
        <v>0</v>
      </c>
      <c r="T363" s="126">
        <f>S363*H363</f>
        <v>0</v>
      </c>
      <c r="AR363" s="127" t="s">
        <v>119</v>
      </c>
      <c r="AT363" s="127" t="s">
        <v>114</v>
      </c>
      <c r="AU363" s="127" t="s">
        <v>79</v>
      </c>
      <c r="AY363" s="17" t="s">
        <v>112</v>
      </c>
      <c r="BE363" s="128">
        <f>IF(N363="základní",J363,0)</f>
        <v>0</v>
      </c>
      <c r="BF363" s="128">
        <f>IF(N363="snížená",J363,0)</f>
        <v>0</v>
      </c>
      <c r="BG363" s="128">
        <f>IF(N363="zákl. přenesená",J363,0)</f>
        <v>0</v>
      </c>
      <c r="BH363" s="128">
        <f>IF(N363="sníž. přenesená",J363,0)</f>
        <v>0</v>
      </c>
      <c r="BI363" s="128">
        <f>IF(N363="nulová",J363,0)</f>
        <v>0</v>
      </c>
      <c r="BJ363" s="17" t="s">
        <v>77</v>
      </c>
      <c r="BK363" s="128">
        <f>ROUND(I363*H363,2)</f>
        <v>0</v>
      </c>
      <c r="BL363" s="17" t="s">
        <v>119</v>
      </c>
      <c r="BM363" s="127" t="s">
        <v>577</v>
      </c>
    </row>
    <row r="364" spans="2:65" s="1" customFormat="1">
      <c r="B364" s="29"/>
      <c r="D364" s="129" t="s">
        <v>121</v>
      </c>
      <c r="F364" s="130" t="s">
        <v>578</v>
      </c>
      <c r="J364" s="296"/>
      <c r="L364" s="29"/>
      <c r="M364" s="131"/>
      <c r="T364" s="49"/>
      <c r="AT364" s="17" t="s">
        <v>121</v>
      </c>
      <c r="AU364" s="17" t="s">
        <v>79</v>
      </c>
    </row>
    <row r="365" spans="2:65" s="1" customFormat="1">
      <c r="B365" s="29"/>
      <c r="D365" s="132" t="s">
        <v>123</v>
      </c>
      <c r="F365" s="133" t="s">
        <v>579</v>
      </c>
      <c r="J365" s="296"/>
      <c r="L365" s="29"/>
      <c r="M365" s="131"/>
      <c r="T365" s="49"/>
      <c r="AT365" s="17" t="s">
        <v>123</v>
      </c>
      <c r="AU365" s="17" t="s">
        <v>79</v>
      </c>
    </row>
    <row r="366" spans="2:65" s="11" customFormat="1" ht="25.95" customHeight="1">
      <c r="B366" s="107"/>
      <c r="D366" s="108" t="s">
        <v>68</v>
      </c>
      <c r="E366" s="109" t="s">
        <v>580</v>
      </c>
      <c r="F366" s="109" t="s">
        <v>581</v>
      </c>
      <c r="J366" s="293">
        <f>BK366</f>
        <v>0</v>
      </c>
      <c r="L366" s="107"/>
      <c r="M366" s="110"/>
      <c r="P366" s="111">
        <f>SUM(P367:P368)</f>
        <v>0</v>
      </c>
      <c r="R366" s="111">
        <f>SUM(R367:R368)</f>
        <v>0</v>
      </c>
      <c r="T366" s="112">
        <f>SUM(T367:T368)</f>
        <v>0</v>
      </c>
      <c r="AR366" s="108" t="s">
        <v>151</v>
      </c>
      <c r="AT366" s="113" t="s">
        <v>68</v>
      </c>
      <c r="AU366" s="113" t="s">
        <v>69</v>
      </c>
      <c r="AY366" s="108" t="s">
        <v>112</v>
      </c>
      <c r="BK366" s="114">
        <f>SUM(BK367:BK368)</f>
        <v>0</v>
      </c>
    </row>
    <row r="367" spans="2:65" s="1" customFormat="1" ht="16.5" customHeight="1">
      <c r="B367" s="116"/>
      <c r="C367" s="117" t="s">
        <v>582</v>
      </c>
      <c r="D367" s="117" t="s">
        <v>114</v>
      </c>
      <c r="E367" s="118" t="s">
        <v>583</v>
      </c>
      <c r="F367" s="119" t="s">
        <v>584</v>
      </c>
      <c r="G367" s="120" t="s">
        <v>585</v>
      </c>
      <c r="H367" s="121">
        <v>1</v>
      </c>
      <c r="I367" s="122"/>
      <c r="J367" s="295">
        <f>ROUND(I367*H367,2)</f>
        <v>0</v>
      </c>
      <c r="K367" s="119" t="s">
        <v>3</v>
      </c>
      <c r="L367" s="29"/>
      <c r="M367" s="123" t="s">
        <v>3</v>
      </c>
      <c r="N367" s="124" t="s">
        <v>40</v>
      </c>
      <c r="O367" s="125">
        <v>0</v>
      </c>
      <c r="P367" s="125">
        <f>O367*H367</f>
        <v>0</v>
      </c>
      <c r="Q367" s="125">
        <v>0</v>
      </c>
      <c r="R367" s="125">
        <f>Q367*H367</f>
        <v>0</v>
      </c>
      <c r="S367" s="125">
        <v>0</v>
      </c>
      <c r="T367" s="126">
        <f>S367*H367</f>
        <v>0</v>
      </c>
      <c r="AR367" s="127" t="s">
        <v>586</v>
      </c>
      <c r="AT367" s="127" t="s">
        <v>114</v>
      </c>
      <c r="AU367" s="127" t="s">
        <v>77</v>
      </c>
      <c r="AY367" s="17" t="s">
        <v>112</v>
      </c>
      <c r="BE367" s="128">
        <f>IF(N367="základní",J367,0)</f>
        <v>0</v>
      </c>
      <c r="BF367" s="128">
        <f>IF(N367="snížená",J367,0)</f>
        <v>0</v>
      </c>
      <c r="BG367" s="128">
        <f>IF(N367="zákl. přenesená",J367,0)</f>
        <v>0</v>
      </c>
      <c r="BH367" s="128">
        <f>IF(N367="sníž. přenesená",J367,0)</f>
        <v>0</v>
      </c>
      <c r="BI367" s="128">
        <f>IF(N367="nulová",J367,0)</f>
        <v>0</v>
      </c>
      <c r="BJ367" s="17" t="s">
        <v>77</v>
      </c>
      <c r="BK367" s="128">
        <f>ROUND(I367*H367,2)</f>
        <v>0</v>
      </c>
      <c r="BL367" s="17" t="s">
        <v>586</v>
      </c>
      <c r="BM367" s="127" t="s">
        <v>587</v>
      </c>
    </row>
    <row r="368" spans="2:65" s="1" customFormat="1">
      <c r="B368" s="29"/>
      <c r="D368" s="129" t="s">
        <v>121</v>
      </c>
      <c r="F368" s="130" t="s">
        <v>584</v>
      </c>
      <c r="J368" s="296"/>
      <c r="L368" s="29"/>
      <c r="M368" s="160"/>
      <c r="N368" s="161"/>
      <c r="O368" s="161"/>
      <c r="P368" s="161"/>
      <c r="Q368" s="161"/>
      <c r="R368" s="161"/>
      <c r="S368" s="161"/>
      <c r="T368" s="162"/>
      <c r="AT368" s="17" t="s">
        <v>121</v>
      </c>
      <c r="AU368" s="17" t="s">
        <v>77</v>
      </c>
    </row>
    <row r="369" spans="2:12" s="1" customFormat="1" ht="6.9" customHeight="1">
      <c r="B369" s="38"/>
      <c r="C369" s="39"/>
      <c r="D369" s="39"/>
      <c r="E369" s="39"/>
      <c r="F369" s="39"/>
      <c r="G369" s="39"/>
      <c r="H369" s="39"/>
      <c r="I369" s="39"/>
      <c r="J369" s="301"/>
      <c r="K369" s="39"/>
      <c r="L369" s="29"/>
    </row>
  </sheetData>
  <sheetProtection algorithmName="SHA-512" hashValue="RG9trW6Ej/35AJ7ryCRrE/o+AH69cC0T7Gl2yhzaDKUMleTvK7ozK0WIje6AxpZ7qNxCdwGr0Qs+lGX1RW0xGA==" saltValue="xLUedFiwsxtjg7ekIGxUpw==" spinCount="100000" sheet="1" objects="1" scenarios="1"/>
  <autoFilter ref="C87:K368" xr:uid="{00000000-0009-0000-0000-000001000000}"/>
  <mergeCells count="9">
    <mergeCell ref="E50:H50"/>
    <mergeCell ref="E78:H78"/>
    <mergeCell ref="E80:H80"/>
    <mergeCell ref="L2:V2"/>
    <mergeCell ref="E7:H7"/>
    <mergeCell ref="E9:H9"/>
    <mergeCell ref="E18:H18"/>
    <mergeCell ref="E27:H27"/>
    <mergeCell ref="E48:H48"/>
  </mergeCells>
  <hyperlinks>
    <hyperlink ref="F93" r:id="rId1" xr:uid="{00000000-0004-0000-0100-000000000000}"/>
    <hyperlink ref="F102" r:id="rId2" xr:uid="{00000000-0004-0000-0100-000001000000}"/>
    <hyperlink ref="F106" r:id="rId3" xr:uid="{00000000-0004-0000-0100-000002000000}"/>
    <hyperlink ref="F110" r:id="rId4" xr:uid="{00000000-0004-0000-0100-000003000000}"/>
    <hyperlink ref="F114" r:id="rId5" xr:uid="{00000000-0004-0000-0100-000004000000}"/>
    <hyperlink ref="F118" r:id="rId6" xr:uid="{00000000-0004-0000-0100-000005000000}"/>
    <hyperlink ref="F125" r:id="rId7" xr:uid="{00000000-0004-0000-0100-000006000000}"/>
    <hyperlink ref="F132" r:id="rId8" xr:uid="{00000000-0004-0000-0100-000007000000}"/>
    <hyperlink ref="F139" r:id="rId9" xr:uid="{00000000-0004-0000-0100-000008000000}"/>
    <hyperlink ref="F144" r:id="rId10" xr:uid="{00000000-0004-0000-0100-000009000000}"/>
    <hyperlink ref="F148" r:id="rId11" xr:uid="{00000000-0004-0000-0100-00000A000000}"/>
    <hyperlink ref="F151" r:id="rId12" xr:uid="{00000000-0004-0000-0100-00000B000000}"/>
    <hyperlink ref="F156" r:id="rId13" xr:uid="{00000000-0004-0000-0100-00000C000000}"/>
    <hyperlink ref="F166" r:id="rId14" xr:uid="{00000000-0004-0000-0100-00000D000000}"/>
    <hyperlink ref="F188" r:id="rId15" xr:uid="{00000000-0004-0000-0100-00000E000000}"/>
    <hyperlink ref="F196" r:id="rId16" xr:uid="{00000000-0004-0000-0100-00000F000000}"/>
    <hyperlink ref="F200" r:id="rId17" xr:uid="{00000000-0004-0000-0100-000010000000}"/>
    <hyperlink ref="F207" r:id="rId18" xr:uid="{00000000-0004-0000-0100-000011000000}"/>
    <hyperlink ref="F219" r:id="rId19" xr:uid="{00000000-0004-0000-0100-000012000000}"/>
    <hyperlink ref="F237" r:id="rId20" xr:uid="{00000000-0004-0000-0100-000013000000}"/>
    <hyperlink ref="F240" r:id="rId21" xr:uid="{00000000-0004-0000-0100-000014000000}"/>
    <hyperlink ref="F249" r:id="rId22" xr:uid="{00000000-0004-0000-0100-000015000000}"/>
    <hyperlink ref="F254" r:id="rId23" xr:uid="{00000000-0004-0000-0100-000016000000}"/>
    <hyperlink ref="F258" r:id="rId24" xr:uid="{00000000-0004-0000-0100-000017000000}"/>
    <hyperlink ref="F262" r:id="rId25" xr:uid="{00000000-0004-0000-0100-000018000000}"/>
    <hyperlink ref="F265" r:id="rId26" xr:uid="{00000000-0004-0000-0100-000019000000}"/>
    <hyperlink ref="F269" r:id="rId27" xr:uid="{00000000-0004-0000-0100-00001A000000}"/>
    <hyperlink ref="F273" r:id="rId28" xr:uid="{00000000-0004-0000-0100-00001B000000}"/>
    <hyperlink ref="F277" r:id="rId29" xr:uid="{00000000-0004-0000-0100-00001C000000}"/>
    <hyperlink ref="F280" r:id="rId30" xr:uid="{00000000-0004-0000-0100-00001D000000}"/>
    <hyperlink ref="F287" r:id="rId31" xr:uid="{00000000-0004-0000-0100-00001E000000}"/>
    <hyperlink ref="F290" r:id="rId32" xr:uid="{00000000-0004-0000-0100-00001F000000}"/>
    <hyperlink ref="F294" r:id="rId33" xr:uid="{00000000-0004-0000-0100-000020000000}"/>
    <hyperlink ref="F300" r:id="rId34" xr:uid="{00000000-0004-0000-0100-000021000000}"/>
    <hyperlink ref="F303" r:id="rId35" xr:uid="{00000000-0004-0000-0100-000022000000}"/>
    <hyperlink ref="F307" r:id="rId36" xr:uid="{00000000-0004-0000-0100-000023000000}"/>
    <hyperlink ref="F311" r:id="rId37" xr:uid="{00000000-0004-0000-0100-000024000000}"/>
    <hyperlink ref="F315" r:id="rId38" xr:uid="{00000000-0004-0000-0100-000025000000}"/>
    <hyperlink ref="F319" r:id="rId39" xr:uid="{00000000-0004-0000-0100-000026000000}"/>
    <hyperlink ref="F323" r:id="rId40" xr:uid="{00000000-0004-0000-0100-000027000000}"/>
    <hyperlink ref="F326" r:id="rId41" xr:uid="{00000000-0004-0000-0100-000028000000}"/>
    <hyperlink ref="F329" r:id="rId42" xr:uid="{00000000-0004-0000-0100-000029000000}"/>
    <hyperlink ref="F332" r:id="rId43" xr:uid="{00000000-0004-0000-0100-00002A000000}"/>
    <hyperlink ref="F336" r:id="rId44" xr:uid="{00000000-0004-0000-0100-00002B000000}"/>
    <hyperlink ref="F340" r:id="rId45" xr:uid="{00000000-0004-0000-0100-00002C000000}"/>
    <hyperlink ref="F344" r:id="rId46" xr:uid="{00000000-0004-0000-0100-00002D000000}"/>
    <hyperlink ref="F351" r:id="rId47" xr:uid="{00000000-0004-0000-0100-00002E000000}"/>
    <hyperlink ref="F355" r:id="rId48" xr:uid="{00000000-0004-0000-0100-00002F000000}"/>
    <hyperlink ref="F358" r:id="rId49" xr:uid="{00000000-0004-0000-0100-000030000000}"/>
    <hyperlink ref="F361" r:id="rId50" xr:uid="{00000000-0004-0000-0100-000031000000}"/>
    <hyperlink ref="F365" r:id="rId51" xr:uid="{00000000-0004-0000-0100-00003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0.199999999999999"/>
  <cols>
    <col min="1" max="1" width="8.28515625" style="163" customWidth="1"/>
    <col min="2" max="2" width="1.7109375" style="163" customWidth="1"/>
    <col min="3" max="4" width="5" style="163" customWidth="1"/>
    <col min="5" max="5" width="11.7109375" style="163" customWidth="1"/>
    <col min="6" max="6" width="9.140625" style="163" customWidth="1"/>
    <col min="7" max="7" width="5" style="163" customWidth="1"/>
    <col min="8" max="8" width="77.85546875" style="163" customWidth="1"/>
    <col min="9" max="10" width="20" style="163" customWidth="1"/>
    <col min="11" max="11" width="1.7109375" style="163" customWidth="1"/>
  </cols>
  <sheetData>
    <row r="1" spans="2:11" customFormat="1" ht="37.5" customHeight="1"/>
    <row r="2" spans="2:11" customFormat="1" ht="7.5" customHeight="1">
      <c r="B2" s="164"/>
      <c r="C2" s="165"/>
      <c r="D2" s="165"/>
      <c r="E2" s="165"/>
      <c r="F2" s="165"/>
      <c r="G2" s="165"/>
      <c r="H2" s="165"/>
      <c r="I2" s="165"/>
      <c r="J2" s="165"/>
      <c r="K2" s="166"/>
    </row>
    <row r="3" spans="2:11" s="15" customFormat="1" ht="45" customHeight="1">
      <c r="B3" s="167"/>
      <c r="C3" s="286" t="s">
        <v>588</v>
      </c>
      <c r="D3" s="286"/>
      <c r="E3" s="286"/>
      <c r="F3" s="286"/>
      <c r="G3" s="286"/>
      <c r="H3" s="286"/>
      <c r="I3" s="286"/>
      <c r="J3" s="286"/>
      <c r="K3" s="168"/>
    </row>
    <row r="4" spans="2:11" customFormat="1" ht="25.5" customHeight="1">
      <c r="B4" s="169"/>
      <c r="C4" s="285" t="s">
        <v>589</v>
      </c>
      <c r="D4" s="285"/>
      <c r="E4" s="285"/>
      <c r="F4" s="285"/>
      <c r="G4" s="285"/>
      <c r="H4" s="285"/>
      <c r="I4" s="285"/>
      <c r="J4" s="285"/>
      <c r="K4" s="170"/>
    </row>
    <row r="5" spans="2:11" customFormat="1" ht="5.25" customHeight="1">
      <c r="B5" s="169"/>
      <c r="C5" s="171"/>
      <c r="D5" s="171"/>
      <c r="E5" s="171"/>
      <c r="F5" s="171"/>
      <c r="G5" s="171"/>
      <c r="H5" s="171"/>
      <c r="I5" s="171"/>
      <c r="J5" s="171"/>
      <c r="K5" s="170"/>
    </row>
    <row r="6" spans="2:11" customFormat="1" ht="15" customHeight="1">
      <c r="B6" s="169"/>
      <c r="C6" s="284" t="s">
        <v>590</v>
      </c>
      <c r="D6" s="284"/>
      <c r="E6" s="284"/>
      <c r="F6" s="284"/>
      <c r="G6" s="284"/>
      <c r="H6" s="284"/>
      <c r="I6" s="284"/>
      <c r="J6" s="284"/>
      <c r="K6" s="170"/>
    </row>
    <row r="7" spans="2:11" customFormat="1" ht="15" customHeight="1">
      <c r="B7" s="173"/>
      <c r="C7" s="284" t="s">
        <v>591</v>
      </c>
      <c r="D7" s="284"/>
      <c r="E7" s="284"/>
      <c r="F7" s="284"/>
      <c r="G7" s="284"/>
      <c r="H7" s="284"/>
      <c r="I7" s="284"/>
      <c r="J7" s="284"/>
      <c r="K7" s="170"/>
    </row>
    <row r="8" spans="2:11" customFormat="1" ht="12.75" customHeight="1">
      <c r="B8" s="173"/>
      <c r="C8" s="172"/>
      <c r="D8" s="172"/>
      <c r="E8" s="172"/>
      <c r="F8" s="172"/>
      <c r="G8" s="172"/>
      <c r="H8" s="172"/>
      <c r="I8" s="172"/>
      <c r="J8" s="172"/>
      <c r="K8" s="170"/>
    </row>
    <row r="9" spans="2:11" customFormat="1" ht="15" customHeight="1">
      <c r="B9" s="173"/>
      <c r="C9" s="284" t="s">
        <v>592</v>
      </c>
      <c r="D9" s="284"/>
      <c r="E9" s="284"/>
      <c r="F9" s="284"/>
      <c r="G9" s="284"/>
      <c r="H9" s="284"/>
      <c r="I9" s="284"/>
      <c r="J9" s="284"/>
      <c r="K9" s="170"/>
    </row>
    <row r="10" spans="2:11" customFormat="1" ht="15" customHeight="1">
      <c r="B10" s="173"/>
      <c r="C10" s="172"/>
      <c r="D10" s="284" t="s">
        <v>593</v>
      </c>
      <c r="E10" s="284"/>
      <c r="F10" s="284"/>
      <c r="G10" s="284"/>
      <c r="H10" s="284"/>
      <c r="I10" s="284"/>
      <c r="J10" s="284"/>
      <c r="K10" s="170"/>
    </row>
    <row r="11" spans="2:11" customFormat="1" ht="15" customHeight="1">
      <c r="B11" s="173"/>
      <c r="C11" s="174"/>
      <c r="D11" s="284" t="s">
        <v>594</v>
      </c>
      <c r="E11" s="284"/>
      <c r="F11" s="284"/>
      <c r="G11" s="284"/>
      <c r="H11" s="284"/>
      <c r="I11" s="284"/>
      <c r="J11" s="284"/>
      <c r="K11" s="170"/>
    </row>
    <row r="12" spans="2:11" customFormat="1" ht="15" customHeight="1">
      <c r="B12" s="173"/>
      <c r="C12" s="174"/>
      <c r="D12" s="172"/>
      <c r="E12" s="172"/>
      <c r="F12" s="172"/>
      <c r="G12" s="172"/>
      <c r="H12" s="172"/>
      <c r="I12" s="172"/>
      <c r="J12" s="172"/>
      <c r="K12" s="170"/>
    </row>
    <row r="13" spans="2:11" customFormat="1" ht="15" customHeight="1">
      <c r="B13" s="173"/>
      <c r="C13" s="174"/>
      <c r="D13" s="175" t="s">
        <v>595</v>
      </c>
      <c r="E13" s="172"/>
      <c r="F13" s="172"/>
      <c r="G13" s="172"/>
      <c r="H13" s="172"/>
      <c r="I13" s="172"/>
      <c r="J13" s="172"/>
      <c r="K13" s="170"/>
    </row>
    <row r="14" spans="2:11" customFormat="1" ht="12.75" customHeight="1">
      <c r="B14" s="173"/>
      <c r="C14" s="174"/>
      <c r="D14" s="174"/>
      <c r="E14" s="174"/>
      <c r="F14" s="174"/>
      <c r="G14" s="174"/>
      <c r="H14" s="174"/>
      <c r="I14" s="174"/>
      <c r="J14" s="174"/>
      <c r="K14" s="170"/>
    </row>
    <row r="15" spans="2:11" customFormat="1" ht="15" customHeight="1">
      <c r="B15" s="173"/>
      <c r="C15" s="174"/>
      <c r="D15" s="284" t="s">
        <v>596</v>
      </c>
      <c r="E15" s="284"/>
      <c r="F15" s="284"/>
      <c r="G15" s="284"/>
      <c r="H15" s="284"/>
      <c r="I15" s="284"/>
      <c r="J15" s="284"/>
      <c r="K15" s="170"/>
    </row>
    <row r="16" spans="2:11" customFormat="1" ht="15" customHeight="1">
      <c r="B16" s="173"/>
      <c r="C16" s="174"/>
      <c r="D16" s="284" t="s">
        <v>597</v>
      </c>
      <c r="E16" s="284"/>
      <c r="F16" s="284"/>
      <c r="G16" s="284"/>
      <c r="H16" s="284"/>
      <c r="I16" s="284"/>
      <c r="J16" s="284"/>
      <c r="K16" s="170"/>
    </row>
    <row r="17" spans="2:11" customFormat="1" ht="15" customHeight="1">
      <c r="B17" s="173"/>
      <c r="C17" s="174"/>
      <c r="D17" s="284" t="s">
        <v>598</v>
      </c>
      <c r="E17" s="284"/>
      <c r="F17" s="284"/>
      <c r="G17" s="284"/>
      <c r="H17" s="284"/>
      <c r="I17" s="284"/>
      <c r="J17" s="284"/>
      <c r="K17" s="170"/>
    </row>
    <row r="18" spans="2:11" customFormat="1" ht="15" customHeight="1">
      <c r="B18" s="173"/>
      <c r="C18" s="174"/>
      <c r="D18" s="174"/>
      <c r="E18" s="176" t="s">
        <v>76</v>
      </c>
      <c r="F18" s="284" t="s">
        <v>599</v>
      </c>
      <c r="G18" s="284"/>
      <c r="H18" s="284"/>
      <c r="I18" s="284"/>
      <c r="J18" s="284"/>
      <c r="K18" s="170"/>
    </row>
    <row r="19" spans="2:11" customFormat="1" ht="15" customHeight="1">
      <c r="B19" s="173"/>
      <c r="C19" s="174"/>
      <c r="D19" s="174"/>
      <c r="E19" s="176" t="s">
        <v>600</v>
      </c>
      <c r="F19" s="284" t="s">
        <v>601</v>
      </c>
      <c r="G19" s="284"/>
      <c r="H19" s="284"/>
      <c r="I19" s="284"/>
      <c r="J19" s="284"/>
      <c r="K19" s="170"/>
    </row>
    <row r="20" spans="2:11" customFormat="1" ht="15" customHeight="1">
      <c r="B20" s="173"/>
      <c r="C20" s="174"/>
      <c r="D20" s="174"/>
      <c r="E20" s="176" t="s">
        <v>602</v>
      </c>
      <c r="F20" s="284" t="s">
        <v>603</v>
      </c>
      <c r="G20" s="284"/>
      <c r="H20" s="284"/>
      <c r="I20" s="284"/>
      <c r="J20" s="284"/>
      <c r="K20" s="170"/>
    </row>
    <row r="21" spans="2:11" customFormat="1" ht="15" customHeight="1">
      <c r="B21" s="173"/>
      <c r="C21" s="174"/>
      <c r="D21" s="174"/>
      <c r="E21" s="176" t="s">
        <v>604</v>
      </c>
      <c r="F21" s="284" t="s">
        <v>605</v>
      </c>
      <c r="G21" s="284"/>
      <c r="H21" s="284"/>
      <c r="I21" s="284"/>
      <c r="J21" s="284"/>
      <c r="K21" s="170"/>
    </row>
    <row r="22" spans="2:11" customFormat="1" ht="15" customHeight="1">
      <c r="B22" s="173"/>
      <c r="C22" s="174"/>
      <c r="D22" s="174"/>
      <c r="E22" s="176" t="s">
        <v>606</v>
      </c>
      <c r="F22" s="284" t="s">
        <v>607</v>
      </c>
      <c r="G22" s="284"/>
      <c r="H22" s="284"/>
      <c r="I22" s="284"/>
      <c r="J22" s="284"/>
      <c r="K22" s="170"/>
    </row>
    <row r="23" spans="2:11" customFormat="1" ht="15" customHeight="1">
      <c r="B23" s="173"/>
      <c r="C23" s="174"/>
      <c r="D23" s="174"/>
      <c r="E23" s="176" t="s">
        <v>608</v>
      </c>
      <c r="F23" s="284" t="s">
        <v>609</v>
      </c>
      <c r="G23" s="284"/>
      <c r="H23" s="284"/>
      <c r="I23" s="284"/>
      <c r="J23" s="284"/>
      <c r="K23" s="170"/>
    </row>
    <row r="24" spans="2:11" customFormat="1" ht="12.75" customHeight="1">
      <c r="B24" s="173"/>
      <c r="C24" s="174"/>
      <c r="D24" s="174"/>
      <c r="E24" s="174"/>
      <c r="F24" s="174"/>
      <c r="G24" s="174"/>
      <c r="H24" s="174"/>
      <c r="I24" s="174"/>
      <c r="J24" s="174"/>
      <c r="K24" s="170"/>
    </row>
    <row r="25" spans="2:11" customFormat="1" ht="15" customHeight="1">
      <c r="B25" s="173"/>
      <c r="C25" s="284" t="s">
        <v>610</v>
      </c>
      <c r="D25" s="284"/>
      <c r="E25" s="284"/>
      <c r="F25" s="284"/>
      <c r="G25" s="284"/>
      <c r="H25" s="284"/>
      <c r="I25" s="284"/>
      <c r="J25" s="284"/>
      <c r="K25" s="170"/>
    </row>
    <row r="26" spans="2:11" customFormat="1" ht="15" customHeight="1">
      <c r="B26" s="173"/>
      <c r="C26" s="284" t="s">
        <v>611</v>
      </c>
      <c r="D26" s="284"/>
      <c r="E26" s="284"/>
      <c r="F26" s="284"/>
      <c r="G26" s="284"/>
      <c r="H26" s="284"/>
      <c r="I26" s="284"/>
      <c r="J26" s="284"/>
      <c r="K26" s="170"/>
    </row>
    <row r="27" spans="2:11" customFormat="1" ht="15" customHeight="1">
      <c r="B27" s="173"/>
      <c r="C27" s="172"/>
      <c r="D27" s="284" t="s">
        <v>612</v>
      </c>
      <c r="E27" s="284"/>
      <c r="F27" s="284"/>
      <c r="G27" s="284"/>
      <c r="H27" s="284"/>
      <c r="I27" s="284"/>
      <c r="J27" s="284"/>
      <c r="K27" s="170"/>
    </row>
    <row r="28" spans="2:11" customFormat="1" ht="15" customHeight="1">
      <c r="B28" s="173"/>
      <c r="C28" s="174"/>
      <c r="D28" s="284" t="s">
        <v>613</v>
      </c>
      <c r="E28" s="284"/>
      <c r="F28" s="284"/>
      <c r="G28" s="284"/>
      <c r="H28" s="284"/>
      <c r="I28" s="284"/>
      <c r="J28" s="284"/>
      <c r="K28" s="170"/>
    </row>
    <row r="29" spans="2:11" customFormat="1" ht="12.75" customHeight="1">
      <c r="B29" s="173"/>
      <c r="C29" s="174"/>
      <c r="D29" s="174"/>
      <c r="E29" s="174"/>
      <c r="F29" s="174"/>
      <c r="G29" s="174"/>
      <c r="H29" s="174"/>
      <c r="I29" s="174"/>
      <c r="J29" s="174"/>
      <c r="K29" s="170"/>
    </row>
    <row r="30" spans="2:11" customFormat="1" ht="15" customHeight="1">
      <c r="B30" s="173"/>
      <c r="C30" s="174"/>
      <c r="D30" s="284" t="s">
        <v>614</v>
      </c>
      <c r="E30" s="284"/>
      <c r="F30" s="284"/>
      <c r="G30" s="284"/>
      <c r="H30" s="284"/>
      <c r="I30" s="284"/>
      <c r="J30" s="284"/>
      <c r="K30" s="170"/>
    </row>
    <row r="31" spans="2:11" customFormat="1" ht="15" customHeight="1">
      <c r="B31" s="173"/>
      <c r="C31" s="174"/>
      <c r="D31" s="284" t="s">
        <v>615</v>
      </c>
      <c r="E31" s="284"/>
      <c r="F31" s="284"/>
      <c r="G31" s="284"/>
      <c r="H31" s="284"/>
      <c r="I31" s="284"/>
      <c r="J31" s="284"/>
      <c r="K31" s="170"/>
    </row>
    <row r="32" spans="2:11" customFormat="1" ht="12.75" customHeight="1">
      <c r="B32" s="173"/>
      <c r="C32" s="174"/>
      <c r="D32" s="174"/>
      <c r="E32" s="174"/>
      <c r="F32" s="174"/>
      <c r="G32" s="174"/>
      <c r="H32" s="174"/>
      <c r="I32" s="174"/>
      <c r="J32" s="174"/>
      <c r="K32" s="170"/>
    </row>
    <row r="33" spans="2:11" customFormat="1" ht="15" customHeight="1">
      <c r="B33" s="173"/>
      <c r="C33" s="174"/>
      <c r="D33" s="284" t="s">
        <v>616</v>
      </c>
      <c r="E33" s="284"/>
      <c r="F33" s="284"/>
      <c r="G33" s="284"/>
      <c r="H33" s="284"/>
      <c r="I33" s="284"/>
      <c r="J33" s="284"/>
      <c r="K33" s="170"/>
    </row>
    <row r="34" spans="2:11" customFormat="1" ht="15" customHeight="1">
      <c r="B34" s="173"/>
      <c r="C34" s="174"/>
      <c r="D34" s="284" t="s">
        <v>617</v>
      </c>
      <c r="E34" s="284"/>
      <c r="F34" s="284"/>
      <c r="G34" s="284"/>
      <c r="H34" s="284"/>
      <c r="I34" s="284"/>
      <c r="J34" s="284"/>
      <c r="K34" s="170"/>
    </row>
    <row r="35" spans="2:11" customFormat="1" ht="15" customHeight="1">
      <c r="B35" s="173"/>
      <c r="C35" s="174"/>
      <c r="D35" s="284" t="s">
        <v>618</v>
      </c>
      <c r="E35" s="284"/>
      <c r="F35" s="284"/>
      <c r="G35" s="284"/>
      <c r="H35" s="284"/>
      <c r="I35" s="284"/>
      <c r="J35" s="284"/>
      <c r="K35" s="170"/>
    </row>
    <row r="36" spans="2:11" customFormat="1" ht="15" customHeight="1">
      <c r="B36" s="173"/>
      <c r="C36" s="174"/>
      <c r="D36" s="172"/>
      <c r="E36" s="175" t="s">
        <v>98</v>
      </c>
      <c r="F36" s="172"/>
      <c r="G36" s="284" t="s">
        <v>619</v>
      </c>
      <c r="H36" s="284"/>
      <c r="I36" s="284"/>
      <c r="J36" s="284"/>
      <c r="K36" s="170"/>
    </row>
    <row r="37" spans="2:11" customFormat="1" ht="30.75" customHeight="1">
      <c r="B37" s="173"/>
      <c r="C37" s="174"/>
      <c r="D37" s="172"/>
      <c r="E37" s="175" t="s">
        <v>620</v>
      </c>
      <c r="F37" s="172"/>
      <c r="G37" s="284" t="s">
        <v>621</v>
      </c>
      <c r="H37" s="284"/>
      <c r="I37" s="284"/>
      <c r="J37" s="284"/>
      <c r="K37" s="170"/>
    </row>
    <row r="38" spans="2:11" customFormat="1" ht="15" customHeight="1">
      <c r="B38" s="173"/>
      <c r="C38" s="174"/>
      <c r="D38" s="172"/>
      <c r="E38" s="175" t="s">
        <v>50</v>
      </c>
      <c r="F38" s="172"/>
      <c r="G38" s="284" t="s">
        <v>622</v>
      </c>
      <c r="H38" s="284"/>
      <c r="I38" s="284"/>
      <c r="J38" s="284"/>
      <c r="K38" s="170"/>
    </row>
    <row r="39" spans="2:11" customFormat="1" ht="15" customHeight="1">
      <c r="B39" s="173"/>
      <c r="C39" s="174"/>
      <c r="D39" s="172"/>
      <c r="E39" s="175" t="s">
        <v>51</v>
      </c>
      <c r="F39" s="172"/>
      <c r="G39" s="284" t="s">
        <v>623</v>
      </c>
      <c r="H39" s="284"/>
      <c r="I39" s="284"/>
      <c r="J39" s="284"/>
      <c r="K39" s="170"/>
    </row>
    <row r="40" spans="2:11" customFormat="1" ht="15" customHeight="1">
      <c r="B40" s="173"/>
      <c r="C40" s="174"/>
      <c r="D40" s="172"/>
      <c r="E40" s="175" t="s">
        <v>99</v>
      </c>
      <c r="F40" s="172"/>
      <c r="G40" s="284" t="s">
        <v>624</v>
      </c>
      <c r="H40" s="284"/>
      <c r="I40" s="284"/>
      <c r="J40" s="284"/>
      <c r="K40" s="170"/>
    </row>
    <row r="41" spans="2:11" customFormat="1" ht="15" customHeight="1">
      <c r="B41" s="173"/>
      <c r="C41" s="174"/>
      <c r="D41" s="172"/>
      <c r="E41" s="175" t="s">
        <v>100</v>
      </c>
      <c r="F41" s="172"/>
      <c r="G41" s="284" t="s">
        <v>625</v>
      </c>
      <c r="H41" s="284"/>
      <c r="I41" s="284"/>
      <c r="J41" s="284"/>
      <c r="K41" s="170"/>
    </row>
    <row r="42" spans="2:11" customFormat="1" ht="15" customHeight="1">
      <c r="B42" s="173"/>
      <c r="C42" s="174"/>
      <c r="D42" s="172"/>
      <c r="E42" s="175" t="s">
        <v>626</v>
      </c>
      <c r="F42" s="172"/>
      <c r="G42" s="284" t="s">
        <v>627</v>
      </c>
      <c r="H42" s="284"/>
      <c r="I42" s="284"/>
      <c r="J42" s="284"/>
      <c r="K42" s="170"/>
    </row>
    <row r="43" spans="2:11" customFormat="1" ht="15" customHeight="1">
      <c r="B43" s="173"/>
      <c r="C43" s="174"/>
      <c r="D43" s="172"/>
      <c r="E43" s="175"/>
      <c r="F43" s="172"/>
      <c r="G43" s="284" t="s">
        <v>628</v>
      </c>
      <c r="H43" s="284"/>
      <c r="I43" s="284"/>
      <c r="J43" s="284"/>
      <c r="K43" s="170"/>
    </row>
    <row r="44" spans="2:11" customFormat="1" ht="15" customHeight="1">
      <c r="B44" s="173"/>
      <c r="C44" s="174"/>
      <c r="D44" s="172"/>
      <c r="E44" s="175" t="s">
        <v>629</v>
      </c>
      <c r="F44" s="172"/>
      <c r="G44" s="284" t="s">
        <v>630</v>
      </c>
      <c r="H44" s="284"/>
      <c r="I44" s="284"/>
      <c r="J44" s="284"/>
      <c r="K44" s="170"/>
    </row>
    <row r="45" spans="2:11" customFormat="1" ht="15" customHeight="1">
      <c r="B45" s="173"/>
      <c r="C45" s="174"/>
      <c r="D45" s="172"/>
      <c r="E45" s="175" t="s">
        <v>102</v>
      </c>
      <c r="F45" s="172"/>
      <c r="G45" s="284" t="s">
        <v>631</v>
      </c>
      <c r="H45" s="284"/>
      <c r="I45" s="284"/>
      <c r="J45" s="284"/>
      <c r="K45" s="170"/>
    </row>
    <row r="46" spans="2:11" customFormat="1" ht="12.75" customHeight="1">
      <c r="B46" s="173"/>
      <c r="C46" s="174"/>
      <c r="D46" s="172"/>
      <c r="E46" s="172"/>
      <c r="F46" s="172"/>
      <c r="G46" s="172"/>
      <c r="H46" s="172"/>
      <c r="I46" s="172"/>
      <c r="J46" s="172"/>
      <c r="K46" s="170"/>
    </row>
    <row r="47" spans="2:11" customFormat="1" ht="15" customHeight="1">
      <c r="B47" s="173"/>
      <c r="C47" s="174"/>
      <c r="D47" s="284" t="s">
        <v>632</v>
      </c>
      <c r="E47" s="284"/>
      <c r="F47" s="284"/>
      <c r="G47" s="284"/>
      <c r="H47" s="284"/>
      <c r="I47" s="284"/>
      <c r="J47" s="284"/>
      <c r="K47" s="170"/>
    </row>
    <row r="48" spans="2:11" customFormat="1" ht="15" customHeight="1">
      <c r="B48" s="173"/>
      <c r="C48" s="174"/>
      <c r="D48" s="174"/>
      <c r="E48" s="284" t="s">
        <v>633</v>
      </c>
      <c r="F48" s="284"/>
      <c r="G48" s="284"/>
      <c r="H48" s="284"/>
      <c r="I48" s="284"/>
      <c r="J48" s="284"/>
      <c r="K48" s="170"/>
    </row>
    <row r="49" spans="2:11" customFormat="1" ht="15" customHeight="1">
      <c r="B49" s="173"/>
      <c r="C49" s="174"/>
      <c r="D49" s="174"/>
      <c r="E49" s="284" t="s">
        <v>634</v>
      </c>
      <c r="F49" s="284"/>
      <c r="G49" s="284"/>
      <c r="H49" s="284"/>
      <c r="I49" s="284"/>
      <c r="J49" s="284"/>
      <c r="K49" s="170"/>
    </row>
    <row r="50" spans="2:11" customFormat="1" ht="15" customHeight="1">
      <c r="B50" s="173"/>
      <c r="C50" s="174"/>
      <c r="D50" s="174"/>
      <c r="E50" s="284" t="s">
        <v>635</v>
      </c>
      <c r="F50" s="284"/>
      <c r="G50" s="284"/>
      <c r="H50" s="284"/>
      <c r="I50" s="284"/>
      <c r="J50" s="284"/>
      <c r="K50" s="170"/>
    </row>
    <row r="51" spans="2:11" customFormat="1" ht="15" customHeight="1">
      <c r="B51" s="173"/>
      <c r="C51" s="174"/>
      <c r="D51" s="284" t="s">
        <v>636</v>
      </c>
      <c r="E51" s="284"/>
      <c r="F51" s="284"/>
      <c r="G51" s="284"/>
      <c r="H51" s="284"/>
      <c r="I51" s="284"/>
      <c r="J51" s="284"/>
      <c r="K51" s="170"/>
    </row>
    <row r="52" spans="2:11" customFormat="1" ht="25.5" customHeight="1">
      <c r="B52" s="169"/>
      <c r="C52" s="285" t="s">
        <v>637</v>
      </c>
      <c r="D52" s="285"/>
      <c r="E52" s="285"/>
      <c r="F52" s="285"/>
      <c r="G52" s="285"/>
      <c r="H52" s="285"/>
      <c r="I52" s="285"/>
      <c r="J52" s="285"/>
      <c r="K52" s="170"/>
    </row>
    <row r="53" spans="2:11" customFormat="1" ht="5.25" customHeight="1">
      <c r="B53" s="169"/>
      <c r="C53" s="171"/>
      <c r="D53" s="171"/>
      <c r="E53" s="171"/>
      <c r="F53" s="171"/>
      <c r="G53" s="171"/>
      <c r="H53" s="171"/>
      <c r="I53" s="171"/>
      <c r="J53" s="171"/>
      <c r="K53" s="170"/>
    </row>
    <row r="54" spans="2:11" customFormat="1" ht="15" customHeight="1">
      <c r="B54" s="169"/>
      <c r="C54" s="284" t="s">
        <v>638</v>
      </c>
      <c r="D54" s="284"/>
      <c r="E54" s="284"/>
      <c r="F54" s="284"/>
      <c r="G54" s="284"/>
      <c r="H54" s="284"/>
      <c r="I54" s="284"/>
      <c r="J54" s="284"/>
      <c r="K54" s="170"/>
    </row>
    <row r="55" spans="2:11" customFormat="1" ht="15" customHeight="1">
      <c r="B55" s="169"/>
      <c r="C55" s="284" t="s">
        <v>639</v>
      </c>
      <c r="D55" s="284"/>
      <c r="E55" s="284"/>
      <c r="F55" s="284"/>
      <c r="G55" s="284"/>
      <c r="H55" s="284"/>
      <c r="I55" s="284"/>
      <c r="J55" s="284"/>
      <c r="K55" s="170"/>
    </row>
    <row r="56" spans="2:11" customFormat="1" ht="12.75" customHeight="1">
      <c r="B56" s="169"/>
      <c r="C56" s="172"/>
      <c r="D56" s="172"/>
      <c r="E56" s="172"/>
      <c r="F56" s="172"/>
      <c r="G56" s="172"/>
      <c r="H56" s="172"/>
      <c r="I56" s="172"/>
      <c r="J56" s="172"/>
      <c r="K56" s="170"/>
    </row>
    <row r="57" spans="2:11" customFormat="1" ht="15" customHeight="1">
      <c r="B57" s="169"/>
      <c r="C57" s="284" t="s">
        <v>640</v>
      </c>
      <c r="D57" s="284"/>
      <c r="E57" s="284"/>
      <c r="F57" s="284"/>
      <c r="G57" s="284"/>
      <c r="H57" s="284"/>
      <c r="I57" s="284"/>
      <c r="J57" s="284"/>
      <c r="K57" s="170"/>
    </row>
    <row r="58" spans="2:11" customFormat="1" ht="15" customHeight="1">
      <c r="B58" s="169"/>
      <c r="C58" s="174"/>
      <c r="D58" s="284" t="s">
        <v>641</v>
      </c>
      <c r="E58" s="284"/>
      <c r="F58" s="284"/>
      <c r="G58" s="284"/>
      <c r="H58" s="284"/>
      <c r="I58" s="284"/>
      <c r="J58" s="284"/>
      <c r="K58" s="170"/>
    </row>
    <row r="59" spans="2:11" customFormat="1" ht="15" customHeight="1">
      <c r="B59" s="169"/>
      <c r="C59" s="174"/>
      <c r="D59" s="284" t="s">
        <v>642</v>
      </c>
      <c r="E59" s="284"/>
      <c r="F59" s="284"/>
      <c r="G59" s="284"/>
      <c r="H59" s="284"/>
      <c r="I59" s="284"/>
      <c r="J59" s="284"/>
      <c r="K59" s="170"/>
    </row>
    <row r="60" spans="2:11" customFormat="1" ht="15" customHeight="1">
      <c r="B60" s="169"/>
      <c r="C60" s="174"/>
      <c r="D60" s="284" t="s">
        <v>643</v>
      </c>
      <c r="E60" s="284"/>
      <c r="F60" s="284"/>
      <c r="G60" s="284"/>
      <c r="H60" s="284"/>
      <c r="I60" s="284"/>
      <c r="J60" s="284"/>
      <c r="K60" s="170"/>
    </row>
    <row r="61" spans="2:11" customFormat="1" ht="15" customHeight="1">
      <c r="B61" s="169"/>
      <c r="C61" s="174"/>
      <c r="D61" s="284" t="s">
        <v>644</v>
      </c>
      <c r="E61" s="284"/>
      <c r="F61" s="284"/>
      <c r="G61" s="284"/>
      <c r="H61" s="284"/>
      <c r="I61" s="284"/>
      <c r="J61" s="284"/>
      <c r="K61" s="170"/>
    </row>
    <row r="62" spans="2:11" customFormat="1" ht="15" customHeight="1">
      <c r="B62" s="169"/>
      <c r="C62" s="174"/>
      <c r="D62" s="287" t="s">
        <v>645</v>
      </c>
      <c r="E62" s="287"/>
      <c r="F62" s="287"/>
      <c r="G62" s="287"/>
      <c r="H62" s="287"/>
      <c r="I62" s="287"/>
      <c r="J62" s="287"/>
      <c r="K62" s="170"/>
    </row>
    <row r="63" spans="2:11" customFormat="1" ht="15" customHeight="1">
      <c r="B63" s="169"/>
      <c r="C63" s="174"/>
      <c r="D63" s="284" t="s">
        <v>646</v>
      </c>
      <c r="E63" s="284"/>
      <c r="F63" s="284"/>
      <c r="G63" s="284"/>
      <c r="H63" s="284"/>
      <c r="I63" s="284"/>
      <c r="J63" s="284"/>
      <c r="K63" s="170"/>
    </row>
    <row r="64" spans="2:11" customFormat="1" ht="12.75" customHeight="1">
      <c r="B64" s="169"/>
      <c r="C64" s="174"/>
      <c r="D64" s="174"/>
      <c r="E64" s="177"/>
      <c r="F64" s="174"/>
      <c r="G64" s="174"/>
      <c r="H64" s="174"/>
      <c r="I64" s="174"/>
      <c r="J64" s="174"/>
      <c r="K64" s="170"/>
    </row>
    <row r="65" spans="2:11" customFormat="1" ht="15" customHeight="1">
      <c r="B65" s="169"/>
      <c r="C65" s="174"/>
      <c r="D65" s="284" t="s">
        <v>647</v>
      </c>
      <c r="E65" s="284"/>
      <c r="F65" s="284"/>
      <c r="G65" s="284"/>
      <c r="H65" s="284"/>
      <c r="I65" s="284"/>
      <c r="J65" s="284"/>
      <c r="K65" s="170"/>
    </row>
    <row r="66" spans="2:11" customFormat="1" ht="15" customHeight="1">
      <c r="B66" s="169"/>
      <c r="C66" s="174"/>
      <c r="D66" s="287" t="s">
        <v>648</v>
      </c>
      <c r="E66" s="287"/>
      <c r="F66" s="287"/>
      <c r="G66" s="287"/>
      <c r="H66" s="287"/>
      <c r="I66" s="287"/>
      <c r="J66" s="287"/>
      <c r="K66" s="170"/>
    </row>
    <row r="67" spans="2:11" customFormat="1" ht="15" customHeight="1">
      <c r="B67" s="169"/>
      <c r="C67" s="174"/>
      <c r="D67" s="284" t="s">
        <v>649</v>
      </c>
      <c r="E67" s="284"/>
      <c r="F67" s="284"/>
      <c r="G67" s="284"/>
      <c r="H67" s="284"/>
      <c r="I67" s="284"/>
      <c r="J67" s="284"/>
      <c r="K67" s="170"/>
    </row>
    <row r="68" spans="2:11" customFormat="1" ht="15" customHeight="1">
      <c r="B68" s="169"/>
      <c r="C68" s="174"/>
      <c r="D68" s="284" t="s">
        <v>650</v>
      </c>
      <c r="E68" s="284"/>
      <c r="F68" s="284"/>
      <c r="G68" s="284"/>
      <c r="H68" s="284"/>
      <c r="I68" s="284"/>
      <c r="J68" s="284"/>
      <c r="K68" s="170"/>
    </row>
    <row r="69" spans="2:11" customFormat="1" ht="15" customHeight="1">
      <c r="B69" s="169"/>
      <c r="C69" s="174"/>
      <c r="D69" s="284" t="s">
        <v>651</v>
      </c>
      <c r="E69" s="284"/>
      <c r="F69" s="284"/>
      <c r="G69" s="284"/>
      <c r="H69" s="284"/>
      <c r="I69" s="284"/>
      <c r="J69" s="284"/>
      <c r="K69" s="170"/>
    </row>
    <row r="70" spans="2:11" customFormat="1" ht="15" customHeight="1">
      <c r="B70" s="169"/>
      <c r="C70" s="174"/>
      <c r="D70" s="284" t="s">
        <v>652</v>
      </c>
      <c r="E70" s="284"/>
      <c r="F70" s="284"/>
      <c r="G70" s="284"/>
      <c r="H70" s="284"/>
      <c r="I70" s="284"/>
      <c r="J70" s="284"/>
      <c r="K70" s="170"/>
    </row>
    <row r="71" spans="2:11" customFormat="1" ht="12.75" customHeight="1">
      <c r="B71" s="178"/>
      <c r="C71" s="179"/>
      <c r="D71" s="179"/>
      <c r="E71" s="179"/>
      <c r="F71" s="179"/>
      <c r="G71" s="179"/>
      <c r="H71" s="179"/>
      <c r="I71" s="179"/>
      <c r="J71" s="179"/>
      <c r="K71" s="180"/>
    </row>
    <row r="72" spans="2:11" customFormat="1" ht="18.75" customHeight="1">
      <c r="B72" s="181"/>
      <c r="C72" s="181"/>
      <c r="D72" s="181"/>
      <c r="E72" s="181"/>
      <c r="F72" s="181"/>
      <c r="G72" s="181"/>
      <c r="H72" s="181"/>
      <c r="I72" s="181"/>
      <c r="J72" s="181"/>
      <c r="K72" s="182"/>
    </row>
    <row r="73" spans="2:11" customFormat="1" ht="18.75" customHeight="1">
      <c r="B73" s="182"/>
      <c r="C73" s="182"/>
      <c r="D73" s="182"/>
      <c r="E73" s="182"/>
      <c r="F73" s="182"/>
      <c r="G73" s="182"/>
      <c r="H73" s="182"/>
      <c r="I73" s="182"/>
      <c r="J73" s="182"/>
      <c r="K73" s="182"/>
    </row>
    <row r="74" spans="2:11" customFormat="1" ht="7.5" customHeight="1">
      <c r="B74" s="183"/>
      <c r="C74" s="184"/>
      <c r="D74" s="184"/>
      <c r="E74" s="184"/>
      <c r="F74" s="184"/>
      <c r="G74" s="184"/>
      <c r="H74" s="184"/>
      <c r="I74" s="184"/>
      <c r="J74" s="184"/>
      <c r="K74" s="185"/>
    </row>
    <row r="75" spans="2:11" customFormat="1" ht="45" customHeight="1">
      <c r="B75" s="186"/>
      <c r="C75" s="288" t="s">
        <v>653</v>
      </c>
      <c r="D75" s="288"/>
      <c r="E75" s="288"/>
      <c r="F75" s="288"/>
      <c r="G75" s="288"/>
      <c r="H75" s="288"/>
      <c r="I75" s="288"/>
      <c r="J75" s="288"/>
      <c r="K75" s="187"/>
    </row>
    <row r="76" spans="2:11" customFormat="1" ht="17.25" customHeight="1">
      <c r="B76" s="186"/>
      <c r="C76" s="188" t="s">
        <v>654</v>
      </c>
      <c r="D76" s="188"/>
      <c r="E76" s="188"/>
      <c r="F76" s="188" t="s">
        <v>655</v>
      </c>
      <c r="G76" s="189"/>
      <c r="H76" s="188" t="s">
        <v>51</v>
      </c>
      <c r="I76" s="188" t="s">
        <v>54</v>
      </c>
      <c r="J76" s="188" t="s">
        <v>656</v>
      </c>
      <c r="K76" s="187"/>
    </row>
    <row r="77" spans="2:11" customFormat="1" ht="17.25" customHeight="1">
      <c r="B77" s="186"/>
      <c r="C77" s="190" t="s">
        <v>657</v>
      </c>
      <c r="D77" s="190"/>
      <c r="E77" s="190"/>
      <c r="F77" s="191" t="s">
        <v>658</v>
      </c>
      <c r="G77" s="192"/>
      <c r="H77" s="190"/>
      <c r="I77" s="190"/>
      <c r="J77" s="190" t="s">
        <v>659</v>
      </c>
      <c r="K77" s="187"/>
    </row>
    <row r="78" spans="2:11" customFormat="1" ht="5.25" customHeight="1">
      <c r="B78" s="186"/>
      <c r="C78" s="193"/>
      <c r="D78" s="193"/>
      <c r="E78" s="193"/>
      <c r="F78" s="193"/>
      <c r="G78" s="194"/>
      <c r="H78" s="193"/>
      <c r="I78" s="193"/>
      <c r="J78" s="193"/>
      <c r="K78" s="187"/>
    </row>
    <row r="79" spans="2:11" customFormat="1" ht="15" customHeight="1">
      <c r="B79" s="186"/>
      <c r="C79" s="175" t="s">
        <v>50</v>
      </c>
      <c r="D79" s="195"/>
      <c r="E79" s="195"/>
      <c r="F79" s="196" t="s">
        <v>660</v>
      </c>
      <c r="G79" s="197"/>
      <c r="H79" s="175" t="s">
        <v>661</v>
      </c>
      <c r="I79" s="175" t="s">
        <v>662</v>
      </c>
      <c r="J79" s="175">
        <v>20</v>
      </c>
      <c r="K79" s="187"/>
    </row>
    <row r="80" spans="2:11" customFormat="1" ht="15" customHeight="1">
      <c r="B80" s="186"/>
      <c r="C80" s="175" t="s">
        <v>663</v>
      </c>
      <c r="D80" s="175"/>
      <c r="E80" s="175"/>
      <c r="F80" s="196" t="s">
        <v>660</v>
      </c>
      <c r="G80" s="197"/>
      <c r="H80" s="175" t="s">
        <v>664</v>
      </c>
      <c r="I80" s="175" t="s">
        <v>662</v>
      </c>
      <c r="J80" s="175">
        <v>120</v>
      </c>
      <c r="K80" s="187"/>
    </row>
    <row r="81" spans="2:11" customFormat="1" ht="15" customHeight="1">
      <c r="B81" s="198"/>
      <c r="C81" s="175" t="s">
        <v>665</v>
      </c>
      <c r="D81" s="175"/>
      <c r="E81" s="175"/>
      <c r="F81" s="196" t="s">
        <v>666</v>
      </c>
      <c r="G81" s="197"/>
      <c r="H81" s="175" t="s">
        <v>667</v>
      </c>
      <c r="I81" s="175" t="s">
        <v>662</v>
      </c>
      <c r="J81" s="175">
        <v>50</v>
      </c>
      <c r="K81" s="187"/>
    </row>
    <row r="82" spans="2:11" customFormat="1" ht="15" customHeight="1">
      <c r="B82" s="198"/>
      <c r="C82" s="175" t="s">
        <v>668</v>
      </c>
      <c r="D82" s="175"/>
      <c r="E82" s="175"/>
      <c r="F82" s="196" t="s">
        <v>660</v>
      </c>
      <c r="G82" s="197"/>
      <c r="H82" s="175" t="s">
        <v>669</v>
      </c>
      <c r="I82" s="175" t="s">
        <v>670</v>
      </c>
      <c r="J82" s="175"/>
      <c r="K82" s="187"/>
    </row>
    <row r="83" spans="2:11" customFormat="1" ht="15" customHeight="1">
      <c r="B83" s="198"/>
      <c r="C83" s="175" t="s">
        <v>671</v>
      </c>
      <c r="D83" s="175"/>
      <c r="E83" s="175"/>
      <c r="F83" s="196" t="s">
        <v>666</v>
      </c>
      <c r="G83" s="175"/>
      <c r="H83" s="175" t="s">
        <v>672</v>
      </c>
      <c r="I83" s="175" t="s">
        <v>662</v>
      </c>
      <c r="J83" s="175">
        <v>15</v>
      </c>
      <c r="K83" s="187"/>
    </row>
    <row r="84" spans="2:11" customFormat="1" ht="15" customHeight="1">
      <c r="B84" s="198"/>
      <c r="C84" s="175" t="s">
        <v>673</v>
      </c>
      <c r="D84" s="175"/>
      <c r="E84" s="175"/>
      <c r="F84" s="196" t="s">
        <v>666</v>
      </c>
      <c r="G84" s="175"/>
      <c r="H84" s="175" t="s">
        <v>674</v>
      </c>
      <c r="I84" s="175" t="s">
        <v>662</v>
      </c>
      <c r="J84" s="175">
        <v>15</v>
      </c>
      <c r="K84" s="187"/>
    </row>
    <row r="85" spans="2:11" customFormat="1" ht="15" customHeight="1">
      <c r="B85" s="198"/>
      <c r="C85" s="175" t="s">
        <v>675</v>
      </c>
      <c r="D85" s="175"/>
      <c r="E85" s="175"/>
      <c r="F85" s="196" t="s">
        <v>666</v>
      </c>
      <c r="G85" s="175"/>
      <c r="H85" s="175" t="s">
        <v>676</v>
      </c>
      <c r="I85" s="175" t="s">
        <v>662</v>
      </c>
      <c r="J85" s="175">
        <v>20</v>
      </c>
      <c r="K85" s="187"/>
    </row>
    <row r="86" spans="2:11" customFormat="1" ht="15" customHeight="1">
      <c r="B86" s="198"/>
      <c r="C86" s="175" t="s">
        <v>677</v>
      </c>
      <c r="D86" s="175"/>
      <c r="E86" s="175"/>
      <c r="F86" s="196" t="s">
        <v>666</v>
      </c>
      <c r="G86" s="175"/>
      <c r="H86" s="175" t="s">
        <v>678</v>
      </c>
      <c r="I86" s="175" t="s">
        <v>662</v>
      </c>
      <c r="J86" s="175">
        <v>20</v>
      </c>
      <c r="K86" s="187"/>
    </row>
    <row r="87" spans="2:11" customFormat="1" ht="15" customHeight="1">
      <c r="B87" s="198"/>
      <c r="C87" s="175" t="s">
        <v>679</v>
      </c>
      <c r="D87" s="175"/>
      <c r="E87" s="175"/>
      <c r="F87" s="196" t="s">
        <v>666</v>
      </c>
      <c r="G87" s="197"/>
      <c r="H87" s="175" t="s">
        <v>680</v>
      </c>
      <c r="I87" s="175" t="s">
        <v>662</v>
      </c>
      <c r="J87" s="175">
        <v>50</v>
      </c>
      <c r="K87" s="187"/>
    </row>
    <row r="88" spans="2:11" customFormat="1" ht="15" customHeight="1">
      <c r="B88" s="198"/>
      <c r="C88" s="175" t="s">
        <v>681</v>
      </c>
      <c r="D88" s="175"/>
      <c r="E88" s="175"/>
      <c r="F88" s="196" t="s">
        <v>666</v>
      </c>
      <c r="G88" s="197"/>
      <c r="H88" s="175" t="s">
        <v>682</v>
      </c>
      <c r="I88" s="175" t="s">
        <v>662</v>
      </c>
      <c r="J88" s="175">
        <v>20</v>
      </c>
      <c r="K88" s="187"/>
    </row>
    <row r="89" spans="2:11" customFormat="1" ht="15" customHeight="1">
      <c r="B89" s="198"/>
      <c r="C89" s="175" t="s">
        <v>683</v>
      </c>
      <c r="D89" s="175"/>
      <c r="E89" s="175"/>
      <c r="F89" s="196" t="s">
        <v>666</v>
      </c>
      <c r="G89" s="197"/>
      <c r="H89" s="175" t="s">
        <v>684</v>
      </c>
      <c r="I89" s="175" t="s">
        <v>662</v>
      </c>
      <c r="J89" s="175">
        <v>20</v>
      </c>
      <c r="K89" s="187"/>
    </row>
    <row r="90" spans="2:11" customFormat="1" ht="15" customHeight="1">
      <c r="B90" s="198"/>
      <c r="C90" s="175" t="s">
        <v>685</v>
      </c>
      <c r="D90" s="175"/>
      <c r="E90" s="175"/>
      <c r="F90" s="196" t="s">
        <v>666</v>
      </c>
      <c r="G90" s="197"/>
      <c r="H90" s="175" t="s">
        <v>686</v>
      </c>
      <c r="I90" s="175" t="s">
        <v>662</v>
      </c>
      <c r="J90" s="175">
        <v>50</v>
      </c>
      <c r="K90" s="187"/>
    </row>
    <row r="91" spans="2:11" customFormat="1" ht="15" customHeight="1">
      <c r="B91" s="198"/>
      <c r="C91" s="175" t="s">
        <v>687</v>
      </c>
      <c r="D91" s="175"/>
      <c r="E91" s="175"/>
      <c r="F91" s="196" t="s">
        <v>666</v>
      </c>
      <c r="G91" s="197"/>
      <c r="H91" s="175" t="s">
        <v>687</v>
      </c>
      <c r="I91" s="175" t="s">
        <v>662</v>
      </c>
      <c r="J91" s="175">
        <v>50</v>
      </c>
      <c r="K91" s="187"/>
    </row>
    <row r="92" spans="2:11" customFormat="1" ht="15" customHeight="1">
      <c r="B92" s="198"/>
      <c r="C92" s="175" t="s">
        <v>688</v>
      </c>
      <c r="D92" s="175"/>
      <c r="E92" s="175"/>
      <c r="F92" s="196" t="s">
        <v>666</v>
      </c>
      <c r="G92" s="197"/>
      <c r="H92" s="175" t="s">
        <v>689</v>
      </c>
      <c r="I92" s="175" t="s">
        <v>662</v>
      </c>
      <c r="J92" s="175">
        <v>255</v>
      </c>
      <c r="K92" s="187"/>
    </row>
    <row r="93" spans="2:11" customFormat="1" ht="15" customHeight="1">
      <c r="B93" s="198"/>
      <c r="C93" s="175" t="s">
        <v>690</v>
      </c>
      <c r="D93" s="175"/>
      <c r="E93" s="175"/>
      <c r="F93" s="196" t="s">
        <v>660</v>
      </c>
      <c r="G93" s="197"/>
      <c r="H93" s="175" t="s">
        <v>691</v>
      </c>
      <c r="I93" s="175" t="s">
        <v>692</v>
      </c>
      <c r="J93" s="175"/>
      <c r="K93" s="187"/>
    </row>
    <row r="94" spans="2:11" customFormat="1" ht="15" customHeight="1">
      <c r="B94" s="198"/>
      <c r="C94" s="175" t="s">
        <v>693</v>
      </c>
      <c r="D94" s="175"/>
      <c r="E94" s="175"/>
      <c r="F94" s="196" t="s">
        <v>660</v>
      </c>
      <c r="G94" s="197"/>
      <c r="H94" s="175" t="s">
        <v>694</v>
      </c>
      <c r="I94" s="175" t="s">
        <v>695</v>
      </c>
      <c r="J94" s="175"/>
      <c r="K94" s="187"/>
    </row>
    <row r="95" spans="2:11" customFormat="1" ht="15" customHeight="1">
      <c r="B95" s="198"/>
      <c r="C95" s="175" t="s">
        <v>696</v>
      </c>
      <c r="D95" s="175"/>
      <c r="E95" s="175"/>
      <c r="F95" s="196" t="s">
        <v>660</v>
      </c>
      <c r="G95" s="197"/>
      <c r="H95" s="175" t="s">
        <v>696</v>
      </c>
      <c r="I95" s="175" t="s">
        <v>695</v>
      </c>
      <c r="J95" s="175"/>
      <c r="K95" s="187"/>
    </row>
    <row r="96" spans="2:11" customFormat="1" ht="15" customHeight="1">
      <c r="B96" s="198"/>
      <c r="C96" s="175" t="s">
        <v>35</v>
      </c>
      <c r="D96" s="175"/>
      <c r="E96" s="175"/>
      <c r="F96" s="196" t="s">
        <v>660</v>
      </c>
      <c r="G96" s="197"/>
      <c r="H96" s="175" t="s">
        <v>697</v>
      </c>
      <c r="I96" s="175" t="s">
        <v>695</v>
      </c>
      <c r="J96" s="175"/>
      <c r="K96" s="187"/>
    </row>
    <row r="97" spans="2:11" customFormat="1" ht="15" customHeight="1">
      <c r="B97" s="198"/>
      <c r="C97" s="175" t="s">
        <v>45</v>
      </c>
      <c r="D97" s="175"/>
      <c r="E97" s="175"/>
      <c r="F97" s="196" t="s">
        <v>660</v>
      </c>
      <c r="G97" s="197"/>
      <c r="H97" s="175" t="s">
        <v>698</v>
      </c>
      <c r="I97" s="175" t="s">
        <v>695</v>
      </c>
      <c r="J97" s="175"/>
      <c r="K97" s="187"/>
    </row>
    <row r="98" spans="2:11" customFormat="1" ht="15" customHeight="1">
      <c r="B98" s="199"/>
      <c r="C98" s="200"/>
      <c r="D98" s="200"/>
      <c r="E98" s="200"/>
      <c r="F98" s="200"/>
      <c r="G98" s="200"/>
      <c r="H98" s="200"/>
      <c r="I98" s="200"/>
      <c r="J98" s="200"/>
      <c r="K98" s="201"/>
    </row>
    <row r="99" spans="2:11" customFormat="1" ht="18.75" customHeight="1">
      <c r="B99" s="202"/>
      <c r="C99" s="203"/>
      <c r="D99" s="203"/>
      <c r="E99" s="203"/>
      <c r="F99" s="203"/>
      <c r="G99" s="203"/>
      <c r="H99" s="203"/>
      <c r="I99" s="203"/>
      <c r="J99" s="203"/>
      <c r="K99" s="202"/>
    </row>
    <row r="100" spans="2:11" customFormat="1" ht="18.75" customHeight="1"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</row>
    <row r="101" spans="2:11" customFormat="1" ht="7.5" customHeight="1">
      <c r="B101" s="183"/>
      <c r="C101" s="184"/>
      <c r="D101" s="184"/>
      <c r="E101" s="184"/>
      <c r="F101" s="184"/>
      <c r="G101" s="184"/>
      <c r="H101" s="184"/>
      <c r="I101" s="184"/>
      <c r="J101" s="184"/>
      <c r="K101" s="185"/>
    </row>
    <row r="102" spans="2:11" customFormat="1" ht="45" customHeight="1">
      <c r="B102" s="186"/>
      <c r="C102" s="288" t="s">
        <v>699</v>
      </c>
      <c r="D102" s="288"/>
      <c r="E102" s="288"/>
      <c r="F102" s="288"/>
      <c r="G102" s="288"/>
      <c r="H102" s="288"/>
      <c r="I102" s="288"/>
      <c r="J102" s="288"/>
      <c r="K102" s="187"/>
    </row>
    <row r="103" spans="2:11" customFormat="1" ht="17.25" customHeight="1">
      <c r="B103" s="186"/>
      <c r="C103" s="188" t="s">
        <v>654</v>
      </c>
      <c r="D103" s="188"/>
      <c r="E103" s="188"/>
      <c r="F103" s="188" t="s">
        <v>655</v>
      </c>
      <c r="G103" s="189"/>
      <c r="H103" s="188" t="s">
        <v>51</v>
      </c>
      <c r="I103" s="188" t="s">
        <v>54</v>
      </c>
      <c r="J103" s="188" t="s">
        <v>656</v>
      </c>
      <c r="K103" s="187"/>
    </row>
    <row r="104" spans="2:11" customFormat="1" ht="17.25" customHeight="1">
      <c r="B104" s="186"/>
      <c r="C104" s="190" t="s">
        <v>657</v>
      </c>
      <c r="D104" s="190"/>
      <c r="E104" s="190"/>
      <c r="F104" s="191" t="s">
        <v>658</v>
      </c>
      <c r="G104" s="192"/>
      <c r="H104" s="190"/>
      <c r="I104" s="190"/>
      <c r="J104" s="190" t="s">
        <v>659</v>
      </c>
      <c r="K104" s="187"/>
    </row>
    <row r="105" spans="2:11" customFormat="1" ht="5.25" customHeight="1">
      <c r="B105" s="186"/>
      <c r="C105" s="188"/>
      <c r="D105" s="188"/>
      <c r="E105" s="188"/>
      <c r="F105" s="188"/>
      <c r="G105" s="204"/>
      <c r="H105" s="188"/>
      <c r="I105" s="188"/>
      <c r="J105" s="188"/>
      <c r="K105" s="187"/>
    </row>
    <row r="106" spans="2:11" customFormat="1" ht="15" customHeight="1">
      <c r="B106" s="186"/>
      <c r="C106" s="175" t="s">
        <v>50</v>
      </c>
      <c r="D106" s="195"/>
      <c r="E106" s="195"/>
      <c r="F106" s="196" t="s">
        <v>660</v>
      </c>
      <c r="G106" s="175"/>
      <c r="H106" s="175" t="s">
        <v>700</v>
      </c>
      <c r="I106" s="175" t="s">
        <v>662</v>
      </c>
      <c r="J106" s="175">
        <v>20</v>
      </c>
      <c r="K106" s="187"/>
    </row>
    <row r="107" spans="2:11" customFormat="1" ht="15" customHeight="1">
      <c r="B107" s="186"/>
      <c r="C107" s="175" t="s">
        <v>663</v>
      </c>
      <c r="D107" s="175"/>
      <c r="E107" s="175"/>
      <c r="F107" s="196" t="s">
        <v>660</v>
      </c>
      <c r="G107" s="175"/>
      <c r="H107" s="175" t="s">
        <v>700</v>
      </c>
      <c r="I107" s="175" t="s">
        <v>662</v>
      </c>
      <c r="J107" s="175">
        <v>120</v>
      </c>
      <c r="K107" s="187"/>
    </row>
    <row r="108" spans="2:11" customFormat="1" ht="15" customHeight="1">
      <c r="B108" s="198"/>
      <c r="C108" s="175" t="s">
        <v>665</v>
      </c>
      <c r="D108" s="175"/>
      <c r="E108" s="175"/>
      <c r="F108" s="196" t="s">
        <v>666</v>
      </c>
      <c r="G108" s="175"/>
      <c r="H108" s="175" t="s">
        <v>700</v>
      </c>
      <c r="I108" s="175" t="s">
        <v>662</v>
      </c>
      <c r="J108" s="175">
        <v>50</v>
      </c>
      <c r="K108" s="187"/>
    </row>
    <row r="109" spans="2:11" customFormat="1" ht="15" customHeight="1">
      <c r="B109" s="198"/>
      <c r="C109" s="175" t="s">
        <v>668</v>
      </c>
      <c r="D109" s="175"/>
      <c r="E109" s="175"/>
      <c r="F109" s="196" t="s">
        <v>660</v>
      </c>
      <c r="G109" s="175"/>
      <c r="H109" s="175" t="s">
        <v>700</v>
      </c>
      <c r="I109" s="175" t="s">
        <v>670</v>
      </c>
      <c r="J109" s="175"/>
      <c r="K109" s="187"/>
    </row>
    <row r="110" spans="2:11" customFormat="1" ht="15" customHeight="1">
      <c r="B110" s="198"/>
      <c r="C110" s="175" t="s">
        <v>679</v>
      </c>
      <c r="D110" s="175"/>
      <c r="E110" s="175"/>
      <c r="F110" s="196" t="s">
        <v>666</v>
      </c>
      <c r="G110" s="175"/>
      <c r="H110" s="175" t="s">
        <v>700</v>
      </c>
      <c r="I110" s="175" t="s">
        <v>662</v>
      </c>
      <c r="J110" s="175">
        <v>50</v>
      </c>
      <c r="K110" s="187"/>
    </row>
    <row r="111" spans="2:11" customFormat="1" ht="15" customHeight="1">
      <c r="B111" s="198"/>
      <c r="C111" s="175" t="s">
        <v>687</v>
      </c>
      <c r="D111" s="175"/>
      <c r="E111" s="175"/>
      <c r="F111" s="196" t="s">
        <v>666</v>
      </c>
      <c r="G111" s="175"/>
      <c r="H111" s="175" t="s">
        <v>700</v>
      </c>
      <c r="I111" s="175" t="s">
        <v>662</v>
      </c>
      <c r="J111" s="175">
        <v>50</v>
      </c>
      <c r="K111" s="187"/>
    </row>
    <row r="112" spans="2:11" customFormat="1" ht="15" customHeight="1">
      <c r="B112" s="198"/>
      <c r="C112" s="175" t="s">
        <v>685</v>
      </c>
      <c r="D112" s="175"/>
      <c r="E112" s="175"/>
      <c r="F112" s="196" t="s">
        <v>666</v>
      </c>
      <c r="G112" s="175"/>
      <c r="H112" s="175" t="s">
        <v>700</v>
      </c>
      <c r="I112" s="175" t="s">
        <v>662</v>
      </c>
      <c r="J112" s="175">
        <v>50</v>
      </c>
      <c r="K112" s="187"/>
    </row>
    <row r="113" spans="2:11" customFormat="1" ht="15" customHeight="1">
      <c r="B113" s="198"/>
      <c r="C113" s="175" t="s">
        <v>50</v>
      </c>
      <c r="D113" s="175"/>
      <c r="E113" s="175"/>
      <c r="F113" s="196" t="s">
        <v>660</v>
      </c>
      <c r="G113" s="175"/>
      <c r="H113" s="175" t="s">
        <v>701</v>
      </c>
      <c r="I113" s="175" t="s">
        <v>662</v>
      </c>
      <c r="J113" s="175">
        <v>20</v>
      </c>
      <c r="K113" s="187"/>
    </row>
    <row r="114" spans="2:11" customFormat="1" ht="15" customHeight="1">
      <c r="B114" s="198"/>
      <c r="C114" s="175" t="s">
        <v>702</v>
      </c>
      <c r="D114" s="175"/>
      <c r="E114" s="175"/>
      <c r="F114" s="196" t="s">
        <v>660</v>
      </c>
      <c r="G114" s="175"/>
      <c r="H114" s="175" t="s">
        <v>703</v>
      </c>
      <c r="I114" s="175" t="s">
        <v>662</v>
      </c>
      <c r="J114" s="175">
        <v>120</v>
      </c>
      <c r="K114" s="187"/>
    </row>
    <row r="115" spans="2:11" customFormat="1" ht="15" customHeight="1">
      <c r="B115" s="198"/>
      <c r="C115" s="175" t="s">
        <v>35</v>
      </c>
      <c r="D115" s="175"/>
      <c r="E115" s="175"/>
      <c r="F115" s="196" t="s">
        <v>660</v>
      </c>
      <c r="G115" s="175"/>
      <c r="H115" s="175" t="s">
        <v>704</v>
      </c>
      <c r="I115" s="175" t="s">
        <v>695</v>
      </c>
      <c r="J115" s="175"/>
      <c r="K115" s="187"/>
    </row>
    <row r="116" spans="2:11" customFormat="1" ht="15" customHeight="1">
      <c r="B116" s="198"/>
      <c r="C116" s="175" t="s">
        <v>45</v>
      </c>
      <c r="D116" s="175"/>
      <c r="E116" s="175"/>
      <c r="F116" s="196" t="s">
        <v>660</v>
      </c>
      <c r="G116" s="175"/>
      <c r="H116" s="175" t="s">
        <v>705</v>
      </c>
      <c r="I116" s="175" t="s">
        <v>695</v>
      </c>
      <c r="J116" s="175"/>
      <c r="K116" s="187"/>
    </row>
    <row r="117" spans="2:11" customFormat="1" ht="15" customHeight="1">
      <c r="B117" s="198"/>
      <c r="C117" s="175" t="s">
        <v>54</v>
      </c>
      <c r="D117" s="175"/>
      <c r="E117" s="175"/>
      <c r="F117" s="196" t="s">
        <v>660</v>
      </c>
      <c r="G117" s="175"/>
      <c r="H117" s="175" t="s">
        <v>706</v>
      </c>
      <c r="I117" s="175" t="s">
        <v>707</v>
      </c>
      <c r="J117" s="175"/>
      <c r="K117" s="187"/>
    </row>
    <row r="118" spans="2:11" customFormat="1" ht="15" customHeight="1">
      <c r="B118" s="199"/>
      <c r="C118" s="205"/>
      <c r="D118" s="205"/>
      <c r="E118" s="205"/>
      <c r="F118" s="205"/>
      <c r="G118" s="205"/>
      <c r="H118" s="205"/>
      <c r="I118" s="205"/>
      <c r="J118" s="205"/>
      <c r="K118" s="201"/>
    </row>
    <row r="119" spans="2:11" customFormat="1" ht="18.75" customHeight="1">
      <c r="B119" s="206"/>
      <c r="C119" s="207"/>
      <c r="D119" s="207"/>
      <c r="E119" s="207"/>
      <c r="F119" s="208"/>
      <c r="G119" s="207"/>
      <c r="H119" s="207"/>
      <c r="I119" s="207"/>
      <c r="J119" s="207"/>
      <c r="K119" s="206"/>
    </row>
    <row r="120" spans="2:11" customFormat="1" ht="18.75" customHeight="1"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</row>
    <row r="121" spans="2:11" customFormat="1" ht="7.5" customHeight="1">
      <c r="B121" s="209"/>
      <c r="C121" s="210"/>
      <c r="D121" s="210"/>
      <c r="E121" s="210"/>
      <c r="F121" s="210"/>
      <c r="G121" s="210"/>
      <c r="H121" s="210"/>
      <c r="I121" s="210"/>
      <c r="J121" s="210"/>
      <c r="K121" s="211"/>
    </row>
    <row r="122" spans="2:11" customFormat="1" ht="45" customHeight="1">
      <c r="B122" s="212"/>
      <c r="C122" s="286" t="s">
        <v>708</v>
      </c>
      <c r="D122" s="286"/>
      <c r="E122" s="286"/>
      <c r="F122" s="286"/>
      <c r="G122" s="286"/>
      <c r="H122" s="286"/>
      <c r="I122" s="286"/>
      <c r="J122" s="286"/>
      <c r="K122" s="213"/>
    </row>
    <row r="123" spans="2:11" customFormat="1" ht="17.25" customHeight="1">
      <c r="B123" s="214"/>
      <c r="C123" s="188" t="s">
        <v>654</v>
      </c>
      <c r="D123" s="188"/>
      <c r="E123" s="188"/>
      <c r="F123" s="188" t="s">
        <v>655</v>
      </c>
      <c r="G123" s="189"/>
      <c r="H123" s="188" t="s">
        <v>51</v>
      </c>
      <c r="I123" s="188" t="s">
        <v>54</v>
      </c>
      <c r="J123" s="188" t="s">
        <v>656</v>
      </c>
      <c r="K123" s="215"/>
    </row>
    <row r="124" spans="2:11" customFormat="1" ht="17.25" customHeight="1">
      <c r="B124" s="214"/>
      <c r="C124" s="190" t="s">
        <v>657</v>
      </c>
      <c r="D124" s="190"/>
      <c r="E124" s="190"/>
      <c r="F124" s="191" t="s">
        <v>658</v>
      </c>
      <c r="G124" s="192"/>
      <c r="H124" s="190"/>
      <c r="I124" s="190"/>
      <c r="J124" s="190" t="s">
        <v>659</v>
      </c>
      <c r="K124" s="215"/>
    </row>
    <row r="125" spans="2:11" customFormat="1" ht="5.25" customHeight="1">
      <c r="B125" s="216"/>
      <c r="C125" s="193"/>
      <c r="D125" s="193"/>
      <c r="E125" s="193"/>
      <c r="F125" s="193"/>
      <c r="G125" s="217"/>
      <c r="H125" s="193"/>
      <c r="I125" s="193"/>
      <c r="J125" s="193"/>
      <c r="K125" s="218"/>
    </row>
    <row r="126" spans="2:11" customFormat="1" ht="15" customHeight="1">
      <c r="B126" s="216"/>
      <c r="C126" s="175" t="s">
        <v>663</v>
      </c>
      <c r="D126" s="195"/>
      <c r="E126" s="195"/>
      <c r="F126" s="196" t="s">
        <v>660</v>
      </c>
      <c r="G126" s="175"/>
      <c r="H126" s="175" t="s">
        <v>700</v>
      </c>
      <c r="I126" s="175" t="s">
        <v>662</v>
      </c>
      <c r="J126" s="175">
        <v>120</v>
      </c>
      <c r="K126" s="219"/>
    </row>
    <row r="127" spans="2:11" customFormat="1" ht="15" customHeight="1">
      <c r="B127" s="216"/>
      <c r="C127" s="175" t="s">
        <v>709</v>
      </c>
      <c r="D127" s="175"/>
      <c r="E127" s="175"/>
      <c r="F127" s="196" t="s">
        <v>660</v>
      </c>
      <c r="G127" s="175"/>
      <c r="H127" s="175" t="s">
        <v>710</v>
      </c>
      <c r="I127" s="175" t="s">
        <v>662</v>
      </c>
      <c r="J127" s="175" t="s">
        <v>711</v>
      </c>
      <c r="K127" s="219"/>
    </row>
    <row r="128" spans="2:11" customFormat="1" ht="15" customHeight="1">
      <c r="B128" s="216"/>
      <c r="C128" s="175" t="s">
        <v>608</v>
      </c>
      <c r="D128" s="175"/>
      <c r="E128" s="175"/>
      <c r="F128" s="196" t="s">
        <v>660</v>
      </c>
      <c r="G128" s="175"/>
      <c r="H128" s="175" t="s">
        <v>712</v>
      </c>
      <c r="I128" s="175" t="s">
        <v>662</v>
      </c>
      <c r="J128" s="175" t="s">
        <v>711</v>
      </c>
      <c r="K128" s="219"/>
    </row>
    <row r="129" spans="2:11" customFormat="1" ht="15" customHeight="1">
      <c r="B129" s="216"/>
      <c r="C129" s="175" t="s">
        <v>671</v>
      </c>
      <c r="D129" s="175"/>
      <c r="E129" s="175"/>
      <c r="F129" s="196" t="s">
        <v>666</v>
      </c>
      <c r="G129" s="175"/>
      <c r="H129" s="175" t="s">
        <v>672</v>
      </c>
      <c r="I129" s="175" t="s">
        <v>662</v>
      </c>
      <c r="J129" s="175">
        <v>15</v>
      </c>
      <c r="K129" s="219"/>
    </row>
    <row r="130" spans="2:11" customFormat="1" ht="15" customHeight="1">
      <c r="B130" s="216"/>
      <c r="C130" s="175" t="s">
        <v>673</v>
      </c>
      <c r="D130" s="175"/>
      <c r="E130" s="175"/>
      <c r="F130" s="196" t="s">
        <v>666</v>
      </c>
      <c r="G130" s="175"/>
      <c r="H130" s="175" t="s">
        <v>674</v>
      </c>
      <c r="I130" s="175" t="s">
        <v>662</v>
      </c>
      <c r="J130" s="175">
        <v>15</v>
      </c>
      <c r="K130" s="219"/>
    </row>
    <row r="131" spans="2:11" customFormat="1" ht="15" customHeight="1">
      <c r="B131" s="216"/>
      <c r="C131" s="175" t="s">
        <v>675</v>
      </c>
      <c r="D131" s="175"/>
      <c r="E131" s="175"/>
      <c r="F131" s="196" t="s">
        <v>666</v>
      </c>
      <c r="G131" s="175"/>
      <c r="H131" s="175" t="s">
        <v>676</v>
      </c>
      <c r="I131" s="175" t="s">
        <v>662</v>
      </c>
      <c r="J131" s="175">
        <v>20</v>
      </c>
      <c r="K131" s="219"/>
    </row>
    <row r="132" spans="2:11" customFormat="1" ht="15" customHeight="1">
      <c r="B132" s="216"/>
      <c r="C132" s="175" t="s">
        <v>677</v>
      </c>
      <c r="D132" s="175"/>
      <c r="E132" s="175"/>
      <c r="F132" s="196" t="s">
        <v>666</v>
      </c>
      <c r="G132" s="175"/>
      <c r="H132" s="175" t="s">
        <v>678</v>
      </c>
      <c r="I132" s="175" t="s">
        <v>662</v>
      </c>
      <c r="J132" s="175">
        <v>20</v>
      </c>
      <c r="K132" s="219"/>
    </row>
    <row r="133" spans="2:11" customFormat="1" ht="15" customHeight="1">
      <c r="B133" s="216"/>
      <c r="C133" s="175" t="s">
        <v>665</v>
      </c>
      <c r="D133" s="175"/>
      <c r="E133" s="175"/>
      <c r="F133" s="196" t="s">
        <v>666</v>
      </c>
      <c r="G133" s="175"/>
      <c r="H133" s="175" t="s">
        <v>700</v>
      </c>
      <c r="I133" s="175" t="s">
        <v>662</v>
      </c>
      <c r="J133" s="175">
        <v>50</v>
      </c>
      <c r="K133" s="219"/>
    </row>
    <row r="134" spans="2:11" customFormat="1" ht="15" customHeight="1">
      <c r="B134" s="216"/>
      <c r="C134" s="175" t="s">
        <v>679</v>
      </c>
      <c r="D134" s="175"/>
      <c r="E134" s="175"/>
      <c r="F134" s="196" t="s">
        <v>666</v>
      </c>
      <c r="G134" s="175"/>
      <c r="H134" s="175" t="s">
        <v>700</v>
      </c>
      <c r="I134" s="175" t="s">
        <v>662</v>
      </c>
      <c r="J134" s="175">
        <v>50</v>
      </c>
      <c r="K134" s="219"/>
    </row>
    <row r="135" spans="2:11" customFormat="1" ht="15" customHeight="1">
      <c r="B135" s="216"/>
      <c r="C135" s="175" t="s">
        <v>685</v>
      </c>
      <c r="D135" s="175"/>
      <c r="E135" s="175"/>
      <c r="F135" s="196" t="s">
        <v>666</v>
      </c>
      <c r="G135" s="175"/>
      <c r="H135" s="175" t="s">
        <v>700</v>
      </c>
      <c r="I135" s="175" t="s">
        <v>662</v>
      </c>
      <c r="J135" s="175">
        <v>50</v>
      </c>
      <c r="K135" s="219"/>
    </row>
    <row r="136" spans="2:11" customFormat="1" ht="15" customHeight="1">
      <c r="B136" s="216"/>
      <c r="C136" s="175" t="s">
        <v>687</v>
      </c>
      <c r="D136" s="175"/>
      <c r="E136" s="175"/>
      <c r="F136" s="196" t="s">
        <v>666</v>
      </c>
      <c r="G136" s="175"/>
      <c r="H136" s="175" t="s">
        <v>700</v>
      </c>
      <c r="I136" s="175" t="s">
        <v>662</v>
      </c>
      <c r="J136" s="175">
        <v>50</v>
      </c>
      <c r="K136" s="219"/>
    </row>
    <row r="137" spans="2:11" customFormat="1" ht="15" customHeight="1">
      <c r="B137" s="216"/>
      <c r="C137" s="175" t="s">
        <v>688</v>
      </c>
      <c r="D137" s="175"/>
      <c r="E137" s="175"/>
      <c r="F137" s="196" t="s">
        <v>666</v>
      </c>
      <c r="G137" s="175"/>
      <c r="H137" s="175" t="s">
        <v>713</v>
      </c>
      <c r="I137" s="175" t="s">
        <v>662</v>
      </c>
      <c r="J137" s="175">
        <v>255</v>
      </c>
      <c r="K137" s="219"/>
    </row>
    <row r="138" spans="2:11" customFormat="1" ht="15" customHeight="1">
      <c r="B138" s="216"/>
      <c r="C138" s="175" t="s">
        <v>690</v>
      </c>
      <c r="D138" s="175"/>
      <c r="E138" s="175"/>
      <c r="F138" s="196" t="s">
        <v>660</v>
      </c>
      <c r="G138" s="175"/>
      <c r="H138" s="175" t="s">
        <v>714</v>
      </c>
      <c r="I138" s="175" t="s">
        <v>692</v>
      </c>
      <c r="J138" s="175"/>
      <c r="K138" s="219"/>
    </row>
    <row r="139" spans="2:11" customFormat="1" ht="15" customHeight="1">
      <c r="B139" s="216"/>
      <c r="C139" s="175" t="s">
        <v>693</v>
      </c>
      <c r="D139" s="175"/>
      <c r="E139" s="175"/>
      <c r="F139" s="196" t="s">
        <v>660</v>
      </c>
      <c r="G139" s="175"/>
      <c r="H139" s="175" t="s">
        <v>715</v>
      </c>
      <c r="I139" s="175" t="s">
        <v>695</v>
      </c>
      <c r="J139" s="175"/>
      <c r="K139" s="219"/>
    </row>
    <row r="140" spans="2:11" customFormat="1" ht="15" customHeight="1">
      <c r="B140" s="216"/>
      <c r="C140" s="175" t="s">
        <v>696</v>
      </c>
      <c r="D140" s="175"/>
      <c r="E140" s="175"/>
      <c r="F140" s="196" t="s">
        <v>660</v>
      </c>
      <c r="G140" s="175"/>
      <c r="H140" s="175" t="s">
        <v>696</v>
      </c>
      <c r="I140" s="175" t="s">
        <v>695</v>
      </c>
      <c r="J140" s="175"/>
      <c r="K140" s="219"/>
    </row>
    <row r="141" spans="2:11" customFormat="1" ht="15" customHeight="1">
      <c r="B141" s="216"/>
      <c r="C141" s="175" t="s">
        <v>35</v>
      </c>
      <c r="D141" s="175"/>
      <c r="E141" s="175"/>
      <c r="F141" s="196" t="s">
        <v>660</v>
      </c>
      <c r="G141" s="175"/>
      <c r="H141" s="175" t="s">
        <v>716</v>
      </c>
      <c r="I141" s="175" t="s">
        <v>695</v>
      </c>
      <c r="J141" s="175"/>
      <c r="K141" s="219"/>
    </row>
    <row r="142" spans="2:11" customFormat="1" ht="15" customHeight="1">
      <c r="B142" s="216"/>
      <c r="C142" s="175" t="s">
        <v>717</v>
      </c>
      <c r="D142" s="175"/>
      <c r="E142" s="175"/>
      <c r="F142" s="196" t="s">
        <v>660</v>
      </c>
      <c r="G142" s="175"/>
      <c r="H142" s="175" t="s">
        <v>718</v>
      </c>
      <c r="I142" s="175" t="s">
        <v>695</v>
      </c>
      <c r="J142" s="175"/>
      <c r="K142" s="219"/>
    </row>
    <row r="143" spans="2:11" customFormat="1" ht="15" customHeight="1">
      <c r="B143" s="220"/>
      <c r="C143" s="221"/>
      <c r="D143" s="221"/>
      <c r="E143" s="221"/>
      <c r="F143" s="221"/>
      <c r="G143" s="221"/>
      <c r="H143" s="221"/>
      <c r="I143" s="221"/>
      <c r="J143" s="221"/>
      <c r="K143" s="222"/>
    </row>
    <row r="144" spans="2:11" customFormat="1" ht="18.75" customHeight="1">
      <c r="B144" s="207"/>
      <c r="C144" s="207"/>
      <c r="D144" s="207"/>
      <c r="E144" s="207"/>
      <c r="F144" s="208"/>
      <c r="G144" s="207"/>
      <c r="H144" s="207"/>
      <c r="I144" s="207"/>
      <c r="J144" s="207"/>
      <c r="K144" s="207"/>
    </row>
    <row r="145" spans="2:11" customFormat="1" ht="18.75" customHeight="1"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</row>
    <row r="146" spans="2:11" customFormat="1" ht="7.5" customHeight="1">
      <c r="B146" s="183"/>
      <c r="C146" s="184"/>
      <c r="D146" s="184"/>
      <c r="E146" s="184"/>
      <c r="F146" s="184"/>
      <c r="G146" s="184"/>
      <c r="H146" s="184"/>
      <c r="I146" s="184"/>
      <c r="J146" s="184"/>
      <c r="K146" s="185"/>
    </row>
    <row r="147" spans="2:11" customFormat="1" ht="45" customHeight="1">
      <c r="B147" s="186"/>
      <c r="C147" s="288" t="s">
        <v>719</v>
      </c>
      <c r="D147" s="288"/>
      <c r="E147" s="288"/>
      <c r="F147" s="288"/>
      <c r="G147" s="288"/>
      <c r="H147" s="288"/>
      <c r="I147" s="288"/>
      <c r="J147" s="288"/>
      <c r="K147" s="187"/>
    </row>
    <row r="148" spans="2:11" customFormat="1" ht="17.25" customHeight="1">
      <c r="B148" s="186"/>
      <c r="C148" s="188" t="s">
        <v>654</v>
      </c>
      <c r="D148" s="188"/>
      <c r="E148" s="188"/>
      <c r="F148" s="188" t="s">
        <v>655</v>
      </c>
      <c r="G148" s="189"/>
      <c r="H148" s="188" t="s">
        <v>51</v>
      </c>
      <c r="I148" s="188" t="s">
        <v>54</v>
      </c>
      <c r="J148" s="188" t="s">
        <v>656</v>
      </c>
      <c r="K148" s="187"/>
    </row>
    <row r="149" spans="2:11" customFormat="1" ht="17.25" customHeight="1">
      <c r="B149" s="186"/>
      <c r="C149" s="190" t="s">
        <v>657</v>
      </c>
      <c r="D149" s="190"/>
      <c r="E149" s="190"/>
      <c r="F149" s="191" t="s">
        <v>658</v>
      </c>
      <c r="G149" s="192"/>
      <c r="H149" s="190"/>
      <c r="I149" s="190"/>
      <c r="J149" s="190" t="s">
        <v>659</v>
      </c>
      <c r="K149" s="187"/>
    </row>
    <row r="150" spans="2:11" customFormat="1" ht="5.25" customHeight="1">
      <c r="B150" s="198"/>
      <c r="C150" s="193"/>
      <c r="D150" s="193"/>
      <c r="E150" s="193"/>
      <c r="F150" s="193"/>
      <c r="G150" s="194"/>
      <c r="H150" s="193"/>
      <c r="I150" s="193"/>
      <c r="J150" s="193"/>
      <c r="K150" s="219"/>
    </row>
    <row r="151" spans="2:11" customFormat="1" ht="15" customHeight="1">
      <c r="B151" s="198"/>
      <c r="C151" s="223" t="s">
        <v>663</v>
      </c>
      <c r="D151" s="175"/>
      <c r="E151" s="175"/>
      <c r="F151" s="224" t="s">
        <v>660</v>
      </c>
      <c r="G151" s="175"/>
      <c r="H151" s="223" t="s">
        <v>700</v>
      </c>
      <c r="I151" s="223" t="s">
        <v>662</v>
      </c>
      <c r="J151" s="223">
        <v>120</v>
      </c>
      <c r="K151" s="219"/>
    </row>
    <row r="152" spans="2:11" customFormat="1" ht="15" customHeight="1">
      <c r="B152" s="198"/>
      <c r="C152" s="223" t="s">
        <v>709</v>
      </c>
      <c r="D152" s="175"/>
      <c r="E152" s="175"/>
      <c r="F152" s="224" t="s">
        <v>660</v>
      </c>
      <c r="G152" s="175"/>
      <c r="H152" s="223" t="s">
        <v>720</v>
      </c>
      <c r="I152" s="223" t="s">
        <v>662</v>
      </c>
      <c r="J152" s="223" t="s">
        <v>711</v>
      </c>
      <c r="K152" s="219"/>
    </row>
    <row r="153" spans="2:11" customFormat="1" ht="15" customHeight="1">
      <c r="B153" s="198"/>
      <c r="C153" s="223" t="s">
        <v>608</v>
      </c>
      <c r="D153" s="175"/>
      <c r="E153" s="175"/>
      <c r="F153" s="224" t="s">
        <v>660</v>
      </c>
      <c r="G153" s="175"/>
      <c r="H153" s="223" t="s">
        <v>721</v>
      </c>
      <c r="I153" s="223" t="s">
        <v>662</v>
      </c>
      <c r="J153" s="223" t="s">
        <v>711</v>
      </c>
      <c r="K153" s="219"/>
    </row>
    <row r="154" spans="2:11" customFormat="1" ht="15" customHeight="1">
      <c r="B154" s="198"/>
      <c r="C154" s="223" t="s">
        <v>665</v>
      </c>
      <c r="D154" s="175"/>
      <c r="E154" s="175"/>
      <c r="F154" s="224" t="s">
        <v>666</v>
      </c>
      <c r="G154" s="175"/>
      <c r="H154" s="223" t="s">
        <v>700</v>
      </c>
      <c r="I154" s="223" t="s">
        <v>662</v>
      </c>
      <c r="J154" s="223">
        <v>50</v>
      </c>
      <c r="K154" s="219"/>
    </row>
    <row r="155" spans="2:11" customFormat="1" ht="15" customHeight="1">
      <c r="B155" s="198"/>
      <c r="C155" s="223" t="s">
        <v>668</v>
      </c>
      <c r="D155" s="175"/>
      <c r="E155" s="175"/>
      <c r="F155" s="224" t="s">
        <v>660</v>
      </c>
      <c r="G155" s="175"/>
      <c r="H155" s="223" t="s">
        <v>700</v>
      </c>
      <c r="I155" s="223" t="s">
        <v>670</v>
      </c>
      <c r="J155" s="223"/>
      <c r="K155" s="219"/>
    </row>
    <row r="156" spans="2:11" customFormat="1" ht="15" customHeight="1">
      <c r="B156" s="198"/>
      <c r="C156" s="223" t="s">
        <v>679</v>
      </c>
      <c r="D156" s="175"/>
      <c r="E156" s="175"/>
      <c r="F156" s="224" t="s">
        <v>666</v>
      </c>
      <c r="G156" s="175"/>
      <c r="H156" s="223" t="s">
        <v>700</v>
      </c>
      <c r="I156" s="223" t="s">
        <v>662</v>
      </c>
      <c r="J156" s="223">
        <v>50</v>
      </c>
      <c r="K156" s="219"/>
    </row>
    <row r="157" spans="2:11" customFormat="1" ht="15" customHeight="1">
      <c r="B157" s="198"/>
      <c r="C157" s="223" t="s">
        <v>687</v>
      </c>
      <c r="D157" s="175"/>
      <c r="E157" s="175"/>
      <c r="F157" s="224" t="s">
        <v>666</v>
      </c>
      <c r="G157" s="175"/>
      <c r="H157" s="223" t="s">
        <v>700</v>
      </c>
      <c r="I157" s="223" t="s">
        <v>662</v>
      </c>
      <c r="J157" s="223">
        <v>50</v>
      </c>
      <c r="K157" s="219"/>
    </row>
    <row r="158" spans="2:11" customFormat="1" ht="15" customHeight="1">
      <c r="B158" s="198"/>
      <c r="C158" s="223" t="s">
        <v>685</v>
      </c>
      <c r="D158" s="175"/>
      <c r="E158" s="175"/>
      <c r="F158" s="224" t="s">
        <v>666</v>
      </c>
      <c r="G158" s="175"/>
      <c r="H158" s="223" t="s">
        <v>700</v>
      </c>
      <c r="I158" s="223" t="s">
        <v>662</v>
      </c>
      <c r="J158" s="223">
        <v>50</v>
      </c>
      <c r="K158" s="219"/>
    </row>
    <row r="159" spans="2:11" customFormat="1" ht="15" customHeight="1">
      <c r="B159" s="198"/>
      <c r="C159" s="223" t="s">
        <v>85</v>
      </c>
      <c r="D159" s="175"/>
      <c r="E159" s="175"/>
      <c r="F159" s="224" t="s">
        <v>660</v>
      </c>
      <c r="G159" s="175"/>
      <c r="H159" s="223" t="s">
        <v>722</v>
      </c>
      <c r="I159" s="223" t="s">
        <v>662</v>
      </c>
      <c r="J159" s="223" t="s">
        <v>723</v>
      </c>
      <c r="K159" s="219"/>
    </row>
    <row r="160" spans="2:11" customFormat="1" ht="15" customHeight="1">
      <c r="B160" s="198"/>
      <c r="C160" s="223" t="s">
        <v>724</v>
      </c>
      <c r="D160" s="175"/>
      <c r="E160" s="175"/>
      <c r="F160" s="224" t="s">
        <v>660</v>
      </c>
      <c r="G160" s="175"/>
      <c r="H160" s="223" t="s">
        <v>725</v>
      </c>
      <c r="I160" s="223" t="s">
        <v>695</v>
      </c>
      <c r="J160" s="223"/>
      <c r="K160" s="219"/>
    </row>
    <row r="161" spans="2:11" customFormat="1" ht="15" customHeight="1">
      <c r="B161" s="225"/>
      <c r="C161" s="205"/>
      <c r="D161" s="205"/>
      <c r="E161" s="205"/>
      <c r="F161" s="205"/>
      <c r="G161" s="205"/>
      <c r="H161" s="205"/>
      <c r="I161" s="205"/>
      <c r="J161" s="205"/>
      <c r="K161" s="226"/>
    </row>
    <row r="162" spans="2:11" customFormat="1" ht="18.75" customHeight="1">
      <c r="B162" s="207"/>
      <c r="C162" s="217"/>
      <c r="D162" s="217"/>
      <c r="E162" s="217"/>
      <c r="F162" s="227"/>
      <c r="G162" s="217"/>
      <c r="H162" s="217"/>
      <c r="I162" s="217"/>
      <c r="J162" s="217"/>
      <c r="K162" s="207"/>
    </row>
    <row r="163" spans="2:11" customFormat="1" ht="18.75" customHeight="1"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</row>
    <row r="164" spans="2:11" customFormat="1" ht="7.5" customHeight="1">
      <c r="B164" s="164"/>
      <c r="C164" s="165"/>
      <c r="D164" s="165"/>
      <c r="E164" s="165"/>
      <c r="F164" s="165"/>
      <c r="G164" s="165"/>
      <c r="H164" s="165"/>
      <c r="I164" s="165"/>
      <c r="J164" s="165"/>
      <c r="K164" s="166"/>
    </row>
    <row r="165" spans="2:11" customFormat="1" ht="45" customHeight="1">
      <c r="B165" s="167"/>
      <c r="C165" s="286" t="s">
        <v>726</v>
      </c>
      <c r="D165" s="286"/>
      <c r="E165" s="286"/>
      <c r="F165" s="286"/>
      <c r="G165" s="286"/>
      <c r="H165" s="286"/>
      <c r="I165" s="286"/>
      <c r="J165" s="286"/>
      <c r="K165" s="168"/>
    </row>
    <row r="166" spans="2:11" customFormat="1" ht="17.25" customHeight="1">
      <c r="B166" s="167"/>
      <c r="C166" s="188" t="s">
        <v>654</v>
      </c>
      <c r="D166" s="188"/>
      <c r="E166" s="188"/>
      <c r="F166" s="188" t="s">
        <v>655</v>
      </c>
      <c r="G166" s="228"/>
      <c r="H166" s="229" t="s">
        <v>51</v>
      </c>
      <c r="I166" s="229" t="s">
        <v>54</v>
      </c>
      <c r="J166" s="188" t="s">
        <v>656</v>
      </c>
      <c r="K166" s="168"/>
    </row>
    <row r="167" spans="2:11" customFormat="1" ht="17.25" customHeight="1">
      <c r="B167" s="169"/>
      <c r="C167" s="190" t="s">
        <v>657</v>
      </c>
      <c r="D167" s="190"/>
      <c r="E167" s="190"/>
      <c r="F167" s="191" t="s">
        <v>658</v>
      </c>
      <c r="G167" s="230"/>
      <c r="H167" s="231"/>
      <c r="I167" s="231"/>
      <c r="J167" s="190" t="s">
        <v>659</v>
      </c>
      <c r="K167" s="170"/>
    </row>
    <row r="168" spans="2:11" customFormat="1" ht="5.25" customHeight="1">
      <c r="B168" s="198"/>
      <c r="C168" s="193"/>
      <c r="D168" s="193"/>
      <c r="E168" s="193"/>
      <c r="F168" s="193"/>
      <c r="G168" s="194"/>
      <c r="H168" s="193"/>
      <c r="I168" s="193"/>
      <c r="J168" s="193"/>
      <c r="K168" s="219"/>
    </row>
    <row r="169" spans="2:11" customFormat="1" ht="15" customHeight="1">
      <c r="B169" s="198"/>
      <c r="C169" s="175" t="s">
        <v>663</v>
      </c>
      <c r="D169" s="175"/>
      <c r="E169" s="175"/>
      <c r="F169" s="196" t="s">
        <v>660</v>
      </c>
      <c r="G169" s="175"/>
      <c r="H169" s="175" t="s">
        <v>700</v>
      </c>
      <c r="I169" s="175" t="s">
        <v>662</v>
      </c>
      <c r="J169" s="175">
        <v>120</v>
      </c>
      <c r="K169" s="219"/>
    </row>
    <row r="170" spans="2:11" customFormat="1" ht="15" customHeight="1">
      <c r="B170" s="198"/>
      <c r="C170" s="175" t="s">
        <v>709</v>
      </c>
      <c r="D170" s="175"/>
      <c r="E170" s="175"/>
      <c r="F170" s="196" t="s">
        <v>660</v>
      </c>
      <c r="G170" s="175"/>
      <c r="H170" s="175" t="s">
        <v>710</v>
      </c>
      <c r="I170" s="175" t="s">
        <v>662</v>
      </c>
      <c r="J170" s="175" t="s">
        <v>711</v>
      </c>
      <c r="K170" s="219"/>
    </row>
    <row r="171" spans="2:11" customFormat="1" ht="15" customHeight="1">
      <c r="B171" s="198"/>
      <c r="C171" s="175" t="s">
        <v>608</v>
      </c>
      <c r="D171" s="175"/>
      <c r="E171" s="175"/>
      <c r="F171" s="196" t="s">
        <v>660</v>
      </c>
      <c r="G171" s="175"/>
      <c r="H171" s="175" t="s">
        <v>727</v>
      </c>
      <c r="I171" s="175" t="s">
        <v>662</v>
      </c>
      <c r="J171" s="175" t="s">
        <v>711</v>
      </c>
      <c r="K171" s="219"/>
    </row>
    <row r="172" spans="2:11" customFormat="1" ht="15" customHeight="1">
      <c r="B172" s="198"/>
      <c r="C172" s="175" t="s">
        <v>665</v>
      </c>
      <c r="D172" s="175"/>
      <c r="E172" s="175"/>
      <c r="F172" s="196" t="s">
        <v>666</v>
      </c>
      <c r="G172" s="175"/>
      <c r="H172" s="175" t="s">
        <v>727</v>
      </c>
      <c r="I172" s="175" t="s">
        <v>662</v>
      </c>
      <c r="J172" s="175">
        <v>50</v>
      </c>
      <c r="K172" s="219"/>
    </row>
    <row r="173" spans="2:11" customFormat="1" ht="15" customHeight="1">
      <c r="B173" s="198"/>
      <c r="C173" s="175" t="s">
        <v>668</v>
      </c>
      <c r="D173" s="175"/>
      <c r="E173" s="175"/>
      <c r="F173" s="196" t="s">
        <v>660</v>
      </c>
      <c r="G173" s="175"/>
      <c r="H173" s="175" t="s">
        <v>727</v>
      </c>
      <c r="I173" s="175" t="s">
        <v>670</v>
      </c>
      <c r="J173" s="175"/>
      <c r="K173" s="219"/>
    </row>
    <row r="174" spans="2:11" customFormat="1" ht="15" customHeight="1">
      <c r="B174" s="198"/>
      <c r="C174" s="175" t="s">
        <v>679</v>
      </c>
      <c r="D174" s="175"/>
      <c r="E174" s="175"/>
      <c r="F174" s="196" t="s">
        <v>666</v>
      </c>
      <c r="G174" s="175"/>
      <c r="H174" s="175" t="s">
        <v>727</v>
      </c>
      <c r="I174" s="175" t="s">
        <v>662</v>
      </c>
      <c r="J174" s="175">
        <v>50</v>
      </c>
      <c r="K174" s="219"/>
    </row>
    <row r="175" spans="2:11" customFormat="1" ht="15" customHeight="1">
      <c r="B175" s="198"/>
      <c r="C175" s="175" t="s">
        <v>687</v>
      </c>
      <c r="D175" s="175"/>
      <c r="E175" s="175"/>
      <c r="F175" s="196" t="s">
        <v>666</v>
      </c>
      <c r="G175" s="175"/>
      <c r="H175" s="175" t="s">
        <v>727</v>
      </c>
      <c r="I175" s="175" t="s">
        <v>662</v>
      </c>
      <c r="J175" s="175">
        <v>50</v>
      </c>
      <c r="K175" s="219"/>
    </row>
    <row r="176" spans="2:11" customFormat="1" ht="15" customHeight="1">
      <c r="B176" s="198"/>
      <c r="C176" s="175" t="s">
        <v>685</v>
      </c>
      <c r="D176" s="175"/>
      <c r="E176" s="175"/>
      <c r="F176" s="196" t="s">
        <v>666</v>
      </c>
      <c r="G176" s="175"/>
      <c r="H176" s="175" t="s">
        <v>727</v>
      </c>
      <c r="I176" s="175" t="s">
        <v>662</v>
      </c>
      <c r="J176" s="175">
        <v>50</v>
      </c>
      <c r="K176" s="219"/>
    </row>
    <row r="177" spans="2:11" customFormat="1" ht="15" customHeight="1">
      <c r="B177" s="198"/>
      <c r="C177" s="175" t="s">
        <v>98</v>
      </c>
      <c r="D177" s="175"/>
      <c r="E177" s="175"/>
      <c r="F177" s="196" t="s">
        <v>660</v>
      </c>
      <c r="G177" s="175"/>
      <c r="H177" s="175" t="s">
        <v>728</v>
      </c>
      <c r="I177" s="175" t="s">
        <v>729</v>
      </c>
      <c r="J177" s="175"/>
      <c r="K177" s="219"/>
    </row>
    <row r="178" spans="2:11" customFormat="1" ht="15" customHeight="1">
      <c r="B178" s="198"/>
      <c r="C178" s="175" t="s">
        <v>54</v>
      </c>
      <c r="D178" s="175"/>
      <c r="E178" s="175"/>
      <c r="F178" s="196" t="s">
        <v>660</v>
      </c>
      <c r="G178" s="175"/>
      <c r="H178" s="175" t="s">
        <v>730</v>
      </c>
      <c r="I178" s="175" t="s">
        <v>731</v>
      </c>
      <c r="J178" s="175">
        <v>1</v>
      </c>
      <c r="K178" s="219"/>
    </row>
    <row r="179" spans="2:11" customFormat="1" ht="15" customHeight="1">
      <c r="B179" s="198"/>
      <c r="C179" s="175" t="s">
        <v>50</v>
      </c>
      <c r="D179" s="175"/>
      <c r="E179" s="175"/>
      <c r="F179" s="196" t="s">
        <v>660</v>
      </c>
      <c r="G179" s="175"/>
      <c r="H179" s="175" t="s">
        <v>732</v>
      </c>
      <c r="I179" s="175" t="s">
        <v>662</v>
      </c>
      <c r="J179" s="175">
        <v>20</v>
      </c>
      <c r="K179" s="219"/>
    </row>
    <row r="180" spans="2:11" customFormat="1" ht="15" customHeight="1">
      <c r="B180" s="198"/>
      <c r="C180" s="175" t="s">
        <v>51</v>
      </c>
      <c r="D180" s="175"/>
      <c r="E180" s="175"/>
      <c r="F180" s="196" t="s">
        <v>660</v>
      </c>
      <c r="G180" s="175"/>
      <c r="H180" s="175" t="s">
        <v>733</v>
      </c>
      <c r="I180" s="175" t="s">
        <v>662</v>
      </c>
      <c r="J180" s="175">
        <v>255</v>
      </c>
      <c r="K180" s="219"/>
    </row>
    <row r="181" spans="2:11" customFormat="1" ht="15" customHeight="1">
      <c r="B181" s="198"/>
      <c r="C181" s="175" t="s">
        <v>99</v>
      </c>
      <c r="D181" s="175"/>
      <c r="E181" s="175"/>
      <c r="F181" s="196" t="s">
        <v>660</v>
      </c>
      <c r="G181" s="175"/>
      <c r="H181" s="175" t="s">
        <v>624</v>
      </c>
      <c r="I181" s="175" t="s">
        <v>662</v>
      </c>
      <c r="J181" s="175">
        <v>10</v>
      </c>
      <c r="K181" s="219"/>
    </row>
    <row r="182" spans="2:11" customFormat="1" ht="15" customHeight="1">
      <c r="B182" s="198"/>
      <c r="C182" s="175" t="s">
        <v>100</v>
      </c>
      <c r="D182" s="175"/>
      <c r="E182" s="175"/>
      <c r="F182" s="196" t="s">
        <v>660</v>
      </c>
      <c r="G182" s="175"/>
      <c r="H182" s="175" t="s">
        <v>734</v>
      </c>
      <c r="I182" s="175" t="s">
        <v>695</v>
      </c>
      <c r="J182" s="175"/>
      <c r="K182" s="219"/>
    </row>
    <row r="183" spans="2:11" customFormat="1" ht="15" customHeight="1">
      <c r="B183" s="198"/>
      <c r="C183" s="175" t="s">
        <v>735</v>
      </c>
      <c r="D183" s="175"/>
      <c r="E183" s="175"/>
      <c r="F183" s="196" t="s">
        <v>660</v>
      </c>
      <c r="G183" s="175"/>
      <c r="H183" s="175" t="s">
        <v>736</v>
      </c>
      <c r="I183" s="175" t="s">
        <v>695</v>
      </c>
      <c r="J183" s="175"/>
      <c r="K183" s="219"/>
    </row>
    <row r="184" spans="2:11" customFormat="1" ht="15" customHeight="1">
      <c r="B184" s="198"/>
      <c r="C184" s="175" t="s">
        <v>724</v>
      </c>
      <c r="D184" s="175"/>
      <c r="E184" s="175"/>
      <c r="F184" s="196" t="s">
        <v>660</v>
      </c>
      <c r="G184" s="175"/>
      <c r="H184" s="175" t="s">
        <v>737</v>
      </c>
      <c r="I184" s="175" t="s">
        <v>695</v>
      </c>
      <c r="J184" s="175"/>
      <c r="K184" s="219"/>
    </row>
    <row r="185" spans="2:11" customFormat="1" ht="15" customHeight="1">
      <c r="B185" s="198"/>
      <c r="C185" s="175" t="s">
        <v>102</v>
      </c>
      <c r="D185" s="175"/>
      <c r="E185" s="175"/>
      <c r="F185" s="196" t="s">
        <v>666</v>
      </c>
      <c r="G185" s="175"/>
      <c r="H185" s="175" t="s">
        <v>738</v>
      </c>
      <c r="I185" s="175" t="s">
        <v>662</v>
      </c>
      <c r="J185" s="175">
        <v>50</v>
      </c>
      <c r="K185" s="219"/>
    </row>
    <row r="186" spans="2:11" customFormat="1" ht="15" customHeight="1">
      <c r="B186" s="198"/>
      <c r="C186" s="175" t="s">
        <v>739</v>
      </c>
      <c r="D186" s="175"/>
      <c r="E186" s="175"/>
      <c r="F186" s="196" t="s">
        <v>666</v>
      </c>
      <c r="G186" s="175"/>
      <c r="H186" s="175" t="s">
        <v>740</v>
      </c>
      <c r="I186" s="175" t="s">
        <v>741</v>
      </c>
      <c r="J186" s="175"/>
      <c r="K186" s="219"/>
    </row>
    <row r="187" spans="2:11" customFormat="1" ht="15" customHeight="1">
      <c r="B187" s="198"/>
      <c r="C187" s="175" t="s">
        <v>742</v>
      </c>
      <c r="D187" s="175"/>
      <c r="E187" s="175"/>
      <c r="F187" s="196" t="s">
        <v>666</v>
      </c>
      <c r="G187" s="175"/>
      <c r="H187" s="175" t="s">
        <v>743</v>
      </c>
      <c r="I187" s="175" t="s">
        <v>741</v>
      </c>
      <c r="J187" s="175"/>
      <c r="K187" s="219"/>
    </row>
    <row r="188" spans="2:11" customFormat="1" ht="15" customHeight="1">
      <c r="B188" s="198"/>
      <c r="C188" s="175" t="s">
        <v>744</v>
      </c>
      <c r="D188" s="175"/>
      <c r="E188" s="175"/>
      <c r="F188" s="196" t="s">
        <v>666</v>
      </c>
      <c r="G188" s="175"/>
      <c r="H188" s="175" t="s">
        <v>745</v>
      </c>
      <c r="I188" s="175" t="s">
        <v>741</v>
      </c>
      <c r="J188" s="175"/>
      <c r="K188" s="219"/>
    </row>
    <row r="189" spans="2:11" customFormat="1" ht="15" customHeight="1">
      <c r="B189" s="198"/>
      <c r="C189" s="232" t="s">
        <v>746</v>
      </c>
      <c r="D189" s="175"/>
      <c r="E189" s="175"/>
      <c r="F189" s="196" t="s">
        <v>666</v>
      </c>
      <c r="G189" s="175"/>
      <c r="H189" s="175" t="s">
        <v>747</v>
      </c>
      <c r="I189" s="175" t="s">
        <v>748</v>
      </c>
      <c r="J189" s="233" t="s">
        <v>749</v>
      </c>
      <c r="K189" s="219"/>
    </row>
    <row r="190" spans="2:11" customFormat="1" ht="15" customHeight="1">
      <c r="B190" s="234"/>
      <c r="C190" s="235" t="s">
        <v>750</v>
      </c>
      <c r="D190" s="236"/>
      <c r="E190" s="236"/>
      <c r="F190" s="237" t="s">
        <v>666</v>
      </c>
      <c r="G190" s="236"/>
      <c r="H190" s="236" t="s">
        <v>751</v>
      </c>
      <c r="I190" s="236" t="s">
        <v>748</v>
      </c>
      <c r="J190" s="238" t="s">
        <v>749</v>
      </c>
      <c r="K190" s="239"/>
    </row>
    <row r="191" spans="2:11" customFormat="1" ht="15" customHeight="1">
      <c r="B191" s="198"/>
      <c r="C191" s="232" t="s">
        <v>39</v>
      </c>
      <c r="D191" s="175"/>
      <c r="E191" s="175"/>
      <c r="F191" s="196" t="s">
        <v>660</v>
      </c>
      <c r="G191" s="175"/>
      <c r="H191" s="172" t="s">
        <v>752</v>
      </c>
      <c r="I191" s="175" t="s">
        <v>753</v>
      </c>
      <c r="J191" s="175"/>
      <c r="K191" s="219"/>
    </row>
    <row r="192" spans="2:11" customFormat="1" ht="15" customHeight="1">
      <c r="B192" s="198"/>
      <c r="C192" s="232" t="s">
        <v>754</v>
      </c>
      <c r="D192" s="175"/>
      <c r="E192" s="175"/>
      <c r="F192" s="196" t="s">
        <v>660</v>
      </c>
      <c r="G192" s="175"/>
      <c r="H192" s="175" t="s">
        <v>755</v>
      </c>
      <c r="I192" s="175" t="s">
        <v>695</v>
      </c>
      <c r="J192" s="175"/>
      <c r="K192" s="219"/>
    </row>
    <row r="193" spans="2:11" customFormat="1" ht="15" customHeight="1">
      <c r="B193" s="198"/>
      <c r="C193" s="232" t="s">
        <v>756</v>
      </c>
      <c r="D193" s="175"/>
      <c r="E193" s="175"/>
      <c r="F193" s="196" t="s">
        <v>660</v>
      </c>
      <c r="G193" s="175"/>
      <c r="H193" s="175" t="s">
        <v>757</v>
      </c>
      <c r="I193" s="175" t="s">
        <v>695</v>
      </c>
      <c r="J193" s="175"/>
      <c r="K193" s="219"/>
    </row>
    <row r="194" spans="2:11" customFormat="1" ht="15" customHeight="1">
      <c r="B194" s="198"/>
      <c r="C194" s="232" t="s">
        <v>758</v>
      </c>
      <c r="D194" s="175"/>
      <c r="E194" s="175"/>
      <c r="F194" s="196" t="s">
        <v>666</v>
      </c>
      <c r="G194" s="175"/>
      <c r="H194" s="175" t="s">
        <v>759</v>
      </c>
      <c r="I194" s="175" t="s">
        <v>695</v>
      </c>
      <c r="J194" s="175"/>
      <c r="K194" s="219"/>
    </row>
    <row r="195" spans="2:11" customFormat="1" ht="15" customHeight="1">
      <c r="B195" s="225"/>
      <c r="C195" s="240"/>
      <c r="D195" s="205"/>
      <c r="E195" s="205"/>
      <c r="F195" s="205"/>
      <c r="G195" s="205"/>
      <c r="H195" s="205"/>
      <c r="I195" s="205"/>
      <c r="J195" s="205"/>
      <c r="K195" s="226"/>
    </row>
    <row r="196" spans="2:11" customFormat="1" ht="18.75" customHeight="1">
      <c r="B196" s="207"/>
      <c r="C196" s="217"/>
      <c r="D196" s="217"/>
      <c r="E196" s="217"/>
      <c r="F196" s="227"/>
      <c r="G196" s="217"/>
      <c r="H196" s="217"/>
      <c r="I196" s="217"/>
      <c r="J196" s="217"/>
      <c r="K196" s="207"/>
    </row>
    <row r="197" spans="2:11" customFormat="1" ht="18.75" customHeight="1">
      <c r="B197" s="207"/>
      <c r="C197" s="217"/>
      <c r="D197" s="217"/>
      <c r="E197" s="217"/>
      <c r="F197" s="227"/>
      <c r="G197" s="217"/>
      <c r="H197" s="217"/>
      <c r="I197" s="217"/>
      <c r="J197" s="217"/>
      <c r="K197" s="207"/>
    </row>
    <row r="198" spans="2:11" customFormat="1" ht="18.75" customHeight="1">
      <c r="B198" s="182"/>
      <c r="C198" s="182"/>
      <c r="D198" s="182"/>
      <c r="E198" s="182"/>
      <c r="F198" s="182"/>
      <c r="G198" s="182"/>
      <c r="H198" s="182"/>
      <c r="I198" s="182"/>
      <c r="J198" s="182"/>
      <c r="K198" s="182"/>
    </row>
    <row r="199" spans="2:11" customFormat="1" ht="12">
      <c r="B199" s="164"/>
      <c r="C199" s="165"/>
      <c r="D199" s="165"/>
      <c r="E199" s="165"/>
      <c r="F199" s="165"/>
      <c r="G199" s="165"/>
      <c r="H199" s="165"/>
      <c r="I199" s="165"/>
      <c r="J199" s="165"/>
      <c r="K199" s="166"/>
    </row>
    <row r="200" spans="2:11" customFormat="1" ht="22.2">
      <c r="B200" s="167"/>
      <c r="C200" s="286" t="s">
        <v>760</v>
      </c>
      <c r="D200" s="286"/>
      <c r="E200" s="286"/>
      <c r="F200" s="286"/>
      <c r="G200" s="286"/>
      <c r="H200" s="286"/>
      <c r="I200" s="286"/>
      <c r="J200" s="286"/>
      <c r="K200" s="168"/>
    </row>
    <row r="201" spans="2:11" customFormat="1" ht="25.5" customHeight="1">
      <c r="B201" s="167"/>
      <c r="C201" s="241" t="s">
        <v>761</v>
      </c>
      <c r="D201" s="241"/>
      <c r="E201" s="241"/>
      <c r="F201" s="241" t="s">
        <v>762</v>
      </c>
      <c r="G201" s="242"/>
      <c r="H201" s="289" t="s">
        <v>763</v>
      </c>
      <c r="I201" s="289"/>
      <c r="J201" s="289"/>
      <c r="K201" s="168"/>
    </row>
    <row r="202" spans="2:11" customFormat="1" ht="5.25" customHeight="1">
      <c r="B202" s="198"/>
      <c r="C202" s="193"/>
      <c r="D202" s="193"/>
      <c r="E202" s="193"/>
      <c r="F202" s="193"/>
      <c r="G202" s="217"/>
      <c r="H202" s="193"/>
      <c r="I202" s="193"/>
      <c r="J202" s="193"/>
      <c r="K202" s="219"/>
    </row>
    <row r="203" spans="2:11" customFormat="1" ht="15" customHeight="1">
      <c r="B203" s="198"/>
      <c r="C203" s="175" t="s">
        <v>753</v>
      </c>
      <c r="D203" s="175"/>
      <c r="E203" s="175"/>
      <c r="F203" s="196" t="s">
        <v>40</v>
      </c>
      <c r="G203" s="175"/>
      <c r="H203" s="290" t="s">
        <v>764</v>
      </c>
      <c r="I203" s="290"/>
      <c r="J203" s="290"/>
      <c r="K203" s="219"/>
    </row>
    <row r="204" spans="2:11" customFormat="1" ht="15" customHeight="1">
      <c r="B204" s="198"/>
      <c r="C204" s="175"/>
      <c r="D204" s="175"/>
      <c r="E204" s="175"/>
      <c r="F204" s="196" t="s">
        <v>41</v>
      </c>
      <c r="G204" s="175"/>
      <c r="H204" s="290" t="s">
        <v>765</v>
      </c>
      <c r="I204" s="290"/>
      <c r="J204" s="290"/>
      <c r="K204" s="219"/>
    </row>
    <row r="205" spans="2:11" customFormat="1" ht="15" customHeight="1">
      <c r="B205" s="198"/>
      <c r="C205" s="175"/>
      <c r="D205" s="175"/>
      <c r="E205" s="175"/>
      <c r="F205" s="196" t="s">
        <v>44</v>
      </c>
      <c r="G205" s="175"/>
      <c r="H205" s="290" t="s">
        <v>766</v>
      </c>
      <c r="I205" s="290"/>
      <c r="J205" s="290"/>
      <c r="K205" s="219"/>
    </row>
    <row r="206" spans="2:11" customFormat="1" ht="15" customHeight="1">
      <c r="B206" s="198"/>
      <c r="C206" s="175"/>
      <c r="D206" s="175"/>
      <c r="E206" s="175"/>
      <c r="F206" s="196" t="s">
        <v>42</v>
      </c>
      <c r="G206" s="175"/>
      <c r="H206" s="290" t="s">
        <v>767</v>
      </c>
      <c r="I206" s="290"/>
      <c r="J206" s="290"/>
      <c r="K206" s="219"/>
    </row>
    <row r="207" spans="2:11" customFormat="1" ht="15" customHeight="1">
      <c r="B207" s="198"/>
      <c r="C207" s="175"/>
      <c r="D207" s="175"/>
      <c r="E207" s="175"/>
      <c r="F207" s="196" t="s">
        <v>43</v>
      </c>
      <c r="G207" s="175"/>
      <c r="H207" s="290" t="s">
        <v>768</v>
      </c>
      <c r="I207" s="290"/>
      <c r="J207" s="290"/>
      <c r="K207" s="219"/>
    </row>
    <row r="208" spans="2:11" customFormat="1" ht="15" customHeight="1">
      <c r="B208" s="198"/>
      <c r="C208" s="175"/>
      <c r="D208" s="175"/>
      <c r="E208" s="175"/>
      <c r="F208" s="196"/>
      <c r="G208" s="175"/>
      <c r="H208" s="175"/>
      <c r="I208" s="175"/>
      <c r="J208" s="175"/>
      <c r="K208" s="219"/>
    </row>
    <row r="209" spans="2:11" customFormat="1" ht="15" customHeight="1">
      <c r="B209" s="198"/>
      <c r="C209" s="175" t="s">
        <v>707</v>
      </c>
      <c r="D209" s="175"/>
      <c r="E209" s="175"/>
      <c r="F209" s="196" t="s">
        <v>76</v>
      </c>
      <c r="G209" s="175"/>
      <c r="H209" s="290" t="s">
        <v>769</v>
      </c>
      <c r="I209" s="290"/>
      <c r="J209" s="290"/>
      <c r="K209" s="219"/>
    </row>
    <row r="210" spans="2:11" customFormat="1" ht="15" customHeight="1">
      <c r="B210" s="198"/>
      <c r="C210" s="175"/>
      <c r="D210" s="175"/>
      <c r="E210" s="175"/>
      <c r="F210" s="196" t="s">
        <v>602</v>
      </c>
      <c r="G210" s="175"/>
      <c r="H210" s="290" t="s">
        <v>603</v>
      </c>
      <c r="I210" s="290"/>
      <c r="J210" s="290"/>
      <c r="K210" s="219"/>
    </row>
    <row r="211" spans="2:11" customFormat="1" ht="15" customHeight="1">
      <c r="B211" s="198"/>
      <c r="C211" s="175"/>
      <c r="D211" s="175"/>
      <c r="E211" s="175"/>
      <c r="F211" s="196" t="s">
        <v>600</v>
      </c>
      <c r="G211" s="175"/>
      <c r="H211" s="290" t="s">
        <v>770</v>
      </c>
      <c r="I211" s="290"/>
      <c r="J211" s="290"/>
      <c r="K211" s="219"/>
    </row>
    <row r="212" spans="2:11" customFormat="1" ht="15" customHeight="1">
      <c r="B212" s="243"/>
      <c r="C212" s="175"/>
      <c r="D212" s="175"/>
      <c r="E212" s="175"/>
      <c r="F212" s="196" t="s">
        <v>604</v>
      </c>
      <c r="G212" s="232"/>
      <c r="H212" s="291" t="s">
        <v>605</v>
      </c>
      <c r="I212" s="291"/>
      <c r="J212" s="291"/>
      <c r="K212" s="244"/>
    </row>
    <row r="213" spans="2:11" customFormat="1" ht="15" customHeight="1">
      <c r="B213" s="243"/>
      <c r="C213" s="175"/>
      <c r="D213" s="175"/>
      <c r="E213" s="175"/>
      <c r="F213" s="196" t="s">
        <v>606</v>
      </c>
      <c r="G213" s="232"/>
      <c r="H213" s="291" t="s">
        <v>771</v>
      </c>
      <c r="I213" s="291"/>
      <c r="J213" s="291"/>
      <c r="K213" s="244"/>
    </row>
    <row r="214" spans="2:11" customFormat="1" ht="15" customHeight="1">
      <c r="B214" s="243"/>
      <c r="C214" s="175"/>
      <c r="D214" s="175"/>
      <c r="E214" s="175"/>
      <c r="F214" s="196"/>
      <c r="G214" s="232"/>
      <c r="H214" s="223"/>
      <c r="I214" s="223"/>
      <c r="J214" s="223"/>
      <c r="K214" s="244"/>
    </row>
    <row r="215" spans="2:11" customFormat="1" ht="15" customHeight="1">
      <c r="B215" s="243"/>
      <c r="C215" s="175" t="s">
        <v>731</v>
      </c>
      <c r="D215" s="175"/>
      <c r="E215" s="175"/>
      <c r="F215" s="196">
        <v>1</v>
      </c>
      <c r="G215" s="232"/>
      <c r="H215" s="291" t="s">
        <v>772</v>
      </c>
      <c r="I215" s="291"/>
      <c r="J215" s="291"/>
      <c r="K215" s="244"/>
    </row>
    <row r="216" spans="2:11" customFormat="1" ht="15" customHeight="1">
      <c r="B216" s="243"/>
      <c r="C216" s="175"/>
      <c r="D216" s="175"/>
      <c r="E216" s="175"/>
      <c r="F216" s="196">
        <v>2</v>
      </c>
      <c r="G216" s="232"/>
      <c r="H216" s="291" t="s">
        <v>773</v>
      </c>
      <c r="I216" s="291"/>
      <c r="J216" s="291"/>
      <c r="K216" s="244"/>
    </row>
    <row r="217" spans="2:11" customFormat="1" ht="15" customHeight="1">
      <c r="B217" s="243"/>
      <c r="C217" s="175"/>
      <c r="D217" s="175"/>
      <c r="E217" s="175"/>
      <c r="F217" s="196">
        <v>3</v>
      </c>
      <c r="G217" s="232"/>
      <c r="H217" s="291" t="s">
        <v>774</v>
      </c>
      <c r="I217" s="291"/>
      <c r="J217" s="291"/>
      <c r="K217" s="244"/>
    </row>
    <row r="218" spans="2:11" customFormat="1" ht="15" customHeight="1">
      <c r="B218" s="243"/>
      <c r="C218" s="175"/>
      <c r="D218" s="175"/>
      <c r="E218" s="175"/>
      <c r="F218" s="196">
        <v>4</v>
      </c>
      <c r="G218" s="232"/>
      <c r="H218" s="291" t="s">
        <v>775</v>
      </c>
      <c r="I218" s="291"/>
      <c r="J218" s="291"/>
      <c r="K218" s="244"/>
    </row>
    <row r="219" spans="2:11" customFormat="1" ht="12.75" customHeight="1">
      <c r="B219" s="245"/>
      <c r="C219" s="246"/>
      <c r="D219" s="246"/>
      <c r="E219" s="246"/>
      <c r="F219" s="246"/>
      <c r="G219" s="246"/>
      <c r="H219" s="246"/>
      <c r="I219" s="246"/>
      <c r="J219" s="246"/>
      <c r="K219" s="247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01 - Úsek č.2 + část úsek...</vt:lpstr>
      <vt:lpstr>Pokyny pro vyplnění</vt:lpstr>
      <vt:lpstr>'01 - Úsek č.2 + část úsek...'!Názvy_tisku</vt:lpstr>
      <vt:lpstr>'Rekapitulace stavby'!Názvy_tisku</vt:lpstr>
      <vt:lpstr>'01 - Úsek č.2 + část úsek...'!Oblast_tisku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MARTINPC\marti</dc:creator>
  <cp:lastModifiedBy>Alena Novotná</cp:lastModifiedBy>
  <dcterms:created xsi:type="dcterms:W3CDTF">2025-02-27T20:14:32Z</dcterms:created>
  <dcterms:modified xsi:type="dcterms:W3CDTF">2026-09-28T10:00:08Z</dcterms:modified>
</cp:coreProperties>
</file>